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alion.cenalia.GOV\Desktop\PBA\PBA 2020-2022\PBA 2020-2022 FAZA 2\DOKUMENTI I PBA\Aneksi 1 Excel PBA 2020-2022\"/>
    </mc:Choice>
  </mc:AlternateContent>
  <bookViews>
    <workbookView xWindow="0" yWindow="120" windowWidth="20730" windowHeight="11700"/>
  </bookViews>
  <sheets>
    <sheet name="Formati 1 Misioni" sheetId="25" r:id="rId1"/>
    <sheet name="01110-PMA" sheetId="32" r:id="rId2"/>
    <sheet name="04520-Transporti Rrugor" sheetId="36" r:id="rId3"/>
    <sheet name="04540-Transporti Detar" sheetId="35" r:id="rId4"/>
    <sheet name="04550-Hekurudhori" sheetId="26" r:id="rId5"/>
    <sheet name="04560-Transporti Ajror" sheetId="34" r:id="rId6"/>
    <sheet name="06370-Ujesjelles Kanalizime" sheetId="27" r:id="rId7"/>
    <sheet name="06220-Menaxhimi Mbetjeve Urbane" sheetId="31" r:id="rId8"/>
    <sheet name="04320-Mbeshtetja per Energjine" sheetId="37" r:id="rId9"/>
    <sheet name="Mbeshtetje per Burimet Natyrore" sheetId="29" r:id="rId10"/>
    <sheet name="04440-Mbeshtetje per Industrin " sheetId="30" r:id="rId11"/>
    <sheet name="06180-Planifikimi Urban" sheetId="33"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A">#REF!</definedName>
    <definedName name="\C">#REF!</definedName>
    <definedName name="\D">#REF!</definedName>
    <definedName name="\E">#REF!</definedName>
    <definedName name="\H">#REF!</definedName>
    <definedName name="\K">#REF!</definedName>
    <definedName name="\L">#REF!</definedName>
    <definedName name="\P">#REF!</definedName>
    <definedName name="\Q">#REF!</definedName>
    <definedName name="\S">#REF!</definedName>
    <definedName name="\T">#REF!</definedName>
    <definedName name="\V">#REF!</definedName>
    <definedName name="\W">#REF!</definedName>
    <definedName name="\X">#REF!</definedName>
    <definedName name="__123Graph_A" hidden="1">'[1]DAILY from archive'!#REF!</definedName>
    <definedName name="__123Graph_AADVANCE" hidden="1">#REF!</definedName>
    <definedName name="__123Graph_ACUMCHANGE" hidden="1">'[2]DAILY from archive'!#REF!</definedName>
    <definedName name="__123Graph_ADAILYEXR" hidden="1">'[2]DAILY from archive'!$J$177:$J$332</definedName>
    <definedName name="__123Graph_ADAILYRATE" hidden="1">'[2]DAILY from archive'!#REF!</definedName>
    <definedName name="__123Graph_AGRAPH1" hidden="1">[3]M!#REF!</definedName>
    <definedName name="__123Graph_AGRAPH2" hidden="1">[3]M!#REF!</definedName>
    <definedName name="__123Graph_AGRAPH3" hidden="1">[3]M!#REF!</definedName>
    <definedName name="__123Graph_AIBRD_LEND" hidden="1">[4]WB!$Q$13:$AK$13</definedName>
    <definedName name="__123Graph_APIPELINE" hidden="1">[4]BoP!$U$359:$AQ$359</definedName>
    <definedName name="__123Graph_AREER" hidden="1">[4]ER!#REF!</definedName>
    <definedName name="__123Graph_ARESERVES" hidden="1">[5]NFA!$AX$73:$BZ$73</definedName>
    <definedName name="__123Graph_B" hidden="1">[6]revagtrim!#REF!</definedName>
    <definedName name="__123Graph_BCUMCHANGE" hidden="1">'[2]DAILY from archive'!#REF!</definedName>
    <definedName name="__123Graph_BDAILYEXR" hidden="1">'[2]DAILY from archive'!#REF!</definedName>
    <definedName name="__123Graph_BDAILYRATE" hidden="1">'[2]DAILY from archive'!#REF!</definedName>
    <definedName name="__123Graph_BIBRD_LEND" hidden="1">[4]WB!$Q$61:$AK$61</definedName>
    <definedName name="__123Graph_BPIPELINE" hidden="1">[4]BoP!$U$358:$AQ$358</definedName>
    <definedName name="__123Graph_BREER" hidden="1">[4]ER!#REF!</definedName>
    <definedName name="__123Graph_BRESERVES" hidden="1">[5]NFA!$AX$74:$BZ$74</definedName>
    <definedName name="__123Graph_C" hidden="1">[6]revagtrim!#REF!</definedName>
    <definedName name="__123Graph_CDAILYEXR" hidden="1">'[2]DAILY from archive'!#REF!</definedName>
    <definedName name="__123Graph_CDAILYRATE" hidden="1">'[2]DAILY from archive'!#REF!</definedName>
    <definedName name="__123Graph_CREER" hidden="1">[4]ER!#REF!</definedName>
    <definedName name="__123Graph_D" hidden="1">[7]SEI!#REF!</definedName>
    <definedName name="__123Graph_DDAILYEXR" hidden="1">'[2]DAILY from archive'!#REF!</definedName>
    <definedName name="__123Graph_DDAILYRATE" hidden="1">'[2]DAILY from archive'!#REF!</definedName>
    <definedName name="__123Graph_E" hidden="1">[7]SEI!#REF!</definedName>
    <definedName name="__123Graph_EDAILYEXR" hidden="1">'[2]DAILY from archive'!#REF!</definedName>
    <definedName name="__123Graph_F" hidden="1">[7]SEI!#REF!</definedName>
    <definedName name="__123Graph_FDAILYEXR" hidden="1">'[2]DAILY from archive'!$AA$18:$AA$332</definedName>
    <definedName name="__123Graph_X" hidden="1">'[8]SUMMARY TABLE'!$C$5:$S$5</definedName>
    <definedName name="__123Graph_XCUMCHANGE" hidden="1">'[2]DAILY from archive'!#REF!</definedName>
    <definedName name="__123Graph_XDAILYEXR" hidden="1">'[2]DAILY from archive'!$D$177:$D$332</definedName>
    <definedName name="__123Graph_XDAILYRATE" hidden="1">'[2]DAILY from archive'!$D$177:$D$332</definedName>
    <definedName name="__123Graph_XIBRD_LEND" hidden="1">[4]WB!$Q$9:$AK$9</definedName>
    <definedName name="_1Macros_Import_.qbop">[9]!'[Macros Import].qbop'</definedName>
    <definedName name="_2__123Graph_ACPI_ER_LOG" hidden="1">[4]ER!#REF!</definedName>
    <definedName name="_3__123Graph_AIBA_IBRD" hidden="1">[4]WB!$Q$62:$AK$62</definedName>
    <definedName name="_4__123Graph_AWB_ADJ_PRJ" hidden="1">[4]WB!$Q$255:$AK$255</definedName>
    <definedName name="_5__123Graph_BCPI_ER_LOG" hidden="1">[4]ER!#REF!</definedName>
    <definedName name="_6__123Graph_BIBA_IBRD" hidden="1">[4]WB!#REF!</definedName>
    <definedName name="_7__123Graph_BWB_ADJ_PRJ" hidden="1">[4]WB!$Q$257:$AK$257</definedName>
    <definedName name="_COL1">[10]SimInp1:ModDef!$A$1:$V$130</definedName>
    <definedName name="_END94">'[11]End-94'!$D$102:$AS$189</definedName>
    <definedName name="_Fill" hidden="1">#REF!</definedName>
    <definedName name="_Filler" hidden="1">[12]A!$A$43:$A$598</definedName>
    <definedName name="_Key2" hidden="1">[13]Contents!#REF!</definedName>
    <definedName name="_MCV1">[14]Main!$E$64:$AH$64</definedName>
    <definedName name="_Order1" hidden="1">0</definedName>
    <definedName name="_Order2" hidden="1">0</definedName>
    <definedName name="_Parse_Out" hidden="1">#REF!</definedName>
    <definedName name="_Regression_Out" hidden="1">#REF!</definedName>
    <definedName name="_Regression_X" hidden="1">#REF!</definedName>
    <definedName name="_Regression_Y" hidden="1">#REF!</definedName>
    <definedName name="_SUM2">[11]BoP!$G$174:$AR$216</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4">#REF!</definedName>
    <definedName name="_tab5">#REF!</definedName>
    <definedName name="_tab6">#REF!</definedName>
    <definedName name="_tab7">#REF!</definedName>
    <definedName name="_tab8">#REF!</definedName>
    <definedName name="_tab9">[15]Assumptions!#REF!</definedName>
    <definedName name="_TB1">[16]SummaryCG!$A$4:$CL$77</definedName>
    <definedName name="_TB2">[16]CGRev!$A$4:$CL$43</definedName>
    <definedName name="_TB3">[16]CGExp!$A$4:$CL$86</definedName>
    <definedName name="_TB4">[16]CGExternal!$B$4:$CL$55</definedName>
    <definedName name="_TB5">[16]CGAuthMeth!$B$4:$CL$55</definedName>
    <definedName name="_TB6">[16]CGAuthMeth!$B$64:$CL$131</definedName>
    <definedName name="_TB7">[16]CGFin_Monthly!$B$4:$AC$73</definedName>
    <definedName name="_TB8">[16]CGFin_Monthly!$B$174:$AC$234</definedName>
    <definedName name="_WB1">[11]WB!$D$13:$AF$264</definedName>
    <definedName name="_WB2">[11]WB!$AG$13:$AQ$264</definedName>
    <definedName name="a">[17]Debt!$T$2</definedName>
    <definedName name="ACTIVATE">#REF!</definedName>
    <definedName name="AID">#REF!</definedName>
    <definedName name="AlPr_TB_1">#REF!</definedName>
    <definedName name="AlPr_TB_1b">#REF!</definedName>
    <definedName name="ALTBCA">[14]QQ!$E$11:$AH$11</definedName>
    <definedName name="ALTNGDP_R">[14]Q4!$E$53:$AH$53</definedName>
    <definedName name="ALTPCPI">[14]Q6!$E$27:$AH$27</definedName>
    <definedName name="ams" hidden="1">{"Main Economic Indicators",#N/A,FALSE,"C"}</definedName>
    <definedName name="amstwo" hidden="1">{"Main Economic Indicators",#N/A,FALSE,"C"}</definedName>
    <definedName name="anscount" hidden="1">1</definedName>
    <definedName name="APr_1">#REF!</definedName>
    <definedName name="APr_1b">#REF!</definedName>
    <definedName name="APr_2">#REF!</definedName>
    <definedName name="Apr_2b">#REF!</definedName>
    <definedName name="Apr_Diffb">#REF!</definedName>
    <definedName name="Assistance">#REF!</definedName>
    <definedName name="assu">#REF!</definedName>
    <definedName name="ASSUMPN2">#REF!</definedName>
    <definedName name="ATS">#REF!</definedName>
    <definedName name="Balance_of_payments">#REF!</definedName>
    <definedName name="basktind">[18]Bask_fd!$BR$9:$CE$51</definedName>
    <definedName name="basktinf">[18]Bask_fd!#REF!</definedName>
    <definedName name="basktinf12\">[18]Bask_fd!#REF!</definedName>
    <definedName name="BCA">[14]QQ!$E$9:$AH$9</definedName>
    <definedName name="BCA_GDP">[14]QQ!$E$10:$AH$10</definedName>
    <definedName name="BCA_NGDP">#REF!</definedName>
    <definedName name="BE">[14]Q6!$E$137:$AH$137</definedName>
    <definedName name="BEA">[14]QQ!$E$140:$AH$140</definedName>
    <definedName name="BEC">#REF!</definedName>
    <definedName name="BED">#REF!</definedName>
    <definedName name="BED_6">#REF!</definedName>
    <definedName name="BEO">[14]Q6!$E$142:$AH$142</definedName>
    <definedName name="BER">[14]QQ!$E$141:$AH$141</definedName>
    <definedName name="BESD">[14]Q7!$E$42:$AH$42</definedName>
    <definedName name="BF">[14]QQ!$E$55:$AH$55</definedName>
    <definedName name="BFD">[14]QQ!$E$58:$AH$58</definedName>
    <definedName name="BFDA">[14]Q6!$E$60:$AH$60</definedName>
    <definedName name="BFDI">[14]Q6!$E$63:$AH$63</definedName>
    <definedName name="BFDIL">[14]QQ!$E$65:$AH$65</definedName>
    <definedName name="BFL_D">[14]DA!$E$49:$AH$49</definedName>
    <definedName name="BFO">[14]QQ!$E$90:$AH$90</definedName>
    <definedName name="BFOA">[14]Q6!$E$98:$AH$98</definedName>
    <definedName name="BFOAG">[14]QQ!$E$100:$AH$100</definedName>
    <definedName name="BFOAP">[14]Q6!$E$101:$AH$101</definedName>
    <definedName name="BFOG">[14]Q6!$E$93:$AH$93</definedName>
    <definedName name="BFOL">[14]QQ!$E$104:$AH$104</definedName>
    <definedName name="BFOL_B">[14]QQ!$E$118:$AH$118</definedName>
    <definedName name="BFOL_G">[14]QQ!$E$113:$AH$113</definedName>
    <definedName name="BFOL_L">#REF!</definedName>
    <definedName name="BFOL_O">[14]Q6!$E$120:$AH$120</definedName>
    <definedName name="BFOL_S">#REF!</definedName>
    <definedName name="BFOLB">#REF!</definedName>
    <definedName name="BFOLG">[14]Q6!$E$107:$AH$107</definedName>
    <definedName name="BFOLG_L">#REF!</definedName>
    <definedName name="BFOLP">[14]Q6!$E$109:$AH$109</definedName>
    <definedName name="BFOP">[14]Q6!$E$95:$AH$95</definedName>
    <definedName name="BFP">[14]QQ!$E$68:$AH$68</definedName>
    <definedName name="BFPA">[14]Q6!$E$75:$AH$75</definedName>
    <definedName name="BFPAG">[14]QQ!$E$77:$AH$77</definedName>
    <definedName name="BFPG">[14]Q6!$E$72:$AH$72</definedName>
    <definedName name="BFPL">[14]Q6!$E$78:$AH$78</definedName>
    <definedName name="BFPLBN">#REF!</definedName>
    <definedName name="BFPLD">[14]QQ!$E$83:$AH$83</definedName>
    <definedName name="BFPLD_G">#REF!</definedName>
    <definedName name="BFPLDG">[14]Q6!$E$88:$AH$88</definedName>
    <definedName name="BFPLDP">[14]Q6!$E$86:$AH$86</definedName>
    <definedName name="BFPLE">[14]Q6!$E$81:$AH$81</definedName>
    <definedName name="BFPLE_G">#REF!</definedName>
    <definedName name="BFPLMM">#REF!</definedName>
    <definedName name="BFPP">[14]Q6!$E$70:$AH$70</definedName>
    <definedName name="BFRA">[14]QQ!$E$123:$AH$123</definedName>
    <definedName name="BFUND">[14]Q6!$E$115:$AH$115</definedName>
    <definedName name="BGS">[14]Q6!$E$13:$AH$13</definedName>
    <definedName name="BI">[14]Q6!$E$32:$AH$32</definedName>
    <definedName name="BIC">[14]Q6!$E$35:$AH$35</definedName>
    <definedName name="BID">[14]Q6!$E$38:$AH$38</definedName>
    <definedName name="BIL">[19]Work!$B$26:$AG$97</definedName>
    <definedName name="BIP">#REF!</definedName>
    <definedName name="BK">[14]Q6!$E$48:$AH$48</definedName>
    <definedName name="BKF">[14]QQ!$E$51:$AH$51</definedName>
    <definedName name="BKF_6">[14]Q6!$E$139:$AH$139</definedName>
    <definedName name="BKFA">#REF!</definedName>
    <definedName name="BKO">[14]Q6!$E$52:$AH$52</definedName>
    <definedName name="BM">[14]Q6!$E$24:$AH$24</definedName>
    <definedName name="BMG">[14]Q6!$E$27:$AH$27</definedName>
    <definedName name="BMII">[14]QQ!$E$40:$AH$40</definedName>
    <definedName name="BMII_7">[14]Q7!$E$40:$AH$40</definedName>
    <definedName name="BMS">[14]Q6!$E$29:$AH$29</definedName>
    <definedName name="BOP">[14]Q6!$E$130:$AH$130</definedName>
    <definedName name="BOP_GDP">[14]Q6!$E$131:$AH$131</definedName>
    <definedName name="BRASS">[14]QQ!$E$150:$AH$150</definedName>
    <definedName name="BRASS_6">[14]Q6!$E$126:$AH$126</definedName>
    <definedName name="BRO">#REF!</definedName>
    <definedName name="BTR">[14]Q6!$E$42:$AH$42</definedName>
    <definedName name="BTRG">[14]Q6!$E$44:$AH$44</definedName>
    <definedName name="BTRP">[14]Q6!$E$45:$AH$45</definedName>
    <definedName name="budfin">#REF!</definedName>
    <definedName name="budget_financing">#REF!</definedName>
    <definedName name="BX">[14]Q6!$E$16:$AH$16</definedName>
    <definedName name="BXG">[14]Q6!$E$19:$AH$19</definedName>
    <definedName name="BXS">[14]Q6!$E$21:$AH$21</definedName>
    <definedName name="CAD">#REF!</definedName>
    <definedName name="CalcMCV_4">[14]Q4!$E$58:$AH$58</definedName>
    <definedName name="categories">#REF!</definedName>
    <definedName name="CCODE">#REF!</definedName>
    <definedName name="Ceiling_on_net_domestic_credit_to_the_government">#REF!</definedName>
    <definedName name="CHANGESWRITE">#REF!</definedName>
    <definedName name="CHART_4">[19]RED98DATA!$B$62:$CG$74</definedName>
    <definedName name="CHART1_3">[19]RED98DATA!$B$2:$BY$78</definedName>
    <definedName name="CHART10_11">[19]RED98DATA!$A$160:$CJ$249</definedName>
    <definedName name="CHART11">[19]RED98DATA!$A$253:$U$258</definedName>
    <definedName name="CHART14">[19]RED98DATA!$A$178:$F$197</definedName>
    <definedName name="CHART5_6">[19]RED98DATA!$A$79:$J$129</definedName>
    <definedName name="CHART7_8">[19]RED98DATA!$A$130:$BA$158</definedName>
    <definedName name="CHART9">[19]RED98DATA!$A$159:$AM$185</definedName>
    <definedName name="CHF">#REF!</definedName>
    <definedName name="CHK1.1">[14]Q1!$E$61:$AH$61</definedName>
    <definedName name="CHK2.1">[14]Main!$E$67:$AH$67</definedName>
    <definedName name="CHK2.2">[14]Main!$E$70:$AH$70</definedName>
    <definedName name="CHK2.3">[14]Main!$E$75:$AH$75</definedName>
    <definedName name="CHK3.1">[14]Q3!$E$61:$AH$61</definedName>
    <definedName name="CHK5.1">[14]Q5!$E$107:$AH$107</definedName>
    <definedName name="CNY">#REF!</definedName>
    <definedName name="cont">#REF!</definedName>
    <definedName name="CONTENTS">#REF!</definedName>
    <definedName name="Copyfrom">#REF!</definedName>
    <definedName name="COUNTER">#REF!</definedName>
    <definedName name="CPF">[11]CPFs!$F$13:$AF$84</definedName>
    <definedName name="cpi">[19]Work!$ER$4:$FK$97</definedName>
    <definedName name="cpi_cmp">#REF!</definedName>
    <definedName name="cpi_nsa">[19]Work!$FM$5:$GF$97</definedName>
    <definedName name="Current_account">#REF!</definedName>
    <definedName name="CurrVintage">'[20]A Current Data'!$D$60</definedName>
    <definedName name="D">[14]DA!$E$9:$AH$9</definedName>
    <definedName name="D_ALTBCA_GDP">[21]DA!$E$78:$AH$78</definedName>
    <definedName name="D_ALTNGDP_R">[21]DA!$E$26:$AH$26</definedName>
    <definedName name="D_ALTNGDP_RG">[21]DA!$E$27:$AH$27</definedName>
    <definedName name="D_ALTPCPI">[21]DA!$E$50:$AH$50</definedName>
    <definedName name="D_ALTPCPIG">[21]DA!$E$51:$AH$51</definedName>
    <definedName name="D_B">[14]DA!$E$22:$AH$22</definedName>
    <definedName name="D_BCA_GDP">[21]DA!$E$77:$AH$77</definedName>
    <definedName name="D_BFD">[21]DA!$E$85:$AH$85</definedName>
    <definedName name="D_BFL">[21]DA!$E$120:$AH$120</definedName>
    <definedName name="D_BFL_D">#REF!</definedName>
    <definedName name="D_BFL_S">[21]DA!$E$121:$AH$121</definedName>
    <definedName name="D_BFLG">[21]DA!$E$122:$AH$122</definedName>
    <definedName name="D_BFOP">[21]DA!$E$87:$AH$87</definedName>
    <definedName name="D_BFPP">[21]DA!$E$86:$AH$86</definedName>
    <definedName name="D_BFRA1">[21]DA!$E$93:$AH$93</definedName>
    <definedName name="D_BFX">[21]DA!$E$91:$AH$91</definedName>
    <definedName name="D_BFXG">[21]DA!$E$89:$AH$89</definedName>
    <definedName name="D_BFXP">[21]DA!$E$84:$AH$84</definedName>
    <definedName name="D_BRASS">[21]DA!$E$118:$AH$118</definedName>
    <definedName name="D_CalcNGS">[21]DA!$E$46:$AH$46</definedName>
    <definedName name="D_CalcNMG_R">[21]DA!$E$73:$AH$73</definedName>
    <definedName name="D_CalcNXG_R">[21]DA!$E$70:$AH$70</definedName>
    <definedName name="D_D">[21]DA!$E$117:$AH$117</definedName>
    <definedName name="D_D_B">[21]DA!$E$114:$AH$114</definedName>
    <definedName name="D_D_Bdiff">[21]DA!$E$105:$AH$105</definedName>
    <definedName name="D_D_Bdiff1">[21]DA!$E$106:$AH$106</definedName>
    <definedName name="D_D_G">[21]DA!$E$115:$AH$115</definedName>
    <definedName name="D_D_Gdiff">[21]DA!$E$102:$AH$102</definedName>
    <definedName name="D_D_Gdiff1">[21]DA!$E$103:$AH$103</definedName>
    <definedName name="D_D_S">[21]DA!$E$116:$AH$116</definedName>
    <definedName name="D_D_Sdiff">#REF!</definedName>
    <definedName name="D_D_Sdiff1">#REF!</definedName>
    <definedName name="D_DA">[21]DA!$E$119:$AH$119</definedName>
    <definedName name="D_DAdiff">[21]DA!$E$111:$AH$111</definedName>
    <definedName name="D_DAdiff1">[21]DA!$E$112:$AH$112</definedName>
    <definedName name="D_Ddiff">[21]DA!$E$99:$AH$99</definedName>
    <definedName name="D_Ddiff1">[21]DA!$E$100:$AH$100</definedName>
    <definedName name="D_DSdiff">[21]DA!$E$108:$AH$108</definedName>
    <definedName name="D_DSdiff1">[21]DA!$E$109:$AH$109</definedName>
    <definedName name="D_EDNA">[21]DA!$E$17:$AH$17</definedName>
    <definedName name="D_ENDA">[21]DA!$E$16:$AH$16</definedName>
    <definedName name="D_G">[14]DA!$E$21:$AH$21</definedName>
    <definedName name="D_GCB">[21]DA!$E$62:$AH$62</definedName>
    <definedName name="D_GGB">[21]DA!$E$63:$AH$63</definedName>
    <definedName name="D_Ind">[11]DSA!$G$7:$AU$96</definedName>
    <definedName name="D_L">[14]Q7!$E$13:$AH$13</definedName>
    <definedName name="D_MCV">[21]DA!$E$10:$AH$10</definedName>
    <definedName name="D_MCV_B">[21]DA!$E$12:$AH$12</definedName>
    <definedName name="D_MCV_D">[21]DA!$E$13:$AH$13</definedName>
    <definedName name="D_MCV_N">[21]DA!$E$9:$AH$9</definedName>
    <definedName name="D_MCV_T">[21]DA!$E$11:$AH$11</definedName>
    <definedName name="D_NGDP">[21]DA!$E$35:$AH$35</definedName>
    <definedName name="D_NGDP_D">[21]DA!$E$57:$AH$57</definedName>
    <definedName name="D_NGDP_DAQ">[21]DA!$E$59:$AH$59</definedName>
    <definedName name="D_NGDP_DQ">#REF!</definedName>
    <definedName name="D_NGDP_RG">[21]DA!$E$28:$AH$28</definedName>
    <definedName name="D_NGDP_RGAQ">[21]DA!$E$30:$AH$30</definedName>
    <definedName name="D_NGDP_RGQ">[21]DA!$E$29:$AH$29</definedName>
    <definedName name="D_NGDPD">[21]DA!$E$36:$AH$36</definedName>
    <definedName name="D_NGDPDPC">[21]DA!$E$39:$AH$39</definedName>
    <definedName name="D_NGS">[21]DA!$E$44:$AH$44</definedName>
    <definedName name="D_NMG_R">[21]DA!$E$72:$AH$72</definedName>
    <definedName name="D_NSDGDP">[21]DA!$E$42:$AH$42</definedName>
    <definedName name="D_NSDGDP_R">[21]DA!$E$32:$AH$32</definedName>
    <definedName name="D_NTDD_RG">[21]DA!$E$21:$AH$21</definedName>
    <definedName name="D_NTDD_RGAQ">[21]DA!$E$23:$AH$23</definedName>
    <definedName name="D_NTDD_RGQ">[21]DA!$E$22:$AH$22</definedName>
    <definedName name="D_NXG_R">[21]DA!$E$69:$AH$69</definedName>
    <definedName name="D_O">[14]Q7!$E$23:$AH$23</definedName>
    <definedName name="D_OTB">[21]DA!$E$67:$AH$67</definedName>
    <definedName name="D_PCPI">#REF!</definedName>
    <definedName name="D_PCPIAQ">#REF!</definedName>
    <definedName name="D_PCPIG">[21]DA!$E$52:$AH$52</definedName>
    <definedName name="D_PCPIGAQ">[21]DA!$E$54:$AH$54</definedName>
    <definedName name="D_PCPIGQ">[21]DA!$E$53:$AH$53</definedName>
    <definedName name="D_PCPIQ">#REF!</definedName>
    <definedName name="D_PPPPC">[21]DA!$E$40:$AH$40</definedName>
    <definedName name="D_PPPWGT">[21]DA!$E$37:$AH$37</definedName>
    <definedName name="D_S">[14]Q7!$E$16:$AH$16</definedName>
    <definedName name="D_SRM">[14]Q7!$E$34:$AH$34</definedName>
    <definedName name="D_SY">#REF!</definedName>
    <definedName name="D_WPCP33_D">[21]DA!$E$66:$AH$66</definedName>
    <definedName name="DA">[14]DA!$E$33:$AH$33</definedName>
    <definedName name="date">#REF!</definedName>
    <definedName name="DATES">[19]RED98DATA!#REF!</definedName>
    <definedName name="DATES_Q">#REF!</definedName>
    <definedName name="datesreer">#REF!</definedName>
    <definedName name="datesweo">#REF!</definedName>
    <definedName name="datesweo1">#REF!</definedName>
    <definedName name="datesweo2">#REF!</definedName>
    <definedName name="DB">[14]Q7!$E$28:$AH$28</definedName>
    <definedName name="DG">[14]Q7!$E$27:$AH$27</definedName>
    <definedName name="DG_S">[14]Q7!$E$18:$AH$18</definedName>
    <definedName name="Dhjetor_Ar_TOT_Lek">'[22]2003'!#REF!</definedName>
    <definedName name="Dhjetor_Ar_TOT_Valute">'[22]2003'!#REF!</definedName>
    <definedName name="Discount_NC">'[23]Triangle private'!$C$17</definedName>
    <definedName name="DiscountRate">#REF!</definedName>
    <definedName name="DKK">#REF!</definedName>
    <definedName name="DM">#REF!</definedName>
    <definedName name="DO">[14]Q7!$E$29:$AH$29</definedName>
    <definedName name="doc">[19]DOC!$A$1:$L$43</definedName>
    <definedName name="DOCFILE">#REF!</definedName>
    <definedName name="DS">[14]DA!$E$38:$AH$38</definedName>
    <definedName name="DSA_Assumptions">[11]DSA!$G$666:$AJ$698</definedName>
    <definedName name="DSDSI">[14]Q7!$E$42:$AH$42</definedName>
    <definedName name="DSDSP">[14]Q7!$E$52:$AH$52</definedName>
    <definedName name="DSI">[14]Q7!$E$46:$AH$46</definedName>
    <definedName name="DSP">[14]Q7!$E$56:$AH$56</definedName>
    <definedName name="DSPG">[14]Q7!$E$58:$AH$58</definedName>
    <definedName name="DTS">#REF!</definedName>
    <definedName name="EBRD">[11]EBRD!$D$14:$AM$120</definedName>
    <definedName name="ECU">#REF!</definedName>
    <definedName name="EDNA">[14]QQ!$E$151:$AH$151</definedName>
    <definedName name="EdssBatchRange">#REF!</definedName>
    <definedName name="EDSSDESCRIPTOR">#REF!</definedName>
    <definedName name="EDSSFILE">#REF!</definedName>
    <definedName name="EDSSNAME">#REF!</definedName>
    <definedName name="EDSSTABLES">#REF!</definedName>
    <definedName name="EDSSTIME">#REF!</definedName>
    <definedName name="EISCODE">#REF!</definedName>
    <definedName name="empty">[14]Q5!$DZ$1</definedName>
    <definedName name="ENDA">[14]QQ!$E$147:$AH$147</definedName>
    <definedName name="endrit" hidden="1">{"Main Economic Indicators",#N/A,FALSE,"C"}</definedName>
    <definedName name="ergferger" hidden="1">{"Main Economic Indicators",#N/A,FALSE,"C"}</definedName>
    <definedName name="ESP">#REF!</definedName>
    <definedName name="Excel_BuiltIn_Print_Area">#REF!</definedName>
    <definedName name="ExitWRS">[14]Main!$AB$25</definedName>
    <definedName name="EXTERNAL">#REF!</definedName>
    <definedName name="F">#REF!</definedName>
    <definedName name="fefe" hidden="1">{#N/A,#N/A,FALSE,"I";#N/A,#N/A,FALSE,"J";#N/A,#N/A,FALSE,"K";#N/A,#N/A,FALSE,"L";#N/A,#N/A,FALSE,"M";#N/A,#N/A,FALSE,"N";#N/A,#N/A,FALSE,"O"}</definedName>
    <definedName name="FIM">#REF!</definedName>
    <definedName name="FINAN">#REF!</definedName>
    <definedName name="FINANC">#REF!</definedName>
    <definedName name="Fisc">[11]BoP!$G$365:$AK$434</definedName>
    <definedName name="FLRES">#REF!</definedName>
    <definedName name="FLRESC">#REF!</definedName>
    <definedName name="FMB">[14]Q4!$E$51:$AH$51</definedName>
    <definedName name="Foreign_liabilities">#REF!</definedName>
    <definedName name="FRF">#REF!</definedName>
    <definedName name="GapDifSum">#REF!</definedName>
    <definedName name="GapRead">#REF!</definedName>
    <definedName name="GapWrite">#REF!</definedName>
    <definedName name="GBP">#REF!</definedName>
    <definedName name="GCB">[14]Q4!$E$18:$AH$18</definedName>
    <definedName name="GCB_NGDP">[14]Q7!$E$19:$AH$19</definedName>
    <definedName name="GCD">[14]Q4!$E$21:$AH$21</definedName>
    <definedName name="GCEI">[14]Q4!$E$16:$AH$16</definedName>
    <definedName name="GCENL">[14]Q4!$E$13:$AH$13</definedName>
    <definedName name="GCND">[14]Q4!$E$24:$AH$24</definedName>
    <definedName name="GCND_NGDP">[14]Q4!$E$25:$AH$25</definedName>
    <definedName name="GCRG">[14]Q4!$E$10:$AH$10</definedName>
    <definedName name="GEORED98.XLS">[19]RED98DATA!$B$2:$BW$78</definedName>
    <definedName name="GGB">[14]Q4!$E$40:$AH$40</definedName>
    <definedName name="GGB_NGDP">[14]Q7!$E$41:$AH$41</definedName>
    <definedName name="GGD">[14]Q4!$E$43:$AH$43</definedName>
    <definedName name="GGED">[14]Q4!$E$35:$AH$35</definedName>
    <definedName name="GGEI">[14]Q4!$E$38:$AH$38</definedName>
    <definedName name="GGENL">[14]Q4!$E$32:$AH$32</definedName>
    <definedName name="GGND">[14]Q4!$E$46:$AH$46</definedName>
    <definedName name="GGRG">[14]Q4!$E$29:$AH$29</definedName>
    <definedName name="GOVERNMENT">#REF!</definedName>
    <definedName name="Grac_IDA">#REF!</definedName>
    <definedName name="Grace_IDA">#REF!</definedName>
    <definedName name="Grace_NC">'[23]Triangle private'!$C$14</definedName>
    <definedName name="Gross_reserves">#REF!</definedName>
    <definedName name="Gusht_Ar_TOT_Lek">'[22]2003'!#REF!</definedName>
    <definedName name="Gusht_Ar_TOT_Valute">'[22]2003'!#REF!</definedName>
    <definedName name="HERE">#REF!</definedName>
    <definedName name="IM">[11]BoP!$G$259:$AR$307</definedName>
    <definedName name="IMF">[11]IMF!$C$5:$AP$55</definedName>
    <definedName name="In_millions_of_lei">#REF!</definedName>
    <definedName name="In_millions_of_U.S._dollars">#REF!</definedName>
    <definedName name="INDIC">#REF!</definedName>
    <definedName name="Indicators">#REF!</definedName>
    <definedName name="INTEREST">[24]Aid:Services!$A$39:$AJ$46</definedName>
    <definedName name="Interest_NC">'[23]Triangle private'!$C$16</definedName>
    <definedName name="InterestRate">#REF!</definedName>
    <definedName name="ISD">#REF!</definedName>
    <definedName name="ITL">#REF!</definedName>
    <definedName name="Janar_Ar_TOT_Lek">'[22]2003'!#REF!</definedName>
    <definedName name="Janar_Ar_TOT_Valute">'[22]2003'!#REF!</definedName>
    <definedName name="JPY">#REF!</definedName>
    <definedName name="JR_PAGE_ANCHOR_0_1">#REF!</definedName>
    <definedName name="KA">#REF!</definedName>
    <definedName name="KEND">#REF!</definedName>
    <definedName name="KMENU">#REF!</definedName>
    <definedName name="Korrik_Ar_TOT_Lek">'[22]2003'!#REF!</definedName>
    <definedName name="Korrik_Ar_TOT_Valute">'[22]2003'!#REF!</definedName>
    <definedName name="KWD">#REF!</definedName>
    <definedName name="latest1998">#REF!</definedName>
    <definedName name="LCM">[14]Q3!$E$46:$AH$46</definedName>
    <definedName name="LE">[14]Q3!$E$13:$AH$13</definedName>
    <definedName name="LEM">[14]Q3!$E$52:$AH$52</definedName>
    <definedName name="LHEM">[14]Q3!$E$34:$AH$34</definedName>
    <definedName name="LHM">[14]Q3!$E$55:$AH$55</definedName>
    <definedName name="LIPM">[14]Q3!$E$43:$AH$43</definedName>
    <definedName name="liquidity_reserve">#REF!</definedName>
    <definedName name="LLF">[14]Q3!$E$10:$AH$10</definedName>
    <definedName name="LP">[14]Q6!$E$19:$AH$19</definedName>
    <definedName name="LULCM">[14]Q3!$E$37:$AH$37</definedName>
    <definedName name="LUR">[14]Q3!$E$16:$AH$16</definedName>
    <definedName name="Lyon">[25]C!$O$1</definedName>
    <definedName name="MACRO">#REF!</definedName>
    <definedName name="MACROS">#REF!</definedName>
    <definedName name="Maj_Ar_TOT_Lek">'[22]2003'!#REF!</definedName>
    <definedName name="Maj_Ar_TOT_Valute">'[22]2003'!#REF!</definedName>
    <definedName name="Mars_Ar_TOT_Lek">#REF!</definedName>
    <definedName name="Mars_Ar_TOT_Valute">#REF!</definedName>
    <definedName name="Maturity_NC">'[23]Triangle private'!$C$15</definedName>
    <definedName name="MCV">[14]Main!$E$63:$AH$63</definedName>
    <definedName name="MCV_B">[14]QQ!$E$157:$AH$157</definedName>
    <definedName name="MCV_B1">[14]Q6!$E$158:$AH$158</definedName>
    <definedName name="MCV_D">[14]DA!$E$62:$AH$62</definedName>
    <definedName name="MCV_D1">[14]DA!$E$63:$AH$63</definedName>
    <definedName name="MCV_N">[14]Q4!$E$58:$AH$58</definedName>
    <definedName name="MCV_N1">[14]Q1!$E$59:$AH$59</definedName>
    <definedName name="MCV_T">[14]Micro!$E$103:$AH$103</definedName>
    <definedName name="MCV_T1">[14]Q5!$E$104:$AH$104</definedName>
    <definedName name="MIDDLE">#REF!</definedName>
    <definedName name="MNT_1_TB">#REF!</definedName>
    <definedName name="MNT_2_TB">#REF!</definedName>
    <definedName name="MNT_3_TB">#REF!</definedName>
    <definedName name="mod1.03">[10]ModDef!#REF!</definedName>
    <definedName name="Moldova__Balance_of_Payments__1994_98">#REF!</definedName>
    <definedName name="Monetary_Program_Parameters">#REF!</definedName>
    <definedName name="moneyprogram">#REF!</definedName>
    <definedName name="monprogparameters">#REF!</definedName>
    <definedName name="monsurvey">#REF!</definedName>
    <definedName name="MOutQ">#REF!</definedName>
    <definedName name="MS_BCA_GDP">[14]Q3!$E$27:$AH$27</definedName>
    <definedName name="MS_BMG">[14]Q3!$E$29:$AH$29</definedName>
    <definedName name="MS_BXG">[14]Q3!$E$28:$AH$28</definedName>
    <definedName name="MS_GCB_NGDP">[14]Q3!$E$19:$AH$19</definedName>
    <definedName name="MS_GGB_NGDP">[14]Q3!$E$20:$AH$20</definedName>
    <definedName name="MS_LUR">[14]Q3!$E$15:$AH$15</definedName>
    <definedName name="MS_NGDP">[14]Q3!$E$12:$AH$12</definedName>
    <definedName name="MS_NGDP_RG">[14]Q3!$E$9:$AH$9</definedName>
    <definedName name="MS_PCPIG">[14]Q3!$E$16:$AH$16</definedName>
    <definedName name="MS_TMG_RPCH">[14]Q3!$E$24:$AH$24</definedName>
    <definedName name="MS_TXG_RPCH">[14]Q3!$E$23:$AH$23</definedName>
    <definedName name="mt_moneyprog">#REF!</definedName>
    <definedName name="MTPROJ">#REF!</definedName>
    <definedName name="namehp">[26]SA_HP!#REF!</definedName>
    <definedName name="NAMES">#REF!</definedName>
    <definedName name="NAMES_Q">#REF!</definedName>
    <definedName name="namesreer">#REF!</definedName>
    <definedName name="namesweo">#REF!</definedName>
    <definedName name="NC_R">[14]Q1!$E$8:$AH$8</definedName>
    <definedName name="NCG">[14]Main!$E$8:$AH$8</definedName>
    <definedName name="NCG_R">[14]Q4!$E$11:$AH$11</definedName>
    <definedName name="NCP">[14]Main!$E$11:$AH$11</definedName>
    <definedName name="NCP_R">[14]Q4!$E$14:$AH$14</definedName>
    <definedName name="Nentor_Ar_TOT_Lek">'[22]2003'!#REF!</definedName>
    <definedName name="Nentor_Ar_TOT_Valute">'[22]2003'!#REF!</definedName>
    <definedName name="newname" hidden="1">[11]ER!#REF!</definedName>
    <definedName name="newname2" hidden="1">{#N/A,#N/A,FALSE,"I";#N/A,#N/A,FALSE,"J";#N/A,#N/A,FALSE,"K";#N/A,#N/A,FALSE,"L";#N/A,#N/A,FALSE,"M";#N/A,#N/A,FALSE,"N";#N/A,#N/A,FALSE,"O"}</definedName>
    <definedName name="newname3" hidden="1">{"ca",#N/A,FALSE,"Detailed BOP";"ka",#N/A,FALSE,"Detailed BOP";"btl",#N/A,FALSE,"Detailed BOP";#N/A,#N/A,FALSE,"Debt  Stock TBL";"imfprint",#N/A,FALSE,"IMF";"nirprintview",#N/A,FALSE,"NIR";"tradeprint",#N/A,FALSE,"Trade";"imfdebtservice",#N/A,FALSE,"IMF"}</definedName>
    <definedName name="newname4" hidden="1">{"WEO",#N/A,FALSE,"T"}</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#REF!</definedName>
    <definedName name="NFB_R">[14]Q1!$E$29:$AH$29</definedName>
    <definedName name="NFB_R_GDP">[14]Q1!$E$30:$AH$30</definedName>
    <definedName name="NFI">[14]Main!$E$20:$AH$20</definedName>
    <definedName name="NFI_R">[14]Q4!$E$23:$AH$23</definedName>
    <definedName name="NFIG">[14]Main!$E$23:$AH$23</definedName>
    <definedName name="NFIP">[14]Main!$E$26:$AH$26</definedName>
    <definedName name="NFP_VE">[10]Model!#REF!</definedName>
    <definedName name="NFP_VE_1">[10]Model!#REF!</definedName>
    <definedName name="NGDP">[14]Main!$E$47:$AH$47</definedName>
    <definedName name="NGDP_D">[14]Q3!$E$22:$AH$22</definedName>
    <definedName name="NGDP_D.ARQ">[14]Q2!$E$21:$CB$21</definedName>
    <definedName name="NGDP_D.Q">[14]Q2!$E$20:$CB$20</definedName>
    <definedName name="NGDP_D.YOY">[14]Q2!$E$22:$CB$22</definedName>
    <definedName name="NGDP_D.YOYAVG">[14]Q2!$L$23:$CB$23</definedName>
    <definedName name="NGDP_DG">[14]Q6!$E$23:$AH$23</definedName>
    <definedName name="NGDP_R">[14]Q4!$E$50:$AH$50</definedName>
    <definedName name="NGDP_R.ARQ">[14]Q2!$E$10:$CB$10</definedName>
    <definedName name="NGDP_R.Q">[14]Q2!$E$9:$CB$9</definedName>
    <definedName name="NGDP_R.YOY">[14]Q2!$E$11:$CB$11</definedName>
    <definedName name="NGDP_R.YOYAVG">[14]Q2!$L$12:$CB$12</definedName>
    <definedName name="NGDP_RG">[14]Q4!$E$51:$AH$51</definedName>
    <definedName name="NGK">#REF!</definedName>
    <definedName name="NGS">[14]Main!$E$50:$AH$50</definedName>
    <definedName name="NGS_NGDP">[14]Main!$E$51:$AH$51</definedName>
    <definedName name="NGSG">[14]Main!$E$53:$AH$53</definedName>
    <definedName name="NGSP">[14]Main!$E$56:$AH$56</definedName>
    <definedName name="NI">[14]Main!$E$14:$AH$14</definedName>
    <definedName name="NI_GDP">[14]Main!$E$16:$AH$16</definedName>
    <definedName name="NI_NGDP">[14]Main!$E$16:$AH$16</definedName>
    <definedName name="NI_R">[14]Q1!$E$17:$AH$17</definedName>
    <definedName name="NINV">[14]Main!$E$18:$AH$18</definedName>
    <definedName name="NINV_R">[14]Q4!$E$20:$AH$20</definedName>
    <definedName name="NINV_R_GDP">[14]Q1!$E$21:$AH$21</definedName>
    <definedName name="NM">[14]Main!$E$38:$AH$38</definedName>
    <definedName name="NM_R">[14]Q4!$E$41:$AH$41</definedName>
    <definedName name="NMG">[14]Main!$E$41:$AH$41</definedName>
    <definedName name="NMG_R">[14]Q1!$E$44:$AH$44</definedName>
    <definedName name="NMG_RG">[14]Q1!$E$45:$AH$45</definedName>
    <definedName name="NMS">[14]Main!$E$44:$AH$44</definedName>
    <definedName name="NMS_R">[14]Q1!$E$47:$AH$47</definedName>
    <definedName name="NOK">#REF!</definedName>
    <definedName name="Non_BRO">#REF!</definedName>
    <definedName name="NTDD_R">[14]Q1!$E$26:$AH$26</definedName>
    <definedName name="NTDD_R.ARQ">[14]Q2!$E$15:$CB$15</definedName>
    <definedName name="NTDD_R.Q">[14]Q2!$E$14:$CB$14</definedName>
    <definedName name="NTDD_R.YOY">[14]Q2!$E$16:$CB$16</definedName>
    <definedName name="NTDD_R.YOYAVG">[14]Q2!$L$17:$CB$17</definedName>
    <definedName name="NTDD_RG">[14]Q4!$E$27:$AH$27</definedName>
    <definedName name="NX">[14]Main!$E$29:$AH$29</definedName>
    <definedName name="NX_R">[14]Q4!$E$32:$AH$32</definedName>
    <definedName name="NXG">[14]Main!$E$32:$AH$32</definedName>
    <definedName name="NXG_R">[14]Q1!$E$35:$AH$35</definedName>
    <definedName name="NXG_RG">[14]Q1!$E$36:$AH$36</definedName>
    <definedName name="NXS">[14]Main!$E$35:$AH$35</definedName>
    <definedName name="NXS_R">[14]Q1!$E$38:$AH$38</definedName>
    <definedName name="outl">#REF!</definedName>
    <definedName name="outl2">#REF!</definedName>
    <definedName name="OUTLOOK">#REF!</definedName>
    <definedName name="OUTLOOK2">#REF!</definedName>
    <definedName name="p">[27]labels!#REF!</definedName>
    <definedName name="Paym_Cap">[11]Debt!$G$249:$AQ$309</definedName>
    <definedName name="pchBMG">#REF!</definedName>
    <definedName name="pchBXG">#REF!</definedName>
    <definedName name="pchNM_R">[14]Q1!$E$42:$AH$42</definedName>
    <definedName name="pchNMG_R">[14]Q4!$E$45:$AH$45</definedName>
    <definedName name="pchNX_R">[14]Q1!$E$33:$AH$33</definedName>
    <definedName name="pchNXG_R">[14]Q4!$E$36:$AH$36</definedName>
    <definedName name="PCPI">[14]Q3!$E$25:$AH$25</definedName>
    <definedName name="PCPI.ARQ">[14]Q2!$E$26:$CB$26</definedName>
    <definedName name="PCPI.Q">[14]Q2!$E$25:$CB$25</definedName>
    <definedName name="PCPI.YOY">[14]Q2!$E$27:$CB$27</definedName>
    <definedName name="PCPI.YOYAVG">[14]Q2!$L$28:$CB$28</definedName>
    <definedName name="PCPIE">[14]Q3!$E$29:$AH$29</definedName>
    <definedName name="PCPIG">[14]Q6!$E$26:$AH$26</definedName>
    <definedName name="PEND">#REF!</definedName>
    <definedName name="PEOP">[10]Model!#REF!</definedName>
    <definedName name="PEOP_1">[10]Model!#REF!</definedName>
    <definedName name="per931_987">#REF!</definedName>
    <definedName name="PFP">[11]PFP!$C$5:$AG$59</definedName>
    <definedName name="PMENU">#REF!</definedName>
    <definedName name="PPPWGT">[14]Main!$E$65:$AH$65</definedName>
    <definedName name="Pr_tb_5">[16]Prj_Food!$A$10:$O$40</definedName>
    <definedName name="Pr_tb_6">[16]Prj_Fuel!$A$11:$P$38</definedName>
    <definedName name="Pr_tb_7">[16]Pr_Electr!$A$10:$I$34</definedName>
    <definedName name="Pr_tb_8">'[16]JunPrg_9899&amp;beyond'!$A$1332:$AE$1383</definedName>
    <definedName name="Pr_tb_9">'[16]JunPrg_9899&amp;beyond'!$A$1389:$AE$1457</definedName>
    <definedName name="Pr_tb_food0">'[16]JunPrg_9899&amp;beyond'!$A$883:$AE$900</definedName>
    <definedName name="Pr_tb_food1">'[16]JunPrg_9899&amp;beyond'!$A$912:$AE$944</definedName>
    <definedName name="Pr_tb_food2">'[16]JunPrg_9899&amp;beyond'!$A$946:$AE$984</definedName>
    <definedName name="Pr_tb_food3">'[16]JunPrg_9899&amp;beyond'!$A$985:$AE$1028</definedName>
    <definedName name="Pr_tb1">'[16]JunPrg_9899&amp;beyond'!$A$4:$AE$75</definedName>
    <definedName name="Pr_tb1b">'[16]JunPrg_9899&amp;beyond'!$A$1105:$AE$1176</definedName>
    <definedName name="Pr_tb2">'[16]JunPrg_9899&amp;beyond'!$A$150:$AE$190</definedName>
    <definedName name="Pr_tb2b">'[16]JunPrg_9899&amp;beyond'!$A$1206:$AE$1249</definedName>
    <definedName name="Pr_tb3">'[16]JunPrg_9899&amp;beyond'!$A$198:$AE$272</definedName>
    <definedName name="Pr_tb3b">'[16]JunPrg_9899&amp;beyond'!$A$1252:$AE$1327</definedName>
    <definedName name="Pr_tb4">'[16]JunPrg_9899&amp;beyond'!$A$1032:$AE$1089</definedName>
    <definedName name="Prill_Ar_TOT_Lek">'[22]2003'!#REF!</definedName>
    <definedName name="Prill_Ar_TOT_Valute">'[22]2003'!#REF!</definedName>
    <definedName name="print">#REF!</definedName>
    <definedName name="_xlnm.Print_Area" localSheetId="1">'01110-PMA'!$A$1:$E$422</definedName>
    <definedName name="_xlnm.Print_Area" localSheetId="8">'04320-Mbeshtetja per Energjine'!$A$1:$E$1489</definedName>
    <definedName name="_xlnm.Print_Area" localSheetId="10">'04440-Mbeshtetje per Industrin '!$A$1:$E$1199</definedName>
    <definedName name="_xlnm.Print_Area" localSheetId="2">'04520-Transporti Rrugor'!$A$1:$F$7119</definedName>
    <definedName name="_xlnm.Print_Area" localSheetId="3">'04540-Transporti Detar'!$A$1:$E$396</definedName>
    <definedName name="_xlnm.Print_Area" localSheetId="4">'04550-Hekurudhori'!$A$1:$E$1471</definedName>
    <definedName name="_xlnm.Print_Area" localSheetId="5">'04560-Transporti Ajror'!$A$1:$E$254</definedName>
    <definedName name="_xlnm.Print_Area" localSheetId="11">'06180-Planifikimi Urban'!$A$1:$G$418</definedName>
    <definedName name="_xlnm.Print_Area" localSheetId="7">'06220-Menaxhimi Mbetjeve Urbane'!$A$1:$E$925</definedName>
    <definedName name="_xlnm.Print_Area" localSheetId="6">'06370-Ujesjelles Kanalizime'!$A$1:$E$5838</definedName>
    <definedName name="_xlnm.Print_Area" localSheetId="9">'Mbeshtetje per Burimet Natyrore'!$A$1:$E$724</definedName>
    <definedName name="_xlnm.Print_Area">#REF!</definedName>
    <definedName name="Print_Area_table10">#REF!</definedName>
    <definedName name="_xlnm.Print_Titles">[14]Micro!$A$1:$C$65536,[14]Micro!$A$1:$IV$7</definedName>
    <definedName name="PrintThis_Links">[14]Links!$A$1:$F$33</definedName>
    <definedName name="PTE">#REF!</definedName>
    <definedName name="Qershor_Ar_TOT_Lek">'[22]2003'!#REF!</definedName>
    <definedName name="Qershor_Ar_TOT_Valute">'[22]2003'!#REF!</definedName>
    <definedName name="REAL">#REF!</definedName>
    <definedName name="RED_BOP">[11]RED!$C$2:$AA$54</definedName>
    <definedName name="RED_D">[11]RED!$C$57:$AA$97</definedName>
    <definedName name="RED_DS">[11]RED!$AD$3:$AW$30</definedName>
    <definedName name="RED_TRD">[11]RED!$BC$3:$BF$45</definedName>
    <definedName name="REDBOP">#REF!</definedName>
    <definedName name="REDUC">#REF!</definedName>
    <definedName name="REER">[19]Work!$AK$26:$AV$97</definedName>
    <definedName name="REGISTERALL">#REF!</definedName>
    <definedName name="RESDEB">#REF!</definedName>
    <definedName name="RESDEBT">#REF!</definedName>
    <definedName name="revenue">[28]C!$A$747:$IV$747</definedName>
    <definedName name="Revision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ngBefore">[29]Main!$AB$26</definedName>
    <definedName name="rngDepartmentDrive">[29]Main!$AB$23</definedName>
    <definedName name="rngEMailAddress">[29]Main!$AB$20</definedName>
    <definedName name="rngErrorSort">[14]ErrCheck!$A$4</definedName>
    <definedName name="rngLastSave">[14]Main!$G$19</definedName>
    <definedName name="rngLastSent">[14]Main!$G$18</definedName>
    <definedName name="rngLastUpdate">[14]Links!$D$2</definedName>
    <definedName name="rngNeedsUpdate">[14]Links!$E$2</definedName>
    <definedName name="rngNews">[29]Main!$AB$27</definedName>
    <definedName name="rngQuestChecked">[14]ErrCheck!$A$3</definedName>
    <definedName name="rtre" hidden="1">{"Main Economic Indicators",#N/A,FALSE,"C"}</definedName>
    <definedName name="Rwvu.Print." hidden="1">#N/A</definedName>
    <definedName name="rxrate">[19]Work!$DB$1:$DU$97</definedName>
    <definedName name="s">#REF!</definedName>
    <definedName name="SAR">#REF!</definedName>
    <definedName name="SECTORS">#REF!</definedName>
    <definedName name="SEK">#REF!</definedName>
    <definedName name="sencount" hidden="1">2</definedName>
    <definedName name="SERVICE">#REF!</definedName>
    <definedName name="Shkurt_Ar_TOT_Lek">'[22]2003'!#REF!</definedName>
    <definedName name="Shkurt_Ar_TOT_Valute">'[22]2003'!#REF!</definedName>
    <definedName name="Shtator_Ar_TOT_Lek">'[22]2003'!#REF!</definedName>
    <definedName name="Shtator_Ar_TOT_Valute">'[22]2003'!#REF!</definedName>
    <definedName name="STOP">#REF!</definedName>
    <definedName name="sum">[11]BoP!$G$174:$AR$216</definedName>
    <definedName name="SUMMARY1">#REF!</definedName>
    <definedName name="SUMMARY2">#REF!</definedName>
    <definedName name="SumSumTbl">#REF!</definedName>
    <definedName name="t_bills">'[19]T-bills2'!$A$1:$J$31</definedName>
    <definedName name="tab17bop">#REF!</definedName>
    <definedName name="Tabel">[30]Tregues!$A$1:$J$50</definedName>
    <definedName name="Table_2._Country_X___Public_Sector_Financing_1">#REF!</definedName>
    <definedName name="Table_2____Moldova___General_Government_Budget_1995_98__Mdl_millions__1">#REF!</definedName>
    <definedName name="Table_3._Moldova__Balance_of_Payments__1994_98">#REF!</definedName>
    <definedName name="Table_4.__Moldova____Monetary_Survey_and_Projections__1994_98_1">#REF!</definedName>
    <definedName name="Table_6.__Moldova__Balance_of_Payments__1994_98">#REF!</definedName>
    <definedName name="Table_baselin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3">#REF!</definedName>
    <definedName name="TABLE46">#REF!</definedName>
    <definedName name="TABLE5">#REF!</definedName>
    <definedName name="TABLE6">#REF!</definedName>
    <definedName name="TABLE7">#REF!</definedName>
    <definedName name="TABLE8">#REF!</definedName>
    <definedName name="TABLE9">#REF!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vani_Vjetor">#REF!</definedName>
    <definedName name="TB_S2">#REF!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[31]StRp_Tbl1!$B$4:$AF$109</definedName>
    <definedName name="TB_SR_2">#REF!</definedName>
    <definedName name="TB_Sub">[16]CGExp!$B$135:$CL$192</definedName>
    <definedName name="TB_Subsd">#REF!</definedName>
    <definedName name="Tb_Tax_3year">[16]TaxRev!$A$2:$L$66</definedName>
    <definedName name="TB_Taxes">'[16]JunPrg_9899&amp;beyond'!$A$487:$AE$559</definedName>
    <definedName name="TB1_x">#REF!</definedName>
    <definedName name="TB1_xx">#REF!</definedName>
    <definedName name="TB1b">[16]SummaryCG!$A$79:$CL$150</definedName>
    <definedName name="TB1b_x">#REF!</definedName>
    <definedName name="TB2b">[16]CGRev!$A$57:$CL$99</definedName>
    <definedName name="TB3b">[16]CGExp!$B$284:$CL$356</definedName>
    <definedName name="TB5b">[16]CGAuthMeth!$B$174:$CL$223</definedName>
    <definedName name="TB6b">[16]CGAuthMeth!$B$231:$CL$297</definedName>
    <definedName name="TB7b">[16]CGFin_Monthly!$B$92:$AC$142</definedName>
    <definedName name="tblChecks">[14]ErrCheck!$A$3:$E$5</definedName>
    <definedName name="tblLinks">[14]Links!$A$4:$F$33</definedName>
    <definedName name="TBPRJ4">#REF!</definedName>
    <definedName name="Tbs1thr4">#REF!</definedName>
    <definedName name="Tetor_Ar_TOT_Lek">'[22]2003'!#REF!</definedName>
    <definedName name="Tetor_Ar_TOT_Valute">'[22]2003'!#REF!</definedName>
    <definedName name="TM">[14]Q5!$E$19:$AH$19</definedName>
    <definedName name="TM_D">[14]Q5!$E$23:$AH$23</definedName>
    <definedName name="TM_DPCH">[14]Q5!$E$24:$AH$24</definedName>
    <definedName name="TM_R">[14]Q5!$E$22:$AH$22</definedName>
    <definedName name="TM_RPCH">[14]Q5!$E$21:$AH$21</definedName>
    <definedName name="TMG">[14]Q5!$E$38:$AH$38</definedName>
    <definedName name="TMG_D">[14]Q5!$E$42:$AH$42</definedName>
    <definedName name="TMG_DPCH">[14]Q5!$E$43:$AH$43</definedName>
    <definedName name="TMG_R">[14]Q5!$E$41:$AH$41</definedName>
    <definedName name="TMG_RPCH">[14]Micro!$E$40:$AH$40</definedName>
    <definedName name="TMGO">[14]Micro!$E$58:$AH$58</definedName>
    <definedName name="TMGO_D">[14]Q5!$E$63:$AH$63</definedName>
    <definedName name="TMGO_DPCH">[14]Q5!$E$64:$AH$64</definedName>
    <definedName name="TMGO_R">[14]Q5!$E$62:$AH$62</definedName>
    <definedName name="TMGO_RPCH">[14]Q5!$E$60:$AH$60</definedName>
    <definedName name="TMGXO">[14]Q5!$E$82:$AH$82</definedName>
    <definedName name="TMGXO_D">[14]Q5!$E$88:$AH$88</definedName>
    <definedName name="TMGXO_DPCH">[14]Q5!$E$89:$AH$89</definedName>
    <definedName name="TMGXO_R">[14]Q5!$E$87:$AH$87</definedName>
    <definedName name="TMGXO_RPCH">[14]Q5!$E$84:$AH$84</definedName>
    <definedName name="TMS">[14]Q5!$E$97:$AH$97</definedName>
    <definedName name="Trade">[11]BoP!$G$218:$AR$256</definedName>
    <definedName name="Trade_balance">#REF!</definedName>
    <definedName name="TRANSFERTEST">#REF!</definedName>
    <definedName name="TX">[14]Q5!$E$11:$AH$11</definedName>
    <definedName name="TX_D">[14]Q5!$E$15:$AH$15</definedName>
    <definedName name="TX_DPCH">[14]Q5!$E$16:$AH$16</definedName>
    <definedName name="TX_R">[14]Q5!$E$14:$AH$14</definedName>
    <definedName name="TX_RPCH">[14]Q5!$E$13:$AH$13</definedName>
    <definedName name="TXG">[14]Q5!$E$30:$AH$30</definedName>
    <definedName name="TXG_D">[14]Q5!$E$34:$AH$34</definedName>
    <definedName name="TXG_DPCH">[14]Q5!$E$35:$AH$35</definedName>
    <definedName name="TXG_R">[14]Q5!$E$33:$AH$33</definedName>
    <definedName name="TXG_RPCH">[14]Micro!$E$32:$AH$32</definedName>
    <definedName name="TXGO">[14]Micro!$E$49:$AH$49</definedName>
    <definedName name="TXGO_D">[14]Q5!$E$54:$AH$54</definedName>
    <definedName name="TXGO_DPCH">[14]Q5!$E$55:$AH$55</definedName>
    <definedName name="TXGO_R">[14]Q5!$E$53:$AH$53</definedName>
    <definedName name="TXGO_RPCH">[14]Q5!$E$51:$AH$51</definedName>
    <definedName name="TXGXO">[14]Q5!$E$72:$AH$72</definedName>
    <definedName name="TXGXO_D">[14]Q5!$E$78:$AH$78</definedName>
    <definedName name="TXGXO_DPCH">[14]Q5!$E$79:$AH$79</definedName>
    <definedName name="TXGXO_R">[14]Q5!$E$77:$AH$77</definedName>
    <definedName name="TXGXO_RPCH">[14]Q5!$E$74:$AH$74</definedName>
    <definedName name="TXS">[14]Q5!$E$95:$AH$95</definedName>
    <definedName name="UCC">#REF!</definedName>
    <definedName name="USD">#REF!</definedName>
    <definedName name="USERNAME">#REF!</definedName>
    <definedName name="ValidationList">#REF!</definedName>
    <definedName name="viti2006">[32]kursi!$A$27:$M$37</definedName>
    <definedName name="viti2007">[32]kursi!$A$41:$M$51</definedName>
    <definedName name="WEO">#REF!</definedName>
    <definedName name="WEODATES">#REF!</definedName>
    <definedName name="weonames">#REF!</definedName>
    <definedName name="what" hidden="1">{"ca",#N/A,FALSE,"Detailed BOP";"ka",#N/A,FALSE,"Detailed BOP";"btl",#N/A,FALSE,"Detailed BOP";#N/A,#N/A,FALSE,"Debt  Stock TBL";"imfprint",#N/A,FALSE,"IMF";"imfdebtservice",#N/A,FALSE,"IMF";"tradeprint",#N/A,FALSE,"Trade"}</definedName>
    <definedName name="WPCP33_D">[14]Micro!$E$67:$AH$67</definedName>
    <definedName name="WPCP33pch">[14]Q5!$E$68:$AH$68</definedName>
    <definedName name="wrn.BOP_MIDTERM." hidden="1">{"BOP_TAB",#N/A,FALSE,"N";"MIDTERM_TAB",#N/A,FALSE,"O"}</definedName>
    <definedName name="wrn.formula." hidden="1">{#N/A,#N/A,FALSE,"MS"}</definedName>
    <definedName name="wrn.IMF._.RR._.Office." hidden="1">{"ca",#N/A,FALSE,"Detailed BOP";"ka",#N/A,FALSE,"Detailed BOP";"btl",#N/A,FALSE,"Detailed BOP";#N/A,#N/A,FALSE,"Debt  Stock TBL";"imfprint",#N/A,FALSE,"IMF";"imfdebtservice",#N/A,FALSE,"IMF";"tradeprint",#N/A,FALSE,"Trade"}</definedName>
    <definedName name="wrn.Input._.and._.output._.tables." hidden="1">{#N/A,#N/A,FALSE,"SimInp1";#N/A,#N/A,FALSE,"SimInp2";#N/A,#N/A,FALSE,"SimOut1";#N/A,#N/A,FALSE,"SimOut2";#N/A,#N/A,FALSE,"SimOut3";#N/A,#N/A,FALSE,"SimOut4";#N/A,#N/A,FALSE,"SimOut5"}</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Detailed._.Tables." hidden="1">{"ca",#N/A,FALSE,"Detailed BOP";"ka",#N/A,FALSE,"Detailed BOP";"btl",#N/A,FALSE,"Detailed BOP";#N/A,#N/A,FALSE,"Debt  Stock TBL";"imfprint",#N/A,FALSE,"IMF";"nirprintview",#N/A,FALSE,"NIR";"tradeprint",#N/A,FALSE,"Trade";"imfdebtservice",#N/A,FALSE,"IMF"}</definedName>
    <definedName name="wrn.WEO." hidden="1">{"WEO",#N/A,FALSE,"T"}</definedName>
    <definedName name="wvu.Print." hidden="1">{TRUE,TRUE,-0.5,-14.75,603,387,FALSE,TRUE,TRUE,TRUE,0,1,2,1,2,1,1,4,TRUE,TRUE,3,TRUE,1,TRUE,75,"Swvu.Print.","ACwvu.Print.",#N/A,FALSE,FALSE,1,0.75,0.6,0.5,1,"","",TRUE,FALSE,TRUE,FALSE,1,#N/A,1,1,#DIV/0!,FALSE,"Rwvu.Print.",#N/A,FALSE,FALSE,FALSE,1,65532,300,FALSE,FALSE,TRUE,TRUE,TRUE}</definedName>
    <definedName name="XGS">#REF!</definedName>
    <definedName name="xrate_lari">[19]Work!$DW$5:$EP$97</definedName>
    <definedName name="xrates">[19]Work!$CG$5:$CZ$97</definedName>
    <definedName name="xxWRS_1">#REF!</definedName>
    <definedName name="xxWRS_2">#REF!</definedName>
    <definedName name="xxWRS_3">#REF!</definedName>
    <definedName name="Year">#REF!</definedName>
    <definedName name="YEAR2009">#REF!</definedName>
    <definedName name="YEAR2013">#REF!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701" i="29" l="1"/>
  <c r="E701" i="29"/>
  <c r="D700" i="29"/>
  <c r="E700" i="29"/>
  <c r="C701" i="29"/>
  <c r="C700" i="29"/>
  <c r="D695" i="29"/>
  <c r="E695" i="29"/>
  <c r="D694" i="29"/>
  <c r="E694" i="29"/>
  <c r="C695" i="29"/>
  <c r="C694" i="29"/>
  <c r="C395" i="35"/>
  <c r="D395" i="35"/>
  <c r="E395" i="35"/>
  <c r="B395" i="35"/>
  <c r="C393" i="35"/>
  <c r="D393" i="35"/>
  <c r="E393" i="35"/>
  <c r="B393" i="35"/>
  <c r="B388" i="35"/>
  <c r="C388" i="35"/>
  <c r="C386" i="35" s="1"/>
  <c r="D388" i="35"/>
  <c r="E388" i="35"/>
  <c r="B389" i="35"/>
  <c r="C389" i="35"/>
  <c r="D389" i="35"/>
  <c r="E389" i="35"/>
  <c r="B390" i="35"/>
  <c r="C390" i="35"/>
  <c r="D390" i="35"/>
  <c r="E390" i="35"/>
  <c r="C387" i="35"/>
  <c r="D387" i="35"/>
  <c r="E387" i="35"/>
  <c r="B387" i="35"/>
  <c r="E1488" i="37" l="1"/>
  <c r="D1488" i="37"/>
  <c r="C1488" i="37"/>
  <c r="B1488" i="37"/>
  <c r="E1487" i="37"/>
  <c r="D1487" i="37"/>
  <c r="C1487" i="37"/>
  <c r="B1487" i="37"/>
  <c r="E1486" i="37"/>
  <c r="D1486" i="37"/>
  <c r="C1486" i="37"/>
  <c r="B1486" i="37"/>
  <c r="E1485" i="37"/>
  <c r="D1485" i="37"/>
  <c r="C1485" i="37"/>
  <c r="B1485" i="37"/>
  <c r="B1484" i="37" s="1"/>
  <c r="E1484" i="37"/>
  <c r="D1484" i="37"/>
  <c r="C1484" i="37"/>
  <c r="E1483" i="37"/>
  <c r="D1483" i="37"/>
  <c r="C1483" i="37"/>
  <c r="B1483" i="37"/>
  <c r="E1482" i="37"/>
  <c r="D1482" i="37"/>
  <c r="C1482" i="37"/>
  <c r="B1482" i="37"/>
  <c r="E1481" i="37"/>
  <c r="D1481" i="37"/>
  <c r="C1481" i="37"/>
  <c r="B1481" i="37"/>
  <c r="E1480" i="37"/>
  <c r="E1479" i="37" s="1"/>
  <c r="D1480" i="37"/>
  <c r="C1480" i="37"/>
  <c r="B1480" i="37"/>
  <c r="B1479" i="37" s="1"/>
  <c r="D1479" i="37"/>
  <c r="C1479" i="37"/>
  <c r="E1478" i="37"/>
  <c r="D1478" i="37"/>
  <c r="C1478" i="37"/>
  <c r="B1478" i="37"/>
  <c r="E1477" i="37"/>
  <c r="D1477" i="37"/>
  <c r="C1477" i="37"/>
  <c r="B1477" i="37"/>
  <c r="E1475" i="37"/>
  <c r="D1475" i="37"/>
  <c r="C1475" i="37"/>
  <c r="B1475" i="37"/>
  <c r="E1472" i="37"/>
  <c r="D1472" i="37"/>
  <c r="C1472" i="37"/>
  <c r="B1472" i="37"/>
  <c r="E1469" i="37"/>
  <c r="D1469" i="37"/>
  <c r="C1469" i="37"/>
  <c r="B1469" i="37"/>
  <c r="E1466" i="37"/>
  <c r="D1466" i="37"/>
  <c r="C1466" i="37"/>
  <c r="B1466" i="37"/>
  <c r="E1465" i="37"/>
  <c r="D1465" i="37"/>
  <c r="C1465" i="37"/>
  <c r="B1465" i="37"/>
  <c r="E1463" i="37"/>
  <c r="D1463" i="37"/>
  <c r="C1463" i="37"/>
  <c r="B1463" i="37"/>
  <c r="E1462" i="37"/>
  <c r="D1462" i="37"/>
  <c r="C1462" i="37"/>
  <c r="B1462" i="37"/>
  <c r="E1460" i="37"/>
  <c r="D1460" i="37"/>
  <c r="C1460" i="37"/>
  <c r="B1460" i="37"/>
  <c r="E1459" i="37"/>
  <c r="D1459" i="37"/>
  <c r="C1459" i="37"/>
  <c r="B1459" i="37"/>
  <c r="E1449" i="37"/>
  <c r="D1449" i="37"/>
  <c r="C1449" i="37"/>
  <c r="B1449" i="37"/>
  <c r="E1444" i="37"/>
  <c r="E1454" i="37" s="1"/>
  <c r="E1436" i="37" s="1"/>
  <c r="D1444" i="37"/>
  <c r="C1444" i="37"/>
  <c r="C1454" i="37" s="1"/>
  <c r="B1444" i="37"/>
  <c r="B1454" i="37" s="1"/>
  <c r="B1436" i="37" s="1"/>
  <c r="E1439" i="37"/>
  <c r="D1439" i="37"/>
  <c r="C1439" i="37"/>
  <c r="E1438" i="37"/>
  <c r="D1438" i="37"/>
  <c r="C1438" i="37"/>
  <c r="E1437" i="37"/>
  <c r="D1437" i="37"/>
  <c r="C1437" i="37"/>
  <c r="B1437" i="37"/>
  <c r="C1436" i="37"/>
  <c r="E1424" i="37"/>
  <c r="D1424" i="37"/>
  <c r="C1424" i="37"/>
  <c r="B1424" i="37"/>
  <c r="E1419" i="37"/>
  <c r="E1429" i="37" s="1"/>
  <c r="E1411" i="37" s="1"/>
  <c r="D1419" i="37"/>
  <c r="D1429" i="37" s="1"/>
  <c r="D1411" i="37" s="1"/>
  <c r="C1419" i="37"/>
  <c r="C1429" i="37" s="1"/>
  <c r="C1411" i="37" s="1"/>
  <c r="B1419" i="37"/>
  <c r="B1429" i="37" s="1"/>
  <c r="B1411" i="37" s="1"/>
  <c r="E1414" i="37"/>
  <c r="D1414" i="37"/>
  <c r="C1414" i="37"/>
  <c r="E1413" i="37"/>
  <c r="D1413" i="37"/>
  <c r="C1413" i="37"/>
  <c r="E1412" i="37"/>
  <c r="D1412" i="37"/>
  <c r="C1412" i="37"/>
  <c r="C1415" i="37" s="1"/>
  <c r="B1412" i="37"/>
  <c r="E1399" i="37"/>
  <c r="D1399" i="37"/>
  <c r="C1399" i="37"/>
  <c r="B1399" i="37"/>
  <c r="E1394" i="37"/>
  <c r="E1404" i="37" s="1"/>
  <c r="E1386" i="37" s="1"/>
  <c r="D1394" i="37"/>
  <c r="D1404" i="37" s="1"/>
  <c r="D1386" i="37" s="1"/>
  <c r="C1394" i="37"/>
  <c r="C1404" i="37" s="1"/>
  <c r="C1386" i="37" s="1"/>
  <c r="B1394" i="37"/>
  <c r="B1404" i="37" s="1"/>
  <c r="B1386" i="37" s="1"/>
  <c r="E1389" i="37"/>
  <c r="D1389" i="37"/>
  <c r="C1389" i="37"/>
  <c r="E1388" i="37"/>
  <c r="D1388" i="37"/>
  <c r="C1388" i="37"/>
  <c r="E1387" i="37"/>
  <c r="D1387" i="37"/>
  <c r="D1390" i="37" s="1"/>
  <c r="C1387" i="37"/>
  <c r="C1390" i="37" s="1"/>
  <c r="B1387" i="37"/>
  <c r="E1374" i="37"/>
  <c r="D1374" i="37"/>
  <c r="C1374" i="37"/>
  <c r="B1374" i="37"/>
  <c r="E1369" i="37"/>
  <c r="E1379" i="37" s="1"/>
  <c r="E1361" i="37" s="1"/>
  <c r="D1369" i="37"/>
  <c r="D1379" i="37" s="1"/>
  <c r="D1361" i="37" s="1"/>
  <c r="C1369" i="37"/>
  <c r="C1379" i="37" s="1"/>
  <c r="C1361" i="37" s="1"/>
  <c r="B1369" i="37"/>
  <c r="B1379" i="37" s="1"/>
  <c r="B1361" i="37" s="1"/>
  <c r="E1364" i="37"/>
  <c r="D1364" i="37"/>
  <c r="C1364" i="37"/>
  <c r="E1363" i="37"/>
  <c r="D1363" i="37"/>
  <c r="C1363" i="37"/>
  <c r="E1362" i="37"/>
  <c r="D1362" i="37"/>
  <c r="C1362" i="37"/>
  <c r="B1362" i="37"/>
  <c r="E1349" i="37"/>
  <c r="D1349" i="37"/>
  <c r="C1349" i="37"/>
  <c r="B1349" i="37"/>
  <c r="E1344" i="37"/>
  <c r="E1354" i="37" s="1"/>
  <c r="E1336" i="37" s="1"/>
  <c r="D1344" i="37"/>
  <c r="D1354" i="37" s="1"/>
  <c r="D1336" i="37" s="1"/>
  <c r="C1344" i="37"/>
  <c r="C1354" i="37" s="1"/>
  <c r="B1344" i="37"/>
  <c r="B1354" i="37" s="1"/>
  <c r="E1339" i="37"/>
  <c r="D1339" i="37"/>
  <c r="C1339" i="37"/>
  <c r="E1338" i="37"/>
  <c r="D1338" i="37"/>
  <c r="C1338" i="37"/>
  <c r="E1337" i="37"/>
  <c r="D1337" i="37"/>
  <c r="C1337" i="37"/>
  <c r="B1337" i="37"/>
  <c r="C1336" i="37"/>
  <c r="E1324" i="37"/>
  <c r="D1324" i="37"/>
  <c r="C1324" i="37"/>
  <c r="B1324" i="37"/>
  <c r="E1319" i="37"/>
  <c r="E1329" i="37" s="1"/>
  <c r="E1311" i="37" s="1"/>
  <c r="D1319" i="37"/>
  <c r="D1329" i="37" s="1"/>
  <c r="D1311" i="37" s="1"/>
  <c r="C1319" i="37"/>
  <c r="C1329" i="37" s="1"/>
  <c r="C1311" i="37" s="1"/>
  <c r="B1319" i="37"/>
  <c r="B1329" i="37" s="1"/>
  <c r="B1311" i="37" s="1"/>
  <c r="E1314" i="37"/>
  <c r="D1314" i="37"/>
  <c r="C1314" i="37"/>
  <c r="E1313" i="37"/>
  <c r="D1313" i="37"/>
  <c r="C1313" i="37"/>
  <c r="E1312" i="37"/>
  <c r="E1315" i="37" s="1"/>
  <c r="D1312" i="37"/>
  <c r="C1312" i="37"/>
  <c r="B1312" i="37"/>
  <c r="E1299" i="37"/>
  <c r="D1299" i="37"/>
  <c r="C1299" i="37"/>
  <c r="B1299" i="37"/>
  <c r="E1294" i="37"/>
  <c r="E1304" i="37" s="1"/>
  <c r="E1286" i="37" s="1"/>
  <c r="D1294" i="37"/>
  <c r="D1304" i="37" s="1"/>
  <c r="D1286" i="37" s="1"/>
  <c r="C1294" i="37"/>
  <c r="C1304" i="37" s="1"/>
  <c r="C1286" i="37" s="1"/>
  <c r="B1294" i="37"/>
  <c r="B1304" i="37" s="1"/>
  <c r="B1286" i="37" s="1"/>
  <c r="E1289" i="37"/>
  <c r="D1289" i="37"/>
  <c r="C1289" i="37"/>
  <c r="E1288" i="37"/>
  <c r="D1288" i="37"/>
  <c r="C1288" i="37"/>
  <c r="E1287" i="37"/>
  <c r="D1287" i="37"/>
  <c r="C1287" i="37"/>
  <c r="C1290" i="37" s="1"/>
  <c r="B1287" i="37"/>
  <c r="E1274" i="37"/>
  <c r="D1274" i="37"/>
  <c r="C1274" i="37"/>
  <c r="B1274" i="37"/>
  <c r="E1269" i="37"/>
  <c r="E1279" i="37" s="1"/>
  <c r="D1269" i="37"/>
  <c r="D1279" i="37" s="1"/>
  <c r="D1261" i="37" s="1"/>
  <c r="C1269" i="37"/>
  <c r="C1279" i="37" s="1"/>
  <c r="C1261" i="37" s="1"/>
  <c r="B1269" i="37"/>
  <c r="B1279" i="37" s="1"/>
  <c r="B1261" i="37" s="1"/>
  <c r="E1264" i="37"/>
  <c r="D1264" i="37"/>
  <c r="C1264" i="37"/>
  <c r="E1263" i="37"/>
  <c r="D1263" i="37"/>
  <c r="C1263" i="37"/>
  <c r="E1262" i="37"/>
  <c r="E1265" i="37" s="1"/>
  <c r="D1262" i="37"/>
  <c r="C1262" i="37"/>
  <c r="B1262" i="37"/>
  <c r="E1261" i="37"/>
  <c r="E1249" i="37"/>
  <c r="D1249" i="37"/>
  <c r="C1249" i="37"/>
  <c r="B1249" i="37"/>
  <c r="E1244" i="37"/>
  <c r="E1254" i="37" s="1"/>
  <c r="D1244" i="37"/>
  <c r="D1254" i="37" s="1"/>
  <c r="C1244" i="37"/>
  <c r="C1254" i="37" s="1"/>
  <c r="B1244" i="37"/>
  <c r="B1254" i="37" s="1"/>
  <c r="E1239" i="37"/>
  <c r="D1239" i="37"/>
  <c r="C1239" i="37"/>
  <c r="E1238" i="37"/>
  <c r="D1238" i="37"/>
  <c r="C1238" i="37"/>
  <c r="E1237" i="37"/>
  <c r="E1240" i="37" s="1"/>
  <c r="D1237" i="37"/>
  <c r="C1237" i="37"/>
  <c r="B1237" i="37"/>
  <c r="C1240" i="37" s="1"/>
  <c r="E1236" i="37"/>
  <c r="D1236" i="37"/>
  <c r="C1236" i="37"/>
  <c r="B1236" i="37"/>
  <c r="E1224" i="37"/>
  <c r="D1224" i="37"/>
  <c r="C1224" i="37"/>
  <c r="B1224" i="37"/>
  <c r="E1219" i="37"/>
  <c r="E1229" i="37" s="1"/>
  <c r="E1211" i="37" s="1"/>
  <c r="D1219" i="37"/>
  <c r="D1229" i="37" s="1"/>
  <c r="D1211" i="37" s="1"/>
  <c r="C1219" i="37"/>
  <c r="C1229" i="37" s="1"/>
  <c r="B1219" i="37"/>
  <c r="B1229" i="37" s="1"/>
  <c r="B1211" i="37" s="1"/>
  <c r="E1214" i="37"/>
  <c r="D1214" i="37"/>
  <c r="C1214" i="37"/>
  <c r="E1213" i="37"/>
  <c r="D1213" i="37"/>
  <c r="C1213" i="37"/>
  <c r="E1212" i="37"/>
  <c r="D1212" i="37"/>
  <c r="C1212" i="37"/>
  <c r="B1212" i="37"/>
  <c r="C1211" i="37"/>
  <c r="E1199" i="37"/>
  <c r="D1199" i="37"/>
  <c r="C1199" i="37"/>
  <c r="B1199" i="37"/>
  <c r="E1194" i="37"/>
  <c r="E1204" i="37" s="1"/>
  <c r="E1186" i="37" s="1"/>
  <c r="D1194" i="37"/>
  <c r="D1204" i="37" s="1"/>
  <c r="D1186" i="37" s="1"/>
  <c r="C1194" i="37"/>
  <c r="C1204" i="37" s="1"/>
  <c r="C1186" i="37" s="1"/>
  <c r="B1194" i="37"/>
  <c r="B1204" i="37" s="1"/>
  <c r="B1186" i="37" s="1"/>
  <c r="D1189" i="37"/>
  <c r="E1188" i="37"/>
  <c r="D1188" i="37"/>
  <c r="C1188" i="37"/>
  <c r="D1187" i="37"/>
  <c r="C1187" i="37"/>
  <c r="E1173" i="37"/>
  <c r="D1173" i="37"/>
  <c r="C1173" i="37"/>
  <c r="B1173" i="37"/>
  <c r="E1168" i="37"/>
  <c r="E1178" i="37" s="1"/>
  <c r="D1168" i="37"/>
  <c r="D1178" i="37" s="1"/>
  <c r="D1160" i="37" s="1"/>
  <c r="C1168" i="37"/>
  <c r="C1178" i="37" s="1"/>
  <c r="C1160" i="37" s="1"/>
  <c r="B1168" i="37"/>
  <c r="B1178" i="37" s="1"/>
  <c r="B1160" i="37" s="1"/>
  <c r="E1162" i="37"/>
  <c r="D1162" i="37"/>
  <c r="C1162" i="37"/>
  <c r="C1161" i="37"/>
  <c r="E1160" i="37"/>
  <c r="E1147" i="37"/>
  <c r="D1147" i="37"/>
  <c r="C1147" i="37"/>
  <c r="B1147" i="37"/>
  <c r="E1142" i="37"/>
  <c r="E1152" i="37" s="1"/>
  <c r="E1134" i="37" s="1"/>
  <c r="E1135" i="37" s="1"/>
  <c r="D1142" i="37"/>
  <c r="D1152" i="37" s="1"/>
  <c r="D1134" i="37" s="1"/>
  <c r="C1142" i="37"/>
  <c r="C1152" i="37" s="1"/>
  <c r="C1134" i="37" s="1"/>
  <c r="B1142" i="37"/>
  <c r="B1152" i="37" s="1"/>
  <c r="E1136" i="37"/>
  <c r="D1136" i="37"/>
  <c r="C1136" i="37"/>
  <c r="B1134" i="37"/>
  <c r="E1122" i="37"/>
  <c r="D1122" i="37"/>
  <c r="C1122" i="37"/>
  <c r="B1122" i="37"/>
  <c r="E1117" i="37"/>
  <c r="E1127" i="37" s="1"/>
  <c r="E1109" i="37" s="1"/>
  <c r="E1110" i="37" s="1"/>
  <c r="D1117" i="37"/>
  <c r="D1127" i="37" s="1"/>
  <c r="D1109" i="37" s="1"/>
  <c r="C1117" i="37"/>
  <c r="C1127" i="37" s="1"/>
  <c r="C1109" i="37" s="1"/>
  <c r="B1117" i="37"/>
  <c r="B1127" i="37" s="1"/>
  <c r="B1109" i="37" s="1"/>
  <c r="B1110" i="37" s="1"/>
  <c r="E1111" i="37"/>
  <c r="D1111" i="37"/>
  <c r="C1111" i="37"/>
  <c r="E1096" i="37"/>
  <c r="D1096" i="37"/>
  <c r="C1096" i="37"/>
  <c r="B1096" i="37"/>
  <c r="E1091" i="37"/>
  <c r="E1101" i="37" s="1"/>
  <c r="E1083" i="37" s="1"/>
  <c r="D1091" i="37"/>
  <c r="D1101" i="37" s="1"/>
  <c r="D1083" i="37" s="1"/>
  <c r="D1084" i="37" s="1"/>
  <c r="C1091" i="37"/>
  <c r="C1101" i="37" s="1"/>
  <c r="C1083" i="37" s="1"/>
  <c r="B1091" i="37"/>
  <c r="B1101" i="37" s="1"/>
  <c r="B1083" i="37" s="1"/>
  <c r="B1084" i="37" s="1"/>
  <c r="E1085" i="37"/>
  <c r="D1085" i="37"/>
  <c r="C1085" i="37"/>
  <c r="E1070" i="37"/>
  <c r="D1070" i="37"/>
  <c r="C1070" i="37"/>
  <c r="B1070" i="37"/>
  <c r="E1065" i="37"/>
  <c r="E1075" i="37" s="1"/>
  <c r="E1057" i="37" s="1"/>
  <c r="D1065" i="37"/>
  <c r="D1075" i="37" s="1"/>
  <c r="D1057" i="37" s="1"/>
  <c r="C1065" i="37"/>
  <c r="C1075" i="37" s="1"/>
  <c r="C1057" i="37" s="1"/>
  <c r="C1058" i="37" s="1"/>
  <c r="B1065" i="37"/>
  <c r="B1075" i="37" s="1"/>
  <c r="B1057" i="37" s="1"/>
  <c r="B1058" i="37" s="1"/>
  <c r="E1059" i="37"/>
  <c r="D1059" i="37"/>
  <c r="C1059" i="37"/>
  <c r="E1043" i="37"/>
  <c r="D1043" i="37"/>
  <c r="C1043" i="37"/>
  <c r="B1043" i="37"/>
  <c r="E1038" i="37"/>
  <c r="E1048" i="37" s="1"/>
  <c r="E1030" i="37" s="1"/>
  <c r="D1038" i="37"/>
  <c r="D1048" i="37" s="1"/>
  <c r="D1030" i="37" s="1"/>
  <c r="D1031" i="37" s="1"/>
  <c r="C1038" i="37"/>
  <c r="C1048" i="37" s="1"/>
  <c r="C1030" i="37" s="1"/>
  <c r="B1038" i="37"/>
  <c r="B1048" i="37" s="1"/>
  <c r="B1030" i="37" s="1"/>
  <c r="B1031" i="37" s="1"/>
  <c r="E1032" i="37"/>
  <c r="D1032" i="37"/>
  <c r="C1032" i="37"/>
  <c r="E1016" i="37"/>
  <c r="D1016" i="37"/>
  <c r="C1016" i="37"/>
  <c r="B1016" i="37"/>
  <c r="E1011" i="37"/>
  <c r="E1021" i="37" s="1"/>
  <c r="E1003" i="37" s="1"/>
  <c r="E1004" i="37" s="1"/>
  <c r="D1011" i="37"/>
  <c r="D1021" i="37" s="1"/>
  <c r="D1003" i="37" s="1"/>
  <c r="C1011" i="37"/>
  <c r="C1021" i="37" s="1"/>
  <c r="C1003" i="37" s="1"/>
  <c r="C1004" i="37" s="1"/>
  <c r="C1007" i="37" s="1"/>
  <c r="B1011" i="37"/>
  <c r="B1021" i="37" s="1"/>
  <c r="B1003" i="37" s="1"/>
  <c r="B1004" i="37" s="1"/>
  <c r="E1005" i="37"/>
  <c r="D1005" i="37"/>
  <c r="C1005" i="37"/>
  <c r="E990" i="37"/>
  <c r="D990" i="37"/>
  <c r="C990" i="37"/>
  <c r="B990" i="37"/>
  <c r="E985" i="37"/>
  <c r="E995" i="37" s="1"/>
  <c r="E977" i="37" s="1"/>
  <c r="D985" i="37"/>
  <c r="D995" i="37" s="1"/>
  <c r="D977" i="37" s="1"/>
  <c r="C985" i="37"/>
  <c r="C995" i="37" s="1"/>
  <c r="C977" i="37" s="1"/>
  <c r="B985" i="37"/>
  <c r="B995" i="37" s="1"/>
  <c r="E979" i="37"/>
  <c r="D979" i="37"/>
  <c r="C979" i="37"/>
  <c r="B977" i="37"/>
  <c r="B978" i="37" s="1"/>
  <c r="E964" i="37"/>
  <c r="D964" i="37"/>
  <c r="C964" i="37"/>
  <c r="B964" i="37"/>
  <c r="E959" i="37"/>
  <c r="E969" i="37" s="1"/>
  <c r="E951" i="37" s="1"/>
  <c r="E952" i="37" s="1"/>
  <c r="D959" i="37"/>
  <c r="D969" i="37" s="1"/>
  <c r="D951" i="37" s="1"/>
  <c r="C959" i="37"/>
  <c r="B959" i="37"/>
  <c r="B969" i="37" s="1"/>
  <c r="B951" i="37" s="1"/>
  <c r="B952" i="37" s="1"/>
  <c r="E953" i="37"/>
  <c r="D953" i="37"/>
  <c r="C953" i="37"/>
  <c r="E938" i="37"/>
  <c r="D938" i="37"/>
  <c r="C938" i="37"/>
  <c r="B938" i="37"/>
  <c r="E933" i="37"/>
  <c r="E943" i="37" s="1"/>
  <c r="E925" i="37" s="1"/>
  <c r="D933" i="37"/>
  <c r="D943" i="37" s="1"/>
  <c r="D925" i="37" s="1"/>
  <c r="C933" i="37"/>
  <c r="C943" i="37" s="1"/>
  <c r="C925" i="37" s="1"/>
  <c r="B933" i="37"/>
  <c r="B943" i="37" s="1"/>
  <c r="B925" i="37" s="1"/>
  <c r="B926" i="37" s="1"/>
  <c r="E927" i="37"/>
  <c r="D927" i="37"/>
  <c r="C927" i="37"/>
  <c r="E907" i="37"/>
  <c r="D907" i="37"/>
  <c r="C907" i="37"/>
  <c r="B907" i="37"/>
  <c r="E902" i="37"/>
  <c r="E912" i="37" s="1"/>
  <c r="E894" i="37" s="1"/>
  <c r="D902" i="37"/>
  <c r="D912" i="37" s="1"/>
  <c r="D894" i="37" s="1"/>
  <c r="D895" i="37" s="1"/>
  <c r="C902" i="37"/>
  <c r="C912" i="37" s="1"/>
  <c r="C894" i="37" s="1"/>
  <c r="B902" i="37"/>
  <c r="B912" i="37" s="1"/>
  <c r="B894" i="37" s="1"/>
  <c r="B895" i="37" s="1"/>
  <c r="E896" i="37"/>
  <c r="D896" i="37"/>
  <c r="C896" i="37"/>
  <c r="E880" i="37"/>
  <c r="D880" i="37"/>
  <c r="C880" i="37"/>
  <c r="B880" i="37"/>
  <c r="E875" i="37"/>
  <c r="E885" i="37" s="1"/>
  <c r="E867" i="37" s="1"/>
  <c r="E868" i="37" s="1"/>
  <c r="D875" i="37"/>
  <c r="D885" i="37" s="1"/>
  <c r="D867" i="37" s="1"/>
  <c r="C875" i="37"/>
  <c r="C885" i="37" s="1"/>
  <c r="C867" i="37" s="1"/>
  <c r="B875" i="37"/>
  <c r="B885" i="37" s="1"/>
  <c r="B867" i="37" s="1"/>
  <c r="B868" i="37" s="1"/>
  <c r="E869" i="37"/>
  <c r="D869" i="37"/>
  <c r="C869" i="37"/>
  <c r="E854" i="37"/>
  <c r="D854" i="37"/>
  <c r="C854" i="37"/>
  <c r="B854" i="37"/>
  <c r="E849" i="37"/>
  <c r="E859" i="37" s="1"/>
  <c r="E841" i="37" s="1"/>
  <c r="D849" i="37"/>
  <c r="D859" i="37" s="1"/>
  <c r="D841" i="37" s="1"/>
  <c r="D844" i="37" s="1"/>
  <c r="C849" i="37"/>
  <c r="C859" i="37" s="1"/>
  <c r="C841" i="37" s="1"/>
  <c r="B849" i="37"/>
  <c r="B859" i="37" s="1"/>
  <c r="B841" i="37" s="1"/>
  <c r="E843" i="37"/>
  <c r="D843" i="37"/>
  <c r="C843" i="37"/>
  <c r="C842" i="37"/>
  <c r="E828" i="37"/>
  <c r="D828" i="37"/>
  <c r="C828" i="37"/>
  <c r="B828" i="37"/>
  <c r="E823" i="37"/>
  <c r="E833" i="37" s="1"/>
  <c r="E815" i="37" s="1"/>
  <c r="D823" i="37"/>
  <c r="D833" i="37" s="1"/>
  <c r="D815" i="37" s="1"/>
  <c r="C823" i="37"/>
  <c r="C833" i="37" s="1"/>
  <c r="C815" i="37" s="1"/>
  <c r="C816" i="37" s="1"/>
  <c r="B823" i="37"/>
  <c r="B833" i="37" s="1"/>
  <c r="B815" i="37" s="1"/>
  <c r="B816" i="37" s="1"/>
  <c r="E817" i="37"/>
  <c r="D817" i="37"/>
  <c r="C817" i="37"/>
  <c r="E802" i="37"/>
  <c r="D802" i="37"/>
  <c r="C802" i="37"/>
  <c r="B802" i="37"/>
  <c r="E797" i="37"/>
  <c r="E807" i="37" s="1"/>
  <c r="E789" i="37" s="1"/>
  <c r="D797" i="37"/>
  <c r="D807" i="37" s="1"/>
  <c r="D789" i="37" s="1"/>
  <c r="D790" i="37" s="1"/>
  <c r="C797" i="37"/>
  <c r="C807" i="37" s="1"/>
  <c r="C789" i="37" s="1"/>
  <c r="B797" i="37"/>
  <c r="B807" i="37" s="1"/>
  <c r="B789" i="37" s="1"/>
  <c r="B790" i="37" s="1"/>
  <c r="E791" i="37"/>
  <c r="D791" i="37"/>
  <c r="C791" i="37"/>
  <c r="E775" i="37"/>
  <c r="D775" i="37"/>
  <c r="C775" i="37"/>
  <c r="B775" i="37"/>
  <c r="E770" i="37"/>
  <c r="E780" i="37" s="1"/>
  <c r="E762" i="37" s="1"/>
  <c r="E763" i="37" s="1"/>
  <c r="D770" i="37"/>
  <c r="D780" i="37" s="1"/>
  <c r="D762" i="37" s="1"/>
  <c r="C770" i="37"/>
  <c r="C780" i="37" s="1"/>
  <c r="C762" i="37" s="1"/>
  <c r="B770" i="37"/>
  <c r="B780" i="37" s="1"/>
  <c r="B762" i="37" s="1"/>
  <c r="B763" i="37" s="1"/>
  <c r="E764" i="37"/>
  <c r="D764" i="37"/>
  <c r="C764" i="37"/>
  <c r="E748" i="37"/>
  <c r="D748" i="37"/>
  <c r="C748" i="37"/>
  <c r="B748" i="37"/>
  <c r="E743" i="37"/>
  <c r="E753" i="37" s="1"/>
  <c r="D743" i="37"/>
  <c r="D753" i="37" s="1"/>
  <c r="D735" i="37" s="1"/>
  <c r="C743" i="37"/>
  <c r="C753" i="37" s="1"/>
  <c r="C735" i="37" s="1"/>
  <c r="C736" i="37" s="1"/>
  <c r="B743" i="37"/>
  <c r="B753" i="37" s="1"/>
  <c r="B735" i="37" s="1"/>
  <c r="E738" i="37"/>
  <c r="D738" i="37"/>
  <c r="E737" i="37"/>
  <c r="D737" i="37"/>
  <c r="C737" i="37"/>
  <c r="E736" i="37"/>
  <c r="D736" i="37"/>
  <c r="E721" i="37"/>
  <c r="D721" i="37"/>
  <c r="C721" i="37"/>
  <c r="B721" i="37"/>
  <c r="E716" i="37"/>
  <c r="E726" i="37" s="1"/>
  <c r="D716" i="37"/>
  <c r="D726" i="37" s="1"/>
  <c r="C716" i="37"/>
  <c r="C726" i="37" s="1"/>
  <c r="B716" i="37"/>
  <c r="B726" i="37" s="1"/>
  <c r="B708" i="37" s="1"/>
  <c r="E711" i="37"/>
  <c r="D711" i="37"/>
  <c r="E710" i="37"/>
  <c r="D710" i="37"/>
  <c r="C710" i="37"/>
  <c r="E709" i="37"/>
  <c r="D709" i="37"/>
  <c r="C709" i="37"/>
  <c r="E695" i="37"/>
  <c r="D695" i="37"/>
  <c r="C695" i="37"/>
  <c r="B695" i="37"/>
  <c r="E690" i="37"/>
  <c r="E700" i="37" s="1"/>
  <c r="D690" i="37"/>
  <c r="D700" i="37" s="1"/>
  <c r="C690" i="37"/>
  <c r="C700" i="37" s="1"/>
  <c r="B690" i="37"/>
  <c r="B700" i="37" s="1"/>
  <c r="E684" i="37"/>
  <c r="D684" i="37"/>
  <c r="C684" i="37"/>
  <c r="E682" i="37"/>
  <c r="D682" i="37"/>
  <c r="D683" i="37" s="1"/>
  <c r="C682" i="37"/>
  <c r="C683" i="37" s="1"/>
  <c r="B682" i="37"/>
  <c r="B683" i="37" s="1"/>
  <c r="E668" i="37"/>
  <c r="D668" i="37"/>
  <c r="C668" i="37"/>
  <c r="B668" i="37"/>
  <c r="E663" i="37"/>
  <c r="E673" i="37" s="1"/>
  <c r="E655" i="37" s="1"/>
  <c r="D663" i="37"/>
  <c r="D673" i="37" s="1"/>
  <c r="D655" i="37" s="1"/>
  <c r="D656" i="37" s="1"/>
  <c r="C663" i="37"/>
  <c r="C673" i="37" s="1"/>
  <c r="B663" i="37"/>
  <c r="B673" i="37" s="1"/>
  <c r="B655" i="37" s="1"/>
  <c r="B656" i="37" s="1"/>
  <c r="E657" i="37"/>
  <c r="D657" i="37"/>
  <c r="C657" i="37"/>
  <c r="C655" i="37"/>
  <c r="D658" i="37" s="1"/>
  <c r="E642" i="37"/>
  <c r="D642" i="37"/>
  <c r="C642" i="37"/>
  <c r="B642" i="37"/>
  <c r="E637" i="37"/>
  <c r="E647" i="37" s="1"/>
  <c r="E629" i="37" s="1"/>
  <c r="D637" i="37"/>
  <c r="D647" i="37" s="1"/>
  <c r="D629" i="37" s="1"/>
  <c r="C637" i="37"/>
  <c r="C647" i="37" s="1"/>
  <c r="C629" i="37" s="1"/>
  <c r="B637" i="37"/>
  <c r="B647" i="37" s="1"/>
  <c r="B629" i="37" s="1"/>
  <c r="E631" i="37"/>
  <c r="D631" i="37"/>
  <c r="C631" i="37"/>
  <c r="C630" i="37"/>
  <c r="E616" i="37"/>
  <c r="D616" i="37"/>
  <c r="C616" i="37"/>
  <c r="B616" i="37"/>
  <c r="E611" i="37"/>
  <c r="E621" i="37" s="1"/>
  <c r="D611" i="37"/>
  <c r="D621" i="37" s="1"/>
  <c r="D603" i="37" s="1"/>
  <c r="C611" i="37"/>
  <c r="C621" i="37" s="1"/>
  <c r="C603" i="37" s="1"/>
  <c r="B611" i="37"/>
  <c r="B621" i="37" s="1"/>
  <c r="B603" i="37" s="1"/>
  <c r="B604" i="37" s="1"/>
  <c r="E605" i="37"/>
  <c r="D605" i="37"/>
  <c r="C605" i="37"/>
  <c r="E604" i="37"/>
  <c r="E603" i="37"/>
  <c r="E589" i="37"/>
  <c r="D589" i="37"/>
  <c r="C589" i="37"/>
  <c r="B589" i="37"/>
  <c r="E584" i="37"/>
  <c r="E594" i="37" s="1"/>
  <c r="E576" i="37" s="1"/>
  <c r="D584" i="37"/>
  <c r="D594" i="37" s="1"/>
  <c r="D576" i="37" s="1"/>
  <c r="C584" i="37"/>
  <c r="C594" i="37" s="1"/>
  <c r="C576" i="37" s="1"/>
  <c r="C577" i="37" s="1"/>
  <c r="B584" i="37"/>
  <c r="B594" i="37" s="1"/>
  <c r="B576" i="37" s="1"/>
  <c r="B577" i="37" s="1"/>
  <c r="E578" i="37"/>
  <c r="D578" i="37"/>
  <c r="C578" i="37"/>
  <c r="E562" i="37"/>
  <c r="D562" i="37"/>
  <c r="C562" i="37"/>
  <c r="B562" i="37"/>
  <c r="E557" i="37"/>
  <c r="E567" i="37" s="1"/>
  <c r="E549" i="37" s="1"/>
  <c r="D557" i="37"/>
  <c r="D567" i="37" s="1"/>
  <c r="D549" i="37" s="1"/>
  <c r="D550" i="37" s="1"/>
  <c r="C557" i="37"/>
  <c r="C567" i="37" s="1"/>
  <c r="B557" i="37"/>
  <c r="B567" i="37" s="1"/>
  <c r="B549" i="37" s="1"/>
  <c r="B550" i="37" s="1"/>
  <c r="E551" i="37"/>
  <c r="D551" i="37"/>
  <c r="C551" i="37"/>
  <c r="C549" i="37"/>
  <c r="E535" i="37"/>
  <c r="D535" i="37"/>
  <c r="C535" i="37"/>
  <c r="B535" i="37"/>
  <c r="E530" i="37"/>
  <c r="E540" i="37" s="1"/>
  <c r="E522" i="37" s="1"/>
  <c r="D530" i="37"/>
  <c r="D540" i="37" s="1"/>
  <c r="D522" i="37" s="1"/>
  <c r="C530" i="37"/>
  <c r="C540" i="37" s="1"/>
  <c r="C522" i="37" s="1"/>
  <c r="B530" i="37"/>
  <c r="B540" i="37" s="1"/>
  <c r="B522" i="37" s="1"/>
  <c r="C525" i="37" s="1"/>
  <c r="E524" i="37"/>
  <c r="D524" i="37"/>
  <c r="C524" i="37"/>
  <c r="E509" i="37"/>
  <c r="D509" i="37"/>
  <c r="C509" i="37"/>
  <c r="B509" i="37"/>
  <c r="E504" i="37"/>
  <c r="E514" i="37" s="1"/>
  <c r="D504" i="37"/>
  <c r="D514" i="37" s="1"/>
  <c r="D496" i="37" s="1"/>
  <c r="C504" i="37"/>
  <c r="C514" i="37" s="1"/>
  <c r="C496" i="37" s="1"/>
  <c r="B504" i="37"/>
  <c r="E498" i="37"/>
  <c r="D498" i="37"/>
  <c r="C498" i="37"/>
  <c r="B497" i="37"/>
  <c r="E496" i="37"/>
  <c r="D487" i="37"/>
  <c r="D469" i="37" s="1"/>
  <c r="E482" i="37"/>
  <c r="D482" i="37"/>
  <c r="C482" i="37"/>
  <c r="B482" i="37"/>
  <c r="E477" i="37"/>
  <c r="E487" i="37" s="1"/>
  <c r="E469" i="37" s="1"/>
  <c r="D477" i="37"/>
  <c r="C477" i="37"/>
  <c r="C487" i="37" s="1"/>
  <c r="C469" i="37" s="1"/>
  <c r="C470" i="37" s="1"/>
  <c r="B477" i="37"/>
  <c r="B487" i="37" s="1"/>
  <c r="B469" i="37" s="1"/>
  <c r="B470" i="37" s="1"/>
  <c r="C473" i="37" s="1"/>
  <c r="E471" i="37"/>
  <c r="D471" i="37"/>
  <c r="C471" i="37"/>
  <c r="E461" i="37"/>
  <c r="E456" i="37"/>
  <c r="D456" i="37"/>
  <c r="C456" i="37"/>
  <c r="B456" i="37"/>
  <c r="E451" i="37"/>
  <c r="D451" i="37"/>
  <c r="D461" i="37" s="1"/>
  <c r="D443" i="37" s="1"/>
  <c r="D444" i="37" s="1"/>
  <c r="C451" i="37"/>
  <c r="C461" i="37" s="1"/>
  <c r="C443" i="37" s="1"/>
  <c r="C444" i="37" s="1"/>
  <c r="B451" i="37"/>
  <c r="B461" i="37" s="1"/>
  <c r="B443" i="37" s="1"/>
  <c r="B444" i="37" s="1"/>
  <c r="E445" i="37"/>
  <c r="D445" i="37"/>
  <c r="C445" i="37"/>
  <c r="E443" i="37"/>
  <c r="E430" i="37"/>
  <c r="D430" i="37"/>
  <c r="C430" i="37"/>
  <c r="B430" i="37"/>
  <c r="E425" i="37"/>
  <c r="E435" i="37" s="1"/>
  <c r="E417" i="37" s="1"/>
  <c r="E418" i="37" s="1"/>
  <c r="D425" i="37"/>
  <c r="D435" i="37" s="1"/>
  <c r="C425" i="37"/>
  <c r="C435" i="37" s="1"/>
  <c r="C417" i="37" s="1"/>
  <c r="C418" i="37" s="1"/>
  <c r="B425" i="37"/>
  <c r="B435" i="37" s="1"/>
  <c r="B417" i="37" s="1"/>
  <c r="B418" i="37" s="1"/>
  <c r="E419" i="37"/>
  <c r="D419" i="37"/>
  <c r="C419" i="37"/>
  <c r="D417" i="37"/>
  <c r="E398" i="37"/>
  <c r="D398" i="37"/>
  <c r="C398" i="37"/>
  <c r="B398" i="37"/>
  <c r="E393" i="37"/>
  <c r="E403" i="37" s="1"/>
  <c r="D393" i="37"/>
  <c r="D403" i="37" s="1"/>
  <c r="C393" i="37"/>
  <c r="C403" i="37" s="1"/>
  <c r="B393" i="37"/>
  <c r="E388" i="37"/>
  <c r="D388" i="37"/>
  <c r="E387" i="37"/>
  <c r="D387" i="37"/>
  <c r="C387" i="37"/>
  <c r="E386" i="37"/>
  <c r="D386" i="37"/>
  <c r="C386" i="37"/>
  <c r="E371" i="37"/>
  <c r="D371" i="37"/>
  <c r="C371" i="37"/>
  <c r="B371" i="37"/>
  <c r="E366" i="37"/>
  <c r="E376" i="37" s="1"/>
  <c r="E358" i="37" s="1"/>
  <c r="D366" i="37"/>
  <c r="D376" i="37" s="1"/>
  <c r="D358" i="37" s="1"/>
  <c r="D359" i="37" s="1"/>
  <c r="C366" i="37"/>
  <c r="C376" i="37" s="1"/>
  <c r="B366" i="37"/>
  <c r="B376" i="37" s="1"/>
  <c r="B358" i="37" s="1"/>
  <c r="B359" i="37" s="1"/>
  <c r="E360" i="37"/>
  <c r="D360" i="37"/>
  <c r="C360" i="37"/>
  <c r="C358" i="37"/>
  <c r="C359" i="37" s="1"/>
  <c r="E344" i="37"/>
  <c r="D344" i="37"/>
  <c r="C344" i="37"/>
  <c r="B344" i="37"/>
  <c r="E339" i="37"/>
  <c r="E349" i="37" s="1"/>
  <c r="E331" i="37" s="1"/>
  <c r="E332" i="37" s="1"/>
  <c r="D339" i="37"/>
  <c r="D349" i="37" s="1"/>
  <c r="C339" i="37"/>
  <c r="C349" i="37" s="1"/>
  <c r="C331" i="37" s="1"/>
  <c r="B339" i="37"/>
  <c r="B349" i="37" s="1"/>
  <c r="E333" i="37"/>
  <c r="D333" i="37"/>
  <c r="C333" i="37"/>
  <c r="D331" i="37"/>
  <c r="B331" i="37"/>
  <c r="B332" i="37" s="1"/>
  <c r="E317" i="37"/>
  <c r="D317" i="37"/>
  <c r="C317" i="37"/>
  <c r="B317" i="37"/>
  <c r="E312" i="37"/>
  <c r="E322" i="37" s="1"/>
  <c r="D312" i="37"/>
  <c r="D322" i="37" s="1"/>
  <c r="D304" i="37" s="1"/>
  <c r="C312" i="37"/>
  <c r="C322" i="37" s="1"/>
  <c r="C304" i="37" s="1"/>
  <c r="B312" i="37"/>
  <c r="B322" i="37" s="1"/>
  <c r="B304" i="37" s="1"/>
  <c r="B305" i="37" s="1"/>
  <c r="E306" i="37"/>
  <c r="D306" i="37"/>
  <c r="C306" i="37"/>
  <c r="D305" i="37"/>
  <c r="E304" i="37"/>
  <c r="E305" i="37" s="1"/>
  <c r="E290" i="37"/>
  <c r="D290" i="37"/>
  <c r="C290" i="37"/>
  <c r="B290" i="37"/>
  <c r="E285" i="37"/>
  <c r="E295" i="37" s="1"/>
  <c r="E277" i="37" s="1"/>
  <c r="D285" i="37"/>
  <c r="D295" i="37" s="1"/>
  <c r="D277" i="37" s="1"/>
  <c r="C285" i="37"/>
  <c r="C295" i="37" s="1"/>
  <c r="C277" i="37" s="1"/>
  <c r="B285" i="37"/>
  <c r="B295" i="37" s="1"/>
  <c r="B277" i="37" s="1"/>
  <c r="C280" i="37" s="1"/>
  <c r="D280" i="37"/>
  <c r="E279" i="37"/>
  <c r="D279" i="37"/>
  <c r="C279" i="37"/>
  <c r="D278" i="37"/>
  <c r="C278" i="37"/>
  <c r="E264" i="37"/>
  <c r="D264" i="37"/>
  <c r="C264" i="37"/>
  <c r="B264" i="37"/>
  <c r="E259" i="37"/>
  <c r="E269" i="37" s="1"/>
  <c r="D259" i="37"/>
  <c r="D269" i="37" s="1"/>
  <c r="D251" i="37" s="1"/>
  <c r="C259" i="37"/>
  <c r="C269" i="37" s="1"/>
  <c r="C251" i="37" s="1"/>
  <c r="B259" i="37"/>
  <c r="B269" i="37" s="1"/>
  <c r="B251" i="37" s="1"/>
  <c r="E253" i="37"/>
  <c r="D253" i="37"/>
  <c r="C253" i="37"/>
  <c r="C252" i="37"/>
  <c r="E251" i="37"/>
  <c r="E252" i="37" s="1"/>
  <c r="E238" i="37"/>
  <c r="D238" i="37"/>
  <c r="C238" i="37"/>
  <c r="B238" i="37"/>
  <c r="E233" i="37"/>
  <c r="E243" i="37" s="1"/>
  <c r="E225" i="37" s="1"/>
  <c r="D233" i="37"/>
  <c r="D243" i="37" s="1"/>
  <c r="D225" i="37" s="1"/>
  <c r="C233" i="37"/>
  <c r="C243" i="37" s="1"/>
  <c r="C225" i="37" s="1"/>
  <c r="B233" i="37"/>
  <c r="B243" i="37" s="1"/>
  <c r="E227" i="37"/>
  <c r="D227" i="37"/>
  <c r="C227" i="37"/>
  <c r="B225" i="37"/>
  <c r="B226" i="37" s="1"/>
  <c r="E211" i="37"/>
  <c r="D211" i="37"/>
  <c r="C211" i="37"/>
  <c r="B211" i="37"/>
  <c r="E206" i="37"/>
  <c r="E216" i="37" s="1"/>
  <c r="E198" i="37" s="1"/>
  <c r="E199" i="37" s="1"/>
  <c r="D206" i="37"/>
  <c r="C206" i="37"/>
  <c r="C216" i="37" s="1"/>
  <c r="B206" i="37"/>
  <c r="B216" i="37" s="1"/>
  <c r="B198" i="37" s="1"/>
  <c r="B199" i="37" s="1"/>
  <c r="E200" i="37"/>
  <c r="D200" i="37"/>
  <c r="C200" i="37"/>
  <c r="C198" i="37"/>
  <c r="E184" i="37"/>
  <c r="D184" i="37"/>
  <c r="C184" i="37"/>
  <c r="B184" i="37"/>
  <c r="E179" i="37"/>
  <c r="E189" i="37" s="1"/>
  <c r="D179" i="37"/>
  <c r="D189" i="37" s="1"/>
  <c r="C179" i="37"/>
  <c r="C189" i="37" s="1"/>
  <c r="C171" i="37" s="1"/>
  <c r="B179" i="37"/>
  <c r="B189" i="37" s="1"/>
  <c r="E174" i="37"/>
  <c r="D174" i="37"/>
  <c r="E173" i="37"/>
  <c r="D173" i="37"/>
  <c r="C173" i="37"/>
  <c r="E172" i="37"/>
  <c r="D172" i="37"/>
  <c r="C172" i="37"/>
  <c r="C163" i="37"/>
  <c r="C145" i="37" s="1"/>
  <c r="E158" i="37"/>
  <c r="D158" i="37"/>
  <c r="C158" i="37"/>
  <c r="B158" i="37"/>
  <c r="E153" i="37"/>
  <c r="E163" i="37" s="1"/>
  <c r="E145" i="37" s="1"/>
  <c r="D153" i="37"/>
  <c r="D163" i="37" s="1"/>
  <c r="C153" i="37"/>
  <c r="B153" i="37"/>
  <c r="B163" i="37" s="1"/>
  <c r="B145" i="37" s="1"/>
  <c r="B146" i="37" s="1"/>
  <c r="E147" i="37"/>
  <c r="D147" i="37"/>
  <c r="C147" i="37"/>
  <c r="D145" i="37"/>
  <c r="D148" i="37" s="1"/>
  <c r="E131" i="37"/>
  <c r="D131" i="37"/>
  <c r="D129" i="37" s="1"/>
  <c r="D1474" i="37" s="1"/>
  <c r="C131" i="37"/>
  <c r="B131" i="37"/>
  <c r="B129" i="37" s="1"/>
  <c r="B1474" i="37" s="1"/>
  <c r="E129" i="37"/>
  <c r="E1474" i="37" s="1"/>
  <c r="E126" i="37"/>
  <c r="E1471" i="37" s="1"/>
  <c r="D126" i="37"/>
  <c r="D1471" i="37" s="1"/>
  <c r="C126" i="37"/>
  <c r="C1471" i="37" s="1"/>
  <c r="B126" i="37"/>
  <c r="B1471" i="37" s="1"/>
  <c r="E123" i="37"/>
  <c r="E1468" i="37" s="1"/>
  <c r="D123" i="37"/>
  <c r="D1468" i="37" s="1"/>
  <c r="C123" i="37"/>
  <c r="C1468" i="37" s="1"/>
  <c r="B123" i="37"/>
  <c r="B1468" i="37" s="1"/>
  <c r="E119" i="37"/>
  <c r="D119" i="37"/>
  <c r="C119" i="37"/>
  <c r="B119" i="37"/>
  <c r="E116" i="37"/>
  <c r="D116" i="37"/>
  <c r="C116" i="37"/>
  <c r="B116" i="37"/>
  <c r="E113" i="37"/>
  <c r="D113" i="37"/>
  <c r="C113" i="37"/>
  <c r="B113" i="37"/>
  <c r="E107" i="37"/>
  <c r="D107" i="37"/>
  <c r="C107" i="37"/>
  <c r="E95" i="37"/>
  <c r="E98" i="37" s="1"/>
  <c r="E69" i="37" s="1"/>
  <c r="D95" i="37"/>
  <c r="C95" i="37"/>
  <c r="B95" i="37"/>
  <c r="E92" i="37"/>
  <c r="D92" i="37"/>
  <c r="C92" i="37"/>
  <c r="B92" i="37"/>
  <c r="E89" i="37"/>
  <c r="D89" i="37"/>
  <c r="C89" i="37"/>
  <c r="B89" i="37"/>
  <c r="E86" i="37"/>
  <c r="D86" i="37"/>
  <c r="C86" i="37"/>
  <c r="B86" i="37"/>
  <c r="E83" i="37"/>
  <c r="D83" i="37"/>
  <c r="C83" i="37"/>
  <c r="B83" i="37"/>
  <c r="E80" i="37"/>
  <c r="D80" i="37"/>
  <c r="C80" i="37"/>
  <c r="B80" i="37"/>
  <c r="E77" i="37"/>
  <c r="D77" i="37"/>
  <c r="C77" i="37"/>
  <c r="B77" i="37"/>
  <c r="E71" i="37"/>
  <c r="D71" i="37"/>
  <c r="C71" i="37"/>
  <c r="E59" i="37"/>
  <c r="D59" i="37"/>
  <c r="C59" i="37"/>
  <c r="B59" i="37"/>
  <c r="E56" i="37"/>
  <c r="D56" i="37"/>
  <c r="C56" i="37"/>
  <c r="C1473" i="37" s="1"/>
  <c r="B56" i="37"/>
  <c r="E53" i="37"/>
  <c r="D53" i="37"/>
  <c r="C53" i="37"/>
  <c r="C1470" i="37" s="1"/>
  <c r="B53" i="37"/>
  <c r="E50" i="37"/>
  <c r="D50" i="37"/>
  <c r="C50" i="37"/>
  <c r="C1467" i="37" s="1"/>
  <c r="B50" i="37"/>
  <c r="E47" i="37"/>
  <c r="D47" i="37"/>
  <c r="C47" i="37"/>
  <c r="C1464" i="37" s="1"/>
  <c r="B47" i="37"/>
  <c r="E44" i="37"/>
  <c r="D44" i="37"/>
  <c r="C44" i="37"/>
  <c r="C1461" i="37" s="1"/>
  <c r="B44" i="37"/>
  <c r="E41" i="37"/>
  <c r="D41" i="37"/>
  <c r="C41" i="37"/>
  <c r="C1458" i="37" s="1"/>
  <c r="B41" i="37"/>
  <c r="E35" i="37"/>
  <c r="D35" i="37"/>
  <c r="C35" i="37"/>
  <c r="D1464" i="37" l="1"/>
  <c r="D1473" i="37"/>
  <c r="D1476" i="37"/>
  <c r="C134" i="37"/>
  <c r="D281" i="37"/>
  <c r="E389" i="37"/>
  <c r="E1390" i="37"/>
  <c r="B403" i="37"/>
  <c r="B385" i="37" s="1"/>
  <c r="D1454" i="37"/>
  <c r="D1436" i="37" s="1"/>
  <c r="D1458" i="37"/>
  <c r="D1467" i="37"/>
  <c r="D175" i="37"/>
  <c r="D552" i="37"/>
  <c r="D686" i="37"/>
  <c r="C1061" i="37"/>
  <c r="E1215" i="37"/>
  <c r="D1265" i="37"/>
  <c r="E1365" i="37"/>
  <c r="D1440" i="37"/>
  <c r="D216" i="37"/>
  <c r="D198" i="37" s="1"/>
  <c r="E201" i="37" s="1"/>
  <c r="D1461" i="37"/>
  <c r="D1470" i="37"/>
  <c r="E308" i="37"/>
  <c r="E685" i="37"/>
  <c r="D685" i="37"/>
  <c r="D1033" i="37"/>
  <c r="C421" i="37"/>
  <c r="B98" i="37"/>
  <c r="B69" i="37" s="1"/>
  <c r="B70" i="37" s="1"/>
  <c r="E1112" i="37"/>
  <c r="B1458" i="37"/>
  <c r="B1461" i="37"/>
  <c r="B1464" i="37"/>
  <c r="B1467" i="37"/>
  <c r="B1470" i="37"/>
  <c r="B1473" i="37"/>
  <c r="B1476" i="37"/>
  <c r="C98" i="37"/>
  <c r="C69" i="37" s="1"/>
  <c r="C72" i="37" s="1"/>
  <c r="C129" i="37"/>
  <c r="C1474" i="37" s="1"/>
  <c r="D447" i="37"/>
  <c r="C686" i="37"/>
  <c r="D1190" i="37"/>
  <c r="D1365" i="37"/>
  <c r="E1440" i="37"/>
  <c r="C969" i="37"/>
  <c r="C951" i="37" s="1"/>
  <c r="C954" i="37" s="1"/>
  <c r="E1006" i="37"/>
  <c r="C1476" i="37"/>
  <c r="D98" i="37"/>
  <c r="D69" i="37" s="1"/>
  <c r="E72" i="37" s="1"/>
  <c r="D362" i="37"/>
  <c r="D446" i="37"/>
  <c r="C472" i="37"/>
  <c r="C1060" i="37"/>
  <c r="C1265" i="37"/>
  <c r="B134" i="37"/>
  <c r="B105" i="37" s="1"/>
  <c r="B106" i="37" s="1"/>
  <c r="D134" i="37"/>
  <c r="D105" i="37" s="1"/>
  <c r="D106" i="37" s="1"/>
  <c r="B514" i="37"/>
  <c r="B496" i="37" s="1"/>
  <c r="D499" i="37" s="1"/>
  <c r="C656" i="37"/>
  <c r="C685" i="37"/>
  <c r="D1240" i="37"/>
  <c r="E1340" i="37"/>
  <c r="C1365" i="37"/>
  <c r="C1440" i="37"/>
  <c r="D228" i="37"/>
  <c r="D226" i="37"/>
  <c r="C70" i="37"/>
  <c r="C73" i="37" s="1"/>
  <c r="C201" i="37"/>
  <c r="E228" i="37"/>
  <c r="E226" i="37"/>
  <c r="E229" i="37" s="1"/>
  <c r="E499" i="37"/>
  <c r="E497" i="37"/>
  <c r="D632" i="37"/>
  <c r="D630" i="37"/>
  <c r="D633" i="37" s="1"/>
  <c r="E70" i="37"/>
  <c r="D201" i="37"/>
  <c r="B252" i="37"/>
  <c r="C255" i="37" s="1"/>
  <c r="C254" i="37"/>
  <c r="D70" i="37"/>
  <c r="C174" i="37"/>
  <c r="B172" i="37"/>
  <c r="C175" i="37" s="1"/>
  <c r="D606" i="37"/>
  <c r="D604" i="37"/>
  <c r="E148" i="37"/>
  <c r="E146" i="37"/>
  <c r="C226" i="37"/>
  <c r="C229" i="37" s="1"/>
  <c r="C228" i="37"/>
  <c r="C523" i="37"/>
  <c r="D525" i="37"/>
  <c r="D523" i="37"/>
  <c r="E656" i="37"/>
  <c r="E659" i="37" s="1"/>
  <c r="E658" i="37"/>
  <c r="D62" i="37"/>
  <c r="C146" i="37"/>
  <c r="C149" i="37" s="1"/>
  <c r="C148" i="37"/>
  <c r="C362" i="37"/>
  <c r="D361" i="37"/>
  <c r="D420" i="37"/>
  <c r="D418" i="37"/>
  <c r="D472" i="37"/>
  <c r="D470" i="37"/>
  <c r="D473" i="37" s="1"/>
  <c r="B523" i="37"/>
  <c r="E579" i="37"/>
  <c r="B736" i="37"/>
  <c r="C739" i="37" s="1"/>
  <c r="C738" i="37"/>
  <c r="C765" i="37"/>
  <c r="C763" i="37"/>
  <c r="C766" i="37" s="1"/>
  <c r="D816" i="37"/>
  <c r="D819" i="37" s="1"/>
  <c r="D818" i="37"/>
  <c r="D926" i="37"/>
  <c r="D928" i="37"/>
  <c r="E1458" i="37"/>
  <c r="E1461" i="37"/>
  <c r="E1464" i="37"/>
  <c r="E1467" i="37"/>
  <c r="E1470" i="37"/>
  <c r="E1473" i="37"/>
  <c r="E1476" i="37"/>
  <c r="E62" i="37"/>
  <c r="C105" i="37"/>
  <c r="C135" i="37" s="1"/>
  <c r="E134" i="37"/>
  <c r="D146" i="37"/>
  <c r="D149" i="37" s="1"/>
  <c r="C199" i="37"/>
  <c r="C202" i="37" s="1"/>
  <c r="B278" i="37"/>
  <c r="C281" i="37" s="1"/>
  <c r="E307" i="37"/>
  <c r="D307" i="37"/>
  <c r="D334" i="37"/>
  <c r="D332" i="37"/>
  <c r="D389" i="37"/>
  <c r="E420" i="37"/>
  <c r="C446" i="37"/>
  <c r="C550" i="37"/>
  <c r="C553" i="37" s="1"/>
  <c r="E577" i="37"/>
  <c r="C579" i="37"/>
  <c r="C604" i="37"/>
  <c r="C607" i="37" s="1"/>
  <c r="C606" i="37"/>
  <c r="C658" i="37"/>
  <c r="E683" i="37"/>
  <c r="E686" i="37" s="1"/>
  <c r="E895" i="37"/>
  <c r="E898" i="37" s="1"/>
  <c r="E897" i="37"/>
  <c r="C62" i="37"/>
  <c r="D254" i="37"/>
  <c r="D252" i="37"/>
  <c r="D255" i="37" s="1"/>
  <c r="E254" i="37"/>
  <c r="C305" i="37"/>
  <c r="C307" i="37"/>
  <c r="E361" i="37"/>
  <c r="E359" i="37"/>
  <c r="E362" i="37" s="1"/>
  <c r="C420" i="37"/>
  <c r="C447" i="37"/>
  <c r="E550" i="37"/>
  <c r="E553" i="37" s="1"/>
  <c r="E552" i="37"/>
  <c r="D577" i="37"/>
  <c r="D580" i="37" s="1"/>
  <c r="D579" i="37"/>
  <c r="E790" i="37"/>
  <c r="E793" i="37" s="1"/>
  <c r="E792" i="37"/>
  <c r="C870" i="37"/>
  <c r="C868" i="37"/>
  <c r="C871" i="37" s="1"/>
  <c r="C897" i="37"/>
  <c r="C895" i="37"/>
  <c r="C898" i="37" s="1"/>
  <c r="D897" i="37"/>
  <c r="C926" i="37"/>
  <c r="C929" i="37" s="1"/>
  <c r="C928" i="37"/>
  <c r="C1084" i="37"/>
  <c r="C1087" i="37" s="1"/>
  <c r="C1086" i="37"/>
  <c r="E175" i="37"/>
  <c r="E278" i="37"/>
  <c r="E281" i="37" s="1"/>
  <c r="E280" i="37"/>
  <c r="C334" i="37"/>
  <c r="E472" i="37"/>
  <c r="C552" i="37"/>
  <c r="B630" i="37"/>
  <c r="C633" i="37" s="1"/>
  <c r="C632" i="37"/>
  <c r="B62" i="37"/>
  <c r="C332" i="37"/>
  <c r="C335" i="37" s="1"/>
  <c r="E334" i="37"/>
  <c r="C361" i="37"/>
  <c r="E446" i="37"/>
  <c r="E444" i="37"/>
  <c r="E447" i="37" s="1"/>
  <c r="E470" i="37"/>
  <c r="E473" i="37" s="1"/>
  <c r="D497" i="37"/>
  <c r="E523" i="37"/>
  <c r="E526" i="37" s="1"/>
  <c r="E525" i="37"/>
  <c r="E630" i="37"/>
  <c r="E632" i="37"/>
  <c r="C659" i="37"/>
  <c r="B709" i="37"/>
  <c r="C712" i="37" s="1"/>
  <c r="C711" i="37"/>
  <c r="B842" i="37"/>
  <c r="C845" i="37" s="1"/>
  <c r="C844" i="37"/>
  <c r="E928" i="37"/>
  <c r="E926" i="37"/>
  <c r="E929" i="37" s="1"/>
  <c r="E1189" i="37"/>
  <c r="E1187" i="37"/>
  <c r="E1190" i="37" s="1"/>
  <c r="D553" i="37"/>
  <c r="C580" i="37"/>
  <c r="E607" i="37"/>
  <c r="D659" i="37"/>
  <c r="E712" i="37"/>
  <c r="D712" i="37"/>
  <c r="E739" i="37"/>
  <c r="D739" i="37"/>
  <c r="C792" i="37"/>
  <c r="C790" i="37"/>
  <c r="C793" i="37" s="1"/>
  <c r="E818" i="37"/>
  <c r="C819" i="37"/>
  <c r="D870" i="37"/>
  <c r="D868" i="37"/>
  <c r="D952" i="37"/>
  <c r="E955" i="37" s="1"/>
  <c r="D954" i="37"/>
  <c r="E1031" i="37"/>
  <c r="E1034" i="37" s="1"/>
  <c r="E1033" i="37"/>
  <c r="D1058" i="37"/>
  <c r="D1061" i="37" s="1"/>
  <c r="D1060" i="37"/>
  <c r="C1137" i="37"/>
  <c r="B1135" i="37"/>
  <c r="D1215" i="37"/>
  <c r="C1215" i="37"/>
  <c r="D765" i="37"/>
  <c r="D763" i="37"/>
  <c r="D766" i="37" s="1"/>
  <c r="D792" i="37"/>
  <c r="E816" i="37"/>
  <c r="C818" i="37"/>
  <c r="E870" i="37"/>
  <c r="C978" i="37"/>
  <c r="C981" i="37" s="1"/>
  <c r="C980" i="37"/>
  <c r="E1060" i="37"/>
  <c r="E1058" i="37"/>
  <c r="C1112" i="37"/>
  <c r="C1110" i="37"/>
  <c r="C1113" i="37" s="1"/>
  <c r="C1135" i="37"/>
  <c r="D1137" i="37"/>
  <c r="E606" i="37"/>
  <c r="E765" i="37"/>
  <c r="D842" i="37"/>
  <c r="D845" i="37" s="1"/>
  <c r="E844" i="37"/>
  <c r="E842" i="37"/>
  <c r="E954" i="37"/>
  <c r="D980" i="37"/>
  <c r="D978" i="37"/>
  <c r="B1161" i="37"/>
  <c r="C1164" i="37" s="1"/>
  <c r="C1163" i="37"/>
  <c r="E1163" i="37"/>
  <c r="E1161" i="37"/>
  <c r="E980" i="37"/>
  <c r="E978" i="37"/>
  <c r="D1112" i="37"/>
  <c r="D1110" i="37"/>
  <c r="D1135" i="37"/>
  <c r="E1137" i="37"/>
  <c r="D1161" i="37"/>
  <c r="D1164" i="37" s="1"/>
  <c r="D1163" i="37"/>
  <c r="B1187" i="37"/>
  <c r="C1190" i="37" s="1"/>
  <c r="C1189" i="37"/>
  <c r="E1415" i="37"/>
  <c r="D1415" i="37"/>
  <c r="C952" i="37"/>
  <c r="C955" i="37" s="1"/>
  <c r="C1033" i="37"/>
  <c r="C1031" i="37"/>
  <c r="C1034" i="37" s="1"/>
  <c r="D1086" i="37"/>
  <c r="E1290" i="37"/>
  <c r="D1290" i="37"/>
  <c r="D1315" i="37"/>
  <c r="C1315" i="37"/>
  <c r="D1340" i="37"/>
  <c r="C1340" i="37"/>
  <c r="C1006" i="37"/>
  <c r="D1006" i="37"/>
  <c r="D1004" i="37"/>
  <c r="D1007" i="37" s="1"/>
  <c r="E1086" i="37"/>
  <c r="E1084" i="37"/>
  <c r="E1087" i="37" s="1"/>
  <c r="C497" i="37" l="1"/>
  <c r="C500" i="37" s="1"/>
  <c r="D199" i="37"/>
  <c r="E202" i="37" s="1"/>
  <c r="E1061" i="37"/>
  <c r="D898" i="37"/>
  <c r="C499" i="37"/>
  <c r="E73" i="37"/>
  <c r="B386" i="37"/>
  <c r="C389" i="37" s="1"/>
  <c r="C388" i="37"/>
  <c r="D1087" i="37"/>
  <c r="E633" i="37"/>
  <c r="D1113" i="37"/>
  <c r="D871" i="37"/>
  <c r="D135" i="37"/>
  <c r="D526" i="37"/>
  <c r="D72" i="37"/>
  <c r="E871" i="37"/>
  <c r="D793" i="37"/>
  <c r="E1113" i="37"/>
  <c r="E981" i="37"/>
  <c r="E766" i="37"/>
  <c r="C1138" i="37"/>
  <c r="D1034" i="37"/>
  <c r="D1138" i="37"/>
  <c r="E845" i="37"/>
  <c r="E1007" i="37"/>
  <c r="C308" i="37"/>
  <c r="D308" i="37"/>
  <c r="C1457" i="37"/>
  <c r="C33" i="37"/>
  <c r="E580" i="37"/>
  <c r="E1457" i="37"/>
  <c r="E33" i="37"/>
  <c r="D421" i="37"/>
  <c r="E421" i="37"/>
  <c r="E149" i="37"/>
  <c r="B135" i="37"/>
  <c r="D202" i="37"/>
  <c r="B1457" i="37"/>
  <c r="B33" i="37"/>
  <c r="C106" i="37"/>
  <c r="C108" i="37"/>
  <c r="E1164" i="37"/>
  <c r="D981" i="37"/>
  <c r="E1138" i="37"/>
  <c r="D955" i="37"/>
  <c r="D335" i="37"/>
  <c r="E335" i="37"/>
  <c r="D929" i="37"/>
  <c r="E255" i="37"/>
  <c r="D607" i="37"/>
  <c r="D229" i="37"/>
  <c r="E819" i="37"/>
  <c r="D500" i="37"/>
  <c r="D108" i="37"/>
  <c r="E105" i="37"/>
  <c r="D1457" i="37"/>
  <c r="D33" i="37"/>
  <c r="C526" i="37"/>
  <c r="D73" i="37"/>
  <c r="E500" i="37"/>
  <c r="C1456" i="37" l="1"/>
  <c r="C1489" i="37" s="1"/>
  <c r="C34" i="37"/>
  <c r="C36" i="37"/>
  <c r="E108" i="37"/>
  <c r="E106" i="37"/>
  <c r="E109" i="37" s="1"/>
  <c r="C109" i="37"/>
  <c r="D109" i="37"/>
  <c r="E1456" i="37"/>
  <c r="E1489" i="37" s="1"/>
  <c r="E36" i="37"/>
  <c r="E34" i="37"/>
  <c r="E135" i="37"/>
  <c r="B1456" i="37"/>
  <c r="B1489" i="37" s="1"/>
  <c r="B34" i="37"/>
  <c r="D1456" i="37"/>
  <c r="D1489" i="37" s="1"/>
  <c r="D34" i="37"/>
  <c r="D36" i="37"/>
  <c r="E37" i="37" l="1"/>
  <c r="C37" i="37"/>
  <c r="D37" i="37"/>
  <c r="F7118" i="36" l="1"/>
  <c r="E7118" i="36"/>
  <c r="D7118" i="36"/>
  <c r="C7118" i="36"/>
  <c r="F7117" i="36"/>
  <c r="E7117" i="36"/>
  <c r="D7117" i="36"/>
  <c r="C7117" i="36"/>
  <c r="F7116" i="36"/>
  <c r="E7116" i="36"/>
  <c r="D7116" i="36"/>
  <c r="C7116" i="36"/>
  <c r="F7115" i="36"/>
  <c r="E7115" i="36"/>
  <c r="D7115" i="36"/>
  <c r="C7115" i="36"/>
  <c r="F7114" i="36"/>
  <c r="E7114" i="36"/>
  <c r="D7114" i="36"/>
  <c r="F7111" i="36"/>
  <c r="E7111" i="36"/>
  <c r="D7111" i="36"/>
  <c r="C7111" i="36"/>
  <c r="F7110" i="36"/>
  <c r="E7110" i="36"/>
  <c r="D7110" i="36"/>
  <c r="C7110" i="36"/>
  <c r="F7109" i="36"/>
  <c r="E7109" i="36"/>
  <c r="D7109" i="36"/>
  <c r="C7109" i="36"/>
  <c r="F7107" i="36"/>
  <c r="E7107" i="36"/>
  <c r="D7107" i="36"/>
  <c r="C7107" i="36"/>
  <c r="F7106" i="36"/>
  <c r="E7106" i="36"/>
  <c r="D7106" i="36"/>
  <c r="C7106" i="36"/>
  <c r="F7103" i="36"/>
  <c r="E7103" i="36"/>
  <c r="D7103" i="36"/>
  <c r="C7103" i="36"/>
  <c r="F7100" i="36"/>
  <c r="E7100" i="36"/>
  <c r="D7100" i="36"/>
  <c r="C7100" i="36"/>
  <c r="F7097" i="36"/>
  <c r="E7097" i="36"/>
  <c r="D7097" i="36"/>
  <c r="C7097" i="36"/>
  <c r="F7095" i="36"/>
  <c r="F7094" i="36" s="1"/>
  <c r="E7095" i="36"/>
  <c r="D7095" i="36"/>
  <c r="D7094" i="36" s="1"/>
  <c r="E7094" i="36"/>
  <c r="F7092" i="36"/>
  <c r="E7092" i="36"/>
  <c r="D7092" i="36"/>
  <c r="C7092" i="36"/>
  <c r="F7091" i="36"/>
  <c r="E7091" i="36"/>
  <c r="D7091" i="36"/>
  <c r="C7091" i="36"/>
  <c r="F7090" i="36"/>
  <c r="E7090" i="36"/>
  <c r="D7090" i="36"/>
  <c r="F7089" i="36"/>
  <c r="E7089" i="36"/>
  <c r="D7089" i="36"/>
  <c r="D7088" i="36" s="1"/>
  <c r="D7087" i="36" s="1"/>
  <c r="F7084" i="36"/>
  <c r="E7084" i="36"/>
  <c r="D7084" i="36"/>
  <c r="C7084" i="36"/>
  <c r="F7079" i="36"/>
  <c r="E7079" i="36"/>
  <c r="D7079" i="36"/>
  <c r="F7069" i="36"/>
  <c r="E7069" i="36"/>
  <c r="D7069" i="36"/>
  <c r="F7068" i="36"/>
  <c r="E7068" i="36"/>
  <c r="D7068" i="36"/>
  <c r="F7067" i="36"/>
  <c r="E7067" i="36"/>
  <c r="D7067" i="36"/>
  <c r="C7067" i="36"/>
  <c r="F7058" i="36"/>
  <c r="E7058" i="36"/>
  <c r="D7058" i="36"/>
  <c r="C7058" i="36"/>
  <c r="F7053" i="36"/>
  <c r="E7053" i="36"/>
  <c r="D7053" i="36"/>
  <c r="F7043" i="36"/>
  <c r="E7043" i="36"/>
  <c r="D7043" i="36"/>
  <c r="F7042" i="36"/>
  <c r="E7042" i="36"/>
  <c r="D7042" i="36"/>
  <c r="F7041" i="36"/>
  <c r="E7041" i="36"/>
  <c r="D7041" i="36"/>
  <c r="C7041" i="36"/>
  <c r="F7032" i="36"/>
  <c r="E7032" i="36"/>
  <c r="D7032" i="36"/>
  <c r="C7032" i="36"/>
  <c r="F7027" i="36"/>
  <c r="E7027" i="36"/>
  <c r="D7027" i="36"/>
  <c r="F7017" i="36"/>
  <c r="E7017" i="36"/>
  <c r="D7017" i="36"/>
  <c r="F7016" i="36"/>
  <c r="E7016" i="36"/>
  <c r="D7016" i="36"/>
  <c r="F7015" i="36"/>
  <c r="F7018" i="36" s="1"/>
  <c r="E7015" i="36"/>
  <c r="D7015" i="36"/>
  <c r="D7018" i="36" s="1"/>
  <c r="C7015" i="36"/>
  <c r="F7006" i="36"/>
  <c r="E7006" i="36"/>
  <c r="D7006" i="36"/>
  <c r="C7006" i="36"/>
  <c r="F7001" i="36"/>
  <c r="E7001" i="36"/>
  <c r="D7001" i="36"/>
  <c r="F6991" i="36"/>
  <c r="E6991" i="36"/>
  <c r="D6991" i="36"/>
  <c r="F6990" i="36"/>
  <c r="E6990" i="36"/>
  <c r="D6990" i="36"/>
  <c r="F6989" i="36"/>
  <c r="E6989" i="36"/>
  <c r="D6989" i="36"/>
  <c r="C6989" i="36"/>
  <c r="F6980" i="36"/>
  <c r="E6980" i="36"/>
  <c r="D6980" i="36"/>
  <c r="C6980" i="36"/>
  <c r="F6975" i="36"/>
  <c r="E6975" i="36"/>
  <c r="D6975" i="36"/>
  <c r="F6965" i="36"/>
  <c r="E6965" i="36"/>
  <c r="D6965" i="36"/>
  <c r="F6964" i="36"/>
  <c r="E6964" i="36"/>
  <c r="D6964" i="36"/>
  <c r="F6963" i="36"/>
  <c r="F6966" i="36" s="1"/>
  <c r="E6963" i="36"/>
  <c r="D6963" i="36"/>
  <c r="C6963" i="36"/>
  <c r="F6954" i="36"/>
  <c r="E6954" i="36"/>
  <c r="D6954" i="36"/>
  <c r="C6954" i="36"/>
  <c r="F6949" i="36"/>
  <c r="E6949" i="36"/>
  <c r="D6949" i="36"/>
  <c r="F6939" i="36"/>
  <c r="E6939" i="36"/>
  <c r="D6939" i="36"/>
  <c r="F6938" i="36"/>
  <c r="E6938" i="36"/>
  <c r="D6938" i="36"/>
  <c r="F6937" i="36"/>
  <c r="E6937" i="36"/>
  <c r="D6937" i="36"/>
  <c r="C6937" i="36"/>
  <c r="F6928" i="36"/>
  <c r="E6928" i="36"/>
  <c r="D6928" i="36"/>
  <c r="C6928" i="36"/>
  <c r="F6923" i="36"/>
  <c r="E6923" i="36"/>
  <c r="D6923" i="36"/>
  <c r="F6913" i="36"/>
  <c r="E6913" i="36"/>
  <c r="D6913" i="36"/>
  <c r="F6912" i="36"/>
  <c r="E6912" i="36"/>
  <c r="D6912" i="36"/>
  <c r="F6911" i="36"/>
  <c r="E6911" i="36"/>
  <c r="D6911" i="36"/>
  <c r="D6914" i="36" s="1"/>
  <c r="C6911" i="36"/>
  <c r="F6902" i="36"/>
  <c r="E6902" i="36"/>
  <c r="D6902" i="36"/>
  <c r="C6902" i="36"/>
  <c r="F6897" i="36"/>
  <c r="E6897" i="36"/>
  <c r="D6897" i="36"/>
  <c r="F6887" i="36"/>
  <c r="E6887" i="36"/>
  <c r="D6887" i="36"/>
  <c r="F6886" i="36"/>
  <c r="E6886" i="36"/>
  <c r="D6886" i="36"/>
  <c r="F6885" i="36"/>
  <c r="E6885" i="36"/>
  <c r="E6888" i="36" s="1"/>
  <c r="D6885" i="36"/>
  <c r="C6885" i="36"/>
  <c r="F6876" i="36"/>
  <c r="E6876" i="36"/>
  <c r="D6876" i="36"/>
  <c r="C6876" i="36"/>
  <c r="F6871" i="36"/>
  <c r="E6871" i="36"/>
  <c r="D6871" i="36"/>
  <c r="F6861" i="36"/>
  <c r="E6861" i="36"/>
  <c r="D6861" i="36"/>
  <c r="F6860" i="36"/>
  <c r="E6860" i="36"/>
  <c r="D6860" i="36"/>
  <c r="F6859" i="36"/>
  <c r="F6862" i="36" s="1"/>
  <c r="E6859" i="36"/>
  <c r="D6859" i="36"/>
  <c r="C6859" i="36"/>
  <c r="F6850" i="36"/>
  <c r="E6850" i="36"/>
  <c r="D6850" i="36"/>
  <c r="C6850" i="36"/>
  <c r="F6845" i="36"/>
  <c r="E6845" i="36"/>
  <c r="D6845" i="36"/>
  <c r="F6835" i="36"/>
  <c r="E6835" i="36"/>
  <c r="D6835" i="36"/>
  <c r="F6834" i="36"/>
  <c r="E6834" i="36"/>
  <c r="D6834" i="36"/>
  <c r="F6833" i="36"/>
  <c r="E6833" i="36"/>
  <c r="D6833" i="36"/>
  <c r="C6833" i="36"/>
  <c r="F6824" i="36"/>
  <c r="E6824" i="36"/>
  <c r="D6824" i="36"/>
  <c r="C6824" i="36"/>
  <c r="F6819" i="36"/>
  <c r="E6819" i="36"/>
  <c r="D6819" i="36"/>
  <c r="F6809" i="36"/>
  <c r="E6809" i="36"/>
  <c r="D6809" i="36"/>
  <c r="F6808" i="36"/>
  <c r="E6808" i="36"/>
  <c r="D6808" i="36"/>
  <c r="F6807" i="36"/>
  <c r="E6807" i="36"/>
  <c r="E6810" i="36" s="1"/>
  <c r="D6807" i="36"/>
  <c r="D6810" i="36" s="1"/>
  <c r="C6807" i="36"/>
  <c r="F6798" i="36"/>
  <c r="E6798" i="36"/>
  <c r="D6798" i="36"/>
  <c r="C6798" i="36"/>
  <c r="F6793" i="36"/>
  <c r="E6793" i="36"/>
  <c r="D6793" i="36"/>
  <c r="F6783" i="36"/>
  <c r="E6783" i="36"/>
  <c r="D6783" i="36"/>
  <c r="F6782" i="36"/>
  <c r="E6782" i="36"/>
  <c r="D6782" i="36"/>
  <c r="F6781" i="36"/>
  <c r="F6784" i="36" s="1"/>
  <c r="E6781" i="36"/>
  <c r="D6781" i="36"/>
  <c r="C6781" i="36"/>
  <c r="F6772" i="36"/>
  <c r="E6772" i="36"/>
  <c r="D6772" i="36"/>
  <c r="C6772" i="36"/>
  <c r="F6767" i="36"/>
  <c r="E6767" i="36"/>
  <c r="D6767" i="36"/>
  <c r="F6757" i="36"/>
  <c r="E6757" i="36"/>
  <c r="D6757" i="36"/>
  <c r="F6756" i="36"/>
  <c r="E6756" i="36"/>
  <c r="D6756" i="36"/>
  <c r="F6755" i="36"/>
  <c r="F6758" i="36" s="1"/>
  <c r="E6755" i="36"/>
  <c r="D6755" i="36"/>
  <c r="C6755" i="36"/>
  <c r="F6746" i="36"/>
  <c r="E6746" i="36"/>
  <c r="D6746" i="36"/>
  <c r="C6746" i="36"/>
  <c r="F6741" i="36"/>
  <c r="E6741" i="36"/>
  <c r="D6741" i="36"/>
  <c r="F6731" i="36"/>
  <c r="E6731" i="36"/>
  <c r="D6731" i="36"/>
  <c r="F6730" i="36"/>
  <c r="E6730" i="36"/>
  <c r="D6730" i="36"/>
  <c r="F6729" i="36"/>
  <c r="E6729" i="36"/>
  <c r="D6729" i="36"/>
  <c r="C6729" i="36"/>
  <c r="F6720" i="36"/>
  <c r="E6720" i="36"/>
  <c r="D6720" i="36"/>
  <c r="C6720" i="36"/>
  <c r="F6715" i="36"/>
  <c r="E6715" i="36"/>
  <c r="D6715" i="36"/>
  <c r="F6705" i="36"/>
  <c r="E6705" i="36"/>
  <c r="D6705" i="36"/>
  <c r="F6704" i="36"/>
  <c r="E6704" i="36"/>
  <c r="D6704" i="36"/>
  <c r="F6703" i="36"/>
  <c r="E6703" i="36"/>
  <c r="E6706" i="36" s="1"/>
  <c r="D6703" i="36"/>
  <c r="C6703" i="36"/>
  <c r="F6694" i="36"/>
  <c r="E6694" i="36"/>
  <c r="D6694" i="36"/>
  <c r="C6694" i="36"/>
  <c r="F6689" i="36"/>
  <c r="E6689" i="36"/>
  <c r="D6689" i="36"/>
  <c r="F6679" i="36"/>
  <c r="E6679" i="36"/>
  <c r="D6679" i="36"/>
  <c r="F6678" i="36"/>
  <c r="E6678" i="36"/>
  <c r="D6678" i="36"/>
  <c r="F6677" i="36"/>
  <c r="F6680" i="36" s="1"/>
  <c r="E6677" i="36"/>
  <c r="D6677" i="36"/>
  <c r="C6677" i="36"/>
  <c r="F6668" i="36"/>
  <c r="E6668" i="36"/>
  <c r="D6668" i="36"/>
  <c r="C6668" i="36"/>
  <c r="F6663" i="36"/>
  <c r="E6663" i="36"/>
  <c r="D6663" i="36"/>
  <c r="C6663" i="36"/>
  <c r="F6653" i="36"/>
  <c r="E6653" i="36"/>
  <c r="D6653" i="36"/>
  <c r="F6652" i="36"/>
  <c r="E6652" i="36"/>
  <c r="D6652" i="36"/>
  <c r="F6651" i="36"/>
  <c r="E6651" i="36"/>
  <c r="D6651" i="36"/>
  <c r="C6651" i="36"/>
  <c r="F6642" i="36"/>
  <c r="E6642" i="36"/>
  <c r="D6642" i="36"/>
  <c r="C6642" i="36"/>
  <c r="F6627" i="36"/>
  <c r="E6627" i="36"/>
  <c r="D6627" i="36"/>
  <c r="F6626" i="36"/>
  <c r="E6626" i="36"/>
  <c r="D6626" i="36"/>
  <c r="F6625" i="36"/>
  <c r="E6625" i="36"/>
  <c r="D6625" i="36"/>
  <c r="C6625" i="36"/>
  <c r="D6616" i="36"/>
  <c r="C6616" i="36"/>
  <c r="F6611" i="36"/>
  <c r="F6616" i="36" s="1"/>
  <c r="E6611" i="36"/>
  <c r="E6616" i="36" s="1"/>
  <c r="D6611" i="36"/>
  <c r="F6601" i="36"/>
  <c r="E6601" i="36"/>
  <c r="D6601" i="36"/>
  <c r="F6600" i="36"/>
  <c r="E6600" i="36"/>
  <c r="D6600" i="36"/>
  <c r="F6599" i="36"/>
  <c r="E6599" i="36"/>
  <c r="D6599" i="36"/>
  <c r="C6599" i="36"/>
  <c r="F6590" i="36"/>
  <c r="E6590" i="36"/>
  <c r="D6590" i="36"/>
  <c r="C6590" i="36"/>
  <c r="F6575" i="36"/>
  <c r="E6575" i="36"/>
  <c r="D6575" i="36"/>
  <c r="F6574" i="36"/>
  <c r="E6574" i="36"/>
  <c r="D6574" i="36"/>
  <c r="F6573" i="36"/>
  <c r="E6573" i="36"/>
  <c r="E6576" i="36" s="1"/>
  <c r="D6573" i="36"/>
  <c r="D6576" i="36" s="1"/>
  <c r="C6573" i="36"/>
  <c r="D6564" i="36"/>
  <c r="C6564" i="36"/>
  <c r="F6559" i="36"/>
  <c r="F6564" i="36" s="1"/>
  <c r="E6559" i="36"/>
  <c r="E6564" i="36" s="1"/>
  <c r="D6559" i="36"/>
  <c r="F6549" i="36"/>
  <c r="E6549" i="36"/>
  <c r="D6549" i="36"/>
  <c r="F6548" i="36"/>
  <c r="E6548" i="36"/>
  <c r="D6548" i="36"/>
  <c r="F6547" i="36"/>
  <c r="E6547" i="36"/>
  <c r="D6547" i="36"/>
  <c r="C6547" i="36"/>
  <c r="F6538" i="36"/>
  <c r="E6538" i="36"/>
  <c r="D6538" i="36"/>
  <c r="C6538" i="36"/>
  <c r="F6533" i="36"/>
  <c r="E6533" i="36"/>
  <c r="D6533" i="36"/>
  <c r="F6523" i="36"/>
  <c r="E6523" i="36"/>
  <c r="D6523" i="36"/>
  <c r="F6522" i="36"/>
  <c r="E6522" i="36"/>
  <c r="D6522" i="36"/>
  <c r="F6521" i="36"/>
  <c r="F6524" i="36" s="1"/>
  <c r="E6521" i="36"/>
  <c r="E6524" i="36" s="1"/>
  <c r="D6521" i="36"/>
  <c r="C6521" i="36"/>
  <c r="F6512" i="36"/>
  <c r="E6512" i="36"/>
  <c r="D6512" i="36"/>
  <c r="C6512" i="36"/>
  <c r="F6507" i="36"/>
  <c r="E6507" i="36"/>
  <c r="D6507" i="36"/>
  <c r="F6497" i="36"/>
  <c r="E6497" i="36"/>
  <c r="D6497" i="36"/>
  <c r="F6496" i="36"/>
  <c r="E6496" i="36"/>
  <c r="D6496" i="36"/>
  <c r="F6495" i="36"/>
  <c r="E6495" i="36"/>
  <c r="D6495" i="36"/>
  <c r="D6498" i="36" s="1"/>
  <c r="C6495" i="36"/>
  <c r="F6486" i="36"/>
  <c r="E6486" i="36"/>
  <c r="D6486" i="36"/>
  <c r="C6486" i="36"/>
  <c r="F6481" i="36"/>
  <c r="E6481" i="36"/>
  <c r="D6481" i="36"/>
  <c r="F6471" i="36"/>
  <c r="E6471" i="36"/>
  <c r="D6471" i="36"/>
  <c r="F6470" i="36"/>
  <c r="E6470" i="36"/>
  <c r="D6470" i="36"/>
  <c r="F6469" i="36"/>
  <c r="E6469" i="36"/>
  <c r="D6469" i="36"/>
  <c r="C6469" i="36"/>
  <c r="F6460" i="36"/>
  <c r="E6460" i="36"/>
  <c r="D6460" i="36"/>
  <c r="C6460" i="36"/>
  <c r="F6455" i="36"/>
  <c r="E6455" i="36"/>
  <c r="D6455" i="36"/>
  <c r="C6455" i="36"/>
  <c r="F6445" i="36"/>
  <c r="E6445" i="36"/>
  <c r="D6445" i="36"/>
  <c r="F6444" i="36"/>
  <c r="E6444" i="36"/>
  <c r="D6444" i="36"/>
  <c r="F6443" i="36"/>
  <c r="F6446" i="36" s="1"/>
  <c r="E6443" i="36"/>
  <c r="D6443" i="36"/>
  <c r="C6443" i="36"/>
  <c r="F6434" i="36"/>
  <c r="E6434" i="36"/>
  <c r="D6434" i="36"/>
  <c r="C6434" i="36"/>
  <c r="F6429" i="36"/>
  <c r="E6429" i="36"/>
  <c r="D6429" i="36"/>
  <c r="C6429" i="36"/>
  <c r="F6419" i="36"/>
  <c r="E6419" i="36"/>
  <c r="D6419" i="36"/>
  <c r="F6418" i="36"/>
  <c r="E6418" i="36"/>
  <c r="D6418" i="36"/>
  <c r="F6417" i="36"/>
  <c r="E6417" i="36"/>
  <c r="F6420" i="36" s="1"/>
  <c r="D6417" i="36"/>
  <c r="C6417" i="36"/>
  <c r="F6408" i="36"/>
  <c r="E6408" i="36"/>
  <c r="D6408" i="36"/>
  <c r="C6408" i="36"/>
  <c r="F6403" i="36"/>
  <c r="E6403" i="36"/>
  <c r="D6403" i="36"/>
  <c r="C6403" i="36"/>
  <c r="F6393" i="36"/>
  <c r="E6393" i="36"/>
  <c r="D6393" i="36"/>
  <c r="F6392" i="36"/>
  <c r="E6392" i="36"/>
  <c r="D6392" i="36"/>
  <c r="F6391" i="36"/>
  <c r="F6394" i="36" s="1"/>
  <c r="E6391" i="36"/>
  <c r="D6391" i="36"/>
  <c r="C6391" i="36"/>
  <c r="F6382" i="36"/>
  <c r="E6382" i="36"/>
  <c r="D6382" i="36"/>
  <c r="C6382" i="36"/>
  <c r="F6377" i="36"/>
  <c r="E6377" i="36"/>
  <c r="D6377" i="36"/>
  <c r="C6377" i="36"/>
  <c r="F6367" i="36"/>
  <c r="E6367" i="36"/>
  <c r="D6367" i="36"/>
  <c r="F6366" i="36"/>
  <c r="E6366" i="36"/>
  <c r="D6366" i="36"/>
  <c r="F6365" i="36"/>
  <c r="E6365" i="36"/>
  <c r="E6368" i="36" s="1"/>
  <c r="D6365" i="36"/>
  <c r="D6368" i="36" s="1"/>
  <c r="C6365" i="36"/>
  <c r="F6356" i="36"/>
  <c r="E6356" i="36"/>
  <c r="D6356" i="36"/>
  <c r="C6356" i="36"/>
  <c r="F6351" i="36"/>
  <c r="E6351" i="36"/>
  <c r="D6351" i="36"/>
  <c r="C6351" i="36"/>
  <c r="F6341" i="36"/>
  <c r="E6341" i="36"/>
  <c r="D6341" i="36"/>
  <c r="F6340" i="36"/>
  <c r="E6340" i="36"/>
  <c r="D6340" i="36"/>
  <c r="F6339" i="36"/>
  <c r="F6342" i="36" s="1"/>
  <c r="E6339" i="36"/>
  <c r="D6339" i="36"/>
  <c r="C6339" i="36"/>
  <c r="F6330" i="36"/>
  <c r="E6330" i="36"/>
  <c r="D6330" i="36"/>
  <c r="C6330" i="36"/>
  <c r="F6325" i="36"/>
  <c r="E6325" i="36"/>
  <c r="D6325" i="36"/>
  <c r="C6325" i="36"/>
  <c r="F6315" i="36"/>
  <c r="E6315" i="36"/>
  <c r="D6315" i="36"/>
  <c r="F6314" i="36"/>
  <c r="E6314" i="36"/>
  <c r="D6314" i="36"/>
  <c r="F6313" i="36"/>
  <c r="E6313" i="36"/>
  <c r="E6316" i="36" s="1"/>
  <c r="D6313" i="36"/>
  <c r="C6313" i="36"/>
  <c r="F6304" i="36"/>
  <c r="E6304" i="36"/>
  <c r="D6304" i="36"/>
  <c r="C6304" i="36"/>
  <c r="F6299" i="36"/>
  <c r="E6299" i="36"/>
  <c r="D6299" i="36"/>
  <c r="C6299" i="36"/>
  <c r="F6289" i="36"/>
  <c r="E6289" i="36"/>
  <c r="D6289" i="36"/>
  <c r="F6288" i="36"/>
  <c r="E6288" i="36"/>
  <c r="D6288" i="36"/>
  <c r="F6287" i="36"/>
  <c r="E6287" i="36"/>
  <c r="D6287" i="36"/>
  <c r="C6287" i="36"/>
  <c r="F6278" i="36"/>
  <c r="E6278" i="36"/>
  <c r="D6278" i="36"/>
  <c r="C6278" i="36"/>
  <c r="F6268" i="36"/>
  <c r="E6268" i="36"/>
  <c r="D6268" i="36"/>
  <c r="C6268" i="36"/>
  <c r="F6263" i="36"/>
  <c r="E6263" i="36"/>
  <c r="D6263" i="36"/>
  <c r="F6262" i="36"/>
  <c r="E6262" i="36"/>
  <c r="D6262" i="36"/>
  <c r="F6261" i="36"/>
  <c r="E6261" i="36"/>
  <c r="D6261" i="36"/>
  <c r="D6264" i="36" s="1"/>
  <c r="F6252" i="36"/>
  <c r="E6252" i="36"/>
  <c r="D6252" i="36"/>
  <c r="C6252" i="36"/>
  <c r="F6242" i="36"/>
  <c r="E6242" i="36"/>
  <c r="D6242" i="36"/>
  <c r="C6242" i="36"/>
  <c r="F6237" i="36"/>
  <c r="E6237" i="36"/>
  <c r="D6237" i="36"/>
  <c r="F6236" i="36"/>
  <c r="E6236" i="36"/>
  <c r="D6236" i="36"/>
  <c r="F6235" i="36"/>
  <c r="E6235" i="36"/>
  <c r="D6235" i="36"/>
  <c r="D6238" i="36" s="1"/>
  <c r="C6235" i="36"/>
  <c r="F6226" i="36"/>
  <c r="E6226" i="36"/>
  <c r="D6226" i="36"/>
  <c r="C6226" i="36"/>
  <c r="F6216" i="36"/>
  <c r="E6216" i="36"/>
  <c r="D6216" i="36"/>
  <c r="C6216" i="36"/>
  <c r="F6211" i="36"/>
  <c r="E6211" i="36"/>
  <c r="D6211" i="36"/>
  <c r="F6210" i="36"/>
  <c r="E6210" i="36"/>
  <c r="D6210" i="36"/>
  <c r="F6209" i="36"/>
  <c r="E6209" i="36"/>
  <c r="E6212" i="36" s="1"/>
  <c r="D6209" i="36"/>
  <c r="C6209" i="36"/>
  <c r="C6200" i="36"/>
  <c r="F6195" i="36"/>
  <c r="F6200" i="36" s="1"/>
  <c r="E6195" i="36"/>
  <c r="E6200" i="36" s="1"/>
  <c r="D6195" i="36"/>
  <c r="D6200" i="36" s="1"/>
  <c r="C6195" i="36"/>
  <c r="F6185" i="36"/>
  <c r="E6185" i="36"/>
  <c r="D6185" i="36"/>
  <c r="F6184" i="36"/>
  <c r="E6184" i="36"/>
  <c r="D6184" i="36"/>
  <c r="F6183" i="36"/>
  <c r="E6183" i="36"/>
  <c r="D6183" i="36"/>
  <c r="D6186" i="36" s="1"/>
  <c r="C6183" i="36"/>
  <c r="F6174" i="36"/>
  <c r="E6174" i="36"/>
  <c r="D6174" i="36"/>
  <c r="C6174" i="36"/>
  <c r="F6169" i="36"/>
  <c r="E6169" i="36"/>
  <c r="D6169" i="36"/>
  <c r="C6169" i="36"/>
  <c r="F6159" i="36"/>
  <c r="E6159" i="36"/>
  <c r="D6159" i="36"/>
  <c r="F6158" i="36"/>
  <c r="E6158" i="36"/>
  <c r="D6158" i="36"/>
  <c r="F6157" i="36"/>
  <c r="E6157" i="36"/>
  <c r="D6157" i="36"/>
  <c r="C6157" i="36"/>
  <c r="F6148" i="36"/>
  <c r="E6148" i="36"/>
  <c r="D6148" i="36"/>
  <c r="C6148" i="36"/>
  <c r="F6143" i="36"/>
  <c r="E6143" i="36"/>
  <c r="D6143" i="36"/>
  <c r="C6143" i="36"/>
  <c r="F6133" i="36"/>
  <c r="E6133" i="36"/>
  <c r="D6133" i="36"/>
  <c r="F6132" i="36"/>
  <c r="E6132" i="36"/>
  <c r="D6132" i="36"/>
  <c r="F6131" i="36"/>
  <c r="E6131" i="36"/>
  <c r="D6131" i="36"/>
  <c r="D6134" i="36" s="1"/>
  <c r="C6131" i="36"/>
  <c r="F6122" i="36"/>
  <c r="E6122" i="36"/>
  <c r="D6122" i="36"/>
  <c r="C6122" i="36"/>
  <c r="F6117" i="36"/>
  <c r="E6117" i="36"/>
  <c r="D6117" i="36"/>
  <c r="C6117" i="36"/>
  <c r="F6107" i="36"/>
  <c r="E6107" i="36"/>
  <c r="D6107" i="36"/>
  <c r="F6106" i="36"/>
  <c r="E6106" i="36"/>
  <c r="D6106" i="36"/>
  <c r="F6105" i="36"/>
  <c r="E6105" i="36"/>
  <c r="D6105" i="36"/>
  <c r="C6105" i="36"/>
  <c r="F6096" i="36"/>
  <c r="E6096" i="36"/>
  <c r="D6096" i="36"/>
  <c r="C6096" i="36"/>
  <c r="F6091" i="36"/>
  <c r="E6091" i="36"/>
  <c r="D6091" i="36"/>
  <c r="C6091" i="36"/>
  <c r="F6081" i="36"/>
  <c r="E6081" i="36"/>
  <c r="D6081" i="36"/>
  <c r="F6080" i="36"/>
  <c r="E6080" i="36"/>
  <c r="D6080" i="36"/>
  <c r="F6079" i="36"/>
  <c r="E6079" i="36"/>
  <c r="F6082" i="36" s="1"/>
  <c r="D6079" i="36"/>
  <c r="C6079" i="36"/>
  <c r="F6070" i="36"/>
  <c r="E6070" i="36"/>
  <c r="D6070" i="36"/>
  <c r="C6070" i="36"/>
  <c r="F6065" i="36"/>
  <c r="E6065" i="36"/>
  <c r="D6065" i="36"/>
  <c r="C6065" i="36"/>
  <c r="F6055" i="36"/>
  <c r="E6055" i="36"/>
  <c r="D6055" i="36"/>
  <c r="F6054" i="36"/>
  <c r="E6054" i="36"/>
  <c r="D6054" i="36"/>
  <c r="F6053" i="36"/>
  <c r="F6056" i="36" s="1"/>
  <c r="E6053" i="36"/>
  <c r="D6053" i="36"/>
  <c r="C6053" i="36"/>
  <c r="F6044" i="36"/>
  <c r="E6044" i="36"/>
  <c r="D6044" i="36"/>
  <c r="C6044" i="36"/>
  <c r="F6039" i="36"/>
  <c r="E6039" i="36"/>
  <c r="D6039" i="36"/>
  <c r="C6039" i="36"/>
  <c r="F6029" i="36"/>
  <c r="E6029" i="36"/>
  <c r="D6029" i="36"/>
  <c r="F6028" i="36"/>
  <c r="E6028" i="36"/>
  <c r="D6028" i="36"/>
  <c r="F6027" i="36"/>
  <c r="E6027" i="36"/>
  <c r="D6027" i="36"/>
  <c r="C6027" i="36"/>
  <c r="F6018" i="36"/>
  <c r="E6018" i="36"/>
  <c r="D6018" i="36"/>
  <c r="C6018" i="36"/>
  <c r="F6013" i="36"/>
  <c r="E6013" i="36"/>
  <c r="D6013" i="36"/>
  <c r="C6013" i="36"/>
  <c r="F6003" i="36"/>
  <c r="E6003" i="36"/>
  <c r="D6003" i="36"/>
  <c r="F6002" i="36"/>
  <c r="E6002" i="36"/>
  <c r="D6002" i="36"/>
  <c r="F6001" i="36"/>
  <c r="F6004" i="36" s="1"/>
  <c r="E6001" i="36"/>
  <c r="D6001" i="36"/>
  <c r="C6001" i="36"/>
  <c r="F5992" i="36"/>
  <c r="E5992" i="36"/>
  <c r="D5992" i="36"/>
  <c r="C5992" i="36"/>
  <c r="F5987" i="36"/>
  <c r="E5987" i="36"/>
  <c r="D5987" i="36"/>
  <c r="C5987" i="36"/>
  <c r="F5977" i="36"/>
  <c r="E5977" i="36"/>
  <c r="D5977" i="36"/>
  <c r="F5976" i="36"/>
  <c r="E5976" i="36"/>
  <c r="D5976" i="36"/>
  <c r="F5975" i="36"/>
  <c r="E5975" i="36"/>
  <c r="D5975" i="36"/>
  <c r="D5978" i="36" s="1"/>
  <c r="C5975" i="36"/>
  <c r="F5966" i="36"/>
  <c r="E5966" i="36"/>
  <c r="D5966" i="36"/>
  <c r="C5966" i="36"/>
  <c r="F5961" i="36"/>
  <c r="E5961" i="36"/>
  <c r="D5961" i="36"/>
  <c r="C5961" i="36"/>
  <c r="F5951" i="36"/>
  <c r="E5951" i="36"/>
  <c r="D5951" i="36"/>
  <c r="F5950" i="36"/>
  <c r="E5950" i="36"/>
  <c r="D5950" i="36"/>
  <c r="F5949" i="36"/>
  <c r="E5949" i="36"/>
  <c r="D5949" i="36"/>
  <c r="C5949" i="36"/>
  <c r="F5940" i="36"/>
  <c r="E5940" i="36"/>
  <c r="D5940" i="36"/>
  <c r="C5940" i="36"/>
  <c r="F5935" i="36"/>
  <c r="E5935" i="36"/>
  <c r="D5935" i="36"/>
  <c r="C5935" i="36"/>
  <c r="F5925" i="36"/>
  <c r="E5925" i="36"/>
  <c r="D5925" i="36"/>
  <c r="F5924" i="36"/>
  <c r="E5924" i="36"/>
  <c r="D5924" i="36"/>
  <c r="F5923" i="36"/>
  <c r="E5923" i="36"/>
  <c r="D5923" i="36"/>
  <c r="D5926" i="36" s="1"/>
  <c r="C5923" i="36"/>
  <c r="F5914" i="36"/>
  <c r="E5914" i="36"/>
  <c r="D5914" i="36"/>
  <c r="C5914" i="36"/>
  <c r="F5909" i="36"/>
  <c r="E5909" i="36"/>
  <c r="D5909" i="36"/>
  <c r="C5909" i="36"/>
  <c r="F5899" i="36"/>
  <c r="E5899" i="36"/>
  <c r="D5899" i="36"/>
  <c r="F5898" i="36"/>
  <c r="E5898" i="36"/>
  <c r="D5898" i="36"/>
  <c r="F5897" i="36"/>
  <c r="E5897" i="36"/>
  <c r="E5900" i="36" s="1"/>
  <c r="D5897" i="36"/>
  <c r="C5897" i="36"/>
  <c r="F5888" i="36"/>
  <c r="E5888" i="36"/>
  <c r="D5888" i="36"/>
  <c r="C5888" i="36"/>
  <c r="F5883" i="36"/>
  <c r="E5883" i="36"/>
  <c r="D5883" i="36"/>
  <c r="C5883" i="36"/>
  <c r="F5873" i="36"/>
  <c r="E5873" i="36"/>
  <c r="D5873" i="36"/>
  <c r="F5872" i="36"/>
  <c r="E5872" i="36"/>
  <c r="D5872" i="36"/>
  <c r="F5871" i="36"/>
  <c r="E5871" i="36"/>
  <c r="D5871" i="36"/>
  <c r="D5874" i="36" s="1"/>
  <c r="C5871" i="36"/>
  <c r="F5862" i="36"/>
  <c r="E5862" i="36"/>
  <c r="D5862" i="36"/>
  <c r="C5862" i="36"/>
  <c r="F5857" i="36"/>
  <c r="E5857" i="36"/>
  <c r="D5857" i="36"/>
  <c r="C5857" i="36"/>
  <c r="F5847" i="36"/>
  <c r="E5847" i="36"/>
  <c r="D5847" i="36"/>
  <c r="F5846" i="36"/>
  <c r="E5846" i="36"/>
  <c r="D5846" i="36"/>
  <c r="F5845" i="36"/>
  <c r="F5848" i="36" s="1"/>
  <c r="E5845" i="36"/>
  <c r="D5845" i="36"/>
  <c r="C5845" i="36"/>
  <c r="F5836" i="36"/>
  <c r="E5836" i="36"/>
  <c r="D5836" i="36"/>
  <c r="C5836" i="36"/>
  <c r="F5831" i="36"/>
  <c r="E5831" i="36"/>
  <c r="D5831" i="36"/>
  <c r="C5831" i="36"/>
  <c r="F5821" i="36"/>
  <c r="E5821" i="36"/>
  <c r="D5821" i="36"/>
  <c r="F5820" i="36"/>
  <c r="E5820" i="36"/>
  <c r="D5820" i="36"/>
  <c r="F5819" i="36"/>
  <c r="E5819" i="36"/>
  <c r="D5819" i="36"/>
  <c r="D5822" i="36" s="1"/>
  <c r="C5819" i="36"/>
  <c r="F5810" i="36"/>
  <c r="E5810" i="36"/>
  <c r="D5810" i="36"/>
  <c r="C5810" i="36"/>
  <c r="F5805" i="36"/>
  <c r="E5805" i="36"/>
  <c r="D5805" i="36"/>
  <c r="C5805" i="36"/>
  <c r="F5795" i="36"/>
  <c r="E5795" i="36"/>
  <c r="D5795" i="36"/>
  <c r="F5794" i="36"/>
  <c r="E5794" i="36"/>
  <c r="D5794" i="36"/>
  <c r="F5793" i="36"/>
  <c r="F5796" i="36" s="1"/>
  <c r="E5793" i="36"/>
  <c r="D5793" i="36"/>
  <c r="C5793" i="36"/>
  <c r="F5784" i="36"/>
  <c r="E5784" i="36"/>
  <c r="D5784" i="36"/>
  <c r="C5784" i="36"/>
  <c r="F5779" i="36"/>
  <c r="E5779" i="36"/>
  <c r="D5779" i="36"/>
  <c r="C5779" i="36"/>
  <c r="F5769" i="36"/>
  <c r="E5769" i="36"/>
  <c r="D5769" i="36"/>
  <c r="F5768" i="36"/>
  <c r="E5768" i="36"/>
  <c r="D5768" i="36"/>
  <c r="F5767" i="36"/>
  <c r="E5767" i="36"/>
  <c r="D5767" i="36"/>
  <c r="D5770" i="36" s="1"/>
  <c r="C5767" i="36"/>
  <c r="F5758" i="36"/>
  <c r="E5758" i="36"/>
  <c r="D5758" i="36"/>
  <c r="C5758" i="36"/>
  <c r="F5753" i="36"/>
  <c r="E5753" i="36"/>
  <c r="D5753" i="36"/>
  <c r="C5753" i="36"/>
  <c r="F5743" i="36"/>
  <c r="E5743" i="36"/>
  <c r="D5743" i="36"/>
  <c r="F5742" i="36"/>
  <c r="E5742" i="36"/>
  <c r="D5742" i="36"/>
  <c r="F5741" i="36"/>
  <c r="E5741" i="36"/>
  <c r="D5741" i="36"/>
  <c r="C5741" i="36"/>
  <c r="F5732" i="36"/>
  <c r="E5732" i="36"/>
  <c r="D5732" i="36"/>
  <c r="C5732" i="36"/>
  <c r="F5727" i="36"/>
  <c r="E5727" i="36"/>
  <c r="D5727" i="36"/>
  <c r="C5727" i="36"/>
  <c r="F5717" i="36"/>
  <c r="E5717" i="36"/>
  <c r="D5717" i="36"/>
  <c r="F5716" i="36"/>
  <c r="E5716" i="36"/>
  <c r="D5716" i="36"/>
  <c r="F5715" i="36"/>
  <c r="E5715" i="36"/>
  <c r="D5715" i="36"/>
  <c r="D5718" i="36" s="1"/>
  <c r="C5715" i="36"/>
  <c r="F5706" i="36"/>
  <c r="E5706" i="36"/>
  <c r="D5706" i="36"/>
  <c r="C5706" i="36"/>
  <c r="F5701" i="36"/>
  <c r="E5701" i="36"/>
  <c r="D5701" i="36"/>
  <c r="C5701" i="36"/>
  <c r="F5691" i="36"/>
  <c r="E5691" i="36"/>
  <c r="D5691" i="36"/>
  <c r="F5690" i="36"/>
  <c r="E5690" i="36"/>
  <c r="D5690" i="36"/>
  <c r="F5689" i="36"/>
  <c r="F5692" i="36" s="1"/>
  <c r="E5689" i="36"/>
  <c r="E5692" i="36" s="1"/>
  <c r="D5689" i="36"/>
  <c r="C5689" i="36"/>
  <c r="F5680" i="36"/>
  <c r="E5680" i="36"/>
  <c r="D5680" i="36"/>
  <c r="C5680" i="36"/>
  <c r="F5675" i="36"/>
  <c r="E5675" i="36"/>
  <c r="D5675" i="36"/>
  <c r="C5675" i="36"/>
  <c r="F5665" i="36"/>
  <c r="E5665" i="36"/>
  <c r="D5665" i="36"/>
  <c r="F5664" i="36"/>
  <c r="E5664" i="36"/>
  <c r="D5664" i="36"/>
  <c r="F5663" i="36"/>
  <c r="E5663" i="36"/>
  <c r="F5666" i="36" s="1"/>
  <c r="D5663" i="36"/>
  <c r="C5663" i="36"/>
  <c r="F5654" i="36"/>
  <c r="E5654" i="36"/>
  <c r="D5654" i="36"/>
  <c r="C5654" i="36"/>
  <c r="F5649" i="36"/>
  <c r="E5649" i="36"/>
  <c r="D5649" i="36"/>
  <c r="C5649" i="36"/>
  <c r="F5639" i="36"/>
  <c r="E5639" i="36"/>
  <c r="D5639" i="36"/>
  <c r="F5638" i="36"/>
  <c r="E5638" i="36"/>
  <c r="D5638" i="36"/>
  <c r="F5637" i="36"/>
  <c r="E5637" i="36"/>
  <c r="D5637" i="36"/>
  <c r="C5637" i="36"/>
  <c r="F5628" i="36"/>
  <c r="E5628" i="36"/>
  <c r="D5628" i="36"/>
  <c r="C5628" i="36"/>
  <c r="F5623" i="36"/>
  <c r="E5623" i="36"/>
  <c r="D5623" i="36"/>
  <c r="C5623" i="36"/>
  <c r="F5613" i="36"/>
  <c r="E5613" i="36"/>
  <c r="D5613" i="36"/>
  <c r="F5612" i="36"/>
  <c r="E5612" i="36"/>
  <c r="D5612" i="36"/>
  <c r="F5611" i="36"/>
  <c r="E5611" i="36"/>
  <c r="D5611" i="36"/>
  <c r="D5614" i="36" s="1"/>
  <c r="C5611" i="36"/>
  <c r="F5602" i="36"/>
  <c r="E5602" i="36"/>
  <c r="D5602" i="36"/>
  <c r="C5602" i="36"/>
  <c r="F5597" i="36"/>
  <c r="E5597" i="36"/>
  <c r="D5597" i="36"/>
  <c r="C5597" i="36"/>
  <c r="F5587" i="36"/>
  <c r="E5587" i="36"/>
  <c r="D5587" i="36"/>
  <c r="F5586" i="36"/>
  <c r="E5586" i="36"/>
  <c r="D5586" i="36"/>
  <c r="F5585" i="36"/>
  <c r="E5585" i="36"/>
  <c r="E5588" i="36" s="1"/>
  <c r="D5585" i="36"/>
  <c r="C5585" i="36"/>
  <c r="F5576" i="36"/>
  <c r="E5576" i="36"/>
  <c r="D5576" i="36"/>
  <c r="C5576" i="36"/>
  <c r="F5571" i="36"/>
  <c r="E5571" i="36"/>
  <c r="D5571" i="36"/>
  <c r="C5571" i="36"/>
  <c r="F5561" i="36"/>
  <c r="E5561" i="36"/>
  <c r="D5561" i="36"/>
  <c r="F5560" i="36"/>
  <c r="E5560" i="36"/>
  <c r="D5560" i="36"/>
  <c r="F5559" i="36"/>
  <c r="E5559" i="36"/>
  <c r="D5559" i="36"/>
  <c r="C5559" i="36"/>
  <c r="F5550" i="36"/>
  <c r="E5550" i="36"/>
  <c r="D5550" i="36"/>
  <c r="C5550" i="36"/>
  <c r="F5545" i="36"/>
  <c r="E5545" i="36"/>
  <c r="D5545" i="36"/>
  <c r="C5545" i="36"/>
  <c r="F5535" i="36"/>
  <c r="E5535" i="36"/>
  <c r="D5535" i="36"/>
  <c r="F5534" i="36"/>
  <c r="E5534" i="36"/>
  <c r="D5534" i="36"/>
  <c r="F5533" i="36"/>
  <c r="E5533" i="36"/>
  <c r="D5533" i="36"/>
  <c r="C5533" i="36"/>
  <c r="F5524" i="36"/>
  <c r="E5524" i="36"/>
  <c r="D5524" i="36"/>
  <c r="C5524" i="36"/>
  <c r="F5519" i="36"/>
  <c r="E5519" i="36"/>
  <c r="D5519" i="36"/>
  <c r="C5519" i="36"/>
  <c r="F5509" i="36"/>
  <c r="E5509" i="36"/>
  <c r="D5509" i="36"/>
  <c r="F5508" i="36"/>
  <c r="E5508" i="36"/>
  <c r="D5508" i="36"/>
  <c r="F5507" i="36"/>
  <c r="E5507" i="36"/>
  <c r="D5507" i="36"/>
  <c r="D5510" i="36" s="1"/>
  <c r="C5507" i="36"/>
  <c r="F5498" i="36"/>
  <c r="E5498" i="36"/>
  <c r="D5498" i="36"/>
  <c r="C5498" i="36"/>
  <c r="F5493" i="36"/>
  <c r="E5493" i="36"/>
  <c r="D5493" i="36"/>
  <c r="C5493" i="36"/>
  <c r="F5483" i="36"/>
  <c r="E5483" i="36"/>
  <c r="D5483" i="36"/>
  <c r="F5482" i="36"/>
  <c r="E5482" i="36"/>
  <c r="D5482" i="36"/>
  <c r="F5481" i="36"/>
  <c r="F5484" i="36" s="1"/>
  <c r="E5481" i="36"/>
  <c r="E5484" i="36" s="1"/>
  <c r="D5481" i="36"/>
  <c r="C5481" i="36"/>
  <c r="F5472" i="36"/>
  <c r="E5472" i="36"/>
  <c r="D5472" i="36"/>
  <c r="C5472" i="36"/>
  <c r="F5467" i="36"/>
  <c r="E5467" i="36"/>
  <c r="D5467" i="36"/>
  <c r="C5467" i="36"/>
  <c r="F5457" i="36"/>
  <c r="E5457" i="36"/>
  <c r="D5457" i="36"/>
  <c r="F5456" i="36"/>
  <c r="E5456" i="36"/>
  <c r="D5456" i="36"/>
  <c r="F5455" i="36"/>
  <c r="E5455" i="36"/>
  <c r="F5458" i="36" s="1"/>
  <c r="D5455" i="36"/>
  <c r="D5458" i="36" s="1"/>
  <c r="C5455" i="36"/>
  <c r="F5446" i="36"/>
  <c r="E5446" i="36"/>
  <c r="D5446" i="36"/>
  <c r="C5446" i="36"/>
  <c r="F5441" i="36"/>
  <c r="E5441" i="36"/>
  <c r="D5441" i="36"/>
  <c r="C5441" i="36"/>
  <c r="F5431" i="36"/>
  <c r="E5431" i="36"/>
  <c r="D5431" i="36"/>
  <c r="F5430" i="36"/>
  <c r="E5430" i="36"/>
  <c r="D5430" i="36"/>
  <c r="F5429" i="36"/>
  <c r="E5429" i="36"/>
  <c r="D5429" i="36"/>
  <c r="C5429" i="36"/>
  <c r="F5420" i="36"/>
  <c r="E5420" i="36"/>
  <c r="D5420" i="36"/>
  <c r="C5420" i="36"/>
  <c r="F5415" i="36"/>
  <c r="E5415" i="36"/>
  <c r="D5415" i="36"/>
  <c r="C5415" i="36"/>
  <c r="F5405" i="36"/>
  <c r="E5405" i="36"/>
  <c r="D5405" i="36"/>
  <c r="F5404" i="36"/>
  <c r="E5404" i="36"/>
  <c r="D5404" i="36"/>
  <c r="F5403" i="36"/>
  <c r="E5403" i="36"/>
  <c r="D5403" i="36"/>
  <c r="D5406" i="36" s="1"/>
  <c r="C5403" i="36"/>
  <c r="F5394" i="36"/>
  <c r="E5394" i="36"/>
  <c r="D5394" i="36"/>
  <c r="C5394" i="36"/>
  <c r="F5389" i="36"/>
  <c r="E5389" i="36"/>
  <c r="D5389" i="36"/>
  <c r="C5389" i="36"/>
  <c r="F5379" i="36"/>
  <c r="E5379" i="36"/>
  <c r="D5379" i="36"/>
  <c r="F5378" i="36"/>
  <c r="E5378" i="36"/>
  <c r="D5378" i="36"/>
  <c r="F5377" i="36"/>
  <c r="F5380" i="36" s="1"/>
  <c r="E5377" i="36"/>
  <c r="D5377" i="36"/>
  <c r="C5377" i="36"/>
  <c r="F5368" i="36"/>
  <c r="E5368" i="36"/>
  <c r="D5368" i="36"/>
  <c r="C5368" i="36"/>
  <c r="F5363" i="36"/>
  <c r="E5363" i="36"/>
  <c r="D5363" i="36"/>
  <c r="C5363" i="36"/>
  <c r="F5353" i="36"/>
  <c r="E5353" i="36"/>
  <c r="D5353" i="36"/>
  <c r="F5352" i="36"/>
  <c r="E5352" i="36"/>
  <c r="D5352" i="36"/>
  <c r="F5351" i="36"/>
  <c r="E5351" i="36"/>
  <c r="D5351" i="36"/>
  <c r="D5354" i="36" s="1"/>
  <c r="C5351" i="36"/>
  <c r="F5342" i="36"/>
  <c r="E5342" i="36"/>
  <c r="D5342" i="36"/>
  <c r="C5342" i="36"/>
  <c r="F5337" i="36"/>
  <c r="E5337" i="36"/>
  <c r="D5337" i="36"/>
  <c r="C5337" i="36"/>
  <c r="F5327" i="36"/>
  <c r="E5327" i="36"/>
  <c r="D5327" i="36"/>
  <c r="F5326" i="36"/>
  <c r="E5326" i="36"/>
  <c r="D5326" i="36"/>
  <c r="F5325" i="36"/>
  <c r="E5325" i="36"/>
  <c r="D5325" i="36"/>
  <c r="D5328" i="36" s="1"/>
  <c r="C5325" i="36"/>
  <c r="F5316" i="36"/>
  <c r="E5316" i="36"/>
  <c r="D5316" i="36"/>
  <c r="C5316" i="36"/>
  <c r="F5311" i="36"/>
  <c r="E5311" i="36"/>
  <c r="D5311" i="36"/>
  <c r="C5311" i="36"/>
  <c r="F5301" i="36"/>
  <c r="E5301" i="36"/>
  <c r="D5301" i="36"/>
  <c r="F5300" i="36"/>
  <c r="E5300" i="36"/>
  <c r="D5300" i="36"/>
  <c r="F5299" i="36"/>
  <c r="E5299" i="36"/>
  <c r="D5299" i="36"/>
  <c r="D5302" i="36" s="1"/>
  <c r="C5299" i="36"/>
  <c r="F5290" i="36"/>
  <c r="E5290" i="36"/>
  <c r="D5290" i="36"/>
  <c r="C5290" i="36"/>
  <c r="F5285" i="36"/>
  <c r="E5285" i="36"/>
  <c r="D5285" i="36"/>
  <c r="C5285" i="36"/>
  <c r="F5275" i="36"/>
  <c r="E5275" i="36"/>
  <c r="D5275" i="36"/>
  <c r="F5274" i="36"/>
  <c r="E5274" i="36"/>
  <c r="D5274" i="36"/>
  <c r="F5273" i="36"/>
  <c r="E5273" i="36"/>
  <c r="D5273" i="36"/>
  <c r="C5273" i="36"/>
  <c r="F5264" i="36"/>
  <c r="E5264" i="36"/>
  <c r="D5264" i="36"/>
  <c r="C5264" i="36"/>
  <c r="F5259" i="36"/>
  <c r="E5259" i="36"/>
  <c r="D5259" i="36"/>
  <c r="C5259" i="36"/>
  <c r="F5249" i="36"/>
  <c r="E5249" i="36"/>
  <c r="D5249" i="36"/>
  <c r="F5248" i="36"/>
  <c r="E5248" i="36"/>
  <c r="D5248" i="36"/>
  <c r="F5247" i="36"/>
  <c r="E5247" i="36"/>
  <c r="D5247" i="36"/>
  <c r="C5247" i="36"/>
  <c r="F5238" i="36"/>
  <c r="E5238" i="36"/>
  <c r="D5238" i="36"/>
  <c r="C5238" i="36"/>
  <c r="F5233" i="36"/>
  <c r="E5233" i="36"/>
  <c r="D5233" i="36"/>
  <c r="C5233" i="36"/>
  <c r="F5223" i="36"/>
  <c r="E5223" i="36"/>
  <c r="D5223" i="36"/>
  <c r="F5222" i="36"/>
  <c r="E5222" i="36"/>
  <c r="D5222" i="36"/>
  <c r="F5221" i="36"/>
  <c r="E5221" i="36"/>
  <c r="D5221" i="36"/>
  <c r="D5224" i="36" s="1"/>
  <c r="C5221" i="36"/>
  <c r="F5212" i="36"/>
  <c r="E5212" i="36"/>
  <c r="D5212" i="36"/>
  <c r="C5212" i="36"/>
  <c r="F5207" i="36"/>
  <c r="E5207" i="36"/>
  <c r="D5207" i="36"/>
  <c r="C5207" i="36"/>
  <c r="F5197" i="36"/>
  <c r="E5197" i="36"/>
  <c r="D5197" i="36"/>
  <c r="F5196" i="36"/>
  <c r="E5196" i="36"/>
  <c r="D5196" i="36"/>
  <c r="F5195" i="36"/>
  <c r="E5195" i="36"/>
  <c r="D5195" i="36"/>
  <c r="D5198" i="36" s="1"/>
  <c r="C5195" i="36"/>
  <c r="F5186" i="36"/>
  <c r="E5186" i="36"/>
  <c r="D5186" i="36"/>
  <c r="C5186" i="36"/>
  <c r="F5181" i="36"/>
  <c r="E5181" i="36"/>
  <c r="D5181" i="36"/>
  <c r="C5181" i="36"/>
  <c r="F5171" i="36"/>
  <c r="E5171" i="36"/>
  <c r="D5171" i="36"/>
  <c r="F5170" i="36"/>
  <c r="E5170" i="36"/>
  <c r="D5170" i="36"/>
  <c r="F5169" i="36"/>
  <c r="E5169" i="36"/>
  <c r="D5169" i="36"/>
  <c r="C5169" i="36"/>
  <c r="F5160" i="36"/>
  <c r="E5160" i="36"/>
  <c r="D5160" i="36"/>
  <c r="C5160" i="36"/>
  <c r="F5155" i="36"/>
  <c r="E5155" i="36"/>
  <c r="D5155" i="36"/>
  <c r="C5155" i="36"/>
  <c r="F5145" i="36"/>
  <c r="E5145" i="36"/>
  <c r="D5145" i="36"/>
  <c r="F5144" i="36"/>
  <c r="E5144" i="36"/>
  <c r="D5144" i="36"/>
  <c r="F5143" i="36"/>
  <c r="F5146" i="36" s="1"/>
  <c r="E5143" i="36"/>
  <c r="D5143" i="36"/>
  <c r="C5143" i="36"/>
  <c r="F5134" i="36"/>
  <c r="E5134" i="36"/>
  <c r="D5134" i="36"/>
  <c r="C5134" i="36"/>
  <c r="F5129" i="36"/>
  <c r="E5129" i="36"/>
  <c r="D5129" i="36"/>
  <c r="C5129" i="36"/>
  <c r="F5119" i="36"/>
  <c r="E5119" i="36"/>
  <c r="D5119" i="36"/>
  <c r="F5118" i="36"/>
  <c r="E5118" i="36"/>
  <c r="D5118" i="36"/>
  <c r="F5117" i="36"/>
  <c r="E5117" i="36"/>
  <c r="D5117" i="36"/>
  <c r="C5117" i="36"/>
  <c r="F5108" i="36"/>
  <c r="E5108" i="36"/>
  <c r="D5108" i="36"/>
  <c r="C5108" i="36"/>
  <c r="F5103" i="36"/>
  <c r="E5103" i="36"/>
  <c r="D5103" i="36"/>
  <c r="C5103" i="36"/>
  <c r="F5093" i="36"/>
  <c r="E5093" i="36"/>
  <c r="D5093" i="36"/>
  <c r="F5092" i="36"/>
  <c r="E5092" i="36"/>
  <c r="D5092" i="36"/>
  <c r="F5091" i="36"/>
  <c r="E5091" i="36"/>
  <c r="D5091" i="36"/>
  <c r="C5091" i="36"/>
  <c r="F5082" i="36"/>
  <c r="E5082" i="36"/>
  <c r="D5082" i="36"/>
  <c r="C5082" i="36"/>
  <c r="F5077" i="36"/>
  <c r="E5077" i="36"/>
  <c r="D5077" i="36"/>
  <c r="C5077" i="36"/>
  <c r="F5067" i="36"/>
  <c r="E5067" i="36"/>
  <c r="D5067" i="36"/>
  <c r="F5066" i="36"/>
  <c r="E5066" i="36"/>
  <c r="D5066" i="36"/>
  <c r="F5065" i="36"/>
  <c r="E5065" i="36"/>
  <c r="E5068" i="36" s="1"/>
  <c r="D5065" i="36"/>
  <c r="C5065" i="36"/>
  <c r="F5056" i="36"/>
  <c r="E5056" i="36"/>
  <c r="D5056" i="36"/>
  <c r="C5056" i="36"/>
  <c r="F5051" i="36"/>
  <c r="E5051" i="36"/>
  <c r="D5051" i="36"/>
  <c r="C5051" i="36"/>
  <c r="F5041" i="36"/>
  <c r="E5041" i="36"/>
  <c r="D5041" i="36"/>
  <c r="F5040" i="36"/>
  <c r="E5040" i="36"/>
  <c r="D5040" i="36"/>
  <c r="F5039" i="36"/>
  <c r="F5042" i="36" s="1"/>
  <c r="E5039" i="36"/>
  <c r="D5039" i="36"/>
  <c r="C5039" i="36"/>
  <c r="F5030" i="36"/>
  <c r="E5030" i="36"/>
  <c r="D5030" i="36"/>
  <c r="C5030" i="36"/>
  <c r="F5025" i="36"/>
  <c r="E5025" i="36"/>
  <c r="D5025" i="36"/>
  <c r="C5025" i="36"/>
  <c r="F5015" i="36"/>
  <c r="E5015" i="36"/>
  <c r="D5015" i="36"/>
  <c r="F5014" i="36"/>
  <c r="E5014" i="36"/>
  <c r="D5014" i="36"/>
  <c r="F5013" i="36"/>
  <c r="E5013" i="36"/>
  <c r="E5016" i="36" s="1"/>
  <c r="D5013" i="36"/>
  <c r="D5016" i="36" s="1"/>
  <c r="C5013" i="36"/>
  <c r="F5004" i="36"/>
  <c r="E5004" i="36"/>
  <c r="D5004" i="36"/>
  <c r="C5004" i="36"/>
  <c r="F4999" i="36"/>
  <c r="E4999" i="36"/>
  <c r="D4999" i="36"/>
  <c r="C4999" i="36"/>
  <c r="D4990" i="36"/>
  <c r="F4989" i="36"/>
  <c r="E4989" i="36"/>
  <c r="D4989" i="36"/>
  <c r="F4988" i="36"/>
  <c r="E4988" i="36"/>
  <c r="D4988" i="36"/>
  <c r="F4987" i="36"/>
  <c r="E4987" i="36"/>
  <c r="E4990" i="36" s="1"/>
  <c r="D4987" i="36"/>
  <c r="C4987" i="36"/>
  <c r="F4978" i="36"/>
  <c r="E4978" i="36"/>
  <c r="D4978" i="36"/>
  <c r="C4978" i="36"/>
  <c r="F4973" i="36"/>
  <c r="E4973" i="36"/>
  <c r="D4973" i="36"/>
  <c r="C4973" i="36"/>
  <c r="F4963" i="36"/>
  <c r="E4963" i="36"/>
  <c r="D4963" i="36"/>
  <c r="F4962" i="36"/>
  <c r="E4962" i="36"/>
  <c r="D4962" i="36"/>
  <c r="F4961" i="36"/>
  <c r="E4961" i="36"/>
  <c r="D4961" i="36"/>
  <c r="C4961" i="36"/>
  <c r="F4952" i="36"/>
  <c r="E4952" i="36"/>
  <c r="D4952" i="36"/>
  <c r="C4952" i="36"/>
  <c r="F4947" i="36"/>
  <c r="E4947" i="36"/>
  <c r="D4947" i="36"/>
  <c r="C4947" i="36"/>
  <c r="F4937" i="36"/>
  <c r="E4937" i="36"/>
  <c r="D4937" i="36"/>
  <c r="F4936" i="36"/>
  <c r="E4936" i="36"/>
  <c r="D4936" i="36"/>
  <c r="F4935" i="36"/>
  <c r="E4935" i="36"/>
  <c r="E4938" i="36" s="1"/>
  <c r="D4935" i="36"/>
  <c r="C4935" i="36"/>
  <c r="F4926" i="36"/>
  <c r="E4926" i="36"/>
  <c r="D4926" i="36"/>
  <c r="C4926" i="36"/>
  <c r="F4921" i="36"/>
  <c r="E4921" i="36"/>
  <c r="D4921" i="36"/>
  <c r="C4921" i="36"/>
  <c r="F4911" i="36"/>
  <c r="E4911" i="36"/>
  <c r="D4911" i="36"/>
  <c r="F4910" i="36"/>
  <c r="E4910" i="36"/>
  <c r="D4910" i="36"/>
  <c r="F4909" i="36"/>
  <c r="E4909" i="36"/>
  <c r="D4909" i="36"/>
  <c r="C4909" i="36"/>
  <c r="F4900" i="36"/>
  <c r="E4900" i="36"/>
  <c r="D4900" i="36"/>
  <c r="C4900" i="36"/>
  <c r="F4895" i="36"/>
  <c r="E4895" i="36"/>
  <c r="D4895" i="36"/>
  <c r="C4895" i="36"/>
  <c r="F4885" i="36"/>
  <c r="E4885" i="36"/>
  <c r="D4885" i="36"/>
  <c r="F4884" i="36"/>
  <c r="E4884" i="36"/>
  <c r="D4884" i="36"/>
  <c r="F4883" i="36"/>
  <c r="E4883" i="36"/>
  <c r="E4886" i="36" s="1"/>
  <c r="D4883" i="36"/>
  <c r="D4886" i="36" s="1"/>
  <c r="C4883" i="36"/>
  <c r="F4874" i="36"/>
  <c r="E4874" i="36"/>
  <c r="D4874" i="36"/>
  <c r="C4874" i="36"/>
  <c r="F4869" i="36"/>
  <c r="E4869" i="36"/>
  <c r="D4869" i="36"/>
  <c r="C4869" i="36"/>
  <c r="F4859" i="36"/>
  <c r="E4859" i="36"/>
  <c r="D4859" i="36"/>
  <c r="F4858" i="36"/>
  <c r="E4858" i="36"/>
  <c r="D4858" i="36"/>
  <c r="F4857" i="36"/>
  <c r="E4857" i="36"/>
  <c r="D4857" i="36"/>
  <c r="D4860" i="36" s="1"/>
  <c r="C4857" i="36"/>
  <c r="F4848" i="36"/>
  <c r="C4848" i="36"/>
  <c r="F4843" i="36"/>
  <c r="E4843" i="36"/>
  <c r="E4848" i="36" s="1"/>
  <c r="D4843" i="36"/>
  <c r="D4848" i="36" s="1"/>
  <c r="C4843" i="36"/>
  <c r="F4833" i="36"/>
  <c r="E4833" i="36"/>
  <c r="D4833" i="36"/>
  <c r="F4832" i="36"/>
  <c r="E4832" i="36"/>
  <c r="D4832" i="36"/>
  <c r="F4831" i="36"/>
  <c r="E4831" i="36"/>
  <c r="D4831" i="36"/>
  <c r="D4834" i="36" s="1"/>
  <c r="C4831" i="36"/>
  <c r="F4822" i="36"/>
  <c r="E4822" i="36"/>
  <c r="D4822" i="36"/>
  <c r="C4822" i="36"/>
  <c r="E4817" i="36"/>
  <c r="D4817" i="36"/>
  <c r="C4817" i="36"/>
  <c r="F4807" i="36"/>
  <c r="E4807" i="36"/>
  <c r="D4807" i="36"/>
  <c r="F4806" i="36"/>
  <c r="E4806" i="36"/>
  <c r="D4806" i="36"/>
  <c r="F4805" i="36"/>
  <c r="E4805" i="36"/>
  <c r="D4805" i="36"/>
  <c r="C4805" i="36"/>
  <c r="F4796" i="36"/>
  <c r="E4796" i="36"/>
  <c r="D4796" i="36"/>
  <c r="C4796" i="36"/>
  <c r="F4791" i="36"/>
  <c r="E4791" i="36"/>
  <c r="D4791" i="36"/>
  <c r="C4791" i="36"/>
  <c r="F4781" i="36"/>
  <c r="E4781" i="36"/>
  <c r="D4781" i="36"/>
  <c r="F4780" i="36"/>
  <c r="E4780" i="36"/>
  <c r="D4780" i="36"/>
  <c r="F4779" i="36"/>
  <c r="E4779" i="36"/>
  <c r="D4779" i="36"/>
  <c r="D4782" i="36" s="1"/>
  <c r="C4779" i="36"/>
  <c r="F4770" i="36"/>
  <c r="E4770" i="36"/>
  <c r="D4770" i="36"/>
  <c r="C4770" i="36"/>
  <c r="F4765" i="36"/>
  <c r="E4765" i="36"/>
  <c r="D4765" i="36"/>
  <c r="C4765" i="36"/>
  <c r="F4755" i="36"/>
  <c r="E4755" i="36"/>
  <c r="D4755" i="36"/>
  <c r="F4754" i="36"/>
  <c r="E4754" i="36"/>
  <c r="D4754" i="36"/>
  <c r="F4753" i="36"/>
  <c r="E4753" i="36"/>
  <c r="E4756" i="36" s="1"/>
  <c r="D4753" i="36"/>
  <c r="D4756" i="36" s="1"/>
  <c r="C4753" i="36"/>
  <c r="F4744" i="36"/>
  <c r="E4744" i="36"/>
  <c r="D4744" i="36"/>
  <c r="C4744" i="36"/>
  <c r="F4739" i="36"/>
  <c r="E4739" i="36"/>
  <c r="D4739" i="36"/>
  <c r="C4739" i="36"/>
  <c r="F4729" i="36"/>
  <c r="E4729" i="36"/>
  <c r="D4729" i="36"/>
  <c r="F4728" i="36"/>
  <c r="E4728" i="36"/>
  <c r="D4728" i="36"/>
  <c r="F4727" i="36"/>
  <c r="E4727" i="36"/>
  <c r="D4727" i="36"/>
  <c r="C4727" i="36"/>
  <c r="F4718" i="36"/>
  <c r="E4718" i="36"/>
  <c r="D4718" i="36"/>
  <c r="C4718" i="36"/>
  <c r="F4713" i="36"/>
  <c r="E4713" i="36"/>
  <c r="D4713" i="36"/>
  <c r="C4713" i="36"/>
  <c r="F4703" i="36"/>
  <c r="E4703" i="36"/>
  <c r="D4703" i="36"/>
  <c r="F4702" i="36"/>
  <c r="E4702" i="36"/>
  <c r="D4702" i="36"/>
  <c r="F4701" i="36"/>
  <c r="F4704" i="36" s="1"/>
  <c r="E4701" i="36"/>
  <c r="D4701" i="36"/>
  <c r="C4701" i="36"/>
  <c r="F4692" i="36"/>
  <c r="E4692" i="36"/>
  <c r="D4692" i="36"/>
  <c r="C4692" i="36"/>
  <c r="F4687" i="36"/>
  <c r="E4687" i="36"/>
  <c r="D4687" i="36"/>
  <c r="C4687" i="36"/>
  <c r="F4677" i="36"/>
  <c r="E4677" i="36"/>
  <c r="D4677" i="36"/>
  <c r="F4676" i="36"/>
  <c r="E4676" i="36"/>
  <c r="D4676" i="36"/>
  <c r="F4675" i="36"/>
  <c r="E4675" i="36"/>
  <c r="D4675" i="36"/>
  <c r="D4678" i="36" s="1"/>
  <c r="C4675" i="36"/>
  <c r="F4666" i="36"/>
  <c r="E4666" i="36"/>
  <c r="D4666" i="36"/>
  <c r="C4666" i="36"/>
  <c r="F4661" i="36"/>
  <c r="E4661" i="36"/>
  <c r="D4661" i="36"/>
  <c r="C4661" i="36"/>
  <c r="D4652" i="36"/>
  <c r="F4651" i="36"/>
  <c r="E4651" i="36"/>
  <c r="D4651" i="36"/>
  <c r="F4650" i="36"/>
  <c r="E4650" i="36"/>
  <c r="D4650" i="36"/>
  <c r="F4649" i="36"/>
  <c r="E4649" i="36"/>
  <c r="E4652" i="36" s="1"/>
  <c r="D4649" i="36"/>
  <c r="C4649" i="36"/>
  <c r="F4640" i="36"/>
  <c r="E4640" i="36"/>
  <c r="D4640" i="36"/>
  <c r="C4640" i="36"/>
  <c r="F4635" i="36"/>
  <c r="E4635" i="36"/>
  <c r="D4635" i="36"/>
  <c r="C4635" i="36"/>
  <c r="F4625" i="36"/>
  <c r="E4625" i="36"/>
  <c r="D4625" i="36"/>
  <c r="F4624" i="36"/>
  <c r="E4624" i="36"/>
  <c r="D4624" i="36"/>
  <c r="F4623" i="36"/>
  <c r="E4623" i="36"/>
  <c r="D4623" i="36"/>
  <c r="C4623" i="36"/>
  <c r="D4626" i="36" s="1"/>
  <c r="F4614" i="36"/>
  <c r="E4614" i="36"/>
  <c r="D4614" i="36"/>
  <c r="C4614" i="36"/>
  <c r="F4609" i="36"/>
  <c r="E4609" i="36"/>
  <c r="D4609" i="36"/>
  <c r="C4609" i="36"/>
  <c r="F4599" i="36"/>
  <c r="E4599" i="36"/>
  <c r="D4599" i="36"/>
  <c r="F4598" i="36"/>
  <c r="E4598" i="36"/>
  <c r="D4598" i="36"/>
  <c r="F4597" i="36"/>
  <c r="E4597" i="36"/>
  <c r="E4600" i="36" s="1"/>
  <c r="D4597" i="36"/>
  <c r="D4600" i="36" s="1"/>
  <c r="C4597" i="36"/>
  <c r="F4588" i="36"/>
  <c r="E4588" i="36"/>
  <c r="D4588" i="36"/>
  <c r="C4588" i="36"/>
  <c r="F4583" i="36"/>
  <c r="E4583" i="36"/>
  <c r="D4583" i="36"/>
  <c r="C4583" i="36"/>
  <c r="F4573" i="36"/>
  <c r="E4573" i="36"/>
  <c r="D4573" i="36"/>
  <c r="F4572" i="36"/>
  <c r="E4572" i="36"/>
  <c r="D4572" i="36"/>
  <c r="F4571" i="36"/>
  <c r="E4571" i="36"/>
  <c r="D4571" i="36"/>
  <c r="C4571" i="36"/>
  <c r="F4562" i="36"/>
  <c r="E4562" i="36"/>
  <c r="D4562" i="36"/>
  <c r="C4562" i="36"/>
  <c r="F4557" i="36"/>
  <c r="E4557" i="36"/>
  <c r="D4557" i="36"/>
  <c r="C4557" i="36"/>
  <c r="F4547" i="36"/>
  <c r="E4547" i="36"/>
  <c r="D4547" i="36"/>
  <c r="F4546" i="36"/>
  <c r="E4546" i="36"/>
  <c r="D4546" i="36"/>
  <c r="F4545" i="36"/>
  <c r="E4545" i="36"/>
  <c r="D4545" i="36"/>
  <c r="D4548" i="36" s="1"/>
  <c r="C4545" i="36"/>
  <c r="F4536" i="36"/>
  <c r="E4536" i="36"/>
  <c r="D4536" i="36"/>
  <c r="C4536" i="36"/>
  <c r="F4531" i="36"/>
  <c r="E4531" i="36"/>
  <c r="D4531" i="36"/>
  <c r="C4531" i="36"/>
  <c r="F4521" i="36"/>
  <c r="E4521" i="36"/>
  <c r="D4521" i="36"/>
  <c r="F4520" i="36"/>
  <c r="E4520" i="36"/>
  <c r="D4520" i="36"/>
  <c r="F4519" i="36"/>
  <c r="E4519" i="36"/>
  <c r="E4522" i="36" s="1"/>
  <c r="D4519" i="36"/>
  <c r="D4522" i="36" s="1"/>
  <c r="C4519" i="36"/>
  <c r="F4510" i="36"/>
  <c r="E4510" i="36"/>
  <c r="D4510" i="36"/>
  <c r="C4510" i="36"/>
  <c r="F4505" i="36"/>
  <c r="E4505" i="36"/>
  <c r="D4505" i="36"/>
  <c r="C4505" i="36"/>
  <c r="F4495" i="36"/>
  <c r="E4495" i="36"/>
  <c r="D4495" i="36"/>
  <c r="F4494" i="36"/>
  <c r="E4494" i="36"/>
  <c r="D4494" i="36"/>
  <c r="F4493" i="36"/>
  <c r="E4493" i="36"/>
  <c r="D4493" i="36"/>
  <c r="D4496" i="36" s="1"/>
  <c r="C4493" i="36"/>
  <c r="F4484" i="36"/>
  <c r="E4484" i="36"/>
  <c r="D4484" i="36"/>
  <c r="C4484" i="36"/>
  <c r="F4479" i="36"/>
  <c r="E4479" i="36"/>
  <c r="D4479" i="36"/>
  <c r="C4479" i="36"/>
  <c r="D4470" i="36"/>
  <c r="F4469" i="36"/>
  <c r="E4469" i="36"/>
  <c r="D4469" i="36"/>
  <c r="F4468" i="36"/>
  <c r="E4468" i="36"/>
  <c r="D4468" i="36"/>
  <c r="F4467" i="36"/>
  <c r="E4467" i="36"/>
  <c r="E4470" i="36" s="1"/>
  <c r="D4467" i="36"/>
  <c r="C4467" i="36"/>
  <c r="F4458" i="36"/>
  <c r="E4458" i="36"/>
  <c r="D4458" i="36"/>
  <c r="C4458" i="36"/>
  <c r="F4453" i="36"/>
  <c r="E4453" i="36"/>
  <c r="D4453" i="36"/>
  <c r="C4453" i="36"/>
  <c r="F4443" i="36"/>
  <c r="E4443" i="36"/>
  <c r="D4443" i="36"/>
  <c r="F4442" i="36"/>
  <c r="E4442" i="36"/>
  <c r="D4442" i="36"/>
  <c r="F4441" i="36"/>
  <c r="E4441" i="36"/>
  <c r="D4441" i="36"/>
  <c r="D4444" i="36" s="1"/>
  <c r="C4441" i="36"/>
  <c r="F4432" i="36"/>
  <c r="E4432" i="36"/>
  <c r="D4432" i="36"/>
  <c r="C4432" i="36"/>
  <c r="F4427" i="36"/>
  <c r="E4427" i="36"/>
  <c r="D4427" i="36"/>
  <c r="C4427" i="36"/>
  <c r="F4417" i="36"/>
  <c r="E4417" i="36"/>
  <c r="D4417" i="36"/>
  <c r="F4416" i="36"/>
  <c r="E4416" i="36"/>
  <c r="D4416" i="36"/>
  <c r="F4415" i="36"/>
  <c r="E4415" i="36"/>
  <c r="D4415" i="36"/>
  <c r="C4415" i="36"/>
  <c r="F4406" i="36"/>
  <c r="E4406" i="36"/>
  <c r="D4406" i="36"/>
  <c r="C4406" i="36"/>
  <c r="F4401" i="36"/>
  <c r="E4401" i="36"/>
  <c r="D4401" i="36"/>
  <c r="C4401" i="36"/>
  <c r="F4391" i="36"/>
  <c r="E4391" i="36"/>
  <c r="D4391" i="36"/>
  <c r="F4390" i="36"/>
  <c r="E4390" i="36"/>
  <c r="D4390" i="36"/>
  <c r="F4389" i="36"/>
  <c r="E4389" i="36"/>
  <c r="D4389" i="36"/>
  <c r="C4389" i="36"/>
  <c r="F4380" i="36"/>
  <c r="E4380" i="36"/>
  <c r="D4380" i="36"/>
  <c r="C4380" i="36"/>
  <c r="F4375" i="36"/>
  <c r="E4375" i="36"/>
  <c r="D4375" i="36"/>
  <c r="C4375" i="36"/>
  <c r="F4365" i="36"/>
  <c r="E4365" i="36"/>
  <c r="D4365" i="36"/>
  <c r="F4364" i="36"/>
  <c r="E4364" i="36"/>
  <c r="D4364" i="36"/>
  <c r="F4363" i="36"/>
  <c r="F4366" i="36" s="1"/>
  <c r="E4363" i="36"/>
  <c r="E4366" i="36" s="1"/>
  <c r="D4363" i="36"/>
  <c r="C4363" i="36"/>
  <c r="D4366" i="36" s="1"/>
  <c r="F4354" i="36"/>
  <c r="E4354" i="36"/>
  <c r="D4354" i="36"/>
  <c r="C4354" i="36"/>
  <c r="F4349" i="36"/>
  <c r="E4349" i="36"/>
  <c r="D4349" i="36"/>
  <c r="C4349" i="36"/>
  <c r="E4340" i="36"/>
  <c r="F4339" i="36"/>
  <c r="E4339" i="36"/>
  <c r="D4339" i="36"/>
  <c r="F4338" i="36"/>
  <c r="E4338" i="36"/>
  <c r="D4338" i="36"/>
  <c r="F4337" i="36"/>
  <c r="F4340" i="36" s="1"/>
  <c r="E4337" i="36"/>
  <c r="D4337" i="36"/>
  <c r="D4340" i="36" s="1"/>
  <c r="C4337" i="36"/>
  <c r="F4328" i="36"/>
  <c r="E4328" i="36"/>
  <c r="D4328" i="36"/>
  <c r="C4328" i="36"/>
  <c r="F4323" i="36"/>
  <c r="E4323" i="36"/>
  <c r="D4323" i="36"/>
  <c r="C4323" i="36"/>
  <c r="F4313" i="36"/>
  <c r="E4313" i="36"/>
  <c r="D4313" i="36"/>
  <c r="F4312" i="36"/>
  <c r="E4312" i="36"/>
  <c r="D4312" i="36"/>
  <c r="F4311" i="36"/>
  <c r="E4311" i="36"/>
  <c r="E4314" i="36" s="1"/>
  <c r="D4311" i="36"/>
  <c r="C4311" i="36"/>
  <c r="D4314" i="36" s="1"/>
  <c r="F4302" i="36"/>
  <c r="E4302" i="36"/>
  <c r="D4302" i="36"/>
  <c r="C4302" i="36"/>
  <c r="F4297" i="36"/>
  <c r="E4297" i="36"/>
  <c r="D4297" i="36"/>
  <c r="C4297" i="36"/>
  <c r="F4287" i="36"/>
  <c r="E4287" i="36"/>
  <c r="D4287" i="36"/>
  <c r="F4286" i="36"/>
  <c r="E4286" i="36"/>
  <c r="D4286" i="36"/>
  <c r="F4285" i="36"/>
  <c r="F4288" i="36" s="1"/>
  <c r="E4285" i="36"/>
  <c r="D4285" i="36"/>
  <c r="C4285" i="36"/>
  <c r="F4276" i="36"/>
  <c r="E4276" i="36"/>
  <c r="D4276" i="36"/>
  <c r="C4276" i="36"/>
  <c r="F4271" i="36"/>
  <c r="E4271" i="36"/>
  <c r="D4271" i="36"/>
  <c r="C4271" i="36"/>
  <c r="F4261" i="36"/>
  <c r="E4261" i="36"/>
  <c r="D4261" i="36"/>
  <c r="F4260" i="36"/>
  <c r="E4260" i="36"/>
  <c r="D4260" i="36"/>
  <c r="F4259" i="36"/>
  <c r="E4259" i="36"/>
  <c r="D4259" i="36"/>
  <c r="C4259" i="36"/>
  <c r="F4250" i="36"/>
  <c r="E4250" i="36"/>
  <c r="D4250" i="36"/>
  <c r="C4250" i="36"/>
  <c r="F4245" i="36"/>
  <c r="E4245" i="36"/>
  <c r="D4245" i="36"/>
  <c r="C4245" i="36"/>
  <c r="F4235" i="36"/>
  <c r="E4235" i="36"/>
  <c r="D4235" i="36"/>
  <c r="F4234" i="36"/>
  <c r="E4234" i="36"/>
  <c r="D4234" i="36"/>
  <c r="F4233" i="36"/>
  <c r="E4233" i="36"/>
  <c r="D4233" i="36"/>
  <c r="C4233" i="36"/>
  <c r="F4224" i="36"/>
  <c r="E4224" i="36"/>
  <c r="D4224" i="36"/>
  <c r="C4224" i="36"/>
  <c r="F4219" i="36"/>
  <c r="E4219" i="36"/>
  <c r="D4219" i="36"/>
  <c r="C4219" i="36"/>
  <c r="F4209" i="36"/>
  <c r="E4209" i="36"/>
  <c r="D4209" i="36"/>
  <c r="F4208" i="36"/>
  <c r="E4208" i="36"/>
  <c r="D4208" i="36"/>
  <c r="F4207" i="36"/>
  <c r="E4207" i="36"/>
  <c r="D4207" i="36"/>
  <c r="D4210" i="36" s="1"/>
  <c r="C4207" i="36"/>
  <c r="C4201" i="36"/>
  <c r="C4227" i="36" s="1"/>
  <c r="C4200" i="36"/>
  <c r="C4226" i="36" s="1"/>
  <c r="F4198" i="36"/>
  <c r="E4198" i="36"/>
  <c r="D4198" i="36"/>
  <c r="C4198" i="36"/>
  <c r="F4193" i="36"/>
  <c r="E4193" i="36"/>
  <c r="D4193" i="36"/>
  <c r="C4193" i="36"/>
  <c r="F4183" i="36"/>
  <c r="E4183" i="36"/>
  <c r="D4183" i="36"/>
  <c r="F4182" i="36"/>
  <c r="E4182" i="36"/>
  <c r="D4182" i="36"/>
  <c r="F4181" i="36"/>
  <c r="E4181" i="36"/>
  <c r="D4181" i="36"/>
  <c r="C4181" i="36"/>
  <c r="F4172" i="36"/>
  <c r="E4172" i="36"/>
  <c r="D4172" i="36"/>
  <c r="C4172" i="36"/>
  <c r="F4167" i="36"/>
  <c r="E4167" i="36"/>
  <c r="D4167" i="36"/>
  <c r="C4167" i="36"/>
  <c r="F4157" i="36"/>
  <c r="E4157" i="36"/>
  <c r="D4157" i="36"/>
  <c r="F4156" i="36"/>
  <c r="E4156" i="36"/>
  <c r="D4156" i="36"/>
  <c r="F4155" i="36"/>
  <c r="E4155" i="36"/>
  <c r="D4155" i="36"/>
  <c r="C4155" i="36"/>
  <c r="F4146" i="36"/>
  <c r="E4146" i="36"/>
  <c r="D4146" i="36"/>
  <c r="C4146" i="36"/>
  <c r="F4141" i="36"/>
  <c r="E4141" i="36"/>
  <c r="D4141" i="36"/>
  <c r="C4141" i="36"/>
  <c r="F4131" i="36"/>
  <c r="E4131" i="36"/>
  <c r="D4131" i="36"/>
  <c r="F4130" i="36"/>
  <c r="E4130" i="36"/>
  <c r="D4130" i="36"/>
  <c r="F4129" i="36"/>
  <c r="E4129" i="36"/>
  <c r="D4129" i="36"/>
  <c r="D4132" i="36" s="1"/>
  <c r="C4129" i="36"/>
  <c r="F4120" i="36"/>
  <c r="E4120" i="36"/>
  <c r="D4120" i="36"/>
  <c r="C4120" i="36"/>
  <c r="F4115" i="36"/>
  <c r="E4115" i="36"/>
  <c r="D4115" i="36"/>
  <c r="C4115" i="36"/>
  <c r="D4106" i="36"/>
  <c r="F4105" i="36"/>
  <c r="E4105" i="36"/>
  <c r="D4105" i="36"/>
  <c r="F4104" i="36"/>
  <c r="E4104" i="36"/>
  <c r="D4104" i="36"/>
  <c r="F4103" i="36"/>
  <c r="E4103" i="36"/>
  <c r="E4106" i="36" s="1"/>
  <c r="D4103" i="36"/>
  <c r="C4103" i="36"/>
  <c r="F4094" i="36"/>
  <c r="E4094" i="36"/>
  <c r="D4094" i="36"/>
  <c r="C4094" i="36"/>
  <c r="F4089" i="36"/>
  <c r="E4089" i="36"/>
  <c r="D4089" i="36"/>
  <c r="C4089" i="36"/>
  <c r="F4079" i="36"/>
  <c r="E4079" i="36"/>
  <c r="D4079" i="36"/>
  <c r="F4078" i="36"/>
  <c r="E4078" i="36"/>
  <c r="D4078" i="36"/>
  <c r="F4077" i="36"/>
  <c r="E4077" i="36"/>
  <c r="E4080" i="36" s="1"/>
  <c r="D4077" i="36"/>
  <c r="C4077" i="36"/>
  <c r="F4068" i="36"/>
  <c r="E4068" i="36"/>
  <c r="D4068" i="36"/>
  <c r="C4068" i="36"/>
  <c r="F4063" i="36"/>
  <c r="E4063" i="36"/>
  <c r="D4063" i="36"/>
  <c r="C4063" i="36"/>
  <c r="F4053" i="36"/>
  <c r="E4053" i="36"/>
  <c r="D4053" i="36"/>
  <c r="F4052" i="36"/>
  <c r="E4052" i="36"/>
  <c r="D4052" i="36"/>
  <c r="F4051" i="36"/>
  <c r="E4051" i="36"/>
  <c r="D4051" i="36"/>
  <c r="C4051" i="36"/>
  <c r="F4042" i="36"/>
  <c r="E4042" i="36"/>
  <c r="D4042" i="36"/>
  <c r="C4042" i="36"/>
  <c r="F4037" i="36"/>
  <c r="E4037" i="36"/>
  <c r="D4037" i="36"/>
  <c r="C4037" i="36"/>
  <c r="F4027" i="36"/>
  <c r="E4027" i="36"/>
  <c r="D4027" i="36"/>
  <c r="F4026" i="36"/>
  <c r="E4026" i="36"/>
  <c r="D4026" i="36"/>
  <c r="F4025" i="36"/>
  <c r="E4025" i="36"/>
  <c r="D4025" i="36"/>
  <c r="C4025" i="36"/>
  <c r="F4016" i="36"/>
  <c r="E4016" i="36"/>
  <c r="D4016" i="36"/>
  <c r="C4016" i="36"/>
  <c r="F4011" i="36"/>
  <c r="E4011" i="36"/>
  <c r="D4011" i="36"/>
  <c r="C4011" i="36"/>
  <c r="F4001" i="36"/>
  <c r="E4001" i="36"/>
  <c r="D4001" i="36"/>
  <c r="F4000" i="36"/>
  <c r="E4000" i="36"/>
  <c r="D4000" i="36"/>
  <c r="F3999" i="36"/>
  <c r="E3999" i="36"/>
  <c r="D3999" i="36"/>
  <c r="D4002" i="36" s="1"/>
  <c r="C3999" i="36"/>
  <c r="F3990" i="36"/>
  <c r="E3990" i="36"/>
  <c r="D3990" i="36"/>
  <c r="C3990" i="36"/>
  <c r="F3985" i="36"/>
  <c r="E3985" i="36"/>
  <c r="D3985" i="36"/>
  <c r="C3985" i="36"/>
  <c r="F3975" i="36"/>
  <c r="E3975" i="36"/>
  <c r="D3975" i="36"/>
  <c r="F3974" i="36"/>
  <c r="E3974" i="36"/>
  <c r="D3974" i="36"/>
  <c r="F3973" i="36"/>
  <c r="F3976" i="36" s="1"/>
  <c r="E3973" i="36"/>
  <c r="D3973" i="36"/>
  <c r="C3973" i="36"/>
  <c r="D3976" i="36" s="1"/>
  <c r="F3964" i="36"/>
  <c r="E3964" i="36"/>
  <c r="D3964" i="36"/>
  <c r="C3964" i="36"/>
  <c r="F3959" i="36"/>
  <c r="E3959" i="36"/>
  <c r="D3959" i="36"/>
  <c r="C3959" i="36"/>
  <c r="F3949" i="36"/>
  <c r="E3949" i="36"/>
  <c r="D3949" i="36"/>
  <c r="F3948" i="36"/>
  <c r="E3948" i="36"/>
  <c r="D3948" i="36"/>
  <c r="F3947" i="36"/>
  <c r="E3947" i="36"/>
  <c r="D3947" i="36"/>
  <c r="C3947" i="36"/>
  <c r="F3938" i="36"/>
  <c r="E3938" i="36"/>
  <c r="D3938" i="36"/>
  <c r="C3938" i="36"/>
  <c r="F3933" i="36"/>
  <c r="E3933" i="36"/>
  <c r="D3933" i="36"/>
  <c r="C3933" i="36"/>
  <c r="F3923" i="36"/>
  <c r="E3923" i="36"/>
  <c r="D3923" i="36"/>
  <c r="F3922" i="36"/>
  <c r="E3922" i="36"/>
  <c r="D3922" i="36"/>
  <c r="F3921" i="36"/>
  <c r="E3921" i="36"/>
  <c r="D3921" i="36"/>
  <c r="C3921" i="36"/>
  <c r="F3912" i="36"/>
  <c r="E3912" i="36"/>
  <c r="D3912" i="36"/>
  <c r="C3912" i="36"/>
  <c r="F3907" i="36"/>
  <c r="E3907" i="36"/>
  <c r="D3907" i="36"/>
  <c r="C3907" i="36"/>
  <c r="F3897" i="36"/>
  <c r="E3897" i="36"/>
  <c r="D3897" i="36"/>
  <c r="F3896" i="36"/>
  <c r="E3896" i="36"/>
  <c r="D3896" i="36"/>
  <c r="F3895" i="36"/>
  <c r="E3895" i="36"/>
  <c r="E3898" i="36" s="1"/>
  <c r="D3895" i="36"/>
  <c r="D3898" i="36" s="1"/>
  <c r="C3895" i="36"/>
  <c r="F3886" i="36"/>
  <c r="E3886" i="36"/>
  <c r="D3886" i="36"/>
  <c r="C3886" i="36"/>
  <c r="F3881" i="36"/>
  <c r="E3881" i="36"/>
  <c r="D3881" i="36"/>
  <c r="C3881" i="36"/>
  <c r="F3871" i="36"/>
  <c r="E3871" i="36"/>
  <c r="D3871" i="36"/>
  <c r="F3870" i="36"/>
  <c r="E3870" i="36"/>
  <c r="D3870" i="36"/>
  <c r="F3869" i="36"/>
  <c r="F3872" i="36" s="1"/>
  <c r="E3869" i="36"/>
  <c r="D3869" i="36"/>
  <c r="C3869" i="36"/>
  <c r="D3872" i="36" s="1"/>
  <c r="F3860" i="36"/>
  <c r="E3860" i="36"/>
  <c r="D3860" i="36"/>
  <c r="C3860" i="36"/>
  <c r="F3855" i="36"/>
  <c r="E3855" i="36"/>
  <c r="D3855" i="36"/>
  <c r="C3855" i="36"/>
  <c r="F3845" i="36"/>
  <c r="E3845" i="36"/>
  <c r="D3845" i="36"/>
  <c r="F3844" i="36"/>
  <c r="E3844" i="36"/>
  <c r="D3844" i="36"/>
  <c r="F3843" i="36"/>
  <c r="E3843" i="36"/>
  <c r="D3843" i="36"/>
  <c r="C3843" i="36"/>
  <c r="F3834" i="36"/>
  <c r="E3834" i="36"/>
  <c r="D3834" i="36"/>
  <c r="C3834" i="36"/>
  <c r="F3829" i="36"/>
  <c r="E3829" i="36"/>
  <c r="D3829" i="36"/>
  <c r="C3829" i="36"/>
  <c r="F3819" i="36"/>
  <c r="E3819" i="36"/>
  <c r="D3819" i="36"/>
  <c r="F3818" i="36"/>
  <c r="E3818" i="36"/>
  <c r="D3818" i="36"/>
  <c r="F3817" i="36"/>
  <c r="E3817" i="36"/>
  <c r="D3817" i="36"/>
  <c r="C3817" i="36"/>
  <c r="F3808" i="36"/>
  <c r="E3808" i="36"/>
  <c r="D3808" i="36"/>
  <c r="C3808" i="36"/>
  <c r="F3803" i="36"/>
  <c r="E3803" i="36"/>
  <c r="D3803" i="36"/>
  <c r="C3803" i="36"/>
  <c r="F3793" i="36"/>
  <c r="E3793" i="36"/>
  <c r="D3793" i="36"/>
  <c r="F3792" i="36"/>
  <c r="E3792" i="36"/>
  <c r="D3792" i="36"/>
  <c r="F3791" i="36"/>
  <c r="E3791" i="36"/>
  <c r="E3794" i="36" s="1"/>
  <c r="D3791" i="36"/>
  <c r="C3791" i="36"/>
  <c r="F3780" i="36"/>
  <c r="E3780" i="36"/>
  <c r="D3780" i="36"/>
  <c r="C3780" i="36"/>
  <c r="F3775" i="36"/>
  <c r="E3775" i="36"/>
  <c r="D3775" i="36"/>
  <c r="C3775" i="36"/>
  <c r="F3765" i="36"/>
  <c r="E3765" i="36"/>
  <c r="F3764" i="36"/>
  <c r="E3764" i="36"/>
  <c r="D3764" i="36"/>
  <c r="F3763" i="36"/>
  <c r="E3763" i="36"/>
  <c r="D3763" i="36"/>
  <c r="C3763" i="36"/>
  <c r="F3755" i="36"/>
  <c r="E3755" i="36"/>
  <c r="D3755" i="36"/>
  <c r="C3755" i="36"/>
  <c r="F3750" i="36"/>
  <c r="E3750" i="36"/>
  <c r="D3750" i="36"/>
  <c r="C3750" i="36"/>
  <c r="F3740" i="36"/>
  <c r="E3740" i="36"/>
  <c r="F3739" i="36"/>
  <c r="E3739" i="36"/>
  <c r="D3739" i="36"/>
  <c r="F3738" i="36"/>
  <c r="F3741" i="36" s="1"/>
  <c r="E3738" i="36"/>
  <c r="D3738" i="36"/>
  <c r="C3738" i="36"/>
  <c r="F3730" i="36"/>
  <c r="E3730" i="36"/>
  <c r="D3730" i="36"/>
  <c r="C3730" i="36"/>
  <c r="F3725" i="36"/>
  <c r="E3725" i="36"/>
  <c r="D3725" i="36"/>
  <c r="C3725" i="36"/>
  <c r="F3715" i="36"/>
  <c r="E3715" i="36"/>
  <c r="F3714" i="36"/>
  <c r="E3714" i="36"/>
  <c r="D3714" i="36"/>
  <c r="F3713" i="36"/>
  <c r="E3713" i="36"/>
  <c r="D3713" i="36"/>
  <c r="D3716" i="36" s="1"/>
  <c r="C3713" i="36"/>
  <c r="F3705" i="36"/>
  <c r="E3705" i="36"/>
  <c r="D3705" i="36"/>
  <c r="C3705" i="36"/>
  <c r="F3700" i="36"/>
  <c r="E3700" i="36"/>
  <c r="D3700" i="36"/>
  <c r="C3700" i="36"/>
  <c r="F3690" i="36"/>
  <c r="E3690" i="36"/>
  <c r="F3689" i="36"/>
  <c r="E3689" i="36"/>
  <c r="D3689" i="36"/>
  <c r="F3688" i="36"/>
  <c r="E3688" i="36"/>
  <c r="E3691" i="36" s="1"/>
  <c r="D3688" i="36"/>
  <c r="C3688" i="36"/>
  <c r="F3680" i="36"/>
  <c r="E3680" i="36"/>
  <c r="D3680" i="36"/>
  <c r="C3680" i="36"/>
  <c r="F3675" i="36"/>
  <c r="E3675" i="36"/>
  <c r="D3675" i="36"/>
  <c r="C3675" i="36"/>
  <c r="F3665" i="36"/>
  <c r="E3665" i="36"/>
  <c r="F3664" i="36"/>
  <c r="E3664" i="36"/>
  <c r="D3664" i="36"/>
  <c r="F3663" i="36"/>
  <c r="E3663" i="36"/>
  <c r="D3663" i="36"/>
  <c r="C3663" i="36"/>
  <c r="F3655" i="36"/>
  <c r="E3655" i="36"/>
  <c r="D3655" i="36"/>
  <c r="C3655" i="36"/>
  <c r="F3650" i="36"/>
  <c r="E3650" i="36"/>
  <c r="D3650" i="36"/>
  <c r="C3650" i="36"/>
  <c r="F3640" i="36"/>
  <c r="E3640" i="36"/>
  <c r="F3639" i="36"/>
  <c r="E3639" i="36"/>
  <c r="D3639" i="36"/>
  <c r="F3638" i="36"/>
  <c r="F3641" i="36" s="1"/>
  <c r="E3638" i="36"/>
  <c r="D3638" i="36"/>
  <c r="C3638" i="36"/>
  <c r="F3630" i="36"/>
  <c r="E3630" i="36"/>
  <c r="D3630" i="36"/>
  <c r="C3630" i="36"/>
  <c r="F3625" i="36"/>
  <c r="E3625" i="36"/>
  <c r="D3625" i="36"/>
  <c r="C3625" i="36"/>
  <c r="F3615" i="36"/>
  <c r="E3615" i="36"/>
  <c r="F3614" i="36"/>
  <c r="E3614" i="36"/>
  <c r="D3614" i="36"/>
  <c r="F3613" i="36"/>
  <c r="E3613" i="36"/>
  <c r="D3613" i="36"/>
  <c r="C3613" i="36"/>
  <c r="F3605" i="36"/>
  <c r="E3605" i="36"/>
  <c r="D3605" i="36"/>
  <c r="C3605" i="36"/>
  <c r="F3600" i="36"/>
  <c r="E3600" i="36"/>
  <c r="D3600" i="36"/>
  <c r="C3600" i="36"/>
  <c r="F3590" i="36"/>
  <c r="E3590" i="36"/>
  <c r="F3589" i="36"/>
  <c r="E3589" i="36"/>
  <c r="D3589" i="36"/>
  <c r="F3588" i="36"/>
  <c r="E3588" i="36"/>
  <c r="E3591" i="36" s="1"/>
  <c r="D3588" i="36"/>
  <c r="C3588" i="36"/>
  <c r="F3580" i="36"/>
  <c r="E3580" i="36"/>
  <c r="D3580" i="36"/>
  <c r="C3580" i="36"/>
  <c r="F3575" i="36"/>
  <c r="E3575" i="36"/>
  <c r="D3575" i="36"/>
  <c r="C3575" i="36"/>
  <c r="F3565" i="36"/>
  <c r="E3565" i="36"/>
  <c r="F3564" i="36"/>
  <c r="E3564" i="36"/>
  <c r="D3564" i="36"/>
  <c r="F3563" i="36"/>
  <c r="E3563" i="36"/>
  <c r="E3566" i="36" s="1"/>
  <c r="D3563" i="36"/>
  <c r="C3563" i="36"/>
  <c r="F3555" i="36"/>
  <c r="E3555" i="36"/>
  <c r="D3555" i="36"/>
  <c r="C3555" i="36"/>
  <c r="F3550" i="36"/>
  <c r="E3550" i="36"/>
  <c r="D3550" i="36"/>
  <c r="C3550" i="36"/>
  <c r="F3540" i="36"/>
  <c r="E3540" i="36"/>
  <c r="D3540" i="36"/>
  <c r="F3539" i="36"/>
  <c r="E3539" i="36"/>
  <c r="D3539" i="36"/>
  <c r="F3538" i="36"/>
  <c r="E3538" i="36"/>
  <c r="D3538" i="36"/>
  <c r="C3538" i="36"/>
  <c r="F3529" i="36"/>
  <c r="E3529" i="36"/>
  <c r="D3529" i="36"/>
  <c r="C3529" i="36"/>
  <c r="F3524" i="36"/>
  <c r="E3524" i="36"/>
  <c r="D3524" i="36"/>
  <c r="C3524" i="36"/>
  <c r="D3514" i="36"/>
  <c r="F3513" i="36"/>
  <c r="E3513" i="36"/>
  <c r="D3513" i="36"/>
  <c r="D3512" i="36"/>
  <c r="C3512" i="36"/>
  <c r="F3511" i="36"/>
  <c r="E3511" i="36"/>
  <c r="E3514" i="36" s="1"/>
  <c r="F3504" i="36"/>
  <c r="E3504" i="36"/>
  <c r="D3504" i="36"/>
  <c r="C3504" i="36"/>
  <c r="F3499" i="36"/>
  <c r="E3499" i="36"/>
  <c r="D3499" i="36"/>
  <c r="C3499" i="36"/>
  <c r="D3489" i="36"/>
  <c r="F3488" i="36"/>
  <c r="E3488" i="36"/>
  <c r="D3488" i="36"/>
  <c r="D3487" i="36"/>
  <c r="C3487" i="36"/>
  <c r="F3486" i="36"/>
  <c r="F3487" i="36" s="1"/>
  <c r="E3486" i="36"/>
  <c r="F3479" i="36"/>
  <c r="E3479" i="36"/>
  <c r="D3479" i="36"/>
  <c r="C3479" i="36"/>
  <c r="F3474" i="36"/>
  <c r="E3474" i="36"/>
  <c r="D3474" i="36"/>
  <c r="C3474" i="36"/>
  <c r="D3464" i="36"/>
  <c r="F3463" i="36"/>
  <c r="E3463" i="36"/>
  <c r="D3463" i="36"/>
  <c r="D3462" i="36"/>
  <c r="C3462" i="36"/>
  <c r="F3461" i="36"/>
  <c r="F3462" i="36" s="1"/>
  <c r="F3465" i="36" s="1"/>
  <c r="E3461" i="36"/>
  <c r="E3462" i="36" s="1"/>
  <c r="F3454" i="36"/>
  <c r="E3454" i="36"/>
  <c r="D3454" i="36"/>
  <c r="C3454" i="36"/>
  <c r="F3449" i="36"/>
  <c r="E3449" i="36"/>
  <c r="D3449" i="36"/>
  <c r="C3449" i="36"/>
  <c r="D3439" i="36"/>
  <c r="F3438" i="36"/>
  <c r="E3438" i="36"/>
  <c r="D3438" i="36"/>
  <c r="D3437" i="36"/>
  <c r="C3437" i="36"/>
  <c r="F3436" i="36"/>
  <c r="F3439" i="36" s="1"/>
  <c r="E3436" i="36"/>
  <c r="E3437" i="36" s="1"/>
  <c r="E3440" i="36" s="1"/>
  <c r="F3429" i="36"/>
  <c r="E3429" i="36"/>
  <c r="D3429" i="36"/>
  <c r="C3429" i="36"/>
  <c r="F3424" i="36"/>
  <c r="E3424" i="36"/>
  <c r="D3424" i="36"/>
  <c r="C3424" i="36"/>
  <c r="E3414" i="36"/>
  <c r="D3414" i="36"/>
  <c r="F3413" i="36"/>
  <c r="E3413" i="36"/>
  <c r="D3413" i="36"/>
  <c r="E3412" i="36"/>
  <c r="D3412" i="36"/>
  <c r="D3415" i="36" s="1"/>
  <c r="C3412" i="36"/>
  <c r="F3411" i="36"/>
  <c r="F3414" i="36" s="1"/>
  <c r="F3404" i="36"/>
  <c r="E3404" i="36"/>
  <c r="D3404" i="36"/>
  <c r="C3404" i="36"/>
  <c r="F3399" i="36"/>
  <c r="E3399" i="36"/>
  <c r="D3399" i="36"/>
  <c r="C3399" i="36"/>
  <c r="E3389" i="36"/>
  <c r="D3389" i="36"/>
  <c r="F3388" i="36"/>
  <c r="E3388" i="36"/>
  <c r="D3388" i="36"/>
  <c r="E3387" i="36"/>
  <c r="D3387" i="36"/>
  <c r="C3387" i="36"/>
  <c r="F3386" i="36"/>
  <c r="F3387" i="36" s="1"/>
  <c r="F3390" i="36" s="1"/>
  <c r="F3379" i="36"/>
  <c r="E3379" i="36"/>
  <c r="D3379" i="36"/>
  <c r="C3379" i="36"/>
  <c r="F3374" i="36"/>
  <c r="E3374" i="36"/>
  <c r="D3374" i="36"/>
  <c r="C3374" i="36"/>
  <c r="E3364" i="36"/>
  <c r="D3364" i="36"/>
  <c r="F3363" i="36"/>
  <c r="E3363" i="36"/>
  <c r="D3363" i="36"/>
  <c r="E3362" i="36"/>
  <c r="D3362" i="36"/>
  <c r="C3362" i="36"/>
  <c r="F3361" i="36"/>
  <c r="F3364" i="36" s="1"/>
  <c r="F3354" i="36"/>
  <c r="E3354" i="36"/>
  <c r="D3354" i="36"/>
  <c r="C3354" i="36"/>
  <c r="F3349" i="36"/>
  <c r="E3349" i="36"/>
  <c r="D3349" i="36"/>
  <c r="C3349" i="36"/>
  <c r="D3339" i="36"/>
  <c r="F3338" i="36"/>
  <c r="E3338" i="36"/>
  <c r="D3338" i="36"/>
  <c r="D3337" i="36"/>
  <c r="C3337" i="36"/>
  <c r="F3336" i="36"/>
  <c r="F3337" i="36" s="1"/>
  <c r="E3336" i="36"/>
  <c r="E3337" i="36" s="1"/>
  <c r="E3340" i="36" s="1"/>
  <c r="F3329" i="36"/>
  <c r="E3329" i="36"/>
  <c r="D3329" i="36"/>
  <c r="C3329" i="36"/>
  <c r="F3324" i="36"/>
  <c r="E3324" i="36"/>
  <c r="D3324" i="36"/>
  <c r="C3324" i="36"/>
  <c r="E3314" i="36"/>
  <c r="D3314" i="36"/>
  <c r="F3313" i="36"/>
  <c r="E3313" i="36"/>
  <c r="D3313" i="36"/>
  <c r="E3312" i="36"/>
  <c r="E3315" i="36" s="1"/>
  <c r="D3312" i="36"/>
  <c r="C3312" i="36"/>
  <c r="F3311" i="36"/>
  <c r="F3314" i="36" s="1"/>
  <c r="F3304" i="36"/>
  <c r="E3304" i="36"/>
  <c r="D3304" i="36"/>
  <c r="C3304" i="36"/>
  <c r="F3299" i="36"/>
  <c r="E3299" i="36"/>
  <c r="D3299" i="36"/>
  <c r="C3299" i="36"/>
  <c r="F3289" i="36"/>
  <c r="E3289" i="36"/>
  <c r="D3289" i="36"/>
  <c r="F3288" i="36"/>
  <c r="E3288" i="36"/>
  <c r="D3288" i="36"/>
  <c r="E3287" i="36"/>
  <c r="D3287" i="36"/>
  <c r="C3287" i="36"/>
  <c r="F3286" i="36"/>
  <c r="F3287" i="36" s="1"/>
  <c r="F3290" i="36" s="1"/>
  <c r="F3278" i="36"/>
  <c r="E3278" i="36"/>
  <c r="D3278" i="36"/>
  <c r="C3278" i="36"/>
  <c r="F3273" i="36"/>
  <c r="E3273" i="36"/>
  <c r="D3273" i="36"/>
  <c r="C3273" i="36"/>
  <c r="E3263" i="36"/>
  <c r="D3263" i="36"/>
  <c r="F3262" i="36"/>
  <c r="E3262" i="36"/>
  <c r="D3262" i="36"/>
  <c r="E3261" i="36"/>
  <c r="D3261" i="36"/>
  <c r="C3261" i="36"/>
  <c r="F3260" i="36"/>
  <c r="F3263" i="36" s="1"/>
  <c r="F3252" i="36"/>
  <c r="E3252" i="36"/>
  <c r="D3252" i="36"/>
  <c r="C3252" i="36"/>
  <c r="F3247" i="36"/>
  <c r="E3247" i="36"/>
  <c r="D3247" i="36"/>
  <c r="C3247" i="36"/>
  <c r="F3236" i="36"/>
  <c r="E3236" i="36"/>
  <c r="D3236" i="36"/>
  <c r="F3235" i="36"/>
  <c r="C3235" i="36"/>
  <c r="E3234" i="36"/>
  <c r="E3235" i="36" s="1"/>
  <c r="D3234" i="36"/>
  <c r="D3235" i="36" s="1"/>
  <c r="F3227" i="36"/>
  <c r="E3227" i="36"/>
  <c r="D3227" i="36"/>
  <c r="C3227" i="36"/>
  <c r="F3222" i="36"/>
  <c r="E3222" i="36"/>
  <c r="D3222" i="36"/>
  <c r="C3222" i="36"/>
  <c r="F3212" i="36"/>
  <c r="E3212" i="36"/>
  <c r="D3212" i="36"/>
  <c r="F3211" i="36"/>
  <c r="E3211" i="36"/>
  <c r="D3211" i="36"/>
  <c r="F3210" i="36"/>
  <c r="E3210" i="36"/>
  <c r="D3210" i="36"/>
  <c r="C3210" i="36"/>
  <c r="F3202" i="36"/>
  <c r="E3202" i="36"/>
  <c r="D3202" i="36"/>
  <c r="C3202" i="36"/>
  <c r="F3197" i="36"/>
  <c r="E3197" i="36"/>
  <c r="D3197" i="36"/>
  <c r="C3197" i="36"/>
  <c r="F3187" i="36"/>
  <c r="E3187" i="36"/>
  <c r="D3187" i="36"/>
  <c r="F3186" i="36"/>
  <c r="E3186" i="36"/>
  <c r="D3186" i="36"/>
  <c r="F3185" i="36"/>
  <c r="E3185" i="36"/>
  <c r="D3185" i="36"/>
  <c r="D3188" i="36" s="1"/>
  <c r="C3185" i="36"/>
  <c r="F3176" i="36"/>
  <c r="E3176" i="36"/>
  <c r="D3176" i="36"/>
  <c r="C3176" i="36"/>
  <c r="F3171" i="36"/>
  <c r="E3171" i="36"/>
  <c r="D3171" i="36"/>
  <c r="C3171" i="36"/>
  <c r="D3161" i="36"/>
  <c r="F3160" i="36"/>
  <c r="E3160" i="36"/>
  <c r="D3160" i="36"/>
  <c r="D3159" i="36"/>
  <c r="C3159" i="36"/>
  <c r="F3158" i="36"/>
  <c r="E3158" i="36"/>
  <c r="E3161" i="36" s="1"/>
  <c r="F3151" i="36"/>
  <c r="E3151" i="36"/>
  <c r="D3151" i="36"/>
  <c r="C3151" i="36"/>
  <c r="F3146" i="36"/>
  <c r="E3146" i="36"/>
  <c r="D3146" i="36"/>
  <c r="C3146" i="36"/>
  <c r="D3136" i="36"/>
  <c r="F3135" i="36"/>
  <c r="E3135" i="36"/>
  <c r="D3135" i="36"/>
  <c r="D3134" i="36"/>
  <c r="C3134" i="36"/>
  <c r="F3133" i="36"/>
  <c r="F3134" i="36" s="1"/>
  <c r="E3133" i="36"/>
  <c r="F3126" i="36"/>
  <c r="E3126" i="36"/>
  <c r="D3126" i="36"/>
  <c r="C3126" i="36"/>
  <c r="F3121" i="36"/>
  <c r="E3121" i="36"/>
  <c r="D3121" i="36"/>
  <c r="C3121" i="36"/>
  <c r="D3111" i="36"/>
  <c r="F3110" i="36"/>
  <c r="E3110" i="36"/>
  <c r="D3110" i="36"/>
  <c r="D3109" i="36"/>
  <c r="C3109" i="36"/>
  <c r="F3108" i="36"/>
  <c r="F3109" i="36" s="1"/>
  <c r="F3112" i="36" s="1"/>
  <c r="E3108" i="36"/>
  <c r="E3109" i="36" s="1"/>
  <c r="F3100" i="36"/>
  <c r="E3100" i="36"/>
  <c r="D3100" i="36"/>
  <c r="C3100" i="36"/>
  <c r="F3095" i="36"/>
  <c r="E3095" i="36"/>
  <c r="D3095" i="36"/>
  <c r="C3095" i="36"/>
  <c r="F3086" i="36"/>
  <c r="F3085" i="36"/>
  <c r="E3085" i="36"/>
  <c r="F3084" i="36"/>
  <c r="E3084" i="36"/>
  <c r="D3084" i="36"/>
  <c r="F3083" i="36"/>
  <c r="E3083" i="36"/>
  <c r="D3083" i="36"/>
  <c r="C3083" i="36"/>
  <c r="F3075" i="36"/>
  <c r="E3075" i="36"/>
  <c r="D3075" i="36"/>
  <c r="C3075" i="36"/>
  <c r="F3070" i="36"/>
  <c r="E3070" i="36"/>
  <c r="D3070" i="36"/>
  <c r="C3070" i="36"/>
  <c r="F3060" i="36"/>
  <c r="E3060" i="36"/>
  <c r="F3059" i="36"/>
  <c r="E3059" i="36"/>
  <c r="D3059" i="36"/>
  <c r="F3058" i="36"/>
  <c r="E3058" i="36"/>
  <c r="D3058" i="36"/>
  <c r="C3058" i="36"/>
  <c r="F3050" i="36"/>
  <c r="E3050" i="36"/>
  <c r="D3050" i="36"/>
  <c r="C3050" i="36"/>
  <c r="F3045" i="36"/>
  <c r="E3045" i="36"/>
  <c r="D3045" i="36"/>
  <c r="C3045" i="36"/>
  <c r="F3035" i="36"/>
  <c r="E3035" i="36"/>
  <c r="F3034" i="36"/>
  <c r="E3034" i="36"/>
  <c r="D3034" i="36"/>
  <c r="F3033" i="36"/>
  <c r="E3033" i="36"/>
  <c r="D3033" i="36"/>
  <c r="C3033" i="36"/>
  <c r="F3025" i="36"/>
  <c r="E3025" i="36"/>
  <c r="D3025" i="36"/>
  <c r="C3025" i="36"/>
  <c r="F3020" i="36"/>
  <c r="E3020" i="36"/>
  <c r="D3020" i="36"/>
  <c r="C3020" i="36"/>
  <c r="F3010" i="36"/>
  <c r="E3010" i="36"/>
  <c r="F3009" i="36"/>
  <c r="E3009" i="36"/>
  <c r="D3009" i="36"/>
  <c r="F3008" i="36"/>
  <c r="E3008" i="36"/>
  <c r="D3008" i="36"/>
  <c r="C3008" i="36"/>
  <c r="F3000" i="36"/>
  <c r="E3000" i="36"/>
  <c r="D3000" i="36"/>
  <c r="C3000" i="36"/>
  <c r="F2995" i="36"/>
  <c r="E2995" i="36"/>
  <c r="D2995" i="36"/>
  <c r="C2995" i="36"/>
  <c r="F2985" i="36"/>
  <c r="E2985" i="36"/>
  <c r="F2984" i="36"/>
  <c r="E2984" i="36"/>
  <c r="D2984" i="36"/>
  <c r="F2983" i="36"/>
  <c r="E2983" i="36"/>
  <c r="F2986" i="36" s="1"/>
  <c r="D2983" i="36"/>
  <c r="C2983" i="36"/>
  <c r="F2975" i="36"/>
  <c r="E2975" i="36"/>
  <c r="D2975" i="36"/>
  <c r="C2975" i="36"/>
  <c r="F2970" i="36"/>
  <c r="E2970" i="36"/>
  <c r="D2970" i="36"/>
  <c r="C2970" i="36"/>
  <c r="F2960" i="36"/>
  <c r="E2960" i="36"/>
  <c r="D2960" i="36"/>
  <c r="F2959" i="36"/>
  <c r="E2959" i="36"/>
  <c r="D2959" i="36"/>
  <c r="F2958" i="36"/>
  <c r="F2961" i="36" s="1"/>
  <c r="E2958" i="36"/>
  <c r="E2961" i="36" s="1"/>
  <c r="D2958" i="36"/>
  <c r="C2958" i="36"/>
  <c r="F2950" i="36"/>
  <c r="E2950" i="36"/>
  <c r="D2950" i="36"/>
  <c r="C2950" i="36"/>
  <c r="F2945" i="36"/>
  <c r="E2945" i="36"/>
  <c r="D2945" i="36"/>
  <c r="C2945" i="36"/>
  <c r="F2935" i="36"/>
  <c r="E2935" i="36"/>
  <c r="D2935" i="36"/>
  <c r="F2934" i="36"/>
  <c r="E2934" i="36"/>
  <c r="D2934" i="36"/>
  <c r="F2933" i="36"/>
  <c r="E2933" i="36"/>
  <c r="D2933" i="36"/>
  <c r="C2933" i="36"/>
  <c r="F2925" i="36"/>
  <c r="E2925" i="36"/>
  <c r="D2925" i="36"/>
  <c r="C2925" i="36"/>
  <c r="F2920" i="36"/>
  <c r="E2920" i="36"/>
  <c r="D2920" i="36"/>
  <c r="C2920" i="36"/>
  <c r="F2910" i="36"/>
  <c r="E2910" i="36"/>
  <c r="D2910" i="36"/>
  <c r="F2909" i="36"/>
  <c r="E2909" i="36"/>
  <c r="D2909" i="36"/>
  <c r="F2908" i="36"/>
  <c r="E2908" i="36"/>
  <c r="D2908" i="36"/>
  <c r="C2908" i="36"/>
  <c r="F2900" i="36"/>
  <c r="E2900" i="36"/>
  <c r="D2900" i="36"/>
  <c r="C2900" i="36"/>
  <c r="F2895" i="36"/>
  <c r="E2895" i="36"/>
  <c r="D2895" i="36"/>
  <c r="C2895" i="36"/>
  <c r="F2885" i="36"/>
  <c r="E2885" i="36"/>
  <c r="F2884" i="36"/>
  <c r="E2884" i="36"/>
  <c r="D2884" i="36"/>
  <c r="F2883" i="36"/>
  <c r="E2883" i="36"/>
  <c r="D2883" i="36"/>
  <c r="C2882" i="36"/>
  <c r="D2885" i="36" s="1"/>
  <c r="F2875" i="36"/>
  <c r="E2875" i="36"/>
  <c r="D2875" i="36"/>
  <c r="C2875" i="36"/>
  <c r="F2870" i="36"/>
  <c r="E2870" i="36"/>
  <c r="D2870" i="36"/>
  <c r="C2870" i="36"/>
  <c r="F2860" i="36"/>
  <c r="F2859" i="36"/>
  <c r="E2859" i="36"/>
  <c r="D2859" i="36"/>
  <c r="F2858" i="36"/>
  <c r="F2861" i="36" s="1"/>
  <c r="E2858" i="36"/>
  <c r="C2858" i="36"/>
  <c r="D2857" i="36"/>
  <c r="D2860" i="36" s="1"/>
  <c r="F2850" i="36"/>
  <c r="E2850" i="36"/>
  <c r="D2850" i="36"/>
  <c r="C2850" i="36"/>
  <c r="F2845" i="36"/>
  <c r="E2845" i="36"/>
  <c r="D2845" i="36"/>
  <c r="C2845" i="36"/>
  <c r="D2836" i="36"/>
  <c r="F2835" i="36"/>
  <c r="E2835" i="36"/>
  <c r="D2835" i="36"/>
  <c r="F2834" i="36"/>
  <c r="E2834" i="36"/>
  <c r="D2834" i="36"/>
  <c r="F2833" i="36"/>
  <c r="E2833" i="36"/>
  <c r="E2836" i="36" s="1"/>
  <c r="D2833" i="36"/>
  <c r="C2833" i="36"/>
  <c r="F2825" i="36"/>
  <c r="E2825" i="36"/>
  <c r="D2825" i="36"/>
  <c r="C2825" i="36"/>
  <c r="F2820" i="36"/>
  <c r="E2820" i="36"/>
  <c r="D2820" i="36"/>
  <c r="C2820" i="36"/>
  <c r="F2810" i="36"/>
  <c r="E2810" i="36"/>
  <c r="D2810" i="36"/>
  <c r="F2809" i="36"/>
  <c r="E2809" i="36"/>
  <c r="D2809" i="36"/>
  <c r="F2808" i="36"/>
  <c r="E2808" i="36"/>
  <c r="D2808" i="36"/>
  <c r="C2808" i="36"/>
  <c r="F2800" i="36"/>
  <c r="E2800" i="36"/>
  <c r="D2800" i="36"/>
  <c r="C2800" i="36"/>
  <c r="F2795" i="36"/>
  <c r="E2795" i="36"/>
  <c r="D2795" i="36"/>
  <c r="C2795" i="36"/>
  <c r="F2785" i="36"/>
  <c r="E2785" i="36"/>
  <c r="D2785" i="36"/>
  <c r="F2784" i="36"/>
  <c r="E2784" i="36"/>
  <c r="D2784" i="36"/>
  <c r="F2783" i="36"/>
  <c r="E2783" i="36"/>
  <c r="D2783" i="36"/>
  <c r="C2783" i="36"/>
  <c r="F2775" i="36"/>
  <c r="E2775" i="36"/>
  <c r="D2775" i="36"/>
  <c r="C2775" i="36"/>
  <c r="F2770" i="36"/>
  <c r="E2770" i="36"/>
  <c r="D2770" i="36"/>
  <c r="C2770" i="36"/>
  <c r="F2760" i="36"/>
  <c r="E2760" i="36"/>
  <c r="D2760" i="36"/>
  <c r="F2759" i="36"/>
  <c r="E2759" i="36"/>
  <c r="D2759" i="36"/>
  <c r="F2758" i="36"/>
  <c r="E2758" i="36"/>
  <c r="D2758" i="36"/>
  <c r="C2758" i="36"/>
  <c r="F2750" i="36"/>
  <c r="E2750" i="36"/>
  <c r="D2750" i="36"/>
  <c r="C2750" i="36"/>
  <c r="F2745" i="36"/>
  <c r="E2745" i="36"/>
  <c r="D2745" i="36"/>
  <c r="C2745" i="36"/>
  <c r="F2735" i="36"/>
  <c r="E2735" i="36"/>
  <c r="D2735" i="36"/>
  <c r="F2734" i="36"/>
  <c r="E2734" i="36"/>
  <c r="D2734" i="36"/>
  <c r="F2733" i="36"/>
  <c r="E2733" i="36"/>
  <c r="E2736" i="36" s="1"/>
  <c r="D2733" i="36"/>
  <c r="C2733" i="36"/>
  <c r="F2725" i="36"/>
  <c r="E2725" i="36"/>
  <c r="D2725" i="36"/>
  <c r="C2725" i="36"/>
  <c r="F2720" i="36"/>
  <c r="E2720" i="36"/>
  <c r="D2720" i="36"/>
  <c r="C2720" i="36"/>
  <c r="F2710" i="36"/>
  <c r="E2710" i="36"/>
  <c r="D2710" i="36"/>
  <c r="F2709" i="36"/>
  <c r="E2709" i="36"/>
  <c r="D2709" i="36"/>
  <c r="F2708" i="36"/>
  <c r="F2711" i="36" s="1"/>
  <c r="E2708" i="36"/>
  <c r="D2708" i="36"/>
  <c r="C2708" i="36"/>
  <c r="F2700" i="36"/>
  <c r="E2700" i="36"/>
  <c r="D2700" i="36"/>
  <c r="C2700" i="36"/>
  <c r="F2695" i="36"/>
  <c r="E2695" i="36"/>
  <c r="D2695" i="36"/>
  <c r="C2695" i="36"/>
  <c r="E2685" i="36"/>
  <c r="D2685" i="36"/>
  <c r="F2684" i="36"/>
  <c r="E2684" i="36"/>
  <c r="D2684" i="36"/>
  <c r="E2683" i="36"/>
  <c r="D2683" i="36"/>
  <c r="C2683" i="36"/>
  <c r="F2682" i="36"/>
  <c r="F2683" i="36" s="1"/>
  <c r="F2675" i="36"/>
  <c r="E2675" i="36"/>
  <c r="D2675" i="36"/>
  <c r="C2675" i="36"/>
  <c r="F2670" i="36"/>
  <c r="E2670" i="36"/>
  <c r="D2670" i="36"/>
  <c r="C2670" i="36"/>
  <c r="E2660" i="36"/>
  <c r="D2660" i="36"/>
  <c r="F2659" i="36"/>
  <c r="E2659" i="36"/>
  <c r="D2659" i="36"/>
  <c r="E2658" i="36"/>
  <c r="D2658" i="36"/>
  <c r="C2658" i="36"/>
  <c r="F2657" i="36"/>
  <c r="F2660" i="36" s="1"/>
  <c r="F2650" i="36"/>
  <c r="E2650" i="36"/>
  <c r="D2650" i="36"/>
  <c r="C2650" i="36"/>
  <c r="F2645" i="36"/>
  <c r="E2645" i="36"/>
  <c r="D2645" i="36"/>
  <c r="C2645" i="36"/>
  <c r="F2635" i="36"/>
  <c r="E2635" i="36"/>
  <c r="D2635" i="36"/>
  <c r="F2634" i="36"/>
  <c r="E2634" i="36"/>
  <c r="D2634" i="36"/>
  <c r="E2633" i="36"/>
  <c r="D2633" i="36"/>
  <c r="C2633" i="36"/>
  <c r="F2632" i="36"/>
  <c r="F2633" i="36" s="1"/>
  <c r="F2625" i="36"/>
  <c r="E2625" i="36"/>
  <c r="D2625" i="36"/>
  <c r="C2625" i="36"/>
  <c r="F2620" i="36"/>
  <c r="E2620" i="36"/>
  <c r="D2620" i="36"/>
  <c r="C2620" i="36"/>
  <c r="F2610" i="36"/>
  <c r="E2610" i="36"/>
  <c r="D2610" i="36"/>
  <c r="F2609" i="36"/>
  <c r="E2609" i="36"/>
  <c r="D2609" i="36"/>
  <c r="F2608" i="36"/>
  <c r="E2608" i="36"/>
  <c r="D2608" i="36"/>
  <c r="D2611" i="36" s="1"/>
  <c r="C2608" i="36"/>
  <c r="F2600" i="36"/>
  <c r="E2600" i="36"/>
  <c r="D2600" i="36"/>
  <c r="C2600" i="36"/>
  <c r="F2595" i="36"/>
  <c r="E2595" i="36"/>
  <c r="D2595" i="36"/>
  <c r="C2595" i="36"/>
  <c r="F2585" i="36"/>
  <c r="E2585" i="36"/>
  <c r="D2585" i="36"/>
  <c r="F2584" i="36"/>
  <c r="E2584" i="36"/>
  <c r="D2584" i="36"/>
  <c r="F2583" i="36"/>
  <c r="E2583" i="36"/>
  <c r="D2583" i="36"/>
  <c r="C2583" i="36"/>
  <c r="F2575" i="36"/>
  <c r="E2575" i="36"/>
  <c r="D2575" i="36"/>
  <c r="C2575" i="36"/>
  <c r="F2570" i="36"/>
  <c r="E2570" i="36"/>
  <c r="D2570" i="36"/>
  <c r="C2570" i="36"/>
  <c r="F2560" i="36"/>
  <c r="E2560" i="36"/>
  <c r="D2560" i="36"/>
  <c r="F2559" i="36"/>
  <c r="E2559" i="36"/>
  <c r="D2559" i="36"/>
  <c r="F2558" i="36"/>
  <c r="E2558" i="36"/>
  <c r="F2561" i="36" s="1"/>
  <c r="D2558" i="36"/>
  <c r="C2558" i="36"/>
  <c r="F2550" i="36"/>
  <c r="E2550" i="36"/>
  <c r="D2550" i="36"/>
  <c r="C2550" i="36"/>
  <c r="F2545" i="36"/>
  <c r="E2545" i="36"/>
  <c r="D2545" i="36"/>
  <c r="C2545" i="36"/>
  <c r="D2535" i="36"/>
  <c r="F2534" i="36"/>
  <c r="E2534" i="36"/>
  <c r="D2534" i="36"/>
  <c r="D2533" i="36"/>
  <c r="D2536" i="36" s="1"/>
  <c r="C2533" i="36"/>
  <c r="F2532" i="36"/>
  <c r="F2533" i="36" s="1"/>
  <c r="E2532" i="36"/>
  <c r="F2525" i="36"/>
  <c r="E2525" i="36"/>
  <c r="C2525" i="36"/>
  <c r="F2520" i="36"/>
  <c r="E2520" i="36"/>
  <c r="D2520" i="36"/>
  <c r="C2520" i="36"/>
  <c r="E2510" i="36"/>
  <c r="D2510" i="36"/>
  <c r="F2509" i="36"/>
  <c r="E2509" i="36"/>
  <c r="D2509" i="36"/>
  <c r="E2508" i="36"/>
  <c r="D2508" i="36"/>
  <c r="C2508" i="36"/>
  <c r="F2507" i="36"/>
  <c r="F2510" i="36" s="1"/>
  <c r="F2500" i="36"/>
  <c r="E2500" i="36"/>
  <c r="D2500" i="36"/>
  <c r="C2500" i="36"/>
  <c r="F2495" i="36"/>
  <c r="E2495" i="36"/>
  <c r="D2495" i="36"/>
  <c r="C2495" i="36"/>
  <c r="F2485" i="36"/>
  <c r="E2485" i="36"/>
  <c r="D2485" i="36"/>
  <c r="F2484" i="36"/>
  <c r="E2484" i="36"/>
  <c r="D2484" i="36"/>
  <c r="F2483" i="36"/>
  <c r="E2483" i="36"/>
  <c r="D2483" i="36"/>
  <c r="C2483" i="36"/>
  <c r="F2475" i="36"/>
  <c r="E2475" i="36"/>
  <c r="D2475" i="36"/>
  <c r="C2475" i="36"/>
  <c r="F2470" i="36"/>
  <c r="E2470" i="36"/>
  <c r="D2470" i="36"/>
  <c r="C2470" i="36"/>
  <c r="E2460" i="36"/>
  <c r="D2460" i="36"/>
  <c r="F2459" i="36"/>
  <c r="E2459" i="36"/>
  <c r="D2459" i="36"/>
  <c r="E2458" i="36"/>
  <c r="E2461" i="36" s="1"/>
  <c r="D2458" i="36"/>
  <c r="C2458" i="36"/>
  <c r="F2457" i="36"/>
  <c r="F2460" i="36" s="1"/>
  <c r="F2450" i="36"/>
  <c r="E2450" i="36"/>
  <c r="D2450" i="36"/>
  <c r="C2450" i="36"/>
  <c r="F2445" i="36"/>
  <c r="E2445" i="36"/>
  <c r="D2445" i="36"/>
  <c r="C2445" i="36"/>
  <c r="F2435" i="36"/>
  <c r="E2435" i="36"/>
  <c r="D2435" i="36"/>
  <c r="F2434" i="36"/>
  <c r="E2434" i="36"/>
  <c r="D2434" i="36"/>
  <c r="F2433" i="36"/>
  <c r="E2433" i="36"/>
  <c r="F2436" i="36" s="1"/>
  <c r="D2433" i="36"/>
  <c r="C2433" i="36"/>
  <c r="F2425" i="36"/>
  <c r="E2425" i="36"/>
  <c r="D2425" i="36"/>
  <c r="C2425" i="36"/>
  <c r="F2420" i="36"/>
  <c r="E2420" i="36"/>
  <c r="D2420" i="36"/>
  <c r="C2420" i="36"/>
  <c r="E2410" i="36"/>
  <c r="D2410" i="36"/>
  <c r="F2409" i="36"/>
  <c r="E2409" i="36"/>
  <c r="D2409" i="36"/>
  <c r="E2408" i="36"/>
  <c r="D2408" i="36"/>
  <c r="D2411" i="36" s="1"/>
  <c r="C2408" i="36"/>
  <c r="F2407" i="36"/>
  <c r="F2400" i="36"/>
  <c r="E2400" i="36"/>
  <c r="D2400" i="36"/>
  <c r="C2400" i="36"/>
  <c r="F2395" i="36"/>
  <c r="E2395" i="36"/>
  <c r="D2395" i="36"/>
  <c r="C2395" i="36"/>
  <c r="D2385" i="36"/>
  <c r="F2384" i="36"/>
  <c r="E2384" i="36"/>
  <c r="D2384" i="36"/>
  <c r="D2383" i="36"/>
  <c r="C2383" i="36"/>
  <c r="F2382" i="36"/>
  <c r="E2382" i="36"/>
  <c r="E2383" i="36" s="1"/>
  <c r="F2375" i="36"/>
  <c r="E2375" i="36"/>
  <c r="D2375" i="36"/>
  <c r="C2375" i="36"/>
  <c r="F2370" i="36"/>
  <c r="E2370" i="36"/>
  <c r="D2370" i="36"/>
  <c r="C2370" i="36"/>
  <c r="D2361" i="36"/>
  <c r="D2360" i="36"/>
  <c r="F2359" i="36"/>
  <c r="E2359" i="36"/>
  <c r="D2359" i="36"/>
  <c r="D2358" i="36"/>
  <c r="C2358" i="36"/>
  <c r="F2357" i="36"/>
  <c r="E2357" i="36"/>
  <c r="E2360" i="36" s="1"/>
  <c r="F2350" i="36"/>
  <c r="E2350" i="36"/>
  <c r="D2350" i="36"/>
  <c r="C2350" i="36"/>
  <c r="F2345" i="36"/>
  <c r="E2345" i="36"/>
  <c r="D2345" i="36"/>
  <c r="C2345" i="36"/>
  <c r="D2335" i="36"/>
  <c r="F2334" i="36"/>
  <c r="E2334" i="36"/>
  <c r="D2334" i="36"/>
  <c r="D2333" i="36"/>
  <c r="D2336" i="36" s="1"/>
  <c r="C2333" i="36"/>
  <c r="F2332" i="36"/>
  <c r="F2333" i="36" s="1"/>
  <c r="E2332" i="36"/>
  <c r="F2325" i="36"/>
  <c r="E2325" i="36"/>
  <c r="D2325" i="36"/>
  <c r="C2325" i="36"/>
  <c r="F2320" i="36"/>
  <c r="E2320" i="36"/>
  <c r="D2320" i="36"/>
  <c r="C2320" i="36"/>
  <c r="D2310" i="36"/>
  <c r="F2309" i="36"/>
  <c r="E2309" i="36"/>
  <c r="D2309" i="36"/>
  <c r="D2308" i="36"/>
  <c r="C2308" i="36"/>
  <c r="F2307" i="36"/>
  <c r="F2308" i="36" s="1"/>
  <c r="E2307" i="36"/>
  <c r="E2308" i="36" s="1"/>
  <c r="F2311" i="36" s="1"/>
  <c r="F2300" i="36"/>
  <c r="E2300" i="36"/>
  <c r="D2300" i="36"/>
  <c r="C2300" i="36"/>
  <c r="F2295" i="36"/>
  <c r="E2295" i="36"/>
  <c r="D2295" i="36"/>
  <c r="C2295" i="36"/>
  <c r="E2285" i="36"/>
  <c r="D2285" i="36"/>
  <c r="F2284" i="36"/>
  <c r="E2284" i="36"/>
  <c r="D2284" i="36"/>
  <c r="E2283" i="36"/>
  <c r="D2283" i="36"/>
  <c r="C2283" i="36"/>
  <c r="F2282" i="36"/>
  <c r="F2285" i="36" s="1"/>
  <c r="F2275" i="36"/>
  <c r="E2275" i="36"/>
  <c r="D2275" i="36"/>
  <c r="C2275" i="36"/>
  <c r="F2270" i="36"/>
  <c r="E2270" i="36"/>
  <c r="D2270" i="36"/>
  <c r="C2270" i="36"/>
  <c r="E2260" i="36"/>
  <c r="D2260" i="36"/>
  <c r="F2259" i="36"/>
  <c r="E2259" i="36"/>
  <c r="D2259" i="36"/>
  <c r="E2258" i="36"/>
  <c r="D2258" i="36"/>
  <c r="D2261" i="36" s="1"/>
  <c r="C2258" i="36"/>
  <c r="F2257" i="36"/>
  <c r="F2250" i="36"/>
  <c r="E2250" i="36"/>
  <c r="D2250" i="36"/>
  <c r="C2250" i="36"/>
  <c r="F2245" i="36"/>
  <c r="E2245" i="36"/>
  <c r="D2245" i="36"/>
  <c r="C2245" i="36"/>
  <c r="E2235" i="36"/>
  <c r="D2235" i="36"/>
  <c r="F2234" i="36"/>
  <c r="E2234" i="36"/>
  <c r="D2234" i="36"/>
  <c r="E2233" i="36"/>
  <c r="D2233" i="36"/>
  <c r="C2233" i="36"/>
  <c r="F2232" i="36"/>
  <c r="F2233" i="36" s="1"/>
  <c r="F2225" i="36"/>
  <c r="E2225" i="36"/>
  <c r="D2225" i="36"/>
  <c r="C2225" i="36"/>
  <c r="F2220" i="36"/>
  <c r="E2220" i="36"/>
  <c r="D2220" i="36"/>
  <c r="C2220" i="36"/>
  <c r="E2210" i="36"/>
  <c r="D2210" i="36"/>
  <c r="F2209" i="36"/>
  <c r="E2209" i="36"/>
  <c r="D2209" i="36"/>
  <c r="E2208" i="36"/>
  <c r="D2208" i="36"/>
  <c r="C2208" i="36"/>
  <c r="F2207" i="36"/>
  <c r="F2200" i="36"/>
  <c r="E2200" i="36"/>
  <c r="D2200" i="36"/>
  <c r="C2200" i="36"/>
  <c r="F2195" i="36"/>
  <c r="E2195" i="36"/>
  <c r="D2195" i="36"/>
  <c r="C2195" i="36"/>
  <c r="E2185" i="36"/>
  <c r="D2185" i="36"/>
  <c r="F2184" i="36"/>
  <c r="E2184" i="36"/>
  <c r="D2184" i="36"/>
  <c r="E2183" i="36"/>
  <c r="D2183" i="36"/>
  <c r="C2183" i="36"/>
  <c r="F2182" i="36"/>
  <c r="F2185" i="36" s="1"/>
  <c r="F2175" i="36"/>
  <c r="E2175" i="36"/>
  <c r="D2175" i="36"/>
  <c r="C2175" i="36"/>
  <c r="F2170" i="36"/>
  <c r="E2170" i="36"/>
  <c r="D2170" i="36"/>
  <c r="C2170" i="36"/>
  <c r="E2160" i="36"/>
  <c r="D2160" i="36"/>
  <c r="F2159" i="36"/>
  <c r="E2159" i="36"/>
  <c r="D2159" i="36"/>
  <c r="E2158" i="36"/>
  <c r="D2158" i="36"/>
  <c r="D2161" i="36" s="1"/>
  <c r="C2158" i="36"/>
  <c r="F2157" i="36"/>
  <c r="F2160" i="36" s="1"/>
  <c r="F2149" i="36"/>
  <c r="D2149" i="36"/>
  <c r="C2149" i="36"/>
  <c r="F2144" i="36"/>
  <c r="E2144" i="36"/>
  <c r="D2144" i="36"/>
  <c r="C2144" i="36"/>
  <c r="F2133" i="36"/>
  <c r="E2133" i="36"/>
  <c r="D2133" i="36"/>
  <c r="E2132" i="36"/>
  <c r="C2132" i="36"/>
  <c r="F2131" i="36"/>
  <c r="F2134" i="36" s="1"/>
  <c r="D2131" i="36"/>
  <c r="D2132" i="36" s="1"/>
  <c r="F2118" i="36"/>
  <c r="E2118" i="36"/>
  <c r="D2118" i="36"/>
  <c r="C2118" i="36"/>
  <c r="F2113" i="36"/>
  <c r="F2123" i="36" s="1"/>
  <c r="E2113" i="36"/>
  <c r="E2123" i="36" s="1"/>
  <c r="D2113" i="36"/>
  <c r="D2123" i="36" s="1"/>
  <c r="C2113" i="36"/>
  <c r="C2105" i="36" s="1"/>
  <c r="F2108" i="36"/>
  <c r="E2108" i="36"/>
  <c r="F2107" i="36"/>
  <c r="E2107" i="36"/>
  <c r="D2107" i="36"/>
  <c r="F2106" i="36"/>
  <c r="E2106" i="36"/>
  <c r="D2106" i="36"/>
  <c r="F2093" i="36"/>
  <c r="E2093" i="36"/>
  <c r="D2093" i="36"/>
  <c r="C2093" i="36"/>
  <c r="F2088" i="36"/>
  <c r="F2098" i="36" s="1"/>
  <c r="E2088" i="36"/>
  <c r="E2098" i="36" s="1"/>
  <c r="D2088" i="36"/>
  <c r="D2098" i="36" s="1"/>
  <c r="C2088" i="36"/>
  <c r="C2080" i="36" s="1"/>
  <c r="E2083" i="36"/>
  <c r="F2082" i="36"/>
  <c r="E2082" i="36"/>
  <c r="D2082" i="36"/>
  <c r="E2081" i="36"/>
  <c r="D2081" i="36"/>
  <c r="F2080" i="36"/>
  <c r="F2083" i="36" s="1"/>
  <c r="F2068" i="36"/>
  <c r="E2068" i="36"/>
  <c r="D2068" i="36"/>
  <c r="C2068" i="36"/>
  <c r="F2063" i="36"/>
  <c r="F2073" i="36" s="1"/>
  <c r="E2063" i="36"/>
  <c r="E2073" i="36" s="1"/>
  <c r="D2063" i="36"/>
  <c r="D2073" i="36" s="1"/>
  <c r="C2063" i="36"/>
  <c r="F2057" i="36"/>
  <c r="E2057" i="36"/>
  <c r="D2057" i="36"/>
  <c r="D2056" i="36"/>
  <c r="F2055" i="36"/>
  <c r="E2055" i="36"/>
  <c r="E2058" i="36" s="1"/>
  <c r="F2048" i="36"/>
  <c r="F2043" i="36"/>
  <c r="E2043" i="36"/>
  <c r="D2043" i="36"/>
  <c r="C2043" i="36"/>
  <c r="F2038" i="36"/>
  <c r="E2038" i="36"/>
  <c r="E2048" i="36" s="1"/>
  <c r="D2038" i="36"/>
  <c r="D2048" i="36" s="1"/>
  <c r="C2038" i="36"/>
  <c r="F2033" i="36"/>
  <c r="E2033" i="36"/>
  <c r="F2032" i="36"/>
  <c r="E2032" i="36"/>
  <c r="D2032" i="36"/>
  <c r="F2031" i="36"/>
  <c r="E2031" i="36"/>
  <c r="D2031" i="36"/>
  <c r="F2018" i="36"/>
  <c r="E2018" i="36"/>
  <c r="D2018" i="36"/>
  <c r="C2018" i="36"/>
  <c r="F2013" i="36"/>
  <c r="F2023" i="36" s="1"/>
  <c r="E2013" i="36"/>
  <c r="E2023" i="36" s="1"/>
  <c r="D2013" i="36"/>
  <c r="D2023" i="36" s="1"/>
  <c r="C2013" i="36"/>
  <c r="C2005" i="36" s="1"/>
  <c r="D2008" i="36" s="1"/>
  <c r="F2008" i="36"/>
  <c r="E2008" i="36"/>
  <c r="F2007" i="36"/>
  <c r="E2007" i="36"/>
  <c r="D2007" i="36"/>
  <c r="F2006" i="36"/>
  <c r="E2006" i="36"/>
  <c r="D2006" i="36"/>
  <c r="C2006" i="36"/>
  <c r="F1993" i="36"/>
  <c r="E1993" i="36"/>
  <c r="D1993" i="36"/>
  <c r="C1993" i="36"/>
  <c r="F1988" i="36"/>
  <c r="F1998" i="36" s="1"/>
  <c r="E1988" i="36"/>
  <c r="E1998" i="36" s="1"/>
  <c r="D1988" i="36"/>
  <c r="D1998" i="36" s="1"/>
  <c r="C1988" i="36"/>
  <c r="C1998" i="36" s="1"/>
  <c r="E1983" i="36"/>
  <c r="F1982" i="36"/>
  <c r="E1982" i="36"/>
  <c r="D1982" i="36"/>
  <c r="E1981" i="36"/>
  <c r="D1981" i="36"/>
  <c r="C1980" i="36"/>
  <c r="C1981" i="36" s="1"/>
  <c r="F1968" i="36"/>
  <c r="E1968" i="36"/>
  <c r="D1968" i="36"/>
  <c r="C1968" i="36"/>
  <c r="F1963" i="36"/>
  <c r="F1973" i="36" s="1"/>
  <c r="E1963" i="36"/>
  <c r="D1963" i="36"/>
  <c r="D1973" i="36" s="1"/>
  <c r="C1963" i="36"/>
  <c r="C1973" i="36" s="1"/>
  <c r="D1958" i="36"/>
  <c r="F1957" i="36"/>
  <c r="E1957" i="36"/>
  <c r="D1957" i="36"/>
  <c r="D1956" i="36"/>
  <c r="C1956" i="36"/>
  <c r="F1955" i="36"/>
  <c r="F1943" i="36"/>
  <c r="E1943" i="36"/>
  <c r="D1943" i="36"/>
  <c r="C1943" i="36"/>
  <c r="F1938" i="36"/>
  <c r="F1930" i="36" s="1"/>
  <c r="F1931" i="36" s="1"/>
  <c r="E1938" i="36"/>
  <c r="E1948" i="36" s="1"/>
  <c r="D1938" i="36"/>
  <c r="D1948" i="36" s="1"/>
  <c r="C1938" i="36"/>
  <c r="C1948" i="36" s="1"/>
  <c r="F1933" i="36"/>
  <c r="E1933" i="36"/>
  <c r="D1933" i="36"/>
  <c r="F1932" i="36"/>
  <c r="E1932" i="36"/>
  <c r="D1932" i="36"/>
  <c r="E1931" i="36"/>
  <c r="D1931" i="36"/>
  <c r="C1931" i="36"/>
  <c r="F1918" i="36"/>
  <c r="E1918" i="36"/>
  <c r="D1918" i="36"/>
  <c r="C1918" i="36"/>
  <c r="F1913" i="36"/>
  <c r="F1923" i="36" s="1"/>
  <c r="E1913" i="36"/>
  <c r="E1923" i="36" s="1"/>
  <c r="D1913" i="36"/>
  <c r="D1923" i="36" s="1"/>
  <c r="C1913" i="36"/>
  <c r="C1923" i="36" s="1"/>
  <c r="E1908" i="36"/>
  <c r="D1908" i="36"/>
  <c r="F1907" i="36"/>
  <c r="E1907" i="36"/>
  <c r="D1907" i="36"/>
  <c r="E1906" i="36"/>
  <c r="D1906" i="36"/>
  <c r="C1906" i="36"/>
  <c r="F1893" i="36"/>
  <c r="E1893" i="36"/>
  <c r="D1893" i="36"/>
  <c r="C1893" i="36"/>
  <c r="F1888" i="36"/>
  <c r="F1880" i="36" s="1"/>
  <c r="E1888" i="36"/>
  <c r="D1888" i="36"/>
  <c r="D1898" i="36" s="1"/>
  <c r="C1888" i="36"/>
  <c r="C1898" i="36" s="1"/>
  <c r="D1883" i="36"/>
  <c r="F1882" i="36"/>
  <c r="E1882" i="36"/>
  <c r="D1882" i="36"/>
  <c r="D1881" i="36"/>
  <c r="C1881" i="36"/>
  <c r="F1863" i="36"/>
  <c r="F1873" i="36" s="1"/>
  <c r="E1863" i="36"/>
  <c r="D1863" i="36"/>
  <c r="D1873" i="36" s="1"/>
  <c r="C1863" i="36"/>
  <c r="C1873" i="36" s="1"/>
  <c r="D1858" i="36"/>
  <c r="F1857" i="36"/>
  <c r="E1857" i="36"/>
  <c r="D1857" i="36"/>
  <c r="D1856" i="36"/>
  <c r="C1856" i="36"/>
  <c r="F1855" i="36"/>
  <c r="F1856" i="36" s="1"/>
  <c r="F1843" i="36"/>
  <c r="E1843" i="36"/>
  <c r="D1843" i="36"/>
  <c r="C1843" i="36"/>
  <c r="F1838" i="36"/>
  <c r="F1848" i="36" s="1"/>
  <c r="E1838" i="36"/>
  <c r="E1848" i="36" s="1"/>
  <c r="D1838" i="36"/>
  <c r="D1848" i="36" s="1"/>
  <c r="C1838" i="36"/>
  <c r="C1848" i="36" s="1"/>
  <c r="D1833" i="36"/>
  <c r="F1832" i="36"/>
  <c r="E1832" i="36"/>
  <c r="D1832" i="36"/>
  <c r="D1831" i="36"/>
  <c r="D1834" i="36" s="1"/>
  <c r="C1831" i="36"/>
  <c r="F1830" i="36"/>
  <c r="E1830" i="36"/>
  <c r="E1831" i="36" s="1"/>
  <c r="F1818" i="36"/>
  <c r="E1818" i="36"/>
  <c r="D1818" i="36"/>
  <c r="C1818" i="36"/>
  <c r="F1813" i="36"/>
  <c r="F1823" i="36" s="1"/>
  <c r="E1813" i="36"/>
  <c r="D1813" i="36"/>
  <c r="D1823" i="36" s="1"/>
  <c r="C1813" i="36"/>
  <c r="C1823" i="36" s="1"/>
  <c r="D1808" i="36"/>
  <c r="F1807" i="36"/>
  <c r="E1807" i="36"/>
  <c r="D1807" i="36"/>
  <c r="D1806" i="36"/>
  <c r="C1806" i="36"/>
  <c r="F1805" i="36"/>
  <c r="F1806" i="36" s="1"/>
  <c r="F1793" i="36"/>
  <c r="E1793" i="36"/>
  <c r="D1793" i="36"/>
  <c r="C1793" i="36"/>
  <c r="F1788" i="36"/>
  <c r="F1780" i="36" s="1"/>
  <c r="F1781" i="36" s="1"/>
  <c r="E1788" i="36"/>
  <c r="E1798" i="36" s="1"/>
  <c r="D1788" i="36"/>
  <c r="D1798" i="36" s="1"/>
  <c r="C1788" i="36"/>
  <c r="C1798" i="36" s="1"/>
  <c r="F1783" i="36"/>
  <c r="E1783" i="36"/>
  <c r="D1783" i="36"/>
  <c r="F1782" i="36"/>
  <c r="E1782" i="36"/>
  <c r="D1782" i="36"/>
  <c r="E1781" i="36"/>
  <c r="D1781" i="36"/>
  <c r="C1781" i="36"/>
  <c r="F1768" i="36"/>
  <c r="E1768" i="36"/>
  <c r="D1768" i="36"/>
  <c r="C1768" i="36"/>
  <c r="F1763" i="36"/>
  <c r="F1773" i="36" s="1"/>
  <c r="E1763" i="36"/>
  <c r="E1773" i="36" s="1"/>
  <c r="D1763" i="36"/>
  <c r="D1773" i="36" s="1"/>
  <c r="C1763" i="36"/>
  <c r="C1773" i="36" s="1"/>
  <c r="F1758" i="36"/>
  <c r="E1758" i="36"/>
  <c r="D1758" i="36"/>
  <c r="F1757" i="36"/>
  <c r="E1757" i="36"/>
  <c r="D1757" i="36"/>
  <c r="F1756" i="36"/>
  <c r="E1756" i="36"/>
  <c r="D1756" i="36"/>
  <c r="C1756" i="36"/>
  <c r="D1759" i="36" s="1"/>
  <c r="F1748" i="36"/>
  <c r="E1748" i="36"/>
  <c r="D1748" i="36"/>
  <c r="C1748" i="36"/>
  <c r="F1743" i="36"/>
  <c r="E1743" i="36"/>
  <c r="D1743" i="36"/>
  <c r="C1743" i="36"/>
  <c r="F1733" i="36"/>
  <c r="E1733" i="36"/>
  <c r="F1732" i="36"/>
  <c r="E1732" i="36"/>
  <c r="D1732" i="36"/>
  <c r="F1731" i="36"/>
  <c r="E1731" i="36"/>
  <c r="D1731" i="36"/>
  <c r="C1731" i="36"/>
  <c r="F1723" i="36"/>
  <c r="E1723" i="36"/>
  <c r="D1723" i="36"/>
  <c r="C1723" i="36"/>
  <c r="F1718" i="36"/>
  <c r="E1718" i="36"/>
  <c r="D1718" i="36"/>
  <c r="C1718" i="36"/>
  <c r="F1708" i="36"/>
  <c r="E1708" i="36"/>
  <c r="F1707" i="36"/>
  <c r="E1707" i="36"/>
  <c r="D1707" i="36"/>
  <c r="F1706" i="36"/>
  <c r="E1706" i="36"/>
  <c r="E1709" i="36" s="1"/>
  <c r="D1706" i="36"/>
  <c r="C1706" i="36"/>
  <c r="F1698" i="36"/>
  <c r="E1698" i="36"/>
  <c r="D1698" i="36"/>
  <c r="C1698" i="36"/>
  <c r="F1693" i="36"/>
  <c r="E1693" i="36"/>
  <c r="D1693" i="36"/>
  <c r="C1693" i="36"/>
  <c r="F1683" i="36"/>
  <c r="E1683" i="36"/>
  <c r="F1682" i="36"/>
  <c r="E1682" i="36"/>
  <c r="D1682" i="36"/>
  <c r="F1681" i="36"/>
  <c r="E1681" i="36"/>
  <c r="D1681" i="36"/>
  <c r="C1681" i="36"/>
  <c r="F1673" i="36"/>
  <c r="E1673" i="36"/>
  <c r="D1673" i="36"/>
  <c r="C1673" i="36"/>
  <c r="F1668" i="36"/>
  <c r="E1668" i="36"/>
  <c r="D1668" i="36"/>
  <c r="C1668" i="36"/>
  <c r="F1658" i="36"/>
  <c r="E1658" i="36"/>
  <c r="F1657" i="36"/>
  <c r="E1657" i="36"/>
  <c r="D1657" i="36"/>
  <c r="F1656" i="36"/>
  <c r="F1659" i="36" s="1"/>
  <c r="E1656" i="36"/>
  <c r="D1656" i="36"/>
  <c r="E1659" i="36" s="1"/>
  <c r="C1656" i="36"/>
  <c r="F1648" i="36"/>
  <c r="E1648" i="36"/>
  <c r="D1648" i="36"/>
  <c r="C1648" i="36"/>
  <c r="F1643" i="36"/>
  <c r="E1643" i="36"/>
  <c r="D1643" i="36"/>
  <c r="C1643" i="36"/>
  <c r="F1633" i="36"/>
  <c r="E1633" i="36"/>
  <c r="F1632" i="36"/>
  <c r="E1632" i="36"/>
  <c r="D1632" i="36"/>
  <c r="F1631" i="36"/>
  <c r="E1631" i="36"/>
  <c r="D1631" i="36"/>
  <c r="C1631" i="36"/>
  <c r="F1623" i="36"/>
  <c r="E1623" i="36"/>
  <c r="D1623" i="36"/>
  <c r="C1623" i="36"/>
  <c r="F1618" i="36"/>
  <c r="E1618" i="36"/>
  <c r="D1618" i="36"/>
  <c r="C1618" i="36"/>
  <c r="D1608" i="36"/>
  <c r="F1607" i="36"/>
  <c r="E1607" i="36"/>
  <c r="D1607" i="36"/>
  <c r="D1606" i="36"/>
  <c r="C1606" i="36"/>
  <c r="F1605" i="36"/>
  <c r="F1606" i="36" s="1"/>
  <c r="E1605" i="36"/>
  <c r="E1606" i="36" s="1"/>
  <c r="F1598" i="36"/>
  <c r="E1598" i="36"/>
  <c r="D1598" i="36"/>
  <c r="C1598" i="36"/>
  <c r="F1593" i="36"/>
  <c r="E1593" i="36"/>
  <c r="D1593" i="36"/>
  <c r="C1593" i="36"/>
  <c r="F1583" i="36"/>
  <c r="E1583" i="36"/>
  <c r="D1583" i="36"/>
  <c r="F1582" i="36"/>
  <c r="E1582" i="36"/>
  <c r="D1582" i="36"/>
  <c r="F1581" i="36"/>
  <c r="E1581" i="36"/>
  <c r="D1581" i="36"/>
  <c r="C1581" i="36"/>
  <c r="F1573" i="36"/>
  <c r="E1573" i="36"/>
  <c r="D1573" i="36"/>
  <c r="C1573" i="36"/>
  <c r="F1568" i="36"/>
  <c r="E1568" i="36"/>
  <c r="D1568" i="36"/>
  <c r="C1568" i="36"/>
  <c r="E1558" i="36"/>
  <c r="D1558" i="36"/>
  <c r="F1557" i="36"/>
  <c r="E1557" i="36"/>
  <c r="D1557" i="36"/>
  <c r="E1556" i="36"/>
  <c r="D1556" i="36"/>
  <c r="C1556" i="36"/>
  <c r="F1555" i="36"/>
  <c r="F1556" i="36" s="1"/>
  <c r="F1548" i="36"/>
  <c r="E1548" i="36"/>
  <c r="D1548" i="36"/>
  <c r="C1548" i="36"/>
  <c r="F1543" i="36"/>
  <c r="E1543" i="36"/>
  <c r="D1543" i="36"/>
  <c r="C1543" i="36"/>
  <c r="E1533" i="36"/>
  <c r="D1533" i="36"/>
  <c r="F1532" i="36"/>
  <c r="E1532" i="36"/>
  <c r="D1532" i="36"/>
  <c r="E1531" i="36"/>
  <c r="E1534" i="36" s="1"/>
  <c r="D1531" i="36"/>
  <c r="C1531" i="36"/>
  <c r="F1530" i="36"/>
  <c r="F1533" i="36" s="1"/>
  <c r="F1522" i="36"/>
  <c r="E1522" i="36"/>
  <c r="D1522" i="36"/>
  <c r="C1522" i="36"/>
  <c r="F1517" i="36"/>
  <c r="E1517" i="36"/>
  <c r="D1517" i="36"/>
  <c r="C1517" i="36"/>
  <c r="F1507" i="36"/>
  <c r="E1507" i="36"/>
  <c r="D1507" i="36"/>
  <c r="F1506" i="36"/>
  <c r="E1506" i="36"/>
  <c r="D1506" i="36"/>
  <c r="F1505" i="36"/>
  <c r="E1505" i="36"/>
  <c r="D1505" i="36"/>
  <c r="C1505" i="36"/>
  <c r="F1497" i="36"/>
  <c r="E1497" i="36"/>
  <c r="D1497" i="36"/>
  <c r="C1497" i="36"/>
  <c r="F1492" i="36"/>
  <c r="E1492" i="36"/>
  <c r="D1492" i="36"/>
  <c r="C1492" i="36"/>
  <c r="F1482" i="36"/>
  <c r="E1482" i="36"/>
  <c r="D1482" i="36"/>
  <c r="F1481" i="36"/>
  <c r="E1481" i="36"/>
  <c r="D1481" i="36"/>
  <c r="F1480" i="36"/>
  <c r="F1483" i="36" s="1"/>
  <c r="E1480" i="36"/>
  <c r="D1480" i="36"/>
  <c r="C1480" i="36"/>
  <c r="C1483" i="36" s="1"/>
  <c r="F1472" i="36"/>
  <c r="E1472" i="36"/>
  <c r="D1472" i="36"/>
  <c r="C1472" i="36"/>
  <c r="F1467" i="36"/>
  <c r="E1467" i="36"/>
  <c r="D1467" i="36"/>
  <c r="C1467" i="36"/>
  <c r="F1457" i="36"/>
  <c r="E1457" i="36"/>
  <c r="D1457" i="36"/>
  <c r="F1456" i="36"/>
  <c r="E1456" i="36"/>
  <c r="D1456" i="36"/>
  <c r="F1455" i="36"/>
  <c r="E1455" i="36"/>
  <c r="D1455" i="36"/>
  <c r="D1458" i="36" s="1"/>
  <c r="C1455" i="36"/>
  <c r="F1447" i="36"/>
  <c r="E1447" i="36"/>
  <c r="D1447" i="36"/>
  <c r="C1447" i="36"/>
  <c r="F1442" i="36"/>
  <c r="E1442" i="36"/>
  <c r="D1442" i="36"/>
  <c r="C1442" i="36"/>
  <c r="F1432" i="36"/>
  <c r="E1432" i="36"/>
  <c r="D1432" i="36"/>
  <c r="F1431" i="36"/>
  <c r="E1431" i="36"/>
  <c r="D1431" i="36"/>
  <c r="F1430" i="36"/>
  <c r="E1430" i="36"/>
  <c r="E1433" i="36" s="1"/>
  <c r="D1430" i="36"/>
  <c r="C1430" i="36"/>
  <c r="F1422" i="36"/>
  <c r="E1422" i="36"/>
  <c r="D1422" i="36"/>
  <c r="C1422" i="36"/>
  <c r="F1417" i="36"/>
  <c r="E1417" i="36"/>
  <c r="D1417" i="36"/>
  <c r="C1417" i="36"/>
  <c r="F1407" i="36"/>
  <c r="E1407" i="36"/>
  <c r="D1407" i="36"/>
  <c r="F1406" i="36"/>
  <c r="E1406" i="36"/>
  <c r="D1406" i="36"/>
  <c r="F1405" i="36"/>
  <c r="E1405" i="36"/>
  <c r="D1405" i="36"/>
  <c r="C1405" i="36"/>
  <c r="F1392" i="36"/>
  <c r="F1397" i="36" s="1"/>
  <c r="E1392" i="36"/>
  <c r="E1397" i="36" s="1"/>
  <c r="D1392" i="36"/>
  <c r="D1397" i="36" s="1"/>
  <c r="C1392" i="36"/>
  <c r="C1397" i="36" s="1"/>
  <c r="F1382" i="36"/>
  <c r="E1382" i="36"/>
  <c r="D1382" i="36"/>
  <c r="F1381" i="36"/>
  <c r="E1381" i="36"/>
  <c r="D1381" i="36"/>
  <c r="F1380" i="36"/>
  <c r="E1380" i="36"/>
  <c r="D1380" i="36"/>
  <c r="C1380" i="36"/>
  <c r="F1367" i="36"/>
  <c r="F1372" i="36" s="1"/>
  <c r="E1367" i="36"/>
  <c r="E1372" i="36" s="1"/>
  <c r="D1367" i="36"/>
  <c r="D1372" i="36" s="1"/>
  <c r="C1367" i="36"/>
  <c r="C1372" i="36" s="1"/>
  <c r="F1357" i="36"/>
  <c r="E1357" i="36"/>
  <c r="D1357" i="36"/>
  <c r="F1356" i="36"/>
  <c r="E1356" i="36"/>
  <c r="D1356" i="36"/>
  <c r="F1355" i="36"/>
  <c r="E1355" i="36"/>
  <c r="D1355" i="36"/>
  <c r="C1355" i="36"/>
  <c r="F1342" i="36"/>
  <c r="F1347" i="36" s="1"/>
  <c r="E1342" i="36"/>
  <c r="E1347" i="36" s="1"/>
  <c r="D1342" i="36"/>
  <c r="D1347" i="36" s="1"/>
  <c r="C1342" i="36"/>
  <c r="C1347" i="36" s="1"/>
  <c r="F1332" i="36"/>
  <c r="E1332" i="36"/>
  <c r="D1332" i="36"/>
  <c r="F1331" i="36"/>
  <c r="E1331" i="36"/>
  <c r="D1331" i="36"/>
  <c r="F1330" i="36"/>
  <c r="E1330" i="36"/>
  <c r="D1330" i="36"/>
  <c r="C1330" i="36"/>
  <c r="F1322" i="36"/>
  <c r="E1322" i="36"/>
  <c r="D1322" i="36"/>
  <c r="C1322" i="36"/>
  <c r="F1317" i="36"/>
  <c r="E1317" i="36"/>
  <c r="D1317" i="36"/>
  <c r="C1317" i="36"/>
  <c r="E1307" i="36"/>
  <c r="D1307" i="36"/>
  <c r="F1306" i="36"/>
  <c r="E1306" i="36"/>
  <c r="D1306" i="36"/>
  <c r="E1305" i="36"/>
  <c r="E1308" i="36" s="1"/>
  <c r="D1305" i="36"/>
  <c r="C1305" i="36"/>
  <c r="F1304" i="36"/>
  <c r="F1305" i="36" s="1"/>
  <c r="F1297" i="36"/>
  <c r="E1297" i="36"/>
  <c r="D1297" i="36"/>
  <c r="C1297" i="36"/>
  <c r="F1292" i="36"/>
  <c r="E1292" i="36"/>
  <c r="D1292" i="36"/>
  <c r="C1292" i="36"/>
  <c r="F1282" i="36"/>
  <c r="E1282" i="36"/>
  <c r="D1282" i="36"/>
  <c r="F1281" i="36"/>
  <c r="E1281" i="36"/>
  <c r="D1281" i="36"/>
  <c r="F1280" i="36"/>
  <c r="E1280" i="36"/>
  <c r="E1283" i="36" s="1"/>
  <c r="D1280" i="36"/>
  <c r="C1280" i="36"/>
  <c r="D1283" i="36" s="1"/>
  <c r="F1267" i="36"/>
  <c r="F1272" i="36" s="1"/>
  <c r="E1267" i="36"/>
  <c r="E1272" i="36" s="1"/>
  <c r="D1267" i="36"/>
  <c r="D1272" i="36" s="1"/>
  <c r="C1267" i="36"/>
  <c r="C1272" i="36" s="1"/>
  <c r="F1257" i="36"/>
  <c r="E1257" i="36"/>
  <c r="D1257" i="36"/>
  <c r="F1256" i="36"/>
  <c r="E1256" i="36"/>
  <c r="D1256" i="36"/>
  <c r="F1255" i="36"/>
  <c r="F1258" i="36" s="1"/>
  <c r="E1255" i="36"/>
  <c r="D1255" i="36"/>
  <c r="C1255" i="36"/>
  <c r="F1242" i="36"/>
  <c r="F1247" i="36" s="1"/>
  <c r="E1242" i="36"/>
  <c r="E1247" i="36" s="1"/>
  <c r="D1242" i="36"/>
  <c r="D1247" i="36" s="1"/>
  <c r="C1242" i="36"/>
  <c r="C1247" i="36" s="1"/>
  <c r="F1232" i="36"/>
  <c r="E1232" i="36"/>
  <c r="D1232" i="36"/>
  <c r="F1231" i="36"/>
  <c r="E1231" i="36"/>
  <c r="D1231" i="36"/>
  <c r="F1230" i="36"/>
  <c r="E1230" i="36"/>
  <c r="E1233" i="36" s="1"/>
  <c r="D1230" i="36"/>
  <c r="D1233" i="36" s="1"/>
  <c r="C1230" i="36"/>
  <c r="F1217" i="36"/>
  <c r="F1222" i="36" s="1"/>
  <c r="E1217" i="36"/>
  <c r="E1222" i="36" s="1"/>
  <c r="D1217" i="36"/>
  <c r="D1222" i="36" s="1"/>
  <c r="C1217" i="36"/>
  <c r="C1222" i="36" s="1"/>
  <c r="F1207" i="36"/>
  <c r="E1207" i="36"/>
  <c r="D1207" i="36"/>
  <c r="F1206" i="36"/>
  <c r="E1206" i="36"/>
  <c r="D1206" i="36"/>
  <c r="F1205" i="36"/>
  <c r="E1205" i="36"/>
  <c r="D1205" i="36"/>
  <c r="C1205" i="36"/>
  <c r="F1197" i="36"/>
  <c r="E1197" i="36"/>
  <c r="D1197" i="36"/>
  <c r="C1197" i="36"/>
  <c r="F1192" i="36"/>
  <c r="E1192" i="36"/>
  <c r="D1192" i="36"/>
  <c r="C1192" i="36"/>
  <c r="D1182" i="36"/>
  <c r="F1181" i="36"/>
  <c r="E1181" i="36"/>
  <c r="D1181" i="36"/>
  <c r="D1180" i="36"/>
  <c r="C1180" i="36"/>
  <c r="F1179" i="36"/>
  <c r="E1179" i="36"/>
  <c r="E1182" i="36" s="1"/>
  <c r="F1172" i="36"/>
  <c r="E1172" i="36"/>
  <c r="D1172" i="36"/>
  <c r="C1172" i="36"/>
  <c r="F1167" i="36"/>
  <c r="E1167" i="36"/>
  <c r="D1167" i="36"/>
  <c r="C1167" i="36"/>
  <c r="E1157" i="36"/>
  <c r="D1157" i="36"/>
  <c r="F1156" i="36"/>
  <c r="E1156" i="36"/>
  <c r="D1156" i="36"/>
  <c r="E1155" i="36"/>
  <c r="D1155" i="36"/>
  <c r="C1155" i="36"/>
  <c r="F1154" i="36"/>
  <c r="F1157" i="36" s="1"/>
  <c r="F1147" i="36"/>
  <c r="E1147" i="36"/>
  <c r="D1147" i="36"/>
  <c r="C1147" i="36"/>
  <c r="F1142" i="36"/>
  <c r="E1142" i="36"/>
  <c r="D1142" i="36"/>
  <c r="C1142" i="36"/>
  <c r="D1132" i="36"/>
  <c r="F1131" i="36"/>
  <c r="E1131" i="36"/>
  <c r="D1131" i="36"/>
  <c r="D1130" i="36"/>
  <c r="C1130" i="36"/>
  <c r="F1129" i="36"/>
  <c r="F1130" i="36" s="1"/>
  <c r="E1129" i="36"/>
  <c r="E1130" i="36" s="1"/>
  <c r="E1133" i="36" s="1"/>
  <c r="F1121" i="36"/>
  <c r="E1121" i="36"/>
  <c r="D1121" i="36"/>
  <c r="C1121" i="36"/>
  <c r="F1116" i="36"/>
  <c r="E1116" i="36"/>
  <c r="D1116" i="36"/>
  <c r="C1116" i="36"/>
  <c r="F1106" i="36"/>
  <c r="E1106" i="36"/>
  <c r="D1106" i="36"/>
  <c r="F1105" i="36"/>
  <c r="E1105" i="36"/>
  <c r="D1105" i="36"/>
  <c r="F1104" i="36"/>
  <c r="E1104" i="36"/>
  <c r="E1107" i="36" s="1"/>
  <c r="D1104" i="36"/>
  <c r="C1104" i="36"/>
  <c r="F1096" i="36"/>
  <c r="E1096" i="36"/>
  <c r="D1096" i="36"/>
  <c r="C1096" i="36"/>
  <c r="F1091" i="36"/>
  <c r="E1091" i="36"/>
  <c r="D1091" i="36"/>
  <c r="C1091" i="36"/>
  <c r="F1081" i="36"/>
  <c r="E1081" i="36"/>
  <c r="D1081" i="36"/>
  <c r="F1080" i="36"/>
  <c r="E1080" i="36"/>
  <c r="D1080" i="36"/>
  <c r="F1079" i="36"/>
  <c r="E1079" i="36"/>
  <c r="E1082" i="36" s="1"/>
  <c r="D1079" i="36"/>
  <c r="C1079" i="36"/>
  <c r="F1071" i="36"/>
  <c r="E1071" i="36"/>
  <c r="D1071" i="36"/>
  <c r="C1071" i="36"/>
  <c r="F1066" i="36"/>
  <c r="E1066" i="36"/>
  <c r="D1066" i="36"/>
  <c r="C1066" i="36"/>
  <c r="F1056" i="36"/>
  <c r="E1056" i="36"/>
  <c r="D1056" i="36"/>
  <c r="F1055" i="36"/>
  <c r="E1055" i="36"/>
  <c r="D1055" i="36"/>
  <c r="F1054" i="36"/>
  <c r="F1057" i="36" s="1"/>
  <c r="E1054" i="36"/>
  <c r="D1054" i="36"/>
  <c r="D1057" i="36" s="1"/>
  <c r="C1054" i="36"/>
  <c r="F1041" i="36"/>
  <c r="F1046" i="36" s="1"/>
  <c r="E1041" i="36"/>
  <c r="D1041" i="36"/>
  <c r="D1046" i="36" s="1"/>
  <c r="C1041" i="36"/>
  <c r="C1046" i="36" s="1"/>
  <c r="D1031" i="36"/>
  <c r="F1030" i="36"/>
  <c r="E1030" i="36"/>
  <c r="D1030" i="36"/>
  <c r="D1029" i="36"/>
  <c r="C1029" i="36"/>
  <c r="F1028" i="36"/>
  <c r="F1021" i="36"/>
  <c r="E1016" i="36"/>
  <c r="E1021" i="36" s="1"/>
  <c r="D1016" i="36"/>
  <c r="D1021" i="36" s="1"/>
  <c r="C1016" i="36"/>
  <c r="C1021" i="36" s="1"/>
  <c r="F1006" i="36"/>
  <c r="E1006" i="36"/>
  <c r="D1006" i="36"/>
  <c r="F1005" i="36"/>
  <c r="E1005" i="36"/>
  <c r="D1005" i="36"/>
  <c r="F1004" i="36"/>
  <c r="F1007" i="36" s="1"/>
  <c r="E1004" i="36"/>
  <c r="D1004" i="36"/>
  <c r="C1004" i="36"/>
  <c r="F990" i="36"/>
  <c r="E990" i="36"/>
  <c r="E995" i="36" s="1"/>
  <c r="D990" i="36"/>
  <c r="D995" i="36" s="1"/>
  <c r="C990" i="36"/>
  <c r="C995" i="36" s="1"/>
  <c r="D980" i="36"/>
  <c r="F979" i="36"/>
  <c r="E979" i="36"/>
  <c r="D979" i="36"/>
  <c r="D978" i="36"/>
  <c r="D981" i="36" s="1"/>
  <c r="C978" i="36"/>
  <c r="E977" i="36"/>
  <c r="E978" i="36" s="1"/>
  <c r="F965" i="36"/>
  <c r="F952" i="36" s="1"/>
  <c r="E965" i="36"/>
  <c r="D965" i="36"/>
  <c r="D970" i="36" s="1"/>
  <c r="C965" i="36"/>
  <c r="C970" i="36" s="1"/>
  <c r="D955" i="36"/>
  <c r="F954" i="36"/>
  <c r="E954" i="36"/>
  <c r="D954" i="36"/>
  <c r="F953" i="36"/>
  <c r="D953" i="36"/>
  <c r="D956" i="36" s="1"/>
  <c r="C953" i="36"/>
  <c r="F940" i="36"/>
  <c r="F945" i="36" s="1"/>
  <c r="F927" i="36" s="1"/>
  <c r="E940" i="36"/>
  <c r="E945" i="36" s="1"/>
  <c r="E927" i="36" s="1"/>
  <c r="D940" i="36"/>
  <c r="D945" i="36" s="1"/>
  <c r="C940" i="36"/>
  <c r="C945" i="36" s="1"/>
  <c r="D930" i="36"/>
  <c r="F929" i="36"/>
  <c r="E929" i="36"/>
  <c r="D929" i="36"/>
  <c r="D928" i="36"/>
  <c r="C928" i="36"/>
  <c r="F915" i="36"/>
  <c r="F920" i="36" s="1"/>
  <c r="E915" i="36"/>
  <c r="E920" i="36" s="1"/>
  <c r="D915" i="36"/>
  <c r="D920" i="36" s="1"/>
  <c r="C915" i="36"/>
  <c r="C920" i="36" s="1"/>
  <c r="F905" i="36"/>
  <c r="E905" i="36"/>
  <c r="D905" i="36"/>
  <c r="F904" i="36"/>
  <c r="E904" i="36"/>
  <c r="D904" i="36"/>
  <c r="F903" i="36"/>
  <c r="E903" i="36"/>
  <c r="E906" i="36" s="1"/>
  <c r="D903" i="36"/>
  <c r="D906" i="36" s="1"/>
  <c r="C903" i="36"/>
  <c r="E895" i="36"/>
  <c r="F890" i="36"/>
  <c r="F895" i="36" s="1"/>
  <c r="E890" i="36"/>
  <c r="D890" i="36"/>
  <c r="D895" i="36" s="1"/>
  <c r="C890" i="36"/>
  <c r="C895" i="36" s="1"/>
  <c r="C877" i="36" s="1"/>
  <c r="C878" i="36" s="1"/>
  <c r="F880" i="36"/>
  <c r="E880" i="36"/>
  <c r="F879" i="36"/>
  <c r="E879" i="36"/>
  <c r="D879" i="36"/>
  <c r="F878" i="36"/>
  <c r="E878" i="36"/>
  <c r="D878" i="36"/>
  <c r="F870" i="36"/>
  <c r="F865" i="36"/>
  <c r="E865" i="36"/>
  <c r="E870" i="36" s="1"/>
  <c r="D865" i="36"/>
  <c r="D870" i="36" s="1"/>
  <c r="C865" i="36"/>
  <c r="C870" i="36" s="1"/>
  <c r="F855" i="36"/>
  <c r="E855" i="36"/>
  <c r="D855" i="36"/>
  <c r="F854" i="36"/>
  <c r="E854" i="36"/>
  <c r="D854" i="36"/>
  <c r="F853" i="36"/>
  <c r="E853" i="36"/>
  <c r="D853" i="36"/>
  <c r="C853" i="36"/>
  <c r="D845" i="36"/>
  <c r="F840" i="36"/>
  <c r="F845" i="36" s="1"/>
  <c r="E840" i="36"/>
  <c r="E845" i="36" s="1"/>
  <c r="D840" i="36"/>
  <c r="C840" i="36"/>
  <c r="C845" i="36" s="1"/>
  <c r="F830" i="36"/>
  <c r="E830" i="36"/>
  <c r="D830" i="36"/>
  <c r="F829" i="36"/>
  <c r="E829" i="36"/>
  <c r="D829" i="36"/>
  <c r="F828" i="36"/>
  <c r="E828" i="36"/>
  <c r="D828" i="36"/>
  <c r="D831" i="36" s="1"/>
  <c r="C828" i="36"/>
  <c r="F814" i="36"/>
  <c r="E814" i="36"/>
  <c r="E819" i="36" s="1"/>
  <c r="D814" i="36"/>
  <c r="C814" i="36"/>
  <c r="F809" i="36"/>
  <c r="E809" i="36"/>
  <c r="D809" i="36"/>
  <c r="C809" i="36"/>
  <c r="F804" i="36"/>
  <c r="E804" i="36"/>
  <c r="D804" i="36"/>
  <c r="F803" i="36"/>
  <c r="E803" i="36"/>
  <c r="D803" i="36"/>
  <c r="F802" i="36"/>
  <c r="E802" i="36"/>
  <c r="D802" i="36"/>
  <c r="D805" i="36" s="1"/>
  <c r="C802" i="36"/>
  <c r="F789" i="36"/>
  <c r="F794" i="36" s="1"/>
  <c r="E789" i="36"/>
  <c r="E794" i="36" s="1"/>
  <c r="D789" i="36"/>
  <c r="D794" i="36" s="1"/>
  <c r="C789" i="36"/>
  <c r="C794" i="36" s="1"/>
  <c r="F779" i="36"/>
  <c r="E779" i="36"/>
  <c r="D779" i="36"/>
  <c r="F778" i="36"/>
  <c r="E778" i="36"/>
  <c r="D778" i="36"/>
  <c r="F777" i="36"/>
  <c r="E777" i="36"/>
  <c r="D777" i="36"/>
  <c r="C777" i="36"/>
  <c r="F765" i="36"/>
  <c r="E765" i="36"/>
  <c r="C765" i="36"/>
  <c r="C747" i="36" s="1"/>
  <c r="F760" i="36"/>
  <c r="F747" i="36" s="1"/>
  <c r="F748" i="36" s="1"/>
  <c r="E760" i="36"/>
  <c r="D760" i="36"/>
  <c r="C760" i="36"/>
  <c r="F755" i="36"/>
  <c r="E755" i="36"/>
  <c r="D755" i="36"/>
  <c r="D765" i="36" s="1"/>
  <c r="D747" i="36" s="1"/>
  <c r="C755" i="36"/>
  <c r="F749" i="36"/>
  <c r="E749" i="36"/>
  <c r="D749" i="36"/>
  <c r="E747" i="36"/>
  <c r="E748" i="36" s="1"/>
  <c r="F735" i="36"/>
  <c r="E735" i="36"/>
  <c r="D735" i="36"/>
  <c r="C735" i="36"/>
  <c r="F730" i="36"/>
  <c r="F740" i="36" s="1"/>
  <c r="F722" i="36" s="1"/>
  <c r="F723" i="36" s="1"/>
  <c r="E730" i="36"/>
  <c r="E740" i="36" s="1"/>
  <c r="E722" i="36" s="1"/>
  <c r="D730" i="36"/>
  <c r="D740" i="36" s="1"/>
  <c r="D722" i="36" s="1"/>
  <c r="C730" i="36"/>
  <c r="C740" i="36" s="1"/>
  <c r="C722" i="36" s="1"/>
  <c r="F724" i="36"/>
  <c r="E724" i="36"/>
  <c r="D724" i="36"/>
  <c r="F710" i="36"/>
  <c r="E710" i="36"/>
  <c r="D710" i="36"/>
  <c r="C710" i="36"/>
  <c r="F705" i="36"/>
  <c r="F715" i="36" s="1"/>
  <c r="F697" i="36" s="1"/>
  <c r="E705" i="36"/>
  <c r="E715" i="36" s="1"/>
  <c r="E697" i="36" s="1"/>
  <c r="D705" i="36"/>
  <c r="D715" i="36" s="1"/>
  <c r="D697" i="36" s="1"/>
  <c r="C705" i="36"/>
  <c r="C715" i="36" s="1"/>
  <c r="C697" i="36" s="1"/>
  <c r="F699" i="36"/>
  <c r="E699" i="36"/>
  <c r="D699" i="36"/>
  <c r="D698" i="36"/>
  <c r="D701" i="36" s="1"/>
  <c r="F685" i="36"/>
  <c r="F672" i="36" s="1"/>
  <c r="E685" i="36"/>
  <c r="D685" i="36"/>
  <c r="C685" i="36"/>
  <c r="F680" i="36"/>
  <c r="F690" i="36" s="1"/>
  <c r="E680" i="36"/>
  <c r="E690" i="36" s="1"/>
  <c r="D680" i="36"/>
  <c r="D690" i="36" s="1"/>
  <c r="C680" i="36"/>
  <c r="C690" i="36" s="1"/>
  <c r="F674" i="36"/>
  <c r="E674" i="36"/>
  <c r="D674" i="36"/>
  <c r="E672" i="36"/>
  <c r="E673" i="36" s="1"/>
  <c r="D672" i="36"/>
  <c r="C660" i="36"/>
  <c r="F655" i="36"/>
  <c r="F665" i="36" s="1"/>
  <c r="E655" i="36"/>
  <c r="E665" i="36" s="1"/>
  <c r="D655" i="36"/>
  <c r="D665" i="36" s="1"/>
  <c r="C655" i="36"/>
  <c r="C665" i="36" s="1"/>
  <c r="F649" i="36"/>
  <c r="E649" i="36"/>
  <c r="D649" i="36"/>
  <c r="F647" i="36"/>
  <c r="E647" i="36"/>
  <c r="E648" i="36" s="1"/>
  <c r="D647" i="36"/>
  <c r="F635" i="36"/>
  <c r="F622" i="36" s="1"/>
  <c r="E635" i="36"/>
  <c r="D635" i="36"/>
  <c r="C635" i="36"/>
  <c r="F630" i="36"/>
  <c r="F640" i="36" s="1"/>
  <c r="E630" i="36"/>
  <c r="E640" i="36" s="1"/>
  <c r="D630" i="36"/>
  <c r="D640" i="36" s="1"/>
  <c r="C630" i="36"/>
  <c r="C640" i="36" s="1"/>
  <c r="E626" i="36"/>
  <c r="D626" i="36"/>
  <c r="F625" i="36"/>
  <c r="E625" i="36"/>
  <c r="D625" i="36"/>
  <c r="F624" i="36"/>
  <c r="E624" i="36"/>
  <c r="D624" i="36"/>
  <c r="F623" i="36"/>
  <c r="F626" i="36" s="1"/>
  <c r="F610" i="36"/>
  <c r="F605" i="36"/>
  <c r="E605" i="36"/>
  <c r="E615" i="36" s="1"/>
  <c r="D605" i="36"/>
  <c r="D615" i="36" s="1"/>
  <c r="C605" i="36"/>
  <c r="C615" i="36" s="1"/>
  <c r="F599" i="36"/>
  <c r="E599" i="36"/>
  <c r="D599" i="36"/>
  <c r="F597" i="36"/>
  <c r="E597" i="36"/>
  <c r="D597" i="36"/>
  <c r="D598" i="36" s="1"/>
  <c r="C597" i="36"/>
  <c r="C598" i="36" s="1"/>
  <c r="F585" i="36"/>
  <c r="F572" i="36" s="1"/>
  <c r="E585" i="36"/>
  <c r="E572" i="36" s="1"/>
  <c r="E573" i="36" s="1"/>
  <c r="D585" i="36"/>
  <c r="C585" i="36"/>
  <c r="C572" i="36" s="1"/>
  <c r="F580" i="36"/>
  <c r="F590" i="36" s="1"/>
  <c r="E580" i="36"/>
  <c r="E590" i="36" s="1"/>
  <c r="D580" i="36"/>
  <c r="D590" i="36" s="1"/>
  <c r="C580" i="36"/>
  <c r="C590" i="36" s="1"/>
  <c r="F574" i="36"/>
  <c r="E574" i="36"/>
  <c r="D574" i="36"/>
  <c r="D572" i="36"/>
  <c r="D573" i="36" s="1"/>
  <c r="F560" i="36"/>
  <c r="F547" i="36" s="1"/>
  <c r="F548" i="36" s="1"/>
  <c r="E560" i="36"/>
  <c r="D560" i="36"/>
  <c r="C560" i="36"/>
  <c r="F555" i="36"/>
  <c r="F565" i="36" s="1"/>
  <c r="E555" i="36"/>
  <c r="E565" i="36" s="1"/>
  <c r="D555" i="36"/>
  <c r="D565" i="36" s="1"/>
  <c r="C555" i="36"/>
  <c r="C565" i="36" s="1"/>
  <c r="E550" i="36"/>
  <c r="F549" i="36"/>
  <c r="E549" i="36"/>
  <c r="D549" i="36"/>
  <c r="D548" i="36"/>
  <c r="E547" i="36"/>
  <c r="E548" i="36" s="1"/>
  <c r="D547" i="36"/>
  <c r="C547" i="36"/>
  <c r="C548" i="36" s="1"/>
  <c r="F535" i="36"/>
  <c r="E535" i="36"/>
  <c r="D535" i="36"/>
  <c r="C535" i="36"/>
  <c r="F530" i="36"/>
  <c r="F540" i="36" s="1"/>
  <c r="E530" i="36"/>
  <c r="E540" i="36" s="1"/>
  <c r="D530" i="36"/>
  <c r="D540" i="36" s="1"/>
  <c r="C530" i="36"/>
  <c r="C540" i="36" s="1"/>
  <c r="F524" i="36"/>
  <c r="E524" i="36"/>
  <c r="D524" i="36"/>
  <c r="C523" i="36"/>
  <c r="F522" i="36"/>
  <c r="F523" i="36" s="1"/>
  <c r="E522" i="36"/>
  <c r="E525" i="36" s="1"/>
  <c r="D522" i="36"/>
  <c r="D525" i="36" s="1"/>
  <c r="F497" i="36"/>
  <c r="E497" i="36"/>
  <c r="D497" i="36"/>
  <c r="C497" i="36"/>
  <c r="F494" i="36"/>
  <c r="E494" i="36"/>
  <c r="D494" i="36"/>
  <c r="C494" i="36"/>
  <c r="F491" i="36"/>
  <c r="E491" i="36"/>
  <c r="D491" i="36"/>
  <c r="C491" i="36"/>
  <c r="F485" i="36"/>
  <c r="E485" i="36"/>
  <c r="D485" i="36"/>
  <c r="C476" i="36"/>
  <c r="C7085" i="36" s="1"/>
  <c r="E471" i="36"/>
  <c r="F471" i="36" s="1"/>
  <c r="F468" i="36"/>
  <c r="E468" i="36"/>
  <c r="D468" i="36"/>
  <c r="C468" i="36"/>
  <c r="F459" i="36"/>
  <c r="F476" i="36" s="1"/>
  <c r="F7085" i="36" s="1"/>
  <c r="E459" i="36"/>
  <c r="E476" i="36" s="1"/>
  <c r="E7085" i="36" s="1"/>
  <c r="D459" i="36"/>
  <c r="D476" i="36" s="1"/>
  <c r="D7085" i="36" s="1"/>
  <c r="F456" i="36"/>
  <c r="E456" i="36"/>
  <c r="D456" i="36"/>
  <c r="C456" i="36"/>
  <c r="F448" i="36"/>
  <c r="E448" i="36"/>
  <c r="D448" i="36"/>
  <c r="F447" i="36"/>
  <c r="E447" i="36"/>
  <c r="D447" i="36"/>
  <c r="F446" i="36"/>
  <c r="F449" i="36" s="1"/>
  <c r="E446" i="36"/>
  <c r="D446" i="36"/>
  <c r="C446" i="36"/>
  <c r="C437" i="36"/>
  <c r="C438" i="36" s="1"/>
  <c r="E431" i="36"/>
  <c r="F431" i="36" s="1"/>
  <c r="F428" i="36"/>
  <c r="E428" i="36"/>
  <c r="D428" i="36"/>
  <c r="C428" i="36"/>
  <c r="F419" i="36"/>
  <c r="F437" i="36" s="1"/>
  <c r="F438" i="36" s="1"/>
  <c r="E419" i="36"/>
  <c r="E437" i="36" s="1"/>
  <c r="E438" i="36" s="1"/>
  <c r="D419" i="36"/>
  <c r="D437" i="36" s="1"/>
  <c r="D438" i="36" s="1"/>
  <c r="F416" i="36"/>
  <c r="E416" i="36"/>
  <c r="D416" i="36"/>
  <c r="C416" i="36"/>
  <c r="F408" i="36"/>
  <c r="E408" i="36"/>
  <c r="D408" i="36"/>
  <c r="F407" i="36"/>
  <c r="E407" i="36"/>
  <c r="D407" i="36"/>
  <c r="F406" i="36"/>
  <c r="E406" i="36"/>
  <c r="D406" i="36"/>
  <c r="D409" i="36" s="1"/>
  <c r="C406" i="36"/>
  <c r="F397" i="36"/>
  <c r="F398" i="36" s="1"/>
  <c r="E397" i="36"/>
  <c r="E398" i="36" s="1"/>
  <c r="D397" i="36"/>
  <c r="D398" i="36" s="1"/>
  <c r="C397" i="36"/>
  <c r="C398" i="36" s="1"/>
  <c r="E391" i="36"/>
  <c r="F391" i="36" s="1"/>
  <c r="F388" i="36"/>
  <c r="E388" i="36"/>
  <c r="D388" i="36"/>
  <c r="C388" i="36"/>
  <c r="F376" i="36"/>
  <c r="E376" i="36"/>
  <c r="D376" i="36"/>
  <c r="C376" i="36"/>
  <c r="F368" i="36"/>
  <c r="E368" i="36"/>
  <c r="D368" i="36"/>
  <c r="F367" i="36"/>
  <c r="E367" i="36"/>
  <c r="D367" i="36"/>
  <c r="F366" i="36"/>
  <c r="F369" i="36" s="1"/>
  <c r="E366" i="36"/>
  <c r="D366" i="36"/>
  <c r="C366" i="36"/>
  <c r="C357" i="36"/>
  <c r="C358" i="36" s="1"/>
  <c r="E351" i="36"/>
  <c r="F351" i="36" s="1"/>
  <c r="F348" i="36"/>
  <c r="E348" i="36"/>
  <c r="D348" i="36"/>
  <c r="C348" i="36"/>
  <c r="F339" i="36"/>
  <c r="F357" i="36" s="1"/>
  <c r="F358" i="36" s="1"/>
  <c r="E339" i="36"/>
  <c r="E357" i="36" s="1"/>
  <c r="E358" i="36" s="1"/>
  <c r="D339" i="36"/>
  <c r="D357" i="36" s="1"/>
  <c r="D358" i="36" s="1"/>
  <c r="F336" i="36"/>
  <c r="E336" i="36"/>
  <c r="D336" i="36"/>
  <c r="C336" i="36"/>
  <c r="F328" i="36"/>
  <c r="E328" i="36"/>
  <c r="D328" i="36"/>
  <c r="F327" i="36"/>
  <c r="E327" i="36"/>
  <c r="D327" i="36"/>
  <c r="F326" i="36"/>
  <c r="E326" i="36"/>
  <c r="D326" i="36"/>
  <c r="D329" i="36" s="1"/>
  <c r="C326" i="36"/>
  <c r="C316" i="36"/>
  <c r="C317" i="36" s="1"/>
  <c r="E313" i="36"/>
  <c r="F313" i="36" s="1"/>
  <c r="F310" i="36"/>
  <c r="E310" i="36"/>
  <c r="D310" i="36"/>
  <c r="C310" i="36"/>
  <c r="F301" i="36"/>
  <c r="F316" i="36" s="1"/>
  <c r="F317" i="36" s="1"/>
  <c r="E301" i="36"/>
  <c r="E316" i="36" s="1"/>
  <c r="E317" i="36" s="1"/>
  <c r="D301" i="36"/>
  <c r="D316" i="36" s="1"/>
  <c r="D317" i="36" s="1"/>
  <c r="F298" i="36"/>
  <c r="E298" i="36"/>
  <c r="D298" i="36"/>
  <c r="C298" i="36"/>
  <c r="F290" i="36"/>
  <c r="E290" i="36"/>
  <c r="D290" i="36"/>
  <c r="F289" i="36"/>
  <c r="E289" i="36"/>
  <c r="D289" i="36"/>
  <c r="F288" i="36"/>
  <c r="E288" i="36"/>
  <c r="E291" i="36" s="1"/>
  <c r="D288" i="36"/>
  <c r="C288" i="36"/>
  <c r="C279" i="36"/>
  <c r="C280" i="36" s="1"/>
  <c r="E276" i="36"/>
  <c r="F276" i="36" s="1"/>
  <c r="F273" i="36"/>
  <c r="E273" i="36"/>
  <c r="D273" i="36"/>
  <c r="C273" i="36"/>
  <c r="F264" i="36"/>
  <c r="F279" i="36" s="1"/>
  <c r="F280" i="36" s="1"/>
  <c r="E264" i="36"/>
  <c r="E279" i="36" s="1"/>
  <c r="E280" i="36" s="1"/>
  <c r="D264" i="36"/>
  <c r="D279" i="36" s="1"/>
  <c r="D280" i="36" s="1"/>
  <c r="F261" i="36"/>
  <c r="E261" i="36"/>
  <c r="D261" i="36"/>
  <c r="C261" i="36"/>
  <c r="F253" i="36"/>
  <c r="E253" i="36"/>
  <c r="D253" i="36"/>
  <c r="F252" i="36"/>
  <c r="E252" i="36"/>
  <c r="D252" i="36"/>
  <c r="F251" i="36"/>
  <c r="E251" i="36"/>
  <c r="D251" i="36"/>
  <c r="C251" i="36"/>
  <c r="E239" i="36"/>
  <c r="F239" i="36" s="1"/>
  <c r="F236" i="36"/>
  <c r="E236" i="36"/>
  <c r="D236" i="36"/>
  <c r="C236" i="36"/>
  <c r="F227" i="36"/>
  <c r="F242" i="36" s="1"/>
  <c r="F243" i="36" s="1"/>
  <c r="E227" i="36"/>
  <c r="E242" i="36" s="1"/>
  <c r="E243" i="36" s="1"/>
  <c r="D227" i="36"/>
  <c r="D242" i="36" s="1"/>
  <c r="D243" i="36" s="1"/>
  <c r="C227" i="36"/>
  <c r="C242" i="36" s="1"/>
  <c r="C243" i="36" s="1"/>
  <c r="F224" i="36"/>
  <c r="E224" i="36"/>
  <c r="D224" i="36"/>
  <c r="C224" i="36"/>
  <c r="F216" i="36"/>
  <c r="E216" i="36"/>
  <c r="F215" i="36"/>
  <c r="E215" i="36"/>
  <c r="D215" i="36"/>
  <c r="F214" i="36"/>
  <c r="E214" i="36"/>
  <c r="D214" i="36"/>
  <c r="D217" i="36" s="1"/>
  <c r="C213" i="36"/>
  <c r="C214" i="36" s="1"/>
  <c r="E202" i="36"/>
  <c r="F202" i="36" s="1"/>
  <c r="F199" i="36"/>
  <c r="E199" i="36"/>
  <c r="D199" i="36"/>
  <c r="C199" i="36"/>
  <c r="C191" i="36"/>
  <c r="C7095" i="36" s="1"/>
  <c r="C7094" i="36" s="1"/>
  <c r="F190" i="36"/>
  <c r="E190" i="36"/>
  <c r="D190" i="36"/>
  <c r="C190" i="36"/>
  <c r="F187" i="36"/>
  <c r="E187" i="36"/>
  <c r="D187" i="36"/>
  <c r="C187" i="36"/>
  <c r="F179" i="36"/>
  <c r="E179" i="36"/>
  <c r="F178" i="36"/>
  <c r="E178" i="36"/>
  <c r="D178" i="36"/>
  <c r="F177" i="36"/>
  <c r="E177" i="36"/>
  <c r="D177" i="36"/>
  <c r="C176" i="36"/>
  <c r="C177" i="36" s="1"/>
  <c r="E166" i="36"/>
  <c r="F166" i="36" s="1"/>
  <c r="F163" i="36"/>
  <c r="E163" i="36"/>
  <c r="D163" i="36"/>
  <c r="C163" i="36"/>
  <c r="F154" i="36"/>
  <c r="E154" i="36"/>
  <c r="D154" i="36"/>
  <c r="C154" i="36"/>
  <c r="F151" i="36"/>
  <c r="E151" i="36"/>
  <c r="D151" i="36"/>
  <c r="F148" i="36"/>
  <c r="E148" i="36"/>
  <c r="D148" i="36"/>
  <c r="F142" i="36"/>
  <c r="E142" i="36"/>
  <c r="D142" i="36"/>
  <c r="F129" i="36"/>
  <c r="E129" i="36"/>
  <c r="D129" i="36"/>
  <c r="C129" i="36"/>
  <c r="F126" i="36"/>
  <c r="E126" i="36"/>
  <c r="D126" i="36"/>
  <c r="C126" i="36"/>
  <c r="F117" i="36"/>
  <c r="E117" i="36"/>
  <c r="D117" i="36"/>
  <c r="C117" i="36"/>
  <c r="F114" i="36"/>
  <c r="E114" i="36"/>
  <c r="D114" i="36"/>
  <c r="F111" i="36"/>
  <c r="E111" i="36"/>
  <c r="D111" i="36"/>
  <c r="F105" i="36"/>
  <c r="E105" i="36"/>
  <c r="D105" i="36"/>
  <c r="F92" i="36"/>
  <c r="E92" i="36"/>
  <c r="D92" i="36"/>
  <c r="C92" i="36"/>
  <c r="F89" i="36"/>
  <c r="E89" i="36"/>
  <c r="D89" i="36"/>
  <c r="C89" i="36"/>
  <c r="F80" i="36"/>
  <c r="E80" i="36"/>
  <c r="D80" i="36"/>
  <c r="C80" i="36"/>
  <c r="F77" i="36"/>
  <c r="E77" i="36"/>
  <c r="D77" i="36"/>
  <c r="F74" i="36"/>
  <c r="E74" i="36"/>
  <c r="D74" i="36"/>
  <c r="F68" i="36"/>
  <c r="E68" i="36"/>
  <c r="D68" i="36"/>
  <c r="F55" i="36"/>
  <c r="E55" i="36"/>
  <c r="D55" i="36"/>
  <c r="C55" i="36"/>
  <c r="F52" i="36"/>
  <c r="E52" i="36"/>
  <c r="D52" i="36"/>
  <c r="C52" i="36"/>
  <c r="F43" i="36"/>
  <c r="E43" i="36"/>
  <c r="D43" i="36"/>
  <c r="C43" i="36"/>
  <c r="F40" i="36"/>
  <c r="E40" i="36"/>
  <c r="D40" i="36"/>
  <c r="F37" i="36"/>
  <c r="E37" i="36"/>
  <c r="D37" i="36"/>
  <c r="F31" i="36"/>
  <c r="E31" i="36"/>
  <c r="D31" i="36"/>
  <c r="E394" i="35"/>
  <c r="D394" i="35"/>
  <c r="C394" i="35"/>
  <c r="B394" i="35"/>
  <c r="E392" i="35"/>
  <c r="D392" i="35"/>
  <c r="C392" i="35"/>
  <c r="C391" i="35" s="1"/>
  <c r="B392" i="35"/>
  <c r="B391" i="35" s="1"/>
  <c r="E391" i="35"/>
  <c r="D391" i="35"/>
  <c r="B386" i="35"/>
  <c r="E386" i="35"/>
  <c r="D386" i="35"/>
  <c r="E385" i="35"/>
  <c r="D385" i="35"/>
  <c r="C385" i="35"/>
  <c r="B385" i="35"/>
  <c r="E384" i="35"/>
  <c r="D384" i="35"/>
  <c r="C384" i="35"/>
  <c r="B384" i="35"/>
  <c r="C383" i="35"/>
  <c r="B383" i="35"/>
  <c r="E382" i="35"/>
  <c r="D382" i="35"/>
  <c r="C382" i="35"/>
  <c r="B382" i="35"/>
  <c r="E381" i="35"/>
  <c r="D381" i="35"/>
  <c r="D380" i="35" s="1"/>
  <c r="C381" i="35"/>
  <c r="B381" i="35"/>
  <c r="B380" i="35" s="1"/>
  <c r="E380" i="35"/>
  <c r="C380" i="35"/>
  <c r="E379" i="35"/>
  <c r="D379" i="35"/>
  <c r="C379" i="35"/>
  <c r="B379" i="35"/>
  <c r="E378" i="35"/>
  <c r="D378" i="35"/>
  <c r="C378" i="35"/>
  <c r="C377" i="35" s="1"/>
  <c r="B378" i="35"/>
  <c r="E377" i="35"/>
  <c r="D377" i="35"/>
  <c r="E376" i="35"/>
  <c r="D376" i="35"/>
  <c r="C376" i="35"/>
  <c r="B376" i="35"/>
  <c r="E375" i="35"/>
  <c r="D375" i="35"/>
  <c r="C375" i="35"/>
  <c r="B375" i="35"/>
  <c r="B374" i="35" s="1"/>
  <c r="E374" i="35"/>
  <c r="D374" i="35"/>
  <c r="C374" i="35"/>
  <c r="E373" i="35"/>
  <c r="D373" i="35"/>
  <c r="C373" i="35"/>
  <c r="B373" i="35"/>
  <c r="E372" i="35"/>
  <c r="D372" i="35"/>
  <c r="C372" i="35"/>
  <c r="B372" i="35"/>
  <c r="E371" i="35"/>
  <c r="D371" i="35"/>
  <c r="C371" i="35"/>
  <c r="B371" i="35"/>
  <c r="E370" i="35"/>
  <c r="D370" i="35"/>
  <c r="C370" i="35"/>
  <c r="B370" i="35"/>
  <c r="E369" i="35"/>
  <c r="E368" i="35" s="1"/>
  <c r="D369" i="35"/>
  <c r="D368" i="35" s="1"/>
  <c r="C369" i="35"/>
  <c r="C368" i="35"/>
  <c r="E367" i="35"/>
  <c r="D367" i="35"/>
  <c r="C367" i="35"/>
  <c r="B367" i="35"/>
  <c r="E366" i="35"/>
  <c r="D366" i="35"/>
  <c r="C366" i="35"/>
  <c r="B366" i="35"/>
  <c r="B365" i="35" s="1"/>
  <c r="E365" i="35"/>
  <c r="D365" i="35"/>
  <c r="C365" i="35"/>
  <c r="E357" i="35"/>
  <c r="D357" i="35"/>
  <c r="E352" i="35"/>
  <c r="E362" i="35" s="1"/>
  <c r="D352" i="35"/>
  <c r="D362" i="35" s="1"/>
  <c r="C352" i="35"/>
  <c r="C362" i="35" s="1"/>
  <c r="B352" i="35"/>
  <c r="B362" i="35" s="1"/>
  <c r="E346" i="35"/>
  <c r="D346" i="35"/>
  <c r="C346" i="35"/>
  <c r="E332" i="35"/>
  <c r="D332" i="35"/>
  <c r="C332" i="35"/>
  <c r="B332" i="35"/>
  <c r="E327" i="35"/>
  <c r="E337" i="35" s="1"/>
  <c r="E319" i="35" s="1"/>
  <c r="D327" i="35"/>
  <c r="D337" i="35" s="1"/>
  <c r="C327" i="35"/>
  <c r="C337" i="35" s="1"/>
  <c r="B327" i="35"/>
  <c r="B337" i="35" s="1"/>
  <c r="D322" i="35"/>
  <c r="C322" i="35"/>
  <c r="E321" i="35"/>
  <c r="D321" i="35"/>
  <c r="C321" i="35"/>
  <c r="D320" i="35"/>
  <c r="C320" i="35"/>
  <c r="B320" i="35"/>
  <c r="E307" i="35"/>
  <c r="D307" i="35"/>
  <c r="C307" i="35"/>
  <c r="B307" i="35"/>
  <c r="E302" i="35"/>
  <c r="E312" i="35" s="1"/>
  <c r="E294" i="35" s="1"/>
  <c r="D302" i="35"/>
  <c r="D312" i="35" s="1"/>
  <c r="D294" i="35" s="1"/>
  <c r="C302" i="35"/>
  <c r="C312" i="35" s="1"/>
  <c r="C294" i="35" s="1"/>
  <c r="B302" i="35"/>
  <c r="B312" i="35" s="1"/>
  <c r="B294" i="35" s="1"/>
  <c r="B295" i="35" s="1"/>
  <c r="E296" i="35"/>
  <c r="D296" i="35"/>
  <c r="C296" i="35"/>
  <c r="D282" i="35"/>
  <c r="C282" i="35"/>
  <c r="B282" i="35"/>
  <c r="E277" i="35"/>
  <c r="E287" i="35" s="1"/>
  <c r="D277" i="35"/>
  <c r="D287" i="35" s="1"/>
  <c r="D269" i="35" s="1"/>
  <c r="C277" i="35"/>
  <c r="C287" i="35" s="1"/>
  <c r="C269" i="35" s="1"/>
  <c r="B277" i="35"/>
  <c r="B287" i="35" s="1"/>
  <c r="B269" i="35" s="1"/>
  <c r="B270" i="35" s="1"/>
  <c r="E271" i="35"/>
  <c r="D271" i="35"/>
  <c r="C271" i="35"/>
  <c r="E270" i="35"/>
  <c r="C257" i="35"/>
  <c r="B257" i="35"/>
  <c r="E252" i="35"/>
  <c r="E262" i="35" s="1"/>
  <c r="D252" i="35"/>
  <c r="D262" i="35" s="1"/>
  <c r="C252" i="35"/>
  <c r="C262" i="35" s="1"/>
  <c r="C244" i="35" s="1"/>
  <c r="B252" i="35"/>
  <c r="B262" i="35" s="1"/>
  <c r="B244" i="35" s="1"/>
  <c r="B245" i="35" s="1"/>
  <c r="E247" i="35"/>
  <c r="E246" i="35"/>
  <c r="D246" i="35"/>
  <c r="C246" i="35"/>
  <c r="E245" i="35"/>
  <c r="D245" i="35"/>
  <c r="E231" i="35"/>
  <c r="D231" i="35"/>
  <c r="C231" i="35"/>
  <c r="B231" i="35"/>
  <c r="E226" i="35"/>
  <c r="E236" i="35" s="1"/>
  <c r="D226" i="35"/>
  <c r="D236" i="35" s="1"/>
  <c r="C226" i="35"/>
  <c r="C236" i="35" s="1"/>
  <c r="B226" i="35"/>
  <c r="B236" i="35" s="1"/>
  <c r="E221" i="35"/>
  <c r="D221" i="35"/>
  <c r="E220" i="35"/>
  <c r="D220" i="35"/>
  <c r="C220" i="35"/>
  <c r="E219" i="35"/>
  <c r="D219" i="35"/>
  <c r="C219" i="35"/>
  <c r="D222" i="35" s="1"/>
  <c r="B218" i="35"/>
  <c r="B219" i="35" s="1"/>
  <c r="B206" i="35"/>
  <c r="E201" i="35"/>
  <c r="E211" i="35" s="1"/>
  <c r="D201" i="35"/>
  <c r="D211" i="35" s="1"/>
  <c r="C201" i="35"/>
  <c r="C211" i="35" s="1"/>
  <c r="B201" i="35"/>
  <c r="B211" i="35" s="1"/>
  <c r="B193" i="35" s="1"/>
  <c r="E196" i="35"/>
  <c r="D196" i="35"/>
  <c r="E195" i="35"/>
  <c r="D195" i="35"/>
  <c r="C195" i="35"/>
  <c r="E194" i="35"/>
  <c r="D194" i="35"/>
  <c r="C194" i="35"/>
  <c r="E180" i="35"/>
  <c r="D180" i="35"/>
  <c r="C180" i="35"/>
  <c r="B180" i="35"/>
  <c r="E175" i="35"/>
  <c r="E185" i="35" s="1"/>
  <c r="D175" i="35"/>
  <c r="D185" i="35" s="1"/>
  <c r="C175" i="35"/>
  <c r="C185" i="35" s="1"/>
  <c r="B175" i="35"/>
  <c r="B185" i="35" s="1"/>
  <c r="E169" i="35"/>
  <c r="D169" i="35"/>
  <c r="C169" i="35"/>
  <c r="E168" i="35"/>
  <c r="D167" i="35"/>
  <c r="D168" i="35" s="1"/>
  <c r="C167" i="35"/>
  <c r="B167" i="35"/>
  <c r="B168" i="35" s="1"/>
  <c r="E155" i="35"/>
  <c r="D155" i="35"/>
  <c r="C155" i="35"/>
  <c r="B155" i="35"/>
  <c r="E150" i="35"/>
  <c r="E160" i="35" s="1"/>
  <c r="E142" i="35" s="1"/>
  <c r="D150" i="35"/>
  <c r="D160" i="35" s="1"/>
  <c r="D142" i="35" s="1"/>
  <c r="C150" i="35"/>
  <c r="C160" i="35" s="1"/>
  <c r="C142" i="35" s="1"/>
  <c r="B150" i="35"/>
  <c r="B160" i="35" s="1"/>
  <c r="B142" i="35" s="1"/>
  <c r="B143" i="35" s="1"/>
  <c r="E144" i="35"/>
  <c r="D144" i="35"/>
  <c r="C144" i="35"/>
  <c r="E131" i="35"/>
  <c r="E102" i="35" s="1"/>
  <c r="D131" i="35"/>
  <c r="D102" i="35" s="1"/>
  <c r="C131" i="35"/>
  <c r="B131" i="35"/>
  <c r="B102" i="35" s="1"/>
  <c r="B103" i="35" s="1"/>
  <c r="E104" i="35"/>
  <c r="D104" i="35"/>
  <c r="C104" i="35"/>
  <c r="C102" i="35"/>
  <c r="C103" i="35" s="1"/>
  <c r="E94" i="35"/>
  <c r="E65" i="35" s="1"/>
  <c r="D94" i="35"/>
  <c r="C94" i="35"/>
  <c r="C65" i="35" s="1"/>
  <c r="B94" i="35"/>
  <c r="E67" i="35"/>
  <c r="D67" i="35"/>
  <c r="C67" i="35"/>
  <c r="B65" i="35"/>
  <c r="B66" i="35" s="1"/>
  <c r="D54" i="35"/>
  <c r="D383" i="35" s="1"/>
  <c r="E51" i="35"/>
  <c r="D51" i="35"/>
  <c r="C51" i="35"/>
  <c r="B51" i="35"/>
  <c r="E42" i="35"/>
  <c r="D42" i="35"/>
  <c r="C42" i="35"/>
  <c r="B42" i="35"/>
  <c r="B40" i="35"/>
  <c r="B369" i="35" s="1"/>
  <c r="B368" i="35" s="1"/>
  <c r="E39" i="35"/>
  <c r="D39" i="35"/>
  <c r="C39" i="35"/>
  <c r="B39" i="35"/>
  <c r="E36" i="35"/>
  <c r="D36" i="35"/>
  <c r="C36" i="35"/>
  <c r="B36" i="35"/>
  <c r="E30" i="35"/>
  <c r="D30" i="35"/>
  <c r="C30" i="35"/>
  <c r="D170" i="35" l="1"/>
  <c r="D881" i="36"/>
  <c r="D931" i="36"/>
  <c r="E58" i="36"/>
  <c r="C132" i="36"/>
  <c r="F819" i="36"/>
  <c r="C57" i="35"/>
  <c r="E95" i="36"/>
  <c r="E205" i="36"/>
  <c r="E206" i="36" s="1"/>
  <c r="D254" i="36"/>
  <c r="E329" i="36"/>
  <c r="E512" i="36"/>
  <c r="E483" i="36" s="1"/>
  <c r="E484" i="36" s="1"/>
  <c r="E700" i="36"/>
  <c r="E698" i="36"/>
  <c r="E701" i="36" s="1"/>
  <c r="E1028" i="36"/>
  <c r="E1046" i="36"/>
  <c r="E1898" i="36"/>
  <c r="E1880" i="36"/>
  <c r="F4314" i="36"/>
  <c r="C7114" i="36"/>
  <c r="E449" i="36"/>
  <c r="E805" i="36"/>
  <c r="E881" i="36"/>
  <c r="F1082" i="36"/>
  <c r="E1158" i="36"/>
  <c r="E1358" i="36"/>
  <c r="E1508" i="36"/>
  <c r="D1584" i="36"/>
  <c r="E1634" i="36"/>
  <c r="D1884" i="36"/>
  <c r="F2109" i="36"/>
  <c r="E2161" i="36"/>
  <c r="F2236" i="36"/>
  <c r="E2385" i="36"/>
  <c r="F2586" i="36"/>
  <c r="E2686" i="36"/>
  <c r="D2761" i="36"/>
  <c r="F2786" i="36"/>
  <c r="E2886" i="36"/>
  <c r="D3137" i="36"/>
  <c r="D3162" i="36"/>
  <c r="F3237" i="36"/>
  <c r="E3264" i="36"/>
  <c r="D3365" i="36"/>
  <c r="F3389" i="36"/>
  <c r="E3541" i="36"/>
  <c r="F3591" i="36"/>
  <c r="D3820" i="36"/>
  <c r="F3846" i="36"/>
  <c r="F3898" i="36"/>
  <c r="D3924" i="36"/>
  <c r="F3950" i="36"/>
  <c r="D4028" i="36"/>
  <c r="F4054" i="36"/>
  <c r="F4262" i="36"/>
  <c r="E4392" i="36"/>
  <c r="E4444" i="36"/>
  <c r="D4574" i="36"/>
  <c r="F4600" i="36"/>
  <c r="E4782" i="36"/>
  <c r="F4808" i="36"/>
  <c r="E4834" i="36"/>
  <c r="E4860" i="36"/>
  <c r="D4912" i="36"/>
  <c r="F4938" i="36"/>
  <c r="F5068" i="36"/>
  <c r="D5094" i="36"/>
  <c r="E5224" i="36"/>
  <c r="F5250" i="36"/>
  <c r="E5354" i="36"/>
  <c r="E5406" i="36"/>
  <c r="E5614" i="36"/>
  <c r="E5770" i="36"/>
  <c r="E5822" i="36"/>
  <c r="F5874" i="36"/>
  <c r="E5926" i="36"/>
  <c r="E5978" i="36"/>
  <c r="E6030" i="36"/>
  <c r="D6290" i="36"/>
  <c r="F6368" i="36"/>
  <c r="E6498" i="36"/>
  <c r="F6602" i="36"/>
  <c r="E6732" i="36"/>
  <c r="F6810" i="36"/>
  <c r="E6836" i="36"/>
  <c r="F6836" i="36"/>
  <c r="F6888" i="36"/>
  <c r="E6914" i="36"/>
  <c r="F6992" i="36"/>
  <c r="E7018" i="36"/>
  <c r="D856" i="36"/>
  <c r="F881" i="36"/>
  <c r="D1183" i="36"/>
  <c r="D1383" i="36"/>
  <c r="F1458" i="36"/>
  <c r="D1534" i="36"/>
  <c r="E1609" i="36"/>
  <c r="D1684" i="36"/>
  <c r="F1734" i="36"/>
  <c r="E1759" i="36"/>
  <c r="D1809" i="36"/>
  <c r="F1898" i="36"/>
  <c r="E2135" i="36"/>
  <c r="E2134" i="36"/>
  <c r="D2211" i="36"/>
  <c r="F2385" i="36"/>
  <c r="D2461" i="36"/>
  <c r="E2611" i="36"/>
  <c r="E2711" i="36"/>
  <c r="E2811" i="36"/>
  <c r="F2886" i="36"/>
  <c r="D2911" i="36"/>
  <c r="F2936" i="36"/>
  <c r="E3011" i="36"/>
  <c r="D3036" i="36"/>
  <c r="E3213" i="36"/>
  <c r="D3238" i="36"/>
  <c r="E3290" i="36"/>
  <c r="F3339" i="36"/>
  <c r="E3365" i="36"/>
  <c r="D3490" i="36"/>
  <c r="F3541" i="36"/>
  <c r="F3616" i="36"/>
  <c r="E3641" i="36"/>
  <c r="D3666" i="36"/>
  <c r="E3741" i="36"/>
  <c r="E3872" i="36"/>
  <c r="E3976" i="36"/>
  <c r="F4158" i="36"/>
  <c r="F4392" i="36"/>
  <c r="F4522" i="36"/>
  <c r="F4756" i="36"/>
  <c r="F4782" i="36"/>
  <c r="E4912" i="36"/>
  <c r="E5146" i="36"/>
  <c r="E5198" i="36"/>
  <c r="E5276" i="36"/>
  <c r="E5328" i="36"/>
  <c r="F5354" i="36"/>
  <c r="F5406" i="36"/>
  <c r="D5432" i="36"/>
  <c r="D5484" i="36"/>
  <c r="D5536" i="36"/>
  <c r="F5562" i="36"/>
  <c r="D5640" i="36"/>
  <c r="D5744" i="36"/>
  <c r="D5900" i="36"/>
  <c r="F6030" i="36"/>
  <c r="D6056" i="36"/>
  <c r="D6108" i="36"/>
  <c r="E6238" i="36"/>
  <c r="E6342" i="36"/>
  <c r="E6446" i="36"/>
  <c r="D6524" i="36"/>
  <c r="F6576" i="36"/>
  <c r="D6628" i="36"/>
  <c r="F6654" i="36"/>
  <c r="F6732" i="36"/>
  <c r="E6758" i="36"/>
  <c r="E6940" i="36"/>
  <c r="D1358" i="36"/>
  <c r="F1558" i="36"/>
  <c r="F1584" i="36"/>
  <c r="F1798" i="36"/>
  <c r="E2109" i="36"/>
  <c r="D2486" i="36"/>
  <c r="E2661" i="36"/>
  <c r="F2685" i="36"/>
  <c r="D2858" i="36"/>
  <c r="D2861" i="36" s="1"/>
  <c r="F3213" i="36"/>
  <c r="D3591" i="36"/>
  <c r="F3666" i="36"/>
  <c r="E4496" i="36"/>
  <c r="F4626" i="36"/>
  <c r="E4730" i="36"/>
  <c r="F5276" i="36"/>
  <c r="E5380" i="36"/>
  <c r="E5796" i="36"/>
  <c r="E6004" i="36"/>
  <c r="E6108" i="36"/>
  <c r="D6212" i="36"/>
  <c r="D6420" i="36"/>
  <c r="D6472" i="36"/>
  <c r="D6602" i="36"/>
  <c r="E6628" i="36"/>
  <c r="E6680" i="36"/>
  <c r="D6706" i="36"/>
  <c r="E6862" i="36"/>
  <c r="F6940" i="36"/>
  <c r="E6966" i="36"/>
  <c r="F7044" i="36"/>
  <c r="F7088" i="36"/>
  <c r="D197" i="35"/>
  <c r="E222" i="35"/>
  <c r="E248" i="35"/>
  <c r="D323" i="35"/>
  <c r="E103" i="35"/>
  <c r="E105" i="35"/>
  <c r="D65" i="35"/>
  <c r="D68" i="35" s="1"/>
  <c r="E95" i="35"/>
  <c r="C170" i="35"/>
  <c r="B95" i="35"/>
  <c r="C132" i="35"/>
  <c r="E132" i="35"/>
  <c r="B57" i="35"/>
  <c r="D105" i="35"/>
  <c r="D132" i="35"/>
  <c r="E197" i="35"/>
  <c r="C323" i="35"/>
  <c r="B377" i="35"/>
  <c r="E1855" i="36"/>
  <c r="E1873" i="36"/>
  <c r="D132" i="36"/>
  <c r="C169" i="36"/>
  <c r="C140" i="36" s="1"/>
  <c r="C141" i="36" s="1"/>
  <c r="F180" i="36"/>
  <c r="E217" i="36"/>
  <c r="F329" i="36"/>
  <c r="F409" i="36"/>
  <c r="D449" i="36"/>
  <c r="F512" i="36"/>
  <c r="F483" i="36" s="1"/>
  <c r="F484" i="36" s="1"/>
  <c r="D575" i="36"/>
  <c r="C573" i="36"/>
  <c r="D675" i="36"/>
  <c r="D673" i="36"/>
  <c r="D676" i="36" s="1"/>
  <c r="F725" i="36"/>
  <c r="E723" i="36"/>
  <c r="F726" i="36" s="1"/>
  <c r="D819" i="36"/>
  <c r="D880" i="36"/>
  <c r="D1107" i="36"/>
  <c r="F1283" i="36"/>
  <c r="E2084" i="36"/>
  <c r="E2511" i="36"/>
  <c r="F2636" i="36"/>
  <c r="C58" i="36"/>
  <c r="C29" i="36" s="1"/>
  <c r="C30" i="36" s="1"/>
  <c r="F95" i="36"/>
  <c r="E132" i="36"/>
  <c r="D169" i="36"/>
  <c r="D140" i="36" s="1"/>
  <c r="F205" i="36"/>
  <c r="F206" i="36" s="1"/>
  <c r="E254" i="36"/>
  <c r="D369" i="36"/>
  <c r="C512" i="36"/>
  <c r="E1132" i="36"/>
  <c r="F1308" i="36"/>
  <c r="E1883" i="36"/>
  <c r="E1881" i="36"/>
  <c r="D1984" i="36"/>
  <c r="C2048" i="36"/>
  <c r="C2030" i="36"/>
  <c r="C2031" i="36" s="1"/>
  <c r="D2034" i="36" s="1"/>
  <c r="C2073" i="36"/>
  <c r="C2055" i="36"/>
  <c r="C2081" i="36"/>
  <c r="D2083" i="36"/>
  <c r="E2186" i="36"/>
  <c r="F2258" i="36"/>
  <c r="F2261" i="36" s="1"/>
  <c r="F2260" i="36"/>
  <c r="E2286" i="36"/>
  <c r="F2360" i="36"/>
  <c r="F2358" i="36"/>
  <c r="E2386" i="36"/>
  <c r="E2586" i="36"/>
  <c r="E1805" i="36"/>
  <c r="F1808" i="36" s="1"/>
  <c r="E1823" i="36"/>
  <c r="E1973" i="36"/>
  <c r="E1955" i="36"/>
  <c r="E1958" i="36" s="1"/>
  <c r="F2208" i="36"/>
  <c r="F2211" i="36" s="1"/>
  <c r="F2210" i="36"/>
  <c r="F58" i="36"/>
  <c r="F169" i="36"/>
  <c r="F140" i="36" s="1"/>
  <c r="D58" i="36"/>
  <c r="C95" i="36"/>
  <c r="C66" i="36" s="1"/>
  <c r="C67" i="36" s="1"/>
  <c r="F132" i="36"/>
  <c r="E180" i="36"/>
  <c r="C205" i="36"/>
  <c r="C206" i="36" s="1"/>
  <c r="D512" i="36"/>
  <c r="D483" i="36" s="1"/>
  <c r="F1029" i="36"/>
  <c r="F1031" i="36"/>
  <c r="F1358" i="36"/>
  <c r="F1759" i="36"/>
  <c r="F2408" i="36"/>
  <c r="F2411" i="36" s="1"/>
  <c r="F2410" i="36"/>
  <c r="F5770" i="36"/>
  <c r="D95" i="36"/>
  <c r="D66" i="36" s="1"/>
  <c r="F291" i="36"/>
  <c r="E598" i="36"/>
  <c r="E600" i="36"/>
  <c r="D650" i="36"/>
  <c r="D648" i="36"/>
  <c r="D651" i="36" s="1"/>
  <c r="F750" i="36"/>
  <c r="E2310" i="36"/>
  <c r="F600" i="36"/>
  <c r="D600" i="36"/>
  <c r="F906" i="36"/>
  <c r="F1133" i="36"/>
  <c r="D1208" i="36"/>
  <c r="D1408" i="36"/>
  <c r="F1433" i="36"/>
  <c r="D1483" i="36"/>
  <c r="F1559" i="36"/>
  <c r="E1584" i="36"/>
  <c r="E1684" i="36"/>
  <c r="D1709" i="36"/>
  <c r="F1858" i="36"/>
  <c r="D1909" i="36"/>
  <c r="D1959" i="36"/>
  <c r="E1984" i="36"/>
  <c r="D1983" i="36"/>
  <c r="D2009" i="36"/>
  <c r="E2034" i="36"/>
  <c r="D2135" i="36"/>
  <c r="F2310" i="36"/>
  <c r="F2383" i="36"/>
  <c r="E2486" i="36"/>
  <c r="D2561" i="36"/>
  <c r="D2661" i="36"/>
  <c r="D2736" i="36"/>
  <c r="F3061" i="36"/>
  <c r="E3061" i="36"/>
  <c r="D3086" i="36"/>
  <c r="D3112" i="36"/>
  <c r="E3415" i="36"/>
  <c r="F3766" i="36"/>
  <c r="E3766" i="36"/>
  <c r="D3794" i="36"/>
  <c r="E4418" i="36"/>
  <c r="F4834" i="36"/>
  <c r="E5172" i="36"/>
  <c r="D6160" i="36"/>
  <c r="D6550" i="36"/>
  <c r="D576" i="36"/>
  <c r="E981" i="36"/>
  <c r="D1032" i="36"/>
  <c r="F1307" i="36"/>
  <c r="F1609" i="36"/>
  <c r="E3036" i="36"/>
  <c r="D5848" i="36"/>
  <c r="F5978" i="36"/>
  <c r="D6030" i="36"/>
  <c r="F6706" i="36"/>
  <c r="E6784" i="36"/>
  <c r="F6914" i="36"/>
  <c r="E6992" i="36"/>
  <c r="E7088" i="36"/>
  <c r="E7087" i="36" s="1"/>
  <c r="F7087" i="36"/>
  <c r="E551" i="36"/>
  <c r="E575" i="36"/>
  <c r="D601" i="36"/>
  <c r="F615" i="36"/>
  <c r="F780" i="36"/>
  <c r="F805" i="36"/>
  <c r="C819" i="36"/>
  <c r="E856" i="36"/>
  <c r="E1057" i="36"/>
  <c r="F1107" i="36"/>
  <c r="D1158" i="36"/>
  <c r="D1308" i="36"/>
  <c r="F1333" i="36"/>
  <c r="D1433" i="36"/>
  <c r="E1458" i="36"/>
  <c r="F1508" i="36"/>
  <c r="D1559" i="36"/>
  <c r="F1608" i="36"/>
  <c r="E1608" i="36"/>
  <c r="F1634" i="36"/>
  <c r="F1709" i="36"/>
  <c r="E1734" i="36"/>
  <c r="D1784" i="36"/>
  <c r="E1834" i="36"/>
  <c r="E1833" i="36"/>
  <c r="E1909" i="36"/>
  <c r="E1934" i="36"/>
  <c r="F1958" i="36"/>
  <c r="F2235" i="36"/>
  <c r="D2436" i="36"/>
  <c r="D2636" i="36"/>
  <c r="F2686" i="36"/>
  <c r="D2986" i="36"/>
  <c r="E2986" i="36"/>
  <c r="F3011" i="36"/>
  <c r="E3666" i="36"/>
  <c r="F4470" i="36"/>
  <c r="E4964" i="36"/>
  <c r="F6316" i="36"/>
  <c r="D3213" i="36"/>
  <c r="D3290" i="36"/>
  <c r="F3437" i="36"/>
  <c r="F3440" i="36" s="1"/>
  <c r="E3464" i="36"/>
  <c r="D3566" i="36"/>
  <c r="D3616" i="36"/>
  <c r="E3716" i="36"/>
  <c r="D3741" i="36"/>
  <c r="E4002" i="36"/>
  <c r="F4106" i="36"/>
  <c r="F4184" i="36"/>
  <c r="F4236" i="36"/>
  <c r="F4444" i="36"/>
  <c r="F4496" i="36"/>
  <c r="F4730" i="36"/>
  <c r="D4938" i="36"/>
  <c r="F4990" i="36"/>
  <c r="F5016" i="36"/>
  <c r="D5068" i="36"/>
  <c r="E5094" i="36"/>
  <c r="D5146" i="36"/>
  <c r="F5198" i="36"/>
  <c r="F5224" i="36"/>
  <c r="D5276" i="36"/>
  <c r="E5302" i="36"/>
  <c r="E5432" i="36"/>
  <c r="E5640" i="36"/>
  <c r="E5744" i="36"/>
  <c r="F5900" i="36"/>
  <c r="D5952" i="36"/>
  <c r="F6108" i="36"/>
  <c r="E6186" i="36"/>
  <c r="F6186" i="36"/>
  <c r="E6290" i="36"/>
  <c r="D6394" i="36"/>
  <c r="F6498" i="36"/>
  <c r="D6654" i="36"/>
  <c r="E7070" i="36"/>
  <c r="F7070" i="36"/>
  <c r="D2786" i="36"/>
  <c r="E2860" i="36"/>
  <c r="D2961" i="36"/>
  <c r="E3086" i="36"/>
  <c r="E3111" i="36"/>
  <c r="E3439" i="36"/>
  <c r="F3464" i="36"/>
  <c r="F3566" i="36"/>
  <c r="E3616" i="36"/>
  <c r="D3641" i="36"/>
  <c r="D3691" i="36"/>
  <c r="F4080" i="36"/>
  <c r="F4418" i="36"/>
  <c r="E4626" i="36"/>
  <c r="D4730" i="36"/>
  <c r="F4860" i="36"/>
  <c r="F4964" i="36"/>
  <c r="D5042" i="36"/>
  <c r="F5172" i="36"/>
  <c r="F5432" i="36"/>
  <c r="E5510" i="36"/>
  <c r="D5562" i="36"/>
  <c r="F5614" i="36"/>
  <c r="F5640" i="36"/>
  <c r="D5692" i="36"/>
  <c r="E5718" i="36"/>
  <c r="E5848" i="36"/>
  <c r="E6056" i="36"/>
  <c r="E6160" i="36"/>
  <c r="F6212" i="36"/>
  <c r="E6264" i="36"/>
  <c r="D6446" i="36"/>
  <c r="E6472" i="36"/>
  <c r="E6550" i="36"/>
  <c r="E6654" i="36"/>
  <c r="D6732" i="36"/>
  <c r="D6836" i="36"/>
  <c r="D6940" i="36"/>
  <c r="E7044" i="36"/>
  <c r="F2811" i="36"/>
  <c r="F2911" i="36"/>
  <c r="D2936" i="36"/>
  <c r="D3011" i="36"/>
  <c r="F3036" i="36"/>
  <c r="D3061" i="36"/>
  <c r="F3111" i="36"/>
  <c r="E3339" i="36"/>
  <c r="F3691" i="36"/>
  <c r="D3766" i="36"/>
  <c r="D4080" i="36"/>
  <c r="D4418" i="36"/>
  <c r="D5120" i="36"/>
  <c r="E5562" i="36"/>
  <c r="F5588" i="36"/>
  <c r="F5822" i="36"/>
  <c r="E6134" i="36"/>
  <c r="E6602" i="36"/>
  <c r="C103" i="36"/>
  <c r="C104" i="36" s="1"/>
  <c r="E29" i="36"/>
  <c r="E59" i="36" s="1"/>
  <c r="F29" i="36"/>
  <c r="F59" i="36" s="1"/>
  <c r="E66" i="36"/>
  <c r="E96" i="36" s="1"/>
  <c r="D103" i="36"/>
  <c r="D133" i="36" s="1"/>
  <c r="F141" i="36"/>
  <c r="E930" i="36"/>
  <c r="E928" i="36"/>
  <c r="E931" i="36" s="1"/>
  <c r="C2106" i="36"/>
  <c r="D2108" i="36"/>
  <c r="F66" i="36"/>
  <c r="F96" i="36" s="1"/>
  <c r="E103" i="36"/>
  <c r="E133" i="36" s="1"/>
  <c r="D141" i="36"/>
  <c r="C7089" i="36"/>
  <c r="C7088" i="36" s="1"/>
  <c r="C7087" i="36" s="1"/>
  <c r="C483" i="36"/>
  <c r="C484" i="36" s="1"/>
  <c r="F673" i="36"/>
  <c r="F676" i="36" s="1"/>
  <c r="F675" i="36"/>
  <c r="D750" i="36"/>
  <c r="D748" i="36"/>
  <c r="D751" i="36" s="1"/>
  <c r="E750" i="36"/>
  <c r="D29" i="36"/>
  <c r="D59" i="36"/>
  <c r="F103" i="36"/>
  <c r="F133" i="36" s="1"/>
  <c r="F575" i="36"/>
  <c r="F573" i="36"/>
  <c r="F576" i="36" s="1"/>
  <c r="D725" i="36"/>
  <c r="D723" i="36"/>
  <c r="D726" i="36" s="1"/>
  <c r="E725" i="36"/>
  <c r="E169" i="36"/>
  <c r="E140" i="36" s="1"/>
  <c r="F551" i="36"/>
  <c r="F648" i="36"/>
  <c r="F651" i="36" s="1"/>
  <c r="F650" i="36"/>
  <c r="E751" i="36"/>
  <c r="F751" i="36"/>
  <c r="E980" i="36"/>
  <c r="D1007" i="36"/>
  <c r="E1007" i="36"/>
  <c r="E1559" i="36"/>
  <c r="F1684" i="36"/>
  <c r="E2056" i="36"/>
  <c r="E2059" i="36" s="1"/>
  <c r="D2109" i="36"/>
  <c r="F2183" i="36"/>
  <c r="F2186" i="36" s="1"/>
  <c r="E2261" i="36"/>
  <c r="E3136" i="36"/>
  <c r="F3136" i="36"/>
  <c r="E3134" i="36"/>
  <c r="E3137" i="36" s="1"/>
  <c r="D180" i="36"/>
  <c r="D205" i="36"/>
  <c r="D206" i="36" s="1"/>
  <c r="D291" i="36"/>
  <c r="E409" i="36"/>
  <c r="F486" i="36"/>
  <c r="D523" i="36"/>
  <c r="D526" i="36" s="1"/>
  <c r="E576" i="36"/>
  <c r="F598" i="36"/>
  <c r="F601" i="36" s="1"/>
  <c r="F698" i="36"/>
  <c r="F701" i="36" s="1"/>
  <c r="F700" i="36"/>
  <c r="E726" i="36"/>
  <c r="F856" i="36"/>
  <c r="F930" i="36"/>
  <c r="F928" i="36"/>
  <c r="F931" i="36" s="1"/>
  <c r="E952" i="36"/>
  <c r="E7086" i="36" s="1"/>
  <c r="E7119" i="36" s="1"/>
  <c r="E970" i="36"/>
  <c r="F977" i="36"/>
  <c r="F995" i="36"/>
  <c r="E1031" i="36"/>
  <c r="E1029" i="36"/>
  <c r="E1032" i="36" s="1"/>
  <c r="F1233" i="36"/>
  <c r="D1659" i="36"/>
  <c r="D1859" i="36"/>
  <c r="E1884" i="36"/>
  <c r="F1905" i="36"/>
  <c r="F1956" i="36"/>
  <c r="F2034" i="36"/>
  <c r="F2058" i="36"/>
  <c r="F2056" i="36"/>
  <c r="F2059" i="36" s="1"/>
  <c r="F2158" i="36"/>
  <c r="F2161" i="36" s="1"/>
  <c r="D2236" i="36"/>
  <c r="E2236" i="36"/>
  <c r="E2535" i="36"/>
  <c r="F2535" i="36"/>
  <c r="E2533" i="36"/>
  <c r="E2536" i="36" s="1"/>
  <c r="D2711" i="36"/>
  <c r="E3159" i="36"/>
  <c r="E3162" i="36" s="1"/>
  <c r="D179" i="36"/>
  <c r="F487" i="36"/>
  <c r="E523" i="36"/>
  <c r="E526" i="36" s="1"/>
  <c r="F525" i="36"/>
  <c r="D551" i="36"/>
  <c r="F955" i="36"/>
  <c r="F1032" i="36"/>
  <c r="F1132" i="36"/>
  <c r="E1180" i="36"/>
  <c r="E1183" i="36" s="1"/>
  <c r="F1531" i="36"/>
  <c r="F1534" i="36" s="1"/>
  <c r="E1856" i="36"/>
  <c r="E1859" i="36" s="1"/>
  <c r="E1858" i="36"/>
  <c r="F1980" i="36"/>
  <c r="F2081" i="36"/>
  <c r="F2084" i="36" s="1"/>
  <c r="C2123" i="36"/>
  <c r="F3261" i="36"/>
  <c r="F3264" i="36" s="1"/>
  <c r="F217" i="36"/>
  <c r="F254" i="36"/>
  <c r="E369" i="36"/>
  <c r="F526" i="36"/>
  <c r="D550" i="36"/>
  <c r="F550" i="36"/>
  <c r="E601" i="36"/>
  <c r="D700" i="36"/>
  <c r="D780" i="36"/>
  <c r="E780" i="36"/>
  <c r="E831" i="36"/>
  <c r="F970" i="36"/>
  <c r="F1155" i="36"/>
  <c r="F1158" i="36" s="1"/>
  <c r="E1208" i="36"/>
  <c r="E1383" i="36"/>
  <c r="E1408" i="36"/>
  <c r="F1408" i="36"/>
  <c r="E1808" i="36"/>
  <c r="E1806" i="36"/>
  <c r="E1809" i="36" s="1"/>
  <c r="F1859" i="36"/>
  <c r="F1881" i="36"/>
  <c r="F1884" i="36" s="1"/>
  <c r="F1883" i="36"/>
  <c r="D1934" i="36"/>
  <c r="F2132" i="36"/>
  <c r="F2135" i="36" s="1"/>
  <c r="D2134" i="36"/>
  <c r="E2211" i="36"/>
  <c r="D2311" i="36"/>
  <c r="E2335" i="36"/>
  <c r="F2335" i="36"/>
  <c r="E2333" i="36"/>
  <c r="E2336" i="36" s="1"/>
  <c r="F3716" i="36"/>
  <c r="E3950" i="36"/>
  <c r="D3950" i="36"/>
  <c r="D216" i="36"/>
  <c r="E651" i="36"/>
  <c r="E650" i="36"/>
  <c r="E676" i="36"/>
  <c r="E675" i="36"/>
  <c r="F831" i="36"/>
  <c r="D1133" i="36"/>
  <c r="F1182" i="36"/>
  <c r="F1180" i="36"/>
  <c r="F1183" i="36" s="1"/>
  <c r="F1208" i="36"/>
  <c r="D1258" i="36"/>
  <c r="D1333" i="36"/>
  <c r="E1483" i="36"/>
  <c r="D1508" i="36"/>
  <c r="D1634" i="36"/>
  <c r="D1734" i="36"/>
  <c r="E1784" i="36"/>
  <c r="F1784" i="36"/>
  <c r="F1948" i="36"/>
  <c r="E2009" i="36"/>
  <c r="F2009" i="36"/>
  <c r="D2033" i="36"/>
  <c r="C2098" i="36"/>
  <c r="F2283" i="36"/>
  <c r="F2286" i="36" s="1"/>
  <c r="E2311" i="36"/>
  <c r="F2386" i="36"/>
  <c r="E2436" i="36"/>
  <c r="F2486" i="36"/>
  <c r="F2508" i="36"/>
  <c r="F2511" i="36" s="1"/>
  <c r="E2561" i="36"/>
  <c r="F2611" i="36"/>
  <c r="E2636" i="36"/>
  <c r="F2658" i="36"/>
  <c r="F2661" i="36" s="1"/>
  <c r="E2786" i="36"/>
  <c r="F2836" i="36"/>
  <c r="E2861" i="36"/>
  <c r="C2883" i="36"/>
  <c r="D2886" i="36" s="1"/>
  <c r="F3161" i="36"/>
  <c r="F3159" i="36"/>
  <c r="F3162" i="36" s="1"/>
  <c r="F3312" i="36"/>
  <c r="F3315" i="36" s="1"/>
  <c r="F3340" i="36"/>
  <c r="D3440" i="36"/>
  <c r="D3465" i="36"/>
  <c r="E3489" i="36"/>
  <c r="F3489" i="36"/>
  <c r="E3487" i="36"/>
  <c r="E3490" i="36" s="1"/>
  <c r="E4236" i="36"/>
  <c r="D4236" i="36"/>
  <c r="D1082" i="36"/>
  <c r="E1258" i="36"/>
  <c r="E1333" i="36"/>
  <c r="F1383" i="36"/>
  <c r="D1609" i="36"/>
  <c r="F1833" i="36"/>
  <c r="F1831" i="36"/>
  <c r="F1834" i="36" s="1"/>
  <c r="F1934" i="36"/>
  <c r="E1956" i="36"/>
  <c r="E1959" i="36" s="1"/>
  <c r="C2023" i="36"/>
  <c r="D2084" i="36"/>
  <c r="D2186" i="36"/>
  <c r="E2358" i="36"/>
  <c r="E2361" i="36" s="1"/>
  <c r="F2458" i="36"/>
  <c r="F2461" i="36" s="1"/>
  <c r="D3390" i="36"/>
  <c r="F3514" i="36"/>
  <c r="E3512" i="36"/>
  <c r="E3515" i="36" s="1"/>
  <c r="E4210" i="36"/>
  <c r="F4210" i="36"/>
  <c r="F6264" i="36"/>
  <c r="F6290" i="36"/>
  <c r="D6342" i="36"/>
  <c r="E2761" i="36"/>
  <c r="E2936" i="36"/>
  <c r="E3112" i="36"/>
  <c r="F3137" i="36"/>
  <c r="E3188" i="36"/>
  <c r="D3237" i="36"/>
  <c r="E3238" i="36"/>
  <c r="D3315" i="36"/>
  <c r="E3390" i="36"/>
  <c r="F3412" i="36"/>
  <c r="F3415" i="36" s="1"/>
  <c r="E3465" i="36"/>
  <c r="F3490" i="36"/>
  <c r="F3820" i="36"/>
  <c r="E3820" i="36"/>
  <c r="D4158" i="36"/>
  <c r="D4288" i="36"/>
  <c r="E4288" i="36"/>
  <c r="D2286" i="36"/>
  <c r="D2386" i="36"/>
  <c r="E2411" i="36"/>
  <c r="D2511" i="36"/>
  <c r="D2586" i="36"/>
  <c r="D2686" i="36"/>
  <c r="F2736" i="36"/>
  <c r="F2761" i="36"/>
  <c r="D2811" i="36"/>
  <c r="E2911" i="36"/>
  <c r="F3188" i="36"/>
  <c r="E3237" i="36"/>
  <c r="F3238" i="36"/>
  <c r="D3264" i="36"/>
  <c r="D3340" i="36"/>
  <c r="F3362" i="36"/>
  <c r="F3365" i="36" s="1"/>
  <c r="D3541" i="36"/>
  <c r="F4028" i="36"/>
  <c r="E4028" i="36"/>
  <c r="F3794" i="36"/>
  <c r="F4002" i="36"/>
  <c r="D4262" i="36"/>
  <c r="E4574" i="36"/>
  <c r="F4574" i="36"/>
  <c r="F4678" i="36"/>
  <c r="E4678" i="36"/>
  <c r="D4808" i="36"/>
  <c r="E5120" i="36"/>
  <c r="D5250" i="36"/>
  <c r="E5536" i="36"/>
  <c r="D5666" i="36"/>
  <c r="E5952" i="36"/>
  <c r="D6082" i="36"/>
  <c r="F6628" i="36"/>
  <c r="D6680" i="36"/>
  <c r="D6784" i="36"/>
  <c r="D6888" i="36"/>
  <c r="D6992" i="36"/>
  <c r="D7070" i="36"/>
  <c r="D3515" i="36"/>
  <c r="E3846" i="36"/>
  <c r="D3846" i="36"/>
  <c r="F3924" i="36"/>
  <c r="E3924" i="36"/>
  <c r="E4054" i="36"/>
  <c r="D4054" i="36"/>
  <c r="F4132" i="36"/>
  <c r="E4132" i="36"/>
  <c r="D4184" i="36"/>
  <c r="E4184" i="36"/>
  <c r="E4548" i="36"/>
  <c r="E6420" i="36"/>
  <c r="F6472" i="36"/>
  <c r="E4158" i="36"/>
  <c r="E4262" i="36"/>
  <c r="D4392" i="36"/>
  <c r="F4548" i="36"/>
  <c r="F4652" i="36"/>
  <c r="E4808" i="36"/>
  <c r="F4886" i="36"/>
  <c r="F4912" i="36"/>
  <c r="D4964" i="36"/>
  <c r="E5042" i="36"/>
  <c r="F5094" i="36"/>
  <c r="F5120" i="36"/>
  <c r="D5172" i="36"/>
  <c r="E5250" i="36"/>
  <c r="F5302" i="36"/>
  <c r="F5328" i="36"/>
  <c r="D5380" i="36"/>
  <c r="E5458" i="36"/>
  <c r="F5510" i="36"/>
  <c r="F5536" i="36"/>
  <c r="D5588" i="36"/>
  <c r="E5666" i="36"/>
  <c r="F5718" i="36"/>
  <c r="F5744" i="36"/>
  <c r="D5796" i="36"/>
  <c r="E5874" i="36"/>
  <c r="F5926" i="36"/>
  <c r="F5952" i="36"/>
  <c r="D6004" i="36"/>
  <c r="E6082" i="36"/>
  <c r="F6134" i="36"/>
  <c r="F6160" i="36"/>
  <c r="F6238" i="36"/>
  <c r="D6316" i="36"/>
  <c r="E6394" i="36"/>
  <c r="F6550" i="36"/>
  <c r="D6758" i="36"/>
  <c r="D6862" i="36"/>
  <c r="D6966" i="36"/>
  <c r="F7086" i="36"/>
  <c r="F7119" i="36" s="1"/>
  <c r="F3512" i="36"/>
  <c r="F3515" i="36" s="1"/>
  <c r="E4704" i="36"/>
  <c r="D4704" i="36"/>
  <c r="D7044" i="36"/>
  <c r="C106" i="35"/>
  <c r="D145" i="35"/>
  <c r="D143" i="35"/>
  <c r="E171" i="35"/>
  <c r="B194" i="35"/>
  <c r="C197" i="35" s="1"/>
  <c r="C196" i="35"/>
  <c r="C247" i="35"/>
  <c r="C245" i="35"/>
  <c r="C248" i="35" s="1"/>
  <c r="D247" i="35"/>
  <c r="E272" i="35"/>
  <c r="D272" i="35"/>
  <c r="D270" i="35"/>
  <c r="C344" i="35"/>
  <c r="C364" i="35"/>
  <c r="B28" i="35"/>
  <c r="B29" i="35" s="1"/>
  <c r="C66" i="35"/>
  <c r="C69" i="35" s="1"/>
  <c r="C68" i="35"/>
  <c r="E143" i="35"/>
  <c r="E145" i="35"/>
  <c r="E273" i="35"/>
  <c r="C295" i="35"/>
  <c r="C298" i="35" s="1"/>
  <c r="C297" i="35"/>
  <c r="D344" i="35"/>
  <c r="B364" i="35"/>
  <c r="C28" i="35"/>
  <c r="C222" i="35"/>
  <c r="C270" i="35"/>
  <c r="C273" i="35" s="1"/>
  <c r="C272" i="35"/>
  <c r="D297" i="35"/>
  <c r="D295" i="35"/>
  <c r="E344" i="35"/>
  <c r="E297" i="35"/>
  <c r="E295" i="35"/>
  <c r="E320" i="35"/>
  <c r="E323" i="35" s="1"/>
  <c r="E322" i="35"/>
  <c r="C145" i="35"/>
  <c r="C143" i="35"/>
  <c r="C146" i="35" s="1"/>
  <c r="D57" i="35"/>
  <c r="D364" i="35" s="1"/>
  <c r="C221" i="35"/>
  <c r="E54" i="35"/>
  <c r="E66" i="35"/>
  <c r="D103" i="35"/>
  <c r="D106" i="35" s="1"/>
  <c r="C168" i="35"/>
  <c r="C171" i="35" s="1"/>
  <c r="E170" i="35"/>
  <c r="B344" i="35"/>
  <c r="C105" i="35"/>
  <c r="C95" i="35"/>
  <c r="B132" i="35"/>
  <c r="F2336" i="36" l="1"/>
  <c r="D486" i="36"/>
  <c r="E298" i="35"/>
  <c r="D273" i="35"/>
  <c r="E68" i="35"/>
  <c r="D95" i="35"/>
  <c r="D66" i="35"/>
  <c r="D69" i="35" s="1"/>
  <c r="D298" i="35"/>
  <c r="D96" i="36"/>
  <c r="D7086" i="36"/>
  <c r="H7087" i="36" s="1"/>
  <c r="C7086" i="36"/>
  <c r="C7119" i="36" s="1"/>
  <c r="F2536" i="36"/>
  <c r="D143" i="36"/>
  <c r="D2058" i="36"/>
  <c r="C2056" i="36"/>
  <c r="D2059" i="36" s="1"/>
  <c r="E486" i="36"/>
  <c r="D484" i="36"/>
  <c r="D487" i="36" s="1"/>
  <c r="C96" i="36"/>
  <c r="D144" i="36"/>
  <c r="F1809" i="36"/>
  <c r="F106" i="36"/>
  <c r="F104" i="36"/>
  <c r="D32" i="36"/>
  <c r="D30" i="36"/>
  <c r="D33" i="36" s="1"/>
  <c r="E487" i="36"/>
  <c r="C59" i="36"/>
  <c r="E953" i="36"/>
  <c r="E955" i="36"/>
  <c r="D104" i="36"/>
  <c r="D107" i="36" s="1"/>
  <c r="D106" i="36"/>
  <c r="F30" i="36"/>
  <c r="F32" i="36"/>
  <c r="E30" i="36"/>
  <c r="E32" i="36"/>
  <c r="F1983" i="36"/>
  <c r="F1981" i="36"/>
  <c r="F1984" i="36" s="1"/>
  <c r="F1959" i="36"/>
  <c r="F67" i="36"/>
  <c r="F69" i="36"/>
  <c r="D69" i="36"/>
  <c r="D67" i="36"/>
  <c r="D70" i="36" s="1"/>
  <c r="C133" i="36"/>
  <c r="F1908" i="36"/>
  <c r="F1906" i="36"/>
  <c r="F1909" i="36" s="1"/>
  <c r="F978" i="36"/>
  <c r="F981" i="36" s="1"/>
  <c r="F980" i="36"/>
  <c r="F2361" i="36"/>
  <c r="E141" i="36"/>
  <c r="E144" i="36" s="1"/>
  <c r="E143" i="36"/>
  <c r="E106" i="36"/>
  <c r="E104" i="36"/>
  <c r="F143" i="36"/>
  <c r="E69" i="36"/>
  <c r="E67" i="36"/>
  <c r="E70" i="36" s="1"/>
  <c r="D146" i="35"/>
  <c r="E383" i="35"/>
  <c r="E57" i="35"/>
  <c r="E106" i="35"/>
  <c r="C347" i="35"/>
  <c r="C345" i="35"/>
  <c r="C363" i="35"/>
  <c r="C396" i="35" s="1"/>
  <c r="B363" i="35"/>
  <c r="B345" i="35"/>
  <c r="E345" i="35"/>
  <c r="E347" i="35"/>
  <c r="C29" i="35"/>
  <c r="C32" i="35" s="1"/>
  <c r="C31" i="35"/>
  <c r="D345" i="35"/>
  <c r="D348" i="35" s="1"/>
  <c r="D347" i="35"/>
  <c r="B396" i="35"/>
  <c r="D28" i="35"/>
  <c r="D363" i="35" s="1"/>
  <c r="D396" i="35" s="1"/>
  <c r="C58" i="35"/>
  <c r="E146" i="35"/>
  <c r="B58" i="35"/>
  <c r="D171" i="35"/>
  <c r="D248" i="35"/>
  <c r="E69" i="35" l="1"/>
  <c r="D7119" i="36"/>
  <c r="E33" i="36"/>
  <c r="F33" i="36"/>
  <c r="E956" i="36"/>
  <c r="F956" i="36"/>
  <c r="E107" i="36"/>
  <c r="F70" i="36"/>
  <c r="F107" i="36"/>
  <c r="F144" i="36"/>
  <c r="E28" i="35"/>
  <c r="E364" i="35"/>
  <c r="C348" i="35"/>
  <c r="D58" i="35"/>
  <c r="D31" i="35"/>
  <c r="D29" i="35"/>
  <c r="D32" i="35" s="1"/>
  <c r="E348" i="35"/>
  <c r="E31" i="35" l="1"/>
  <c r="E29" i="35"/>
  <c r="E32" i="35" s="1"/>
  <c r="E363" i="35"/>
  <c r="E396" i="35" s="1"/>
  <c r="E58" i="35"/>
  <c r="E250" i="34" l="1"/>
  <c r="D250" i="34"/>
  <c r="C250" i="34"/>
  <c r="B250" i="34"/>
  <c r="B249" i="34" s="1"/>
  <c r="E249" i="34"/>
  <c r="D249" i="34"/>
  <c r="C249" i="34"/>
  <c r="E245" i="34"/>
  <c r="D245" i="34"/>
  <c r="C245" i="34"/>
  <c r="B245" i="34"/>
  <c r="E244" i="34"/>
  <c r="D244" i="34"/>
  <c r="C244" i="34"/>
  <c r="B244" i="34"/>
  <c r="E230" i="34"/>
  <c r="D230" i="34"/>
  <c r="C230" i="34"/>
  <c r="B230" i="34"/>
  <c r="E229" i="34"/>
  <c r="D229" i="34"/>
  <c r="C229" i="34"/>
  <c r="B229" i="34"/>
  <c r="E227" i="34"/>
  <c r="E226" i="34" s="1"/>
  <c r="D227" i="34"/>
  <c r="C227" i="34"/>
  <c r="B227" i="34"/>
  <c r="B226" i="34" s="1"/>
  <c r="D226" i="34"/>
  <c r="C226" i="34"/>
  <c r="E224" i="34"/>
  <c r="D224" i="34"/>
  <c r="C224" i="34"/>
  <c r="B224" i="34"/>
  <c r="B223" i="34" s="1"/>
  <c r="E223" i="34"/>
  <c r="D223" i="34"/>
  <c r="C223" i="34"/>
  <c r="C222" i="34" s="1"/>
  <c r="E215" i="34"/>
  <c r="D215" i="34"/>
  <c r="C215" i="34"/>
  <c r="B215" i="34"/>
  <c r="E210" i="34"/>
  <c r="E220" i="34" s="1"/>
  <c r="D210" i="34"/>
  <c r="D220" i="34" s="1"/>
  <c r="C210" i="34"/>
  <c r="C220" i="34" s="1"/>
  <c r="B210" i="34"/>
  <c r="B220" i="34" s="1"/>
  <c r="E189" i="34"/>
  <c r="D189" i="34"/>
  <c r="C189" i="34"/>
  <c r="B189" i="34"/>
  <c r="E184" i="34"/>
  <c r="E194" i="34" s="1"/>
  <c r="D184" i="34"/>
  <c r="D194" i="34" s="1"/>
  <c r="C184" i="34"/>
  <c r="C194" i="34" s="1"/>
  <c r="B184" i="34"/>
  <c r="B194" i="34" s="1"/>
  <c r="B177" i="34"/>
  <c r="E163" i="34"/>
  <c r="D163" i="34"/>
  <c r="C163" i="34"/>
  <c r="B163" i="34"/>
  <c r="E158" i="34"/>
  <c r="E168" i="34" s="1"/>
  <c r="D158" i="34"/>
  <c r="D168" i="34" s="1"/>
  <c r="C158" i="34"/>
  <c r="C168" i="34" s="1"/>
  <c r="B158" i="34"/>
  <c r="B168" i="34" s="1"/>
  <c r="E137" i="34"/>
  <c r="D137" i="34"/>
  <c r="C137" i="34"/>
  <c r="B137" i="34"/>
  <c r="E132" i="34"/>
  <c r="E142" i="34" s="1"/>
  <c r="D132" i="34"/>
  <c r="D142" i="34" s="1"/>
  <c r="C132" i="34"/>
  <c r="C142" i="34" s="1"/>
  <c r="B132" i="34"/>
  <c r="B142" i="34" s="1"/>
  <c r="E111" i="34"/>
  <c r="D111" i="34"/>
  <c r="C111" i="34"/>
  <c r="B111" i="34"/>
  <c r="E106" i="34"/>
  <c r="D106" i="34"/>
  <c r="C106" i="34"/>
  <c r="B106" i="34"/>
  <c r="E101" i="34"/>
  <c r="D101" i="34"/>
  <c r="C101" i="34"/>
  <c r="E100" i="34"/>
  <c r="D100" i="34"/>
  <c r="C100" i="34"/>
  <c r="E99" i="34"/>
  <c r="E102" i="34" s="1"/>
  <c r="D99" i="34"/>
  <c r="C99" i="34"/>
  <c r="C102" i="34" s="1"/>
  <c r="E85" i="34"/>
  <c r="D85" i="34"/>
  <c r="C85" i="34"/>
  <c r="B85" i="34"/>
  <c r="E80" i="34"/>
  <c r="E90" i="34" s="1"/>
  <c r="D80" i="34"/>
  <c r="D90" i="34" s="1"/>
  <c r="C80" i="34"/>
  <c r="C90" i="34" s="1"/>
  <c r="B80" i="34"/>
  <c r="B90" i="34" s="1"/>
  <c r="E75" i="34"/>
  <c r="D75" i="34"/>
  <c r="C75" i="34"/>
  <c r="E74" i="34"/>
  <c r="D74" i="34"/>
  <c r="C74" i="34"/>
  <c r="E73" i="34"/>
  <c r="D73" i="34"/>
  <c r="C73" i="34"/>
  <c r="C76" i="34" s="1"/>
  <c r="B73" i="34"/>
  <c r="E43" i="34"/>
  <c r="D43" i="34"/>
  <c r="C43" i="34"/>
  <c r="B43" i="34"/>
  <c r="E40" i="34"/>
  <c r="D40" i="34"/>
  <c r="C40" i="34"/>
  <c r="B40" i="34"/>
  <c r="E37" i="34"/>
  <c r="E58" i="34" s="1"/>
  <c r="D37" i="34"/>
  <c r="D58" i="34" s="1"/>
  <c r="D62" i="34" s="1"/>
  <c r="C37" i="34"/>
  <c r="C58" i="34" s="1"/>
  <c r="C62" i="34" s="1"/>
  <c r="B37" i="34"/>
  <c r="B58" i="34" s="1"/>
  <c r="B62" i="34" s="1"/>
  <c r="E33" i="34"/>
  <c r="D33" i="34"/>
  <c r="C33" i="34"/>
  <c r="E32" i="34"/>
  <c r="E62" i="34" s="1"/>
  <c r="D32" i="34"/>
  <c r="C32" i="34"/>
  <c r="E31" i="34"/>
  <c r="D31" i="34"/>
  <c r="C31" i="34"/>
  <c r="D76" i="34" l="1"/>
  <c r="E222" i="34"/>
  <c r="D222" i="34"/>
  <c r="E76" i="34"/>
  <c r="D116" i="34"/>
  <c r="C116" i="34"/>
  <c r="D102" i="34"/>
  <c r="E116" i="34"/>
  <c r="E221" i="34" s="1"/>
  <c r="E254" i="34" s="1"/>
  <c r="B116" i="34"/>
  <c r="B221" i="34" s="1"/>
  <c r="C221" i="34"/>
  <c r="C254" i="34" s="1"/>
  <c r="D221" i="34"/>
  <c r="D254" i="34" s="1"/>
  <c r="B222" i="34"/>
  <c r="B254" i="34" l="1"/>
  <c r="G416" i="33"/>
  <c r="F416" i="33"/>
  <c r="E416" i="33"/>
  <c r="D416" i="33"/>
  <c r="G414" i="33"/>
  <c r="F414" i="33"/>
  <c r="E414" i="33"/>
  <c r="E417" i="33" s="1"/>
  <c r="D414" i="33"/>
  <c r="G404" i="33"/>
  <c r="F404" i="33"/>
  <c r="G405" i="33" s="1"/>
  <c r="E404" i="33"/>
  <c r="E405" i="33" s="1"/>
  <c r="D404" i="33"/>
  <c r="G402" i="33"/>
  <c r="F402" i="33"/>
  <c r="E402" i="33"/>
  <c r="D402" i="33"/>
  <c r="G400" i="33"/>
  <c r="F400" i="33"/>
  <c r="E400" i="33"/>
  <c r="E398" i="33" s="1"/>
  <c r="D400" i="33"/>
  <c r="D398" i="33" s="1"/>
  <c r="G396" i="33"/>
  <c r="F396" i="33"/>
  <c r="E396" i="33"/>
  <c r="D396" i="33"/>
  <c r="F389" i="33"/>
  <c r="E389" i="33"/>
  <c r="G388" i="33"/>
  <c r="F388" i="33"/>
  <c r="E388" i="33"/>
  <c r="F387" i="33"/>
  <c r="E387" i="33"/>
  <c r="D387" i="33"/>
  <c r="G386" i="33"/>
  <c r="G389" i="33" s="1"/>
  <c r="G379" i="33"/>
  <c r="F379" i="33"/>
  <c r="E379" i="33"/>
  <c r="D379" i="33"/>
  <c r="G372" i="33"/>
  <c r="F372" i="33"/>
  <c r="E372" i="33"/>
  <c r="G371" i="33"/>
  <c r="F371" i="33"/>
  <c r="E371" i="33"/>
  <c r="G370" i="33"/>
  <c r="F370" i="33"/>
  <c r="G373" i="33" s="1"/>
  <c r="E370" i="33"/>
  <c r="D370" i="33"/>
  <c r="G360" i="33"/>
  <c r="F360" i="33"/>
  <c r="E360" i="33"/>
  <c r="D360" i="33"/>
  <c r="G353" i="33"/>
  <c r="F353" i="33"/>
  <c r="E353" i="33"/>
  <c r="G352" i="33"/>
  <c r="F352" i="33"/>
  <c r="E352" i="33"/>
  <c r="G351" i="33"/>
  <c r="F351" i="33"/>
  <c r="E351" i="33"/>
  <c r="D351" i="33"/>
  <c r="G342" i="33"/>
  <c r="F342" i="33"/>
  <c r="E342" i="33"/>
  <c r="D342" i="33"/>
  <c r="G335" i="33"/>
  <c r="F335" i="33"/>
  <c r="E335" i="33"/>
  <c r="G334" i="33"/>
  <c r="F334" i="33"/>
  <c r="E334" i="33"/>
  <c r="G333" i="33"/>
  <c r="F333" i="33"/>
  <c r="F336" i="33" s="1"/>
  <c r="E333" i="33"/>
  <c r="D333" i="33"/>
  <c r="E336" i="33" s="1"/>
  <c r="G324" i="33"/>
  <c r="F324" i="33"/>
  <c r="E324" i="33"/>
  <c r="D324" i="33"/>
  <c r="G317" i="33"/>
  <c r="F317" i="33"/>
  <c r="E317" i="33"/>
  <c r="G316" i="33"/>
  <c r="F316" i="33"/>
  <c r="E316" i="33"/>
  <c r="G315" i="33"/>
  <c r="F315" i="33"/>
  <c r="E315" i="33"/>
  <c r="F318" i="33" s="1"/>
  <c r="D315" i="33"/>
  <c r="G306" i="33"/>
  <c r="F306" i="33"/>
  <c r="E306" i="33"/>
  <c r="D306" i="33"/>
  <c r="G299" i="33"/>
  <c r="F299" i="33"/>
  <c r="E299" i="33"/>
  <c r="G298" i="33"/>
  <c r="F298" i="33"/>
  <c r="E298" i="33"/>
  <c r="G297" i="33"/>
  <c r="F297" i="33"/>
  <c r="E297" i="33"/>
  <c r="D297" i="33"/>
  <c r="G288" i="33"/>
  <c r="F288" i="33"/>
  <c r="E288" i="33"/>
  <c r="D288" i="33"/>
  <c r="G281" i="33"/>
  <c r="F281" i="33"/>
  <c r="E281" i="33"/>
  <c r="G280" i="33"/>
  <c r="F280" i="33"/>
  <c r="E280" i="33"/>
  <c r="G279" i="33"/>
  <c r="F279" i="33"/>
  <c r="E279" i="33"/>
  <c r="E282" i="33" s="1"/>
  <c r="D279" i="33"/>
  <c r="G270" i="33"/>
  <c r="F270" i="33"/>
  <c r="E270" i="33"/>
  <c r="D270" i="33"/>
  <c r="G263" i="33"/>
  <c r="F263" i="33"/>
  <c r="E263" i="33"/>
  <c r="G262" i="33"/>
  <c r="F262" i="33"/>
  <c r="E262" i="33"/>
  <c r="G261" i="33"/>
  <c r="G264" i="33" s="1"/>
  <c r="F261" i="33"/>
  <c r="F264" i="33" s="1"/>
  <c r="E261" i="33"/>
  <c r="D261" i="33"/>
  <c r="G252" i="33"/>
  <c r="F252" i="33"/>
  <c r="E252" i="33"/>
  <c r="D252" i="33"/>
  <c r="G245" i="33"/>
  <c r="F245" i="33"/>
  <c r="E245" i="33"/>
  <c r="G244" i="33"/>
  <c r="F244" i="33"/>
  <c r="E244" i="33"/>
  <c r="G243" i="33"/>
  <c r="F243" i="33"/>
  <c r="G246" i="33" s="1"/>
  <c r="E243" i="33"/>
  <c r="D243" i="33"/>
  <c r="G234" i="33"/>
  <c r="F234" i="33"/>
  <c r="E234" i="33"/>
  <c r="D234" i="33"/>
  <c r="G227" i="33"/>
  <c r="F227" i="33"/>
  <c r="E227" i="33"/>
  <c r="G226" i="33"/>
  <c r="F226" i="33"/>
  <c r="E226" i="33"/>
  <c r="G225" i="33"/>
  <c r="F225" i="33"/>
  <c r="G228" i="33" s="1"/>
  <c r="E225" i="33"/>
  <c r="D225" i="33"/>
  <c r="G216" i="33"/>
  <c r="F216" i="33"/>
  <c r="E216" i="33"/>
  <c r="D216" i="33"/>
  <c r="G209" i="33"/>
  <c r="F209" i="33"/>
  <c r="E209" i="33"/>
  <c r="G208" i="33"/>
  <c r="F208" i="33"/>
  <c r="E208" i="33"/>
  <c r="G207" i="33"/>
  <c r="F207" i="33"/>
  <c r="E207" i="33"/>
  <c r="E210" i="33" s="1"/>
  <c r="D207" i="33"/>
  <c r="G198" i="33"/>
  <c r="F198" i="33"/>
  <c r="E198" i="33"/>
  <c r="D198" i="33"/>
  <c r="D188" i="33" s="1"/>
  <c r="D189" i="33" s="1"/>
  <c r="G191" i="33"/>
  <c r="F191" i="33"/>
  <c r="G190" i="33"/>
  <c r="F190" i="33"/>
  <c r="E190" i="33"/>
  <c r="G189" i="33"/>
  <c r="F189" i="33"/>
  <c r="E189" i="33"/>
  <c r="G180" i="33"/>
  <c r="F180" i="33"/>
  <c r="E180" i="33"/>
  <c r="D180" i="33"/>
  <c r="D170" i="33" s="1"/>
  <c r="G173" i="33"/>
  <c r="F173" i="33"/>
  <c r="G172" i="33"/>
  <c r="F172" i="33"/>
  <c r="E172" i="33"/>
  <c r="G171" i="33"/>
  <c r="G174" i="33" s="1"/>
  <c r="F171" i="33"/>
  <c r="E171" i="33"/>
  <c r="F162" i="33"/>
  <c r="E162" i="33"/>
  <c r="E152" i="33" s="1"/>
  <c r="D162" i="33"/>
  <c r="D152" i="33" s="1"/>
  <c r="D153" i="33" s="1"/>
  <c r="G154" i="33"/>
  <c r="F154" i="33"/>
  <c r="E154" i="33"/>
  <c r="G152" i="33"/>
  <c r="G153" i="33" s="1"/>
  <c r="F152" i="33"/>
  <c r="G144" i="33"/>
  <c r="F144" i="33"/>
  <c r="F134" i="33" s="1"/>
  <c r="E144" i="33"/>
  <c r="D144" i="33"/>
  <c r="E137" i="33"/>
  <c r="G136" i="33"/>
  <c r="F136" i="33"/>
  <c r="E136" i="33"/>
  <c r="E135" i="33"/>
  <c r="D135" i="33"/>
  <c r="G134" i="33"/>
  <c r="G126" i="33"/>
  <c r="F126" i="33"/>
  <c r="E126" i="33"/>
  <c r="D126" i="33"/>
  <c r="G119" i="33"/>
  <c r="F119" i="33"/>
  <c r="E119" i="33"/>
  <c r="G118" i="33"/>
  <c r="F118" i="33"/>
  <c r="E118" i="33"/>
  <c r="G117" i="33"/>
  <c r="G120" i="33" s="1"/>
  <c r="F117" i="33"/>
  <c r="E117" i="33"/>
  <c r="E120" i="33" s="1"/>
  <c r="D117" i="33"/>
  <c r="G106" i="33"/>
  <c r="F106" i="33"/>
  <c r="E106" i="33"/>
  <c r="D106" i="33"/>
  <c r="G99" i="33"/>
  <c r="F99" i="33"/>
  <c r="E99" i="33"/>
  <c r="G98" i="33"/>
  <c r="F98" i="33"/>
  <c r="E98" i="33"/>
  <c r="G97" i="33"/>
  <c r="G100" i="33" s="1"/>
  <c r="F97" i="33"/>
  <c r="E97" i="33"/>
  <c r="F100" i="33" s="1"/>
  <c r="D97" i="33"/>
  <c r="G88" i="33"/>
  <c r="F88" i="33"/>
  <c r="E88" i="33"/>
  <c r="D88" i="33"/>
  <c r="G81" i="33"/>
  <c r="F81" i="33"/>
  <c r="E81" i="33"/>
  <c r="G80" i="33"/>
  <c r="F80" i="33"/>
  <c r="E80" i="33"/>
  <c r="G79" i="33"/>
  <c r="G82" i="33" s="1"/>
  <c r="F79" i="33"/>
  <c r="F82" i="33" s="1"/>
  <c r="E79" i="33"/>
  <c r="E82" i="33" s="1"/>
  <c r="D79" i="33"/>
  <c r="G70" i="33"/>
  <c r="F70" i="33"/>
  <c r="E70" i="33"/>
  <c r="D70" i="33"/>
  <c r="G63" i="33"/>
  <c r="F63" i="33"/>
  <c r="E63" i="33"/>
  <c r="G62" i="33"/>
  <c r="F62" i="33"/>
  <c r="E62" i="33"/>
  <c r="G61" i="33"/>
  <c r="F61" i="33"/>
  <c r="E61" i="33"/>
  <c r="D61" i="33"/>
  <c r="G49" i="33"/>
  <c r="G50" i="33" s="1"/>
  <c r="F49" i="33"/>
  <c r="F50" i="33" s="1"/>
  <c r="E49" i="33"/>
  <c r="E50" i="33" s="1"/>
  <c r="D49" i="33"/>
  <c r="D50" i="33" s="1"/>
  <c r="G37" i="33"/>
  <c r="F37" i="33"/>
  <c r="E37" i="33"/>
  <c r="G36" i="33"/>
  <c r="F36" i="33"/>
  <c r="E36" i="33"/>
  <c r="G35" i="33"/>
  <c r="F35" i="33"/>
  <c r="E35" i="33"/>
  <c r="E38" i="33" s="1"/>
  <c r="D35" i="33"/>
  <c r="F64" i="33" l="1"/>
  <c r="E138" i="33"/>
  <c r="G192" i="33"/>
  <c r="F282" i="33"/>
  <c r="G38" i="33"/>
  <c r="G155" i="33"/>
  <c r="G210" i="33"/>
  <c r="E300" i="33"/>
  <c r="G318" i="33"/>
  <c r="G354" i="33"/>
  <c r="F390" i="33"/>
  <c r="F192" i="33"/>
  <c r="E354" i="33"/>
  <c r="E390" i="33"/>
  <c r="E64" i="33"/>
  <c r="E100" i="33"/>
  <c r="F120" i="33"/>
  <c r="E228" i="33"/>
  <c r="E264" i="33"/>
  <c r="G300" i="33"/>
  <c r="F354" i="33"/>
  <c r="G397" i="33"/>
  <c r="F401" i="33"/>
  <c r="F417" i="33"/>
  <c r="F397" i="33"/>
  <c r="G64" i="33"/>
  <c r="D397" i="33"/>
  <c r="F398" i="33"/>
  <c r="G401" i="33"/>
  <c r="G403" i="33"/>
  <c r="G417" i="33"/>
  <c r="F38" i="33"/>
  <c r="F174" i="33"/>
  <c r="E192" i="33"/>
  <c r="F210" i="33"/>
  <c r="F246" i="33"/>
  <c r="G282" i="33"/>
  <c r="G336" i="33"/>
  <c r="E373" i="33"/>
  <c r="E397" i="33"/>
  <c r="E418" i="33" s="1"/>
  <c r="D418" i="33"/>
  <c r="E403" i="33"/>
  <c r="D171" i="33"/>
  <c r="E173" i="33"/>
  <c r="F135" i="33"/>
  <c r="F138" i="33" s="1"/>
  <c r="F137" i="33"/>
  <c r="E153" i="33"/>
  <c r="E156" i="33" s="1"/>
  <c r="E155" i="33"/>
  <c r="E399" i="33"/>
  <c r="G137" i="33"/>
  <c r="E174" i="33"/>
  <c r="F399" i="33"/>
  <c r="G135" i="33"/>
  <c r="G387" i="33"/>
  <c r="G390" i="33" s="1"/>
  <c r="F405" i="33"/>
  <c r="G398" i="33"/>
  <c r="E401" i="33"/>
  <c r="F403" i="33"/>
  <c r="F153" i="33"/>
  <c r="F156" i="33" s="1"/>
  <c r="E191" i="33"/>
  <c r="F155" i="33"/>
  <c r="F228" i="33"/>
  <c r="E246" i="33"/>
  <c r="F300" i="33"/>
  <c r="E318" i="33"/>
  <c r="F373" i="33"/>
  <c r="F418" i="33"/>
  <c r="G418" i="33" l="1"/>
  <c r="G399" i="33"/>
  <c r="G138" i="33"/>
  <c r="G156" i="33"/>
  <c r="E421" i="32" l="1"/>
  <c r="D421" i="32"/>
  <c r="C421" i="32"/>
  <c r="B421" i="32"/>
  <c r="E420" i="32"/>
  <c r="D420" i="32"/>
  <c r="C420" i="32"/>
  <c r="B420" i="32"/>
  <c r="E419" i="32"/>
  <c r="D419" i="32"/>
  <c r="C419" i="32"/>
  <c r="B419" i="32"/>
  <c r="E412" i="32"/>
  <c r="D412" i="32"/>
  <c r="C412" i="32"/>
  <c r="B412" i="32"/>
  <c r="E411" i="32"/>
  <c r="D411" i="32"/>
  <c r="C411" i="32"/>
  <c r="B411" i="32"/>
  <c r="E410" i="32"/>
  <c r="D410" i="32"/>
  <c r="C410" i="32"/>
  <c r="B410" i="32"/>
  <c r="E408" i="32"/>
  <c r="D408" i="32"/>
  <c r="C408" i="32"/>
  <c r="B408" i="32"/>
  <c r="E407" i="32"/>
  <c r="D407" i="32"/>
  <c r="C407" i="32"/>
  <c r="B407" i="32"/>
  <c r="E405" i="32"/>
  <c r="D405" i="32"/>
  <c r="C405" i="32"/>
  <c r="B405" i="32"/>
  <c r="E404" i="32"/>
  <c r="D404" i="32"/>
  <c r="C404" i="32"/>
  <c r="B404" i="32"/>
  <c r="E402" i="32"/>
  <c r="D402" i="32"/>
  <c r="C402" i="32"/>
  <c r="B402" i="32"/>
  <c r="E401" i="32"/>
  <c r="D401" i="32"/>
  <c r="C401" i="32"/>
  <c r="C209" i="32" s="1"/>
  <c r="C418" i="32" s="1"/>
  <c r="B401" i="32"/>
  <c r="E399" i="32"/>
  <c r="D399" i="32"/>
  <c r="C399" i="32"/>
  <c r="B399" i="32"/>
  <c r="E398" i="32"/>
  <c r="D398" i="32"/>
  <c r="C398" i="32"/>
  <c r="B398" i="32"/>
  <c r="E396" i="32"/>
  <c r="D396" i="32"/>
  <c r="C396" i="32"/>
  <c r="B396" i="32"/>
  <c r="E395" i="32"/>
  <c r="D395" i="32"/>
  <c r="C395" i="32"/>
  <c r="B395" i="32"/>
  <c r="E392" i="32"/>
  <c r="D392" i="32"/>
  <c r="C392" i="32"/>
  <c r="B392" i="32"/>
  <c r="B389" i="32"/>
  <c r="E378" i="32"/>
  <c r="E388" i="32" s="1"/>
  <c r="D378" i="32"/>
  <c r="D388" i="32" s="1"/>
  <c r="C378" i="32"/>
  <c r="C388" i="32" s="1"/>
  <c r="B378" i="32"/>
  <c r="B388" i="32" s="1"/>
  <c r="E373" i="32"/>
  <c r="D373" i="32"/>
  <c r="C373" i="32"/>
  <c r="E372" i="32"/>
  <c r="D372" i="32"/>
  <c r="C372" i="32"/>
  <c r="E371" i="32"/>
  <c r="D371" i="32"/>
  <c r="C371" i="32"/>
  <c r="B371" i="32"/>
  <c r="E353" i="32"/>
  <c r="E363" i="32" s="1"/>
  <c r="D353" i="32"/>
  <c r="D363" i="32" s="1"/>
  <c r="C353" i="32"/>
  <c r="C363" i="32" s="1"/>
  <c r="B353" i="32"/>
  <c r="B363" i="32" s="1"/>
  <c r="E348" i="32"/>
  <c r="D348" i="32"/>
  <c r="C348" i="32"/>
  <c r="E347" i="32"/>
  <c r="D347" i="32"/>
  <c r="C347" i="32"/>
  <c r="E346" i="32"/>
  <c r="D346" i="32"/>
  <c r="C346" i="32"/>
  <c r="B346" i="32"/>
  <c r="E328" i="32"/>
  <c r="E338" i="32" s="1"/>
  <c r="D328" i="32"/>
  <c r="D338" i="32" s="1"/>
  <c r="C328" i="32"/>
  <c r="C338" i="32" s="1"/>
  <c r="B328" i="32"/>
  <c r="B338" i="32" s="1"/>
  <c r="E323" i="32"/>
  <c r="D323" i="32"/>
  <c r="C323" i="32"/>
  <c r="E322" i="32"/>
  <c r="D322" i="32"/>
  <c r="C322" i="32"/>
  <c r="E321" i="32"/>
  <c r="E324" i="32" s="1"/>
  <c r="D321" i="32"/>
  <c r="C321" i="32"/>
  <c r="B321" i="32"/>
  <c r="E303" i="32"/>
  <c r="E313" i="32" s="1"/>
  <c r="D303" i="32"/>
  <c r="D313" i="32" s="1"/>
  <c r="C303" i="32"/>
  <c r="C313" i="32" s="1"/>
  <c r="B303" i="32"/>
  <c r="B313" i="32" s="1"/>
  <c r="E298" i="32"/>
  <c r="D298" i="32"/>
  <c r="C298" i="32"/>
  <c r="E297" i="32"/>
  <c r="D297" i="32"/>
  <c r="C297" i="32"/>
  <c r="E296" i="32"/>
  <c r="D296" i="32"/>
  <c r="C296" i="32"/>
  <c r="B296" i="32"/>
  <c r="E278" i="32"/>
  <c r="E288" i="32" s="1"/>
  <c r="D278" i="32"/>
  <c r="D288" i="32" s="1"/>
  <c r="C278" i="32"/>
  <c r="C288" i="32" s="1"/>
  <c r="B278" i="32"/>
  <c r="B288" i="32" s="1"/>
  <c r="E273" i="32"/>
  <c r="D273" i="32"/>
  <c r="C273" i="32"/>
  <c r="E272" i="32"/>
  <c r="D272" i="32"/>
  <c r="C272" i="32"/>
  <c r="E271" i="32"/>
  <c r="D271" i="32"/>
  <c r="C271" i="32"/>
  <c r="B271" i="32"/>
  <c r="E253" i="32"/>
  <c r="E263" i="32" s="1"/>
  <c r="D253" i="32"/>
  <c r="D263" i="32" s="1"/>
  <c r="C253" i="32"/>
  <c r="C263" i="32" s="1"/>
  <c r="B253" i="32"/>
  <c r="B263" i="32" s="1"/>
  <c r="E248" i="32"/>
  <c r="D248" i="32"/>
  <c r="C248" i="32"/>
  <c r="E247" i="32"/>
  <c r="D247" i="32"/>
  <c r="C247" i="32"/>
  <c r="E246" i="32"/>
  <c r="D246" i="32"/>
  <c r="C246" i="32"/>
  <c r="B246" i="32"/>
  <c r="E228" i="32"/>
  <c r="E238" i="32" s="1"/>
  <c r="D228" i="32"/>
  <c r="D238" i="32" s="1"/>
  <c r="C228" i="32"/>
  <c r="C238" i="32" s="1"/>
  <c r="B228" i="32"/>
  <c r="B238" i="32" s="1"/>
  <c r="E223" i="32"/>
  <c r="D223" i="32"/>
  <c r="C223" i="32"/>
  <c r="E222" i="32"/>
  <c r="D222" i="32"/>
  <c r="C222" i="32"/>
  <c r="E221" i="32"/>
  <c r="D221" i="32"/>
  <c r="C221" i="32"/>
  <c r="B221" i="32"/>
  <c r="B213" i="32"/>
  <c r="E209" i="32"/>
  <c r="E418" i="32" s="1"/>
  <c r="D209" i="32"/>
  <c r="D418" i="32" s="1"/>
  <c r="E197" i="32"/>
  <c r="D197" i="32"/>
  <c r="C197" i="32"/>
  <c r="B196" i="32"/>
  <c r="E183" i="32"/>
  <c r="D183" i="32"/>
  <c r="C183" i="32"/>
  <c r="B183" i="32"/>
  <c r="E178" i="32"/>
  <c r="E188" i="32" s="1"/>
  <c r="D178" i="32"/>
  <c r="D188" i="32" s="1"/>
  <c r="C178" i="32"/>
  <c r="C188" i="32" s="1"/>
  <c r="B178" i="32"/>
  <c r="B188" i="32" s="1"/>
  <c r="E173" i="32"/>
  <c r="D173" i="32"/>
  <c r="C173" i="32"/>
  <c r="E172" i="32"/>
  <c r="D172" i="32"/>
  <c r="C172" i="32"/>
  <c r="E171" i="32"/>
  <c r="D171" i="32"/>
  <c r="C171" i="32"/>
  <c r="B171" i="32"/>
  <c r="E158" i="32"/>
  <c r="D158" i="32"/>
  <c r="C158" i="32"/>
  <c r="B158" i="32"/>
  <c r="E153" i="32"/>
  <c r="E163" i="32" s="1"/>
  <c r="D153" i="32"/>
  <c r="D163" i="32" s="1"/>
  <c r="C153" i="32"/>
  <c r="C163" i="32" s="1"/>
  <c r="B153" i="32"/>
  <c r="B163" i="32" s="1"/>
  <c r="E148" i="32"/>
  <c r="D148" i="32"/>
  <c r="C148" i="32"/>
  <c r="E147" i="32"/>
  <c r="D147" i="32"/>
  <c r="C147" i="32"/>
  <c r="E146" i="32"/>
  <c r="D146" i="32"/>
  <c r="C146" i="32"/>
  <c r="B146" i="32"/>
  <c r="E128" i="32"/>
  <c r="E138" i="32" s="1"/>
  <c r="D128" i="32"/>
  <c r="D138" i="32" s="1"/>
  <c r="C128" i="32"/>
  <c r="C138" i="32" s="1"/>
  <c r="B128" i="32"/>
  <c r="B138" i="32" s="1"/>
  <c r="E123" i="32"/>
  <c r="D123" i="32"/>
  <c r="C123" i="32"/>
  <c r="E122" i="32"/>
  <c r="D122" i="32"/>
  <c r="C122" i="32"/>
  <c r="E121" i="32"/>
  <c r="D121" i="32"/>
  <c r="D124" i="32" s="1"/>
  <c r="C121" i="32"/>
  <c r="B121" i="32"/>
  <c r="B109" i="32"/>
  <c r="B418" i="32" s="1"/>
  <c r="E108" i="32"/>
  <c r="D108" i="32"/>
  <c r="C108" i="32"/>
  <c r="E103" i="32"/>
  <c r="D103" i="32"/>
  <c r="D113" i="32" s="1"/>
  <c r="C103" i="32"/>
  <c r="B103" i="32"/>
  <c r="B113" i="32" s="1"/>
  <c r="E98" i="32"/>
  <c r="D98" i="32"/>
  <c r="C98" i="32"/>
  <c r="E97" i="32"/>
  <c r="D97" i="32"/>
  <c r="C97" i="32"/>
  <c r="E96" i="32"/>
  <c r="D96" i="32"/>
  <c r="C96" i="32"/>
  <c r="B96" i="32"/>
  <c r="E77" i="32"/>
  <c r="E87" i="32" s="1"/>
  <c r="D77" i="32"/>
  <c r="D87" i="32" s="1"/>
  <c r="C77" i="32"/>
  <c r="C87" i="32" s="1"/>
  <c r="B77" i="32"/>
  <c r="B87" i="32" s="1"/>
  <c r="E72" i="32"/>
  <c r="D72" i="32"/>
  <c r="C72" i="32"/>
  <c r="E71" i="32"/>
  <c r="D71" i="32"/>
  <c r="C71" i="32"/>
  <c r="E70" i="32"/>
  <c r="D70" i="32"/>
  <c r="C70" i="32"/>
  <c r="B70" i="32"/>
  <c r="E55" i="32"/>
  <c r="E409" i="32" s="1"/>
  <c r="D55" i="32"/>
  <c r="D409" i="32" s="1"/>
  <c r="C55" i="32"/>
  <c r="B55" i="32"/>
  <c r="E52" i="32"/>
  <c r="E406" i="32" s="1"/>
  <c r="D52" i="32"/>
  <c r="D406" i="32" s="1"/>
  <c r="C52" i="32"/>
  <c r="C406" i="32" s="1"/>
  <c r="B52" i="32"/>
  <c r="B406" i="32" s="1"/>
  <c r="E49" i="32"/>
  <c r="E403" i="32" s="1"/>
  <c r="D49" i="32"/>
  <c r="D403" i="32" s="1"/>
  <c r="C49" i="32"/>
  <c r="C403" i="32" s="1"/>
  <c r="B49" i="32"/>
  <c r="B403" i="32" s="1"/>
  <c r="E46" i="32"/>
  <c r="E400" i="32" s="1"/>
  <c r="E208" i="32" s="1"/>
  <c r="D46" i="32"/>
  <c r="D400" i="32" s="1"/>
  <c r="D208" i="32" s="1"/>
  <c r="C46" i="32"/>
  <c r="C400" i="32" s="1"/>
  <c r="C208" i="32" s="1"/>
  <c r="B46" i="32"/>
  <c r="B400" i="32" s="1"/>
  <c r="E43" i="32"/>
  <c r="E397" i="32" s="1"/>
  <c r="D43" i="32"/>
  <c r="D397" i="32" s="1"/>
  <c r="C43" i="32"/>
  <c r="C397" i="32" s="1"/>
  <c r="B43" i="32"/>
  <c r="B397" i="32" s="1"/>
  <c r="E40" i="32"/>
  <c r="E394" i="32" s="1"/>
  <c r="D40" i="32"/>
  <c r="D394" i="32" s="1"/>
  <c r="C40" i="32"/>
  <c r="C394" i="32" s="1"/>
  <c r="B40" i="32"/>
  <c r="B394" i="32" s="1"/>
  <c r="E37" i="32"/>
  <c r="E391" i="32" s="1"/>
  <c r="D37" i="32"/>
  <c r="D391" i="32" s="1"/>
  <c r="C37" i="32"/>
  <c r="C391" i="32" s="1"/>
  <c r="B37" i="32"/>
  <c r="B391" i="32" s="1"/>
  <c r="E32" i="32"/>
  <c r="D32" i="32"/>
  <c r="C32" i="32"/>
  <c r="E31" i="32"/>
  <c r="D31" i="32"/>
  <c r="C31" i="32"/>
  <c r="E30" i="32"/>
  <c r="D30" i="32"/>
  <c r="C30" i="32"/>
  <c r="B30" i="32"/>
  <c r="D149" i="32" l="1"/>
  <c r="C249" i="32"/>
  <c r="C349" i="32"/>
  <c r="E374" i="32"/>
  <c r="D33" i="32"/>
  <c r="E73" i="32"/>
  <c r="C324" i="32"/>
  <c r="C374" i="32"/>
  <c r="E33" i="32"/>
  <c r="C73" i="32"/>
  <c r="E99" i="32"/>
  <c r="C113" i="32"/>
  <c r="C174" i="32"/>
  <c r="D299" i="32"/>
  <c r="D349" i="32"/>
  <c r="B417" i="32"/>
  <c r="C33" i="32"/>
  <c r="D99" i="32"/>
  <c r="E113" i="32"/>
  <c r="E124" i="32"/>
  <c r="D224" i="32"/>
  <c r="C299" i="32"/>
  <c r="D324" i="32"/>
  <c r="B58" i="32"/>
  <c r="B59" i="32" s="1"/>
  <c r="C58" i="32"/>
  <c r="C59" i="32" s="1"/>
  <c r="C124" i="32"/>
  <c r="C149" i="32"/>
  <c r="E174" i="32"/>
  <c r="E224" i="32"/>
  <c r="D274" i="32"/>
  <c r="D374" i="32"/>
  <c r="B409" i="32"/>
  <c r="B390" i="32" s="1"/>
  <c r="B422" i="32" s="1"/>
  <c r="E299" i="32"/>
  <c r="E149" i="32"/>
  <c r="C224" i="32"/>
  <c r="E249" i="32"/>
  <c r="E274" i="32"/>
  <c r="E349" i="32"/>
  <c r="C213" i="32"/>
  <c r="C195" i="32" s="1"/>
  <c r="C417" i="32"/>
  <c r="D213" i="32"/>
  <c r="D195" i="32" s="1"/>
  <c r="D417" i="32"/>
  <c r="D390" i="32" s="1"/>
  <c r="E417" i="32"/>
  <c r="E390" i="32" s="1"/>
  <c r="E213" i="32"/>
  <c r="E195" i="32" s="1"/>
  <c r="E58" i="32"/>
  <c r="E59" i="32" s="1"/>
  <c r="D73" i="32"/>
  <c r="C99" i="32"/>
  <c r="D174" i="32"/>
  <c r="D249" i="32"/>
  <c r="C274" i="32"/>
  <c r="C409" i="32"/>
  <c r="D58" i="32"/>
  <c r="D59" i="32" s="1"/>
  <c r="C390" i="32" l="1"/>
  <c r="C196" i="32"/>
  <c r="C199" i="32" s="1"/>
  <c r="C389" i="32"/>
  <c r="C422" i="32" s="1"/>
  <c r="C198" i="32"/>
  <c r="E389" i="32"/>
  <c r="E422" i="32" s="1"/>
  <c r="E198" i="32"/>
  <c r="E196" i="32"/>
  <c r="D196" i="32"/>
  <c r="D389" i="32"/>
  <c r="D422" i="32" s="1"/>
  <c r="D198" i="32"/>
  <c r="D199" i="32" l="1"/>
  <c r="E199" i="32"/>
  <c r="E924" i="31" l="1"/>
  <c r="D924" i="31"/>
  <c r="C924" i="31"/>
  <c r="B924" i="31"/>
  <c r="E923" i="31"/>
  <c r="D923" i="31"/>
  <c r="C923" i="31"/>
  <c r="B923" i="31"/>
  <c r="E922" i="31"/>
  <c r="D922" i="31"/>
  <c r="C922" i="31"/>
  <c r="B922" i="31"/>
  <c r="B921" i="31"/>
  <c r="E919" i="31"/>
  <c r="D919" i="31"/>
  <c r="C919" i="31"/>
  <c r="B919" i="31"/>
  <c r="E918" i="31"/>
  <c r="D918" i="31"/>
  <c r="C918" i="31"/>
  <c r="B918" i="31"/>
  <c r="E917" i="31"/>
  <c r="D917" i="31"/>
  <c r="C917" i="31"/>
  <c r="B917" i="31"/>
  <c r="E916" i="31"/>
  <c r="D916" i="31"/>
  <c r="C916" i="31"/>
  <c r="C915" i="31" s="1"/>
  <c r="B916" i="31"/>
  <c r="B915" i="31" s="1"/>
  <c r="E915" i="31"/>
  <c r="D915" i="31"/>
  <c r="E901" i="31"/>
  <c r="D901" i="31"/>
  <c r="C901" i="31"/>
  <c r="B901" i="31"/>
  <c r="E900" i="31"/>
  <c r="D900" i="31"/>
  <c r="C900" i="31"/>
  <c r="B900" i="31"/>
  <c r="E899" i="31"/>
  <c r="D899" i="31"/>
  <c r="C899" i="31"/>
  <c r="B899" i="31"/>
  <c r="E898" i="31"/>
  <c r="D898" i="31"/>
  <c r="C898" i="31"/>
  <c r="B898" i="31"/>
  <c r="E897" i="31"/>
  <c r="D897" i="31"/>
  <c r="C897" i="31"/>
  <c r="B897" i="31"/>
  <c r="E896" i="31"/>
  <c r="D896" i="31"/>
  <c r="C896" i="31"/>
  <c r="B896" i="31"/>
  <c r="E895" i="31"/>
  <c r="D895" i="31"/>
  <c r="C895" i="31"/>
  <c r="B895" i="31"/>
  <c r="E894" i="31"/>
  <c r="D894" i="31"/>
  <c r="C894" i="31"/>
  <c r="B894" i="31"/>
  <c r="C891" i="31"/>
  <c r="C873" i="31" s="1"/>
  <c r="E886" i="31"/>
  <c r="D886" i="31"/>
  <c r="C886" i="31"/>
  <c r="B886" i="31"/>
  <c r="E875" i="31"/>
  <c r="D875" i="31"/>
  <c r="C875" i="31"/>
  <c r="C874" i="31"/>
  <c r="E861" i="31"/>
  <c r="D861" i="31"/>
  <c r="C861" i="31"/>
  <c r="B861" i="31"/>
  <c r="E856" i="31"/>
  <c r="E866" i="31" s="1"/>
  <c r="D856" i="31"/>
  <c r="D866" i="31" s="1"/>
  <c r="D848" i="31" s="1"/>
  <c r="C856" i="31"/>
  <c r="C866" i="31" s="1"/>
  <c r="C848" i="31" s="1"/>
  <c r="B856" i="31"/>
  <c r="B866" i="31" s="1"/>
  <c r="B848" i="31" s="1"/>
  <c r="B849" i="31" s="1"/>
  <c r="E850" i="31"/>
  <c r="D850" i="31"/>
  <c r="C850" i="31"/>
  <c r="E848" i="31"/>
  <c r="E849" i="31" s="1"/>
  <c r="E835" i="31"/>
  <c r="D835" i="31"/>
  <c r="D840" i="31" s="1"/>
  <c r="D822" i="31" s="1"/>
  <c r="C835" i="31"/>
  <c r="B835" i="31"/>
  <c r="E830" i="31"/>
  <c r="E840" i="31" s="1"/>
  <c r="E822" i="31" s="1"/>
  <c r="C830" i="31"/>
  <c r="C840" i="31" s="1"/>
  <c r="C822" i="31" s="1"/>
  <c r="C823" i="31" s="1"/>
  <c r="B830" i="31"/>
  <c r="E824" i="31"/>
  <c r="D824" i="31"/>
  <c r="C824" i="31"/>
  <c r="E810" i="31"/>
  <c r="D810" i="31"/>
  <c r="D815" i="31" s="1"/>
  <c r="D797" i="31" s="1"/>
  <c r="E805" i="31"/>
  <c r="C805" i="31"/>
  <c r="C815" i="31" s="1"/>
  <c r="C797" i="31" s="1"/>
  <c r="C798" i="31" s="1"/>
  <c r="B805" i="31"/>
  <c r="B815" i="31" s="1"/>
  <c r="E799" i="31"/>
  <c r="D799" i="31"/>
  <c r="C799" i="31"/>
  <c r="B797" i="31"/>
  <c r="B798" i="31" s="1"/>
  <c r="E785" i="31"/>
  <c r="D785" i="31"/>
  <c r="D790" i="31" s="1"/>
  <c r="D772" i="31" s="1"/>
  <c r="D773" i="31" s="1"/>
  <c r="C785" i="31"/>
  <c r="E780" i="31"/>
  <c r="E790" i="31" s="1"/>
  <c r="C780" i="31"/>
  <c r="B780" i="31"/>
  <c r="B790" i="31" s="1"/>
  <c r="B772" i="31" s="1"/>
  <c r="B773" i="31" s="1"/>
  <c r="E774" i="31"/>
  <c r="D774" i="31"/>
  <c r="C774" i="31"/>
  <c r="E772" i="31"/>
  <c r="E773" i="31" s="1"/>
  <c r="E776" i="31" s="1"/>
  <c r="D765" i="31"/>
  <c r="E760" i="31"/>
  <c r="C760" i="31"/>
  <c r="E755" i="31"/>
  <c r="C755" i="31"/>
  <c r="B755" i="31"/>
  <c r="B765" i="31" s="1"/>
  <c r="B747" i="31" s="1"/>
  <c r="B748" i="31" s="1"/>
  <c r="E749" i="31"/>
  <c r="D749" i="31"/>
  <c r="C749" i="31"/>
  <c r="D747" i="31"/>
  <c r="D748" i="31" s="1"/>
  <c r="E735" i="31"/>
  <c r="D735" i="31"/>
  <c r="D740" i="31" s="1"/>
  <c r="D722" i="31" s="1"/>
  <c r="C735" i="31"/>
  <c r="B735" i="31"/>
  <c r="E730" i="31"/>
  <c r="E740" i="31" s="1"/>
  <c r="E722" i="31" s="1"/>
  <c r="E723" i="31" s="1"/>
  <c r="C730" i="31"/>
  <c r="B730" i="31"/>
  <c r="E724" i="31"/>
  <c r="D724" i="31"/>
  <c r="C724" i="31"/>
  <c r="E709" i="31"/>
  <c r="D709" i="31"/>
  <c r="D714" i="31" s="1"/>
  <c r="D696" i="31" s="1"/>
  <c r="C709" i="31"/>
  <c r="B709" i="31"/>
  <c r="E704" i="31"/>
  <c r="E714" i="31" s="1"/>
  <c r="E696" i="31" s="1"/>
  <c r="E697" i="31" s="1"/>
  <c r="C704" i="31"/>
  <c r="B704" i="31"/>
  <c r="E698" i="31"/>
  <c r="D698" i="31"/>
  <c r="C698" i="31"/>
  <c r="E684" i="31"/>
  <c r="D684" i="31"/>
  <c r="D689" i="31" s="1"/>
  <c r="D671" i="31" s="1"/>
  <c r="C684" i="31"/>
  <c r="B684" i="31"/>
  <c r="E679" i="31"/>
  <c r="E689" i="31" s="1"/>
  <c r="E671" i="31" s="1"/>
  <c r="E672" i="31" s="1"/>
  <c r="C679" i="31"/>
  <c r="B679" i="31"/>
  <c r="B689" i="31" s="1"/>
  <c r="B671" i="31" s="1"/>
  <c r="B672" i="31" s="1"/>
  <c r="E673" i="31"/>
  <c r="D673" i="31"/>
  <c r="C673" i="31"/>
  <c r="E659" i="31"/>
  <c r="D659" i="31"/>
  <c r="D664" i="31" s="1"/>
  <c r="D646" i="31" s="1"/>
  <c r="C659" i="31"/>
  <c r="B659" i="31"/>
  <c r="E654" i="31"/>
  <c r="E664" i="31" s="1"/>
  <c r="E646" i="31" s="1"/>
  <c r="E647" i="31" s="1"/>
  <c r="C654" i="31"/>
  <c r="B654" i="31"/>
  <c r="B664" i="31" s="1"/>
  <c r="B646" i="31" s="1"/>
  <c r="B647" i="31" s="1"/>
  <c r="E648" i="31"/>
  <c r="D648" i="31"/>
  <c r="C648" i="31"/>
  <c r="D647" i="31"/>
  <c r="E634" i="31"/>
  <c r="D634" i="31"/>
  <c r="D639" i="31" s="1"/>
  <c r="D621" i="31" s="1"/>
  <c r="C634" i="31"/>
  <c r="B634" i="31"/>
  <c r="E629" i="31"/>
  <c r="E639" i="31" s="1"/>
  <c r="E621" i="31" s="1"/>
  <c r="E622" i="31" s="1"/>
  <c r="E625" i="31" s="1"/>
  <c r="C629" i="31"/>
  <c r="B629" i="31"/>
  <c r="E623" i="31"/>
  <c r="D623" i="31"/>
  <c r="C623" i="31"/>
  <c r="E608" i="31"/>
  <c r="D608" i="31"/>
  <c r="D613" i="31" s="1"/>
  <c r="D595" i="31" s="1"/>
  <c r="D596" i="31" s="1"/>
  <c r="C608" i="31"/>
  <c r="B608" i="31"/>
  <c r="E603" i="31"/>
  <c r="E613" i="31" s="1"/>
  <c r="E595" i="31" s="1"/>
  <c r="E596" i="31" s="1"/>
  <c r="C603" i="31"/>
  <c r="B603" i="31"/>
  <c r="E597" i="31"/>
  <c r="D597" i="31"/>
  <c r="C597" i="31"/>
  <c r="E583" i="31"/>
  <c r="D583" i="31"/>
  <c r="D588" i="31" s="1"/>
  <c r="D570" i="31" s="1"/>
  <c r="C583" i="31"/>
  <c r="B583" i="31"/>
  <c r="E578" i="31"/>
  <c r="E588" i="31" s="1"/>
  <c r="E570" i="31" s="1"/>
  <c r="E571" i="31" s="1"/>
  <c r="C578" i="31"/>
  <c r="B578" i="31"/>
  <c r="E572" i="31"/>
  <c r="D572" i="31"/>
  <c r="C572" i="31"/>
  <c r="E557" i="31"/>
  <c r="D557" i="31"/>
  <c r="D562" i="31" s="1"/>
  <c r="C557" i="31"/>
  <c r="B557" i="31"/>
  <c r="B544" i="31" s="1"/>
  <c r="C547" i="31" s="1"/>
  <c r="E552" i="31"/>
  <c r="E562" i="31" s="1"/>
  <c r="C552" i="31"/>
  <c r="B552" i="31"/>
  <c r="E547" i="31"/>
  <c r="D547" i="31"/>
  <c r="E546" i="31"/>
  <c r="D546" i="31"/>
  <c r="C546" i="31"/>
  <c r="E545" i="31"/>
  <c r="D545" i="31"/>
  <c r="C545" i="31"/>
  <c r="B545" i="31"/>
  <c r="E532" i="31"/>
  <c r="D532" i="31"/>
  <c r="D537" i="31" s="1"/>
  <c r="C532" i="31"/>
  <c r="C519" i="31" s="1"/>
  <c r="B532" i="31"/>
  <c r="B519" i="31" s="1"/>
  <c r="B520" i="31" s="1"/>
  <c r="E527" i="31"/>
  <c r="E537" i="31" s="1"/>
  <c r="C527" i="31"/>
  <c r="C537" i="31" s="1"/>
  <c r="B527" i="31"/>
  <c r="E521" i="31"/>
  <c r="D521" i="31"/>
  <c r="C521" i="31"/>
  <c r="E519" i="31"/>
  <c r="E520" i="31" s="1"/>
  <c r="E507" i="31"/>
  <c r="D507" i="31"/>
  <c r="D512" i="31" s="1"/>
  <c r="C507" i="31"/>
  <c r="C494" i="31" s="1"/>
  <c r="B507" i="31"/>
  <c r="B494" i="31" s="1"/>
  <c r="B495" i="31" s="1"/>
  <c r="E502" i="31"/>
  <c r="E512" i="31" s="1"/>
  <c r="C502" i="31"/>
  <c r="C512" i="31" s="1"/>
  <c r="B502" i="31"/>
  <c r="E496" i="31"/>
  <c r="D496" i="31"/>
  <c r="C496" i="31"/>
  <c r="E494" i="31"/>
  <c r="E495" i="31" s="1"/>
  <c r="D494" i="31"/>
  <c r="E482" i="31"/>
  <c r="D482" i="31"/>
  <c r="D487" i="31" s="1"/>
  <c r="C482" i="31"/>
  <c r="C469" i="31" s="1"/>
  <c r="B482" i="31"/>
  <c r="B469" i="31" s="1"/>
  <c r="B470" i="31" s="1"/>
  <c r="E477" i="31"/>
  <c r="C477" i="31"/>
  <c r="B477" i="31"/>
  <c r="E471" i="31"/>
  <c r="D471" i="31"/>
  <c r="C471" i="31"/>
  <c r="E469" i="31"/>
  <c r="E470" i="31" s="1"/>
  <c r="D469" i="31"/>
  <c r="D470" i="31" s="1"/>
  <c r="E457" i="31"/>
  <c r="D457" i="31"/>
  <c r="D462" i="31" s="1"/>
  <c r="C457" i="31"/>
  <c r="C444" i="31" s="1"/>
  <c r="C445" i="31" s="1"/>
  <c r="B457" i="31"/>
  <c r="E452" i="31"/>
  <c r="C452" i="31"/>
  <c r="B452" i="31"/>
  <c r="E446" i="31"/>
  <c r="D446" i="31"/>
  <c r="C446" i="31"/>
  <c r="E444" i="31"/>
  <c r="E432" i="31"/>
  <c r="E419" i="31" s="1"/>
  <c r="D432" i="31"/>
  <c r="D437" i="31" s="1"/>
  <c r="C432" i="31"/>
  <c r="C419" i="31" s="1"/>
  <c r="B432" i="31"/>
  <c r="B419" i="31" s="1"/>
  <c r="B420" i="31" s="1"/>
  <c r="E427" i="31"/>
  <c r="E437" i="31" s="1"/>
  <c r="C427" i="31"/>
  <c r="B427" i="31"/>
  <c r="E421" i="31"/>
  <c r="D421" i="31"/>
  <c r="C421" i="31"/>
  <c r="D419" i="31"/>
  <c r="D420" i="31" s="1"/>
  <c r="E407" i="31"/>
  <c r="D407" i="31"/>
  <c r="D412" i="31" s="1"/>
  <c r="D394" i="31" s="1"/>
  <c r="C407" i="31"/>
  <c r="B407" i="31"/>
  <c r="E402" i="31"/>
  <c r="E412" i="31" s="1"/>
  <c r="E394" i="31" s="1"/>
  <c r="E395" i="31" s="1"/>
  <c r="C402" i="31"/>
  <c r="C412" i="31" s="1"/>
  <c r="C394" i="31" s="1"/>
  <c r="B402" i="31"/>
  <c r="E396" i="31"/>
  <c r="D396" i="31"/>
  <c r="C396" i="31"/>
  <c r="D387" i="31"/>
  <c r="E382" i="31"/>
  <c r="D382" i="31"/>
  <c r="C382" i="31"/>
  <c r="B382" i="31"/>
  <c r="E377" i="31"/>
  <c r="E387" i="31" s="1"/>
  <c r="C377" i="31"/>
  <c r="B377" i="31"/>
  <c r="B387" i="31" s="1"/>
  <c r="E372" i="31"/>
  <c r="E371" i="31"/>
  <c r="D371" i="31"/>
  <c r="C371" i="31"/>
  <c r="E370" i="31"/>
  <c r="D370" i="31"/>
  <c r="E357" i="31"/>
  <c r="E344" i="31" s="1"/>
  <c r="E345" i="31" s="1"/>
  <c r="D357" i="31"/>
  <c r="D344" i="31" s="1"/>
  <c r="C357" i="31"/>
  <c r="C344" i="31" s="1"/>
  <c r="C347" i="31" s="1"/>
  <c r="B357" i="31"/>
  <c r="E352" i="31"/>
  <c r="E362" i="31" s="1"/>
  <c r="C352" i="31"/>
  <c r="B352" i="31"/>
  <c r="E346" i="31"/>
  <c r="D346" i="31"/>
  <c r="C346" i="31"/>
  <c r="E332" i="31"/>
  <c r="D332" i="31"/>
  <c r="C332" i="31"/>
  <c r="B332" i="31"/>
  <c r="E327" i="31"/>
  <c r="E337" i="31" s="1"/>
  <c r="D327" i="31"/>
  <c r="D337" i="31" s="1"/>
  <c r="C327" i="31"/>
  <c r="C337" i="31" s="1"/>
  <c r="B327" i="31"/>
  <c r="B337" i="31" s="1"/>
  <c r="E322" i="31"/>
  <c r="E321" i="31"/>
  <c r="D321" i="31"/>
  <c r="C321" i="31"/>
  <c r="E320" i="31"/>
  <c r="E323" i="31" s="1"/>
  <c r="D320" i="31"/>
  <c r="C319" i="31"/>
  <c r="E307" i="31"/>
  <c r="D307" i="31"/>
  <c r="C307" i="31"/>
  <c r="B307" i="31"/>
  <c r="E302" i="31"/>
  <c r="E312" i="31" s="1"/>
  <c r="E294" i="31" s="1"/>
  <c r="E295" i="31" s="1"/>
  <c r="D302" i="31"/>
  <c r="D312" i="31" s="1"/>
  <c r="D294" i="31" s="1"/>
  <c r="E297" i="31" s="1"/>
  <c r="C302" i="31"/>
  <c r="C312" i="31" s="1"/>
  <c r="C294" i="31" s="1"/>
  <c r="B302" i="31"/>
  <c r="B312" i="31" s="1"/>
  <c r="B294" i="31" s="1"/>
  <c r="E296" i="31"/>
  <c r="D296" i="31"/>
  <c r="C296" i="31"/>
  <c r="D282" i="31"/>
  <c r="C282" i="31"/>
  <c r="B282" i="31"/>
  <c r="E277" i="31"/>
  <c r="E287" i="31" s="1"/>
  <c r="E269" i="31" s="1"/>
  <c r="C277" i="31"/>
  <c r="B277" i="31"/>
  <c r="E271" i="31"/>
  <c r="D271" i="31"/>
  <c r="C271" i="31"/>
  <c r="E270" i="31"/>
  <c r="D269" i="31"/>
  <c r="D270" i="31" s="1"/>
  <c r="E257" i="31"/>
  <c r="D257" i="31"/>
  <c r="C257" i="31"/>
  <c r="B257" i="31"/>
  <c r="E252" i="31"/>
  <c r="E262" i="31" s="1"/>
  <c r="E244" i="31" s="1"/>
  <c r="E245" i="31" s="1"/>
  <c r="D252" i="31"/>
  <c r="D262" i="31" s="1"/>
  <c r="D244" i="31" s="1"/>
  <c r="C252" i="31"/>
  <c r="C262" i="31" s="1"/>
  <c r="C244" i="31" s="1"/>
  <c r="B252" i="31"/>
  <c r="B262" i="31" s="1"/>
  <c r="B244" i="31" s="1"/>
  <c r="E246" i="31"/>
  <c r="D246" i="31"/>
  <c r="C246" i="31"/>
  <c r="E232" i="31"/>
  <c r="D232" i="31"/>
  <c r="D219" i="31" s="1"/>
  <c r="C232" i="31"/>
  <c r="C219" i="31" s="1"/>
  <c r="B232" i="31"/>
  <c r="E227" i="31"/>
  <c r="E237" i="31" s="1"/>
  <c r="C227" i="31"/>
  <c r="C237" i="31" s="1"/>
  <c r="B227" i="31"/>
  <c r="E221" i="31"/>
  <c r="D221" i="31"/>
  <c r="C221" i="31"/>
  <c r="E219" i="31"/>
  <c r="E220" i="31" s="1"/>
  <c r="B219" i="31"/>
  <c r="E207" i="31"/>
  <c r="D207" i="31"/>
  <c r="D212" i="31" s="1"/>
  <c r="C207" i="31"/>
  <c r="C194" i="31" s="1"/>
  <c r="B207" i="31"/>
  <c r="B194" i="31" s="1"/>
  <c r="B195" i="31" s="1"/>
  <c r="E202" i="31"/>
  <c r="E212" i="31" s="1"/>
  <c r="C202" i="31"/>
  <c r="B202" i="31"/>
  <c r="E196" i="31"/>
  <c r="D196" i="31"/>
  <c r="C196" i="31"/>
  <c r="E194" i="31"/>
  <c r="E195" i="31" s="1"/>
  <c r="E182" i="31"/>
  <c r="E169" i="31" s="1"/>
  <c r="E170" i="31" s="1"/>
  <c r="D182" i="31"/>
  <c r="C182" i="31"/>
  <c r="C169" i="31" s="1"/>
  <c r="B182" i="31"/>
  <c r="B169" i="31" s="1"/>
  <c r="B170" i="31" s="1"/>
  <c r="E177" i="31"/>
  <c r="E187" i="31" s="1"/>
  <c r="D177" i="31"/>
  <c r="D187" i="31" s="1"/>
  <c r="C177" i="31"/>
  <c r="C187" i="31" s="1"/>
  <c r="B177" i="31"/>
  <c r="B187" i="31" s="1"/>
  <c r="E171" i="31"/>
  <c r="D171" i="31"/>
  <c r="C171" i="31"/>
  <c r="D169" i="31"/>
  <c r="D157" i="31"/>
  <c r="C157" i="31"/>
  <c r="B157" i="31"/>
  <c r="E152" i="31"/>
  <c r="E162" i="31" s="1"/>
  <c r="E144" i="31" s="1"/>
  <c r="E145" i="31" s="1"/>
  <c r="D152" i="31"/>
  <c r="D162" i="31" s="1"/>
  <c r="D144" i="31" s="1"/>
  <c r="C152" i="31"/>
  <c r="C162" i="31" s="1"/>
  <c r="C144" i="31" s="1"/>
  <c r="B152" i="31"/>
  <c r="B162" i="31" s="1"/>
  <c r="B144" i="31" s="1"/>
  <c r="B145" i="31" s="1"/>
  <c r="E146" i="31"/>
  <c r="D146" i="31"/>
  <c r="C146" i="31"/>
  <c r="D132" i="31"/>
  <c r="B132" i="31"/>
  <c r="E127" i="31"/>
  <c r="E137" i="31" s="1"/>
  <c r="E119" i="31" s="1"/>
  <c r="D127" i="31"/>
  <c r="C127" i="31"/>
  <c r="C137" i="31" s="1"/>
  <c r="C119" i="31" s="1"/>
  <c r="B127" i="31"/>
  <c r="B137" i="31" s="1"/>
  <c r="B119" i="31" s="1"/>
  <c r="B120" i="31" s="1"/>
  <c r="E121" i="31"/>
  <c r="D121" i="31"/>
  <c r="C121" i="31"/>
  <c r="C107" i="31"/>
  <c r="B107" i="31"/>
  <c r="B94" i="31" s="1"/>
  <c r="B95" i="31" s="1"/>
  <c r="E102" i="31"/>
  <c r="E112" i="31" s="1"/>
  <c r="D102" i="31"/>
  <c r="D112" i="31" s="1"/>
  <c r="C102" i="31"/>
  <c r="C112" i="31" s="1"/>
  <c r="B102" i="31"/>
  <c r="B112" i="31" s="1"/>
  <c r="E96" i="31"/>
  <c r="D96" i="31"/>
  <c r="C96" i="31"/>
  <c r="E94" i="31"/>
  <c r="E95" i="31" s="1"/>
  <c r="D94" i="31"/>
  <c r="C94" i="31"/>
  <c r="E82" i="31"/>
  <c r="E69" i="31" s="1"/>
  <c r="E70" i="31" s="1"/>
  <c r="D82" i="31"/>
  <c r="C82" i="31"/>
  <c r="C69" i="31" s="1"/>
  <c r="B82" i="31"/>
  <c r="B69" i="31" s="1"/>
  <c r="B70" i="31" s="1"/>
  <c r="E77" i="31"/>
  <c r="E87" i="31" s="1"/>
  <c r="D77" i="31"/>
  <c r="D87" i="31" s="1"/>
  <c r="C77" i="31"/>
  <c r="C87" i="31" s="1"/>
  <c r="B77" i="31"/>
  <c r="B87" i="31" s="1"/>
  <c r="E71" i="31"/>
  <c r="D71" i="31"/>
  <c r="C71" i="31"/>
  <c r="D69" i="31"/>
  <c r="E43" i="31"/>
  <c r="E58" i="31" s="1"/>
  <c r="D43" i="31"/>
  <c r="D29" i="31" s="1"/>
  <c r="C43" i="31"/>
  <c r="C58" i="31" s="1"/>
  <c r="B43" i="31"/>
  <c r="B58" i="31" s="1"/>
  <c r="E31" i="31"/>
  <c r="D31" i="31"/>
  <c r="C31" i="31"/>
  <c r="C387" i="31" l="1"/>
  <c r="C369" i="31" s="1"/>
  <c r="C765" i="31"/>
  <c r="C747" i="31" s="1"/>
  <c r="D548" i="31"/>
  <c r="E172" i="31"/>
  <c r="D237" i="31"/>
  <c r="D97" i="31"/>
  <c r="D137" i="31"/>
  <c r="D119" i="31" s="1"/>
  <c r="B287" i="31"/>
  <c r="B269" i="31" s="1"/>
  <c r="B412" i="31"/>
  <c r="B394" i="31" s="1"/>
  <c r="B395" i="31" s="1"/>
  <c r="C462" i="31"/>
  <c r="B512" i="31"/>
  <c r="B562" i="31"/>
  <c r="C562" i="31"/>
  <c r="C613" i="31"/>
  <c r="C595" i="31" s="1"/>
  <c r="C740" i="31"/>
  <c r="C722" i="31" s="1"/>
  <c r="D851" i="31"/>
  <c r="B920" i="31"/>
  <c r="C397" i="31"/>
  <c r="E422" i="31"/>
  <c r="E765" i="31"/>
  <c r="E747" i="31" s="1"/>
  <c r="E29" i="31"/>
  <c r="E32" i="31" s="1"/>
  <c r="B462" i="31"/>
  <c r="E473" i="31"/>
  <c r="E548" i="31"/>
  <c r="C588" i="31"/>
  <c r="C570" i="31" s="1"/>
  <c r="E599" i="31"/>
  <c r="B639" i="31"/>
  <c r="B621" i="31" s="1"/>
  <c r="B622" i="31" s="1"/>
  <c r="C664" i="31"/>
  <c r="C646" i="31" s="1"/>
  <c r="C649" i="31" s="1"/>
  <c r="C714" i="31"/>
  <c r="C696" i="31" s="1"/>
  <c r="C790" i="31"/>
  <c r="C772" i="31" s="1"/>
  <c r="E815" i="31"/>
  <c r="E797" i="31" s="1"/>
  <c r="B840" i="31"/>
  <c r="B822" i="31" s="1"/>
  <c r="B823" i="31" s="1"/>
  <c r="C826" i="31" s="1"/>
  <c r="E748" i="31"/>
  <c r="E750" i="31"/>
  <c r="D798" i="31"/>
  <c r="D800" i="31"/>
  <c r="B237" i="31"/>
  <c r="C287" i="31"/>
  <c r="C269" i="31" s="1"/>
  <c r="B362" i="31"/>
  <c r="E373" i="31"/>
  <c r="C437" i="31"/>
  <c r="D444" i="31"/>
  <c r="E472" i="31"/>
  <c r="C548" i="31"/>
  <c r="E72" i="31"/>
  <c r="E347" i="31"/>
  <c r="B29" i="31"/>
  <c r="B30" i="31" s="1"/>
  <c r="D170" i="31"/>
  <c r="E272" i="31"/>
  <c r="E447" i="31"/>
  <c r="D519" i="31"/>
  <c r="E273" i="31"/>
  <c r="D699" i="31"/>
  <c r="E59" i="31"/>
  <c r="E97" i="31"/>
  <c r="D194" i="31"/>
  <c r="D195" i="31" s="1"/>
  <c r="E198" i="31" s="1"/>
  <c r="D295" i="31"/>
  <c r="D422" i="31"/>
  <c r="B444" i="31"/>
  <c r="C447" i="31" s="1"/>
  <c r="E445" i="31"/>
  <c r="B537" i="31"/>
  <c r="B588" i="31"/>
  <c r="B570" i="31" s="1"/>
  <c r="B571" i="31" s="1"/>
  <c r="E598" i="31"/>
  <c r="B613" i="31"/>
  <c r="B595" i="31" s="1"/>
  <c r="B596" i="31" s="1"/>
  <c r="C639" i="31"/>
  <c r="C621" i="31" s="1"/>
  <c r="E649" i="31"/>
  <c r="B714" i="31"/>
  <c r="B696" i="31" s="1"/>
  <c r="B697" i="31" s="1"/>
  <c r="B740" i="31"/>
  <c r="B722" i="31" s="1"/>
  <c r="B723" i="31" s="1"/>
  <c r="C750" i="31"/>
  <c r="C893" i="31"/>
  <c r="C97" i="31"/>
  <c r="C147" i="31"/>
  <c r="C145" i="31"/>
  <c r="C148" i="31" s="1"/>
  <c r="C197" i="31"/>
  <c r="C195" i="31"/>
  <c r="C198" i="31" s="1"/>
  <c r="C222" i="31"/>
  <c r="C220" i="31"/>
  <c r="C223" i="31" s="1"/>
  <c r="D247" i="31"/>
  <c r="D245" i="31"/>
  <c r="C270" i="31"/>
  <c r="C273" i="31" s="1"/>
  <c r="C272" i="31"/>
  <c r="C297" i="31"/>
  <c r="C295" i="31"/>
  <c r="C298" i="31" s="1"/>
  <c r="D122" i="31"/>
  <c r="D120" i="31"/>
  <c r="E122" i="31"/>
  <c r="E120" i="31"/>
  <c r="C172" i="31"/>
  <c r="C170" i="31"/>
  <c r="C173" i="31" s="1"/>
  <c r="C773" i="31"/>
  <c r="C776" i="31" s="1"/>
  <c r="C775" i="31"/>
  <c r="D30" i="31"/>
  <c r="C70" i="31"/>
  <c r="C73" i="31" s="1"/>
  <c r="C72" i="31"/>
  <c r="C245" i="31"/>
  <c r="C248" i="31" s="1"/>
  <c r="C247" i="31"/>
  <c r="D372" i="31"/>
  <c r="C372" i="31"/>
  <c r="C370" i="31"/>
  <c r="C373" i="31" s="1"/>
  <c r="E674" i="31"/>
  <c r="D672" i="31"/>
  <c r="E675" i="31" s="1"/>
  <c r="C120" i="31"/>
  <c r="C123" i="31" s="1"/>
  <c r="C122" i="31"/>
  <c r="D147" i="31"/>
  <c r="D145" i="31"/>
  <c r="D148" i="31" s="1"/>
  <c r="D273" i="31"/>
  <c r="C624" i="31"/>
  <c r="C622" i="31"/>
  <c r="B212" i="31"/>
  <c r="B487" i="31"/>
  <c r="C212" i="31"/>
  <c r="D222" i="31"/>
  <c r="D297" i="31"/>
  <c r="D347" i="31"/>
  <c r="D345" i="31"/>
  <c r="C395" i="31"/>
  <c r="C398" i="31" s="1"/>
  <c r="E397" i="31"/>
  <c r="C472" i="31"/>
  <c r="D472" i="31"/>
  <c r="C470" i="31"/>
  <c r="C473" i="31" s="1"/>
  <c r="D571" i="31"/>
  <c r="E574" i="31" s="1"/>
  <c r="E573" i="31"/>
  <c r="B893" i="31"/>
  <c r="E30" i="31"/>
  <c r="E33" i="31" s="1"/>
  <c r="C95" i="31"/>
  <c r="C98" i="31" s="1"/>
  <c r="C322" i="31"/>
  <c r="C320" i="31"/>
  <c r="C323" i="31" s="1"/>
  <c r="E798" i="31"/>
  <c r="E801" i="31" s="1"/>
  <c r="E800" i="31"/>
  <c r="D95" i="31"/>
  <c r="C29" i="31"/>
  <c r="D72" i="31"/>
  <c r="E147" i="31"/>
  <c r="D172" i="31"/>
  <c r="D220" i="31"/>
  <c r="E222" i="31"/>
  <c r="E247" i="31"/>
  <c r="D272" i="31"/>
  <c r="E298" i="31"/>
  <c r="D322" i="31"/>
  <c r="C420" i="31"/>
  <c r="C423" i="31" s="1"/>
  <c r="C422" i="31"/>
  <c r="D497" i="31"/>
  <c r="E497" i="31"/>
  <c r="D495" i="31"/>
  <c r="E498" i="31" s="1"/>
  <c r="D522" i="31"/>
  <c r="E522" i="31"/>
  <c r="D520" i="31"/>
  <c r="D624" i="31"/>
  <c r="E624" i="31"/>
  <c r="C689" i="31"/>
  <c r="C671" i="31" s="1"/>
  <c r="D674" i="31" s="1"/>
  <c r="D697" i="31"/>
  <c r="E700" i="31" s="1"/>
  <c r="E699" i="31"/>
  <c r="D849" i="31"/>
  <c r="D58" i="31"/>
  <c r="D59" i="31" s="1"/>
  <c r="D70" i="31"/>
  <c r="D73" i="31" s="1"/>
  <c r="E921" i="31"/>
  <c r="E920" i="31" s="1"/>
  <c r="C497" i="31"/>
  <c r="C495" i="31"/>
  <c r="C498" i="31" s="1"/>
  <c r="C522" i="31"/>
  <c r="C520" i="31"/>
  <c r="C523" i="31" s="1"/>
  <c r="C598" i="31"/>
  <c r="D598" i="31"/>
  <c r="C596" i="31"/>
  <c r="C599" i="31" s="1"/>
  <c r="C725" i="31"/>
  <c r="C723" i="31"/>
  <c r="C726" i="31" s="1"/>
  <c r="E148" i="31"/>
  <c r="E173" i="31"/>
  <c r="C345" i="31"/>
  <c r="C348" i="31" s="1"/>
  <c r="C362" i="31"/>
  <c r="D397" i="31"/>
  <c r="D395" i="31"/>
  <c r="D398" i="31" s="1"/>
  <c r="E423" i="31"/>
  <c r="B445" i="31"/>
  <c r="C448" i="31" s="1"/>
  <c r="C571" i="31"/>
  <c r="D573" i="31"/>
  <c r="E650" i="31"/>
  <c r="D725" i="31"/>
  <c r="E725" i="31"/>
  <c r="D723" i="31"/>
  <c r="C801" i="31"/>
  <c r="E825" i="31"/>
  <c r="E823" i="31"/>
  <c r="D825" i="31"/>
  <c r="D823" i="31"/>
  <c r="D826" i="31" s="1"/>
  <c r="C849" i="31"/>
  <c r="C852" i="31" s="1"/>
  <c r="C851" i="31"/>
  <c r="D362" i="31"/>
  <c r="C487" i="31"/>
  <c r="E523" i="31"/>
  <c r="E751" i="31"/>
  <c r="D801" i="31"/>
  <c r="D893" i="31"/>
  <c r="C921" i="31"/>
  <c r="C920" i="31" s="1"/>
  <c r="B437" i="31"/>
  <c r="E726" i="31"/>
  <c r="D750" i="31"/>
  <c r="D775" i="31"/>
  <c r="C800" i="31"/>
  <c r="C825" i="31"/>
  <c r="E893" i="31"/>
  <c r="D921" i="31"/>
  <c r="D920" i="31" s="1"/>
  <c r="D473" i="31"/>
  <c r="C647" i="31"/>
  <c r="C650" i="31" s="1"/>
  <c r="C697" i="31"/>
  <c r="C700" i="31" s="1"/>
  <c r="C748" i="31"/>
  <c r="C751" i="31" s="1"/>
  <c r="E775" i="31"/>
  <c r="E851" i="31"/>
  <c r="B891" i="31"/>
  <c r="B873" i="31" s="1"/>
  <c r="D891" i="31"/>
  <c r="D873" i="31" s="1"/>
  <c r="E891" i="31"/>
  <c r="E873" i="31" s="1"/>
  <c r="D373" i="31" l="1"/>
  <c r="D649" i="31"/>
  <c r="D776" i="31"/>
  <c r="D726" i="31"/>
  <c r="E197" i="31"/>
  <c r="D423" i="31"/>
  <c r="B59" i="31"/>
  <c r="D445" i="31"/>
  <c r="D448" i="31" s="1"/>
  <c r="D447" i="31"/>
  <c r="D223" i="31"/>
  <c r="D173" i="31"/>
  <c r="E123" i="31"/>
  <c r="D248" i="31"/>
  <c r="D852" i="31"/>
  <c r="C574" i="31"/>
  <c r="E223" i="31"/>
  <c r="D197" i="31"/>
  <c r="C573" i="31"/>
  <c r="C699" i="31"/>
  <c r="C32" i="31"/>
  <c r="C30" i="31"/>
  <c r="C33" i="31" s="1"/>
  <c r="D348" i="31"/>
  <c r="D298" i="31"/>
  <c r="E892" i="31"/>
  <c r="E925" i="31" s="1"/>
  <c r="E874" i="31"/>
  <c r="E876" i="31"/>
  <c r="D599" i="31"/>
  <c r="D876" i="31"/>
  <c r="D892" i="31"/>
  <c r="D925" i="31" s="1"/>
  <c r="D874" i="31"/>
  <c r="D877" i="31" s="1"/>
  <c r="E852" i="31"/>
  <c r="E826" i="31"/>
  <c r="D198" i="31"/>
  <c r="D700" i="31"/>
  <c r="D498" i="31"/>
  <c r="D98" i="31"/>
  <c r="C892" i="31"/>
  <c r="C925" i="31" s="1"/>
  <c r="D574" i="31"/>
  <c r="D32" i="31"/>
  <c r="D123" i="31"/>
  <c r="E73" i="31"/>
  <c r="D625" i="31"/>
  <c r="C625" i="31"/>
  <c r="B874" i="31"/>
  <c r="C877" i="31" s="1"/>
  <c r="B892" i="31"/>
  <c r="B925" i="31" s="1"/>
  <c r="D650" i="31"/>
  <c r="E398" i="31"/>
  <c r="C674" i="31"/>
  <c r="C672" i="31"/>
  <c r="C675" i="31" s="1"/>
  <c r="D523" i="31"/>
  <c r="E348" i="31"/>
  <c r="E248" i="31"/>
  <c r="C876" i="31"/>
  <c r="D751" i="31"/>
  <c r="D323" i="31"/>
  <c r="E98" i="31"/>
  <c r="C59" i="31"/>
  <c r="E448" i="31" l="1"/>
  <c r="D675" i="31"/>
  <c r="E877" i="31"/>
  <c r="D33" i="31"/>
  <c r="E1198" i="30" l="1"/>
  <c r="D1198" i="30"/>
  <c r="C1198" i="30"/>
  <c r="B1198" i="30"/>
  <c r="E1197" i="30"/>
  <c r="D1197" i="30"/>
  <c r="C1197" i="30"/>
  <c r="B1197" i="30"/>
  <c r="E1196" i="30"/>
  <c r="D1196" i="30"/>
  <c r="C1196" i="30"/>
  <c r="B1196" i="30"/>
  <c r="B1195" i="30"/>
  <c r="B1194" i="30"/>
  <c r="E1193" i="30"/>
  <c r="D1193" i="30"/>
  <c r="C1193" i="30"/>
  <c r="B1193" i="30"/>
  <c r="E1192" i="30"/>
  <c r="D1192" i="30"/>
  <c r="C1192" i="30"/>
  <c r="B1192" i="30"/>
  <c r="E1191" i="30"/>
  <c r="D1191" i="30"/>
  <c r="C1191" i="30"/>
  <c r="B1191" i="30"/>
  <c r="E1190" i="30"/>
  <c r="E1189" i="30" s="1"/>
  <c r="D1190" i="30"/>
  <c r="D1189" i="30" s="1"/>
  <c r="C1190" i="30"/>
  <c r="C1189" i="30" s="1"/>
  <c r="B1190" i="30"/>
  <c r="B1189" i="30" s="1"/>
  <c r="E1188" i="30"/>
  <c r="D1188" i="30"/>
  <c r="C1188" i="30"/>
  <c r="B1188" i="30"/>
  <c r="E1187" i="30"/>
  <c r="D1187" i="30"/>
  <c r="C1187" i="30"/>
  <c r="B1187" i="30"/>
  <c r="C1186" i="30"/>
  <c r="B1186" i="30"/>
  <c r="E1185" i="30"/>
  <c r="D1185" i="30"/>
  <c r="C1185" i="30"/>
  <c r="B1185" i="30"/>
  <c r="E1184" i="30"/>
  <c r="D1184" i="30"/>
  <c r="C1184" i="30"/>
  <c r="B1184" i="30"/>
  <c r="E1183" i="30"/>
  <c r="D1183" i="30"/>
  <c r="C1183" i="30"/>
  <c r="B1183" i="30"/>
  <c r="E1182" i="30"/>
  <c r="D1182" i="30"/>
  <c r="C1182" i="30"/>
  <c r="B1182" i="30"/>
  <c r="E1181" i="30"/>
  <c r="D1181" i="30"/>
  <c r="C1181" i="30"/>
  <c r="B1181" i="30"/>
  <c r="E1180" i="30"/>
  <c r="D1180" i="30"/>
  <c r="C1180" i="30"/>
  <c r="B1180" i="30"/>
  <c r="E1179" i="30"/>
  <c r="D1179" i="30"/>
  <c r="C1179" i="30"/>
  <c r="B1179" i="30"/>
  <c r="E1178" i="30"/>
  <c r="D1178" i="30"/>
  <c r="C1178" i="30"/>
  <c r="B1178" i="30"/>
  <c r="E1177" i="30"/>
  <c r="D1177" i="30"/>
  <c r="C1177" i="30"/>
  <c r="B1177" i="30"/>
  <c r="E1176" i="30"/>
  <c r="D1176" i="30"/>
  <c r="C1176" i="30"/>
  <c r="B1176" i="30"/>
  <c r="E1175" i="30"/>
  <c r="D1175" i="30"/>
  <c r="C1175" i="30"/>
  <c r="B1175" i="30"/>
  <c r="E1174" i="30"/>
  <c r="D1174" i="30"/>
  <c r="C1174" i="30"/>
  <c r="B1174" i="30"/>
  <c r="E1173" i="30"/>
  <c r="D1173" i="30"/>
  <c r="C1173" i="30"/>
  <c r="B1173" i="30"/>
  <c r="E1172" i="30"/>
  <c r="D1172" i="30"/>
  <c r="C1172" i="30"/>
  <c r="B1172" i="30"/>
  <c r="E1171" i="30"/>
  <c r="D1171" i="30"/>
  <c r="C1171" i="30"/>
  <c r="B1171" i="30"/>
  <c r="E1170" i="30"/>
  <c r="D1170" i="30"/>
  <c r="C1170" i="30"/>
  <c r="B1170" i="30"/>
  <c r="E1169" i="30"/>
  <c r="D1169" i="30"/>
  <c r="C1169" i="30"/>
  <c r="B1169" i="30"/>
  <c r="E1168" i="30"/>
  <c r="D1168" i="30"/>
  <c r="C1168" i="30"/>
  <c r="B1168" i="30"/>
  <c r="E1160" i="30"/>
  <c r="D1160" i="30"/>
  <c r="C1160" i="30"/>
  <c r="B1160" i="30"/>
  <c r="E1155" i="30"/>
  <c r="E1165" i="30" s="1"/>
  <c r="E1147" i="30" s="1"/>
  <c r="D1155" i="30"/>
  <c r="D1165" i="30" s="1"/>
  <c r="D1147" i="30" s="1"/>
  <c r="D1148" i="30" s="1"/>
  <c r="C1155" i="30"/>
  <c r="C1165" i="30" s="1"/>
  <c r="B1155" i="30"/>
  <c r="B1165" i="30" s="1"/>
  <c r="B1147" i="30" s="1"/>
  <c r="B1148" i="30" s="1"/>
  <c r="E1149" i="30"/>
  <c r="D1149" i="30"/>
  <c r="C1149" i="30"/>
  <c r="C1147" i="30"/>
  <c r="E1135" i="30"/>
  <c r="D1135" i="30"/>
  <c r="C1135" i="30"/>
  <c r="B1135" i="30"/>
  <c r="E1130" i="30"/>
  <c r="E1140" i="30" s="1"/>
  <c r="E1122" i="30" s="1"/>
  <c r="D1130" i="30"/>
  <c r="D1140" i="30" s="1"/>
  <c r="D1122" i="30" s="1"/>
  <c r="C1130" i="30"/>
  <c r="C1140" i="30" s="1"/>
  <c r="C1122" i="30" s="1"/>
  <c r="B1130" i="30"/>
  <c r="B1140" i="30" s="1"/>
  <c r="B1122" i="30" s="1"/>
  <c r="B1123" i="30" s="1"/>
  <c r="E1124" i="30"/>
  <c r="D1124" i="30"/>
  <c r="C1124" i="30"/>
  <c r="E1110" i="30"/>
  <c r="D1110" i="30"/>
  <c r="C1110" i="30"/>
  <c r="B1110" i="30"/>
  <c r="E1105" i="30"/>
  <c r="E1115" i="30" s="1"/>
  <c r="E1097" i="30" s="1"/>
  <c r="D1105" i="30"/>
  <c r="D1115" i="30" s="1"/>
  <c r="D1097" i="30" s="1"/>
  <c r="C1105" i="30"/>
  <c r="C1115" i="30" s="1"/>
  <c r="C1097" i="30" s="1"/>
  <c r="C1098" i="30" s="1"/>
  <c r="C1101" i="30" s="1"/>
  <c r="B1105" i="30"/>
  <c r="B1115" i="30" s="1"/>
  <c r="B1097" i="30" s="1"/>
  <c r="B1098" i="30" s="1"/>
  <c r="E1099" i="30"/>
  <c r="D1099" i="30"/>
  <c r="C1099" i="30"/>
  <c r="E1086" i="30"/>
  <c r="D1086" i="30"/>
  <c r="D1195" i="30" s="1"/>
  <c r="D1194" i="30" s="1"/>
  <c r="C1086" i="30"/>
  <c r="C1195" i="30" s="1"/>
  <c r="B1085" i="30"/>
  <c r="E1080" i="30"/>
  <c r="D1080" i="30"/>
  <c r="C1080" i="30"/>
  <c r="B1080" i="30"/>
  <c r="B1090" i="30" s="1"/>
  <c r="B1072" i="30" s="1"/>
  <c r="B1073" i="30" s="1"/>
  <c r="E1074" i="30"/>
  <c r="D1074" i="30"/>
  <c r="C1074" i="30"/>
  <c r="E1060" i="30"/>
  <c r="D1060" i="30"/>
  <c r="C1060" i="30"/>
  <c r="B1060" i="30"/>
  <c r="E1055" i="30"/>
  <c r="E1065" i="30" s="1"/>
  <c r="D1055" i="30"/>
  <c r="D1065" i="30" s="1"/>
  <c r="D1047" i="30" s="1"/>
  <c r="C1055" i="30"/>
  <c r="C1065" i="30" s="1"/>
  <c r="C1047" i="30" s="1"/>
  <c r="C1048" i="30" s="1"/>
  <c r="B1055" i="30"/>
  <c r="B1065" i="30" s="1"/>
  <c r="B1047" i="30" s="1"/>
  <c r="E1049" i="30"/>
  <c r="D1049" i="30"/>
  <c r="C1049" i="30"/>
  <c r="B1048" i="30"/>
  <c r="E1047" i="30"/>
  <c r="E1035" i="30"/>
  <c r="D1035" i="30"/>
  <c r="C1035" i="30"/>
  <c r="B1035" i="30"/>
  <c r="E1030" i="30"/>
  <c r="E1040" i="30" s="1"/>
  <c r="E1022" i="30" s="1"/>
  <c r="D1030" i="30"/>
  <c r="D1040" i="30" s="1"/>
  <c r="D1022" i="30" s="1"/>
  <c r="D1023" i="30" s="1"/>
  <c r="C1030" i="30"/>
  <c r="C1040" i="30" s="1"/>
  <c r="B1030" i="30"/>
  <c r="B1040" i="30" s="1"/>
  <c r="B1022" i="30" s="1"/>
  <c r="E1024" i="30"/>
  <c r="D1024" i="30"/>
  <c r="C1024" i="30"/>
  <c r="C1022" i="30"/>
  <c r="E1010" i="30"/>
  <c r="D1010" i="30"/>
  <c r="C1010" i="30"/>
  <c r="B1010" i="30"/>
  <c r="E1005" i="30"/>
  <c r="E1015" i="30" s="1"/>
  <c r="E997" i="30" s="1"/>
  <c r="D1005" i="30"/>
  <c r="D1015" i="30" s="1"/>
  <c r="C1005" i="30"/>
  <c r="C1015" i="30" s="1"/>
  <c r="C997" i="30" s="1"/>
  <c r="B1005" i="30"/>
  <c r="B1015" i="30" s="1"/>
  <c r="B997" i="30" s="1"/>
  <c r="B998" i="30" s="1"/>
  <c r="E999" i="30"/>
  <c r="D999" i="30"/>
  <c r="C999" i="30"/>
  <c r="D997" i="30"/>
  <c r="E985" i="30"/>
  <c r="D985" i="30"/>
  <c r="C985" i="30"/>
  <c r="B985" i="30"/>
  <c r="E980" i="30"/>
  <c r="E990" i="30" s="1"/>
  <c r="E972" i="30" s="1"/>
  <c r="D980" i="30"/>
  <c r="D990" i="30" s="1"/>
  <c r="D972" i="30" s="1"/>
  <c r="C980" i="30"/>
  <c r="C990" i="30" s="1"/>
  <c r="C972" i="30" s="1"/>
  <c r="C973" i="30" s="1"/>
  <c r="B980" i="30"/>
  <c r="B990" i="30" s="1"/>
  <c r="B972" i="30" s="1"/>
  <c r="B973" i="30" s="1"/>
  <c r="E974" i="30"/>
  <c r="D974" i="30"/>
  <c r="C974" i="30"/>
  <c r="E960" i="30"/>
  <c r="D960" i="30"/>
  <c r="C960" i="30"/>
  <c r="B960" i="30"/>
  <c r="E955" i="30"/>
  <c r="E965" i="30" s="1"/>
  <c r="E947" i="30" s="1"/>
  <c r="D955" i="30"/>
  <c r="D965" i="30" s="1"/>
  <c r="D947" i="30" s="1"/>
  <c r="C955" i="30"/>
  <c r="C965" i="30" s="1"/>
  <c r="C947" i="30" s="1"/>
  <c r="C948" i="30" s="1"/>
  <c r="B955" i="30"/>
  <c r="B965" i="30" s="1"/>
  <c r="B947" i="30" s="1"/>
  <c r="C950" i="30" s="1"/>
  <c r="E949" i="30"/>
  <c r="D949" i="30"/>
  <c r="C949" i="30"/>
  <c r="B948" i="30"/>
  <c r="E935" i="30"/>
  <c r="D935" i="30"/>
  <c r="C935" i="30"/>
  <c r="B935" i="30"/>
  <c r="E930" i="30"/>
  <c r="E940" i="30" s="1"/>
  <c r="E922" i="30" s="1"/>
  <c r="D930" i="30"/>
  <c r="D940" i="30" s="1"/>
  <c r="D922" i="30" s="1"/>
  <c r="D923" i="30" s="1"/>
  <c r="C930" i="30"/>
  <c r="C940" i="30" s="1"/>
  <c r="B930" i="30"/>
  <c r="B940" i="30" s="1"/>
  <c r="B922" i="30" s="1"/>
  <c r="B923" i="30" s="1"/>
  <c r="E924" i="30"/>
  <c r="D924" i="30"/>
  <c r="C924" i="30"/>
  <c r="C922" i="30"/>
  <c r="E909" i="30"/>
  <c r="D909" i="30"/>
  <c r="C909" i="30"/>
  <c r="B909" i="30"/>
  <c r="E904" i="30"/>
  <c r="E914" i="30" s="1"/>
  <c r="E896" i="30" s="1"/>
  <c r="D904" i="30"/>
  <c r="D914" i="30" s="1"/>
  <c r="D896" i="30" s="1"/>
  <c r="C904" i="30"/>
  <c r="C914" i="30" s="1"/>
  <c r="C896" i="30" s="1"/>
  <c r="B904" i="30"/>
  <c r="B914" i="30" s="1"/>
  <c r="B896" i="30" s="1"/>
  <c r="B897" i="30" s="1"/>
  <c r="E898" i="30"/>
  <c r="D898" i="30"/>
  <c r="C898" i="30"/>
  <c r="E884" i="30"/>
  <c r="D884" i="30"/>
  <c r="C884" i="30"/>
  <c r="B884" i="30"/>
  <c r="E879" i="30"/>
  <c r="E889" i="30" s="1"/>
  <c r="E871" i="30" s="1"/>
  <c r="D879" i="30"/>
  <c r="D889" i="30" s="1"/>
  <c r="D871" i="30" s="1"/>
  <c r="C879" i="30"/>
  <c r="C889" i="30" s="1"/>
  <c r="C871" i="30" s="1"/>
  <c r="C872" i="30" s="1"/>
  <c r="C875" i="30" s="1"/>
  <c r="B879" i="30"/>
  <c r="B889" i="30" s="1"/>
  <c r="B871" i="30" s="1"/>
  <c r="B872" i="30" s="1"/>
  <c r="E873" i="30"/>
  <c r="D873" i="30"/>
  <c r="C873" i="30"/>
  <c r="E859" i="30"/>
  <c r="D859" i="30"/>
  <c r="C859" i="30"/>
  <c r="B859" i="30"/>
  <c r="E854" i="30"/>
  <c r="E864" i="30" s="1"/>
  <c r="E846" i="30" s="1"/>
  <c r="D854" i="30"/>
  <c r="D864" i="30" s="1"/>
  <c r="D846" i="30" s="1"/>
  <c r="C854" i="30"/>
  <c r="C864" i="30" s="1"/>
  <c r="C846" i="30" s="1"/>
  <c r="C847" i="30" s="1"/>
  <c r="B854" i="30"/>
  <c r="B864" i="30" s="1"/>
  <c r="B846" i="30" s="1"/>
  <c r="E848" i="30"/>
  <c r="D848" i="30"/>
  <c r="C848" i="30"/>
  <c r="E833" i="30"/>
  <c r="D833" i="30"/>
  <c r="C833" i="30"/>
  <c r="B833" i="30"/>
  <c r="E828" i="30"/>
  <c r="E838" i="30" s="1"/>
  <c r="E820" i="30" s="1"/>
  <c r="D828" i="30"/>
  <c r="D838" i="30" s="1"/>
  <c r="D820" i="30" s="1"/>
  <c r="D821" i="30" s="1"/>
  <c r="C828" i="30"/>
  <c r="C838" i="30" s="1"/>
  <c r="C820" i="30" s="1"/>
  <c r="B828" i="30"/>
  <c r="B838" i="30" s="1"/>
  <c r="B820" i="30" s="1"/>
  <c r="B821" i="30" s="1"/>
  <c r="E822" i="30"/>
  <c r="D822" i="30"/>
  <c r="C822" i="30"/>
  <c r="E808" i="30"/>
  <c r="D808" i="30"/>
  <c r="C808" i="30"/>
  <c r="B808" i="30"/>
  <c r="E803" i="30"/>
  <c r="E813" i="30" s="1"/>
  <c r="E795" i="30" s="1"/>
  <c r="D803" i="30"/>
  <c r="D813" i="30" s="1"/>
  <c r="C803" i="30"/>
  <c r="B803" i="30"/>
  <c r="B813" i="30" s="1"/>
  <c r="B795" i="30" s="1"/>
  <c r="B796" i="30" s="1"/>
  <c r="E797" i="30"/>
  <c r="D797" i="30"/>
  <c r="C797" i="30"/>
  <c r="D795" i="30"/>
  <c r="E783" i="30"/>
  <c r="D783" i="30"/>
  <c r="C783" i="30"/>
  <c r="B783" i="30"/>
  <c r="E778" i="30"/>
  <c r="E788" i="30" s="1"/>
  <c r="E770" i="30" s="1"/>
  <c r="D778" i="30"/>
  <c r="D788" i="30" s="1"/>
  <c r="C778" i="30"/>
  <c r="C788" i="30" s="1"/>
  <c r="C770" i="30" s="1"/>
  <c r="C771" i="30" s="1"/>
  <c r="C774" i="30" s="1"/>
  <c r="B778" i="30"/>
  <c r="B788" i="30" s="1"/>
  <c r="B770" i="30" s="1"/>
  <c r="B771" i="30" s="1"/>
  <c r="E772" i="30"/>
  <c r="D772" i="30"/>
  <c r="C772" i="30"/>
  <c r="D770" i="30"/>
  <c r="E758" i="30"/>
  <c r="D758" i="30"/>
  <c r="C758" i="30"/>
  <c r="B758" i="30"/>
  <c r="E753" i="30"/>
  <c r="E763" i="30" s="1"/>
  <c r="E745" i="30" s="1"/>
  <c r="D753" i="30"/>
  <c r="D763" i="30" s="1"/>
  <c r="D745" i="30" s="1"/>
  <c r="C753" i="30"/>
  <c r="C763" i="30" s="1"/>
  <c r="C745" i="30" s="1"/>
  <c r="C746" i="30" s="1"/>
  <c r="B753" i="30"/>
  <c r="B763" i="30" s="1"/>
  <c r="B745" i="30" s="1"/>
  <c r="E747" i="30"/>
  <c r="D747" i="30"/>
  <c r="C747" i="30"/>
  <c r="E733" i="30"/>
  <c r="D733" i="30"/>
  <c r="C733" i="30"/>
  <c r="B733" i="30"/>
  <c r="E728" i="30"/>
  <c r="E738" i="30" s="1"/>
  <c r="E720" i="30" s="1"/>
  <c r="D728" i="30"/>
  <c r="D738" i="30" s="1"/>
  <c r="C728" i="30"/>
  <c r="C738" i="30" s="1"/>
  <c r="C720" i="30" s="1"/>
  <c r="B728" i="30"/>
  <c r="B738" i="30" s="1"/>
  <c r="B720" i="30" s="1"/>
  <c r="B721" i="30" s="1"/>
  <c r="E722" i="30"/>
  <c r="D722" i="30"/>
  <c r="C722" i="30"/>
  <c r="D720" i="30"/>
  <c r="E708" i="30"/>
  <c r="D708" i="30"/>
  <c r="C708" i="30"/>
  <c r="B708" i="30"/>
  <c r="E703" i="30"/>
  <c r="E713" i="30" s="1"/>
  <c r="E695" i="30" s="1"/>
  <c r="D703" i="30"/>
  <c r="D713" i="30" s="1"/>
  <c r="C703" i="30"/>
  <c r="C713" i="30" s="1"/>
  <c r="C695" i="30" s="1"/>
  <c r="C696" i="30" s="1"/>
  <c r="B703" i="30"/>
  <c r="B713" i="30" s="1"/>
  <c r="B695" i="30" s="1"/>
  <c r="B696" i="30" s="1"/>
  <c r="E697" i="30"/>
  <c r="D697" i="30"/>
  <c r="C697" i="30"/>
  <c r="D695" i="30"/>
  <c r="E683" i="30"/>
  <c r="D683" i="30"/>
  <c r="C683" i="30"/>
  <c r="B683" i="30"/>
  <c r="E678" i="30"/>
  <c r="E688" i="30" s="1"/>
  <c r="E670" i="30" s="1"/>
  <c r="D678" i="30"/>
  <c r="D688" i="30" s="1"/>
  <c r="D670" i="30" s="1"/>
  <c r="C678" i="30"/>
  <c r="C688" i="30" s="1"/>
  <c r="C670" i="30" s="1"/>
  <c r="C671" i="30" s="1"/>
  <c r="B678" i="30"/>
  <c r="B688" i="30" s="1"/>
  <c r="B670" i="30" s="1"/>
  <c r="E672" i="30"/>
  <c r="D672" i="30"/>
  <c r="C672" i="30"/>
  <c r="E658" i="30"/>
  <c r="D658" i="30"/>
  <c r="C658" i="30"/>
  <c r="B658" i="30"/>
  <c r="E653" i="30"/>
  <c r="E663" i="30" s="1"/>
  <c r="E645" i="30" s="1"/>
  <c r="D653" i="30"/>
  <c r="D663" i="30" s="1"/>
  <c r="D645" i="30" s="1"/>
  <c r="D646" i="30" s="1"/>
  <c r="C653" i="30"/>
  <c r="C663" i="30" s="1"/>
  <c r="C645" i="30" s="1"/>
  <c r="B653" i="30"/>
  <c r="B663" i="30" s="1"/>
  <c r="B645" i="30" s="1"/>
  <c r="B646" i="30" s="1"/>
  <c r="E647" i="30"/>
  <c r="D647" i="30"/>
  <c r="C647" i="30"/>
  <c r="E633" i="30"/>
  <c r="D633" i="30"/>
  <c r="C633" i="30"/>
  <c r="B633" i="30"/>
  <c r="E628" i="30"/>
  <c r="E638" i="30" s="1"/>
  <c r="E620" i="30" s="1"/>
  <c r="D628" i="30"/>
  <c r="D638" i="30" s="1"/>
  <c r="D620" i="30" s="1"/>
  <c r="C628" i="30"/>
  <c r="C638" i="30" s="1"/>
  <c r="C620" i="30" s="1"/>
  <c r="B628" i="30"/>
  <c r="B638" i="30" s="1"/>
  <c r="B620" i="30" s="1"/>
  <c r="B621" i="30" s="1"/>
  <c r="E622" i="30"/>
  <c r="D622" i="30"/>
  <c r="C622" i="30"/>
  <c r="E608" i="30"/>
  <c r="D608" i="30"/>
  <c r="C608" i="30"/>
  <c r="B608" i="30"/>
  <c r="E603" i="30"/>
  <c r="E613" i="30" s="1"/>
  <c r="E595" i="30" s="1"/>
  <c r="D603" i="30"/>
  <c r="C603" i="30"/>
  <c r="C613" i="30" s="1"/>
  <c r="C595" i="30" s="1"/>
  <c r="C596" i="30" s="1"/>
  <c r="B603" i="30"/>
  <c r="B613" i="30" s="1"/>
  <c r="B595" i="30" s="1"/>
  <c r="B596" i="30" s="1"/>
  <c r="E597" i="30"/>
  <c r="D597" i="30"/>
  <c r="C597" i="30"/>
  <c r="E583" i="30"/>
  <c r="D583" i="30"/>
  <c r="C583" i="30"/>
  <c r="B583" i="30"/>
  <c r="E578" i="30"/>
  <c r="E588" i="30" s="1"/>
  <c r="E570" i="30" s="1"/>
  <c r="D578" i="30"/>
  <c r="D588" i="30" s="1"/>
  <c r="D570" i="30" s="1"/>
  <c r="C578" i="30"/>
  <c r="C588" i="30" s="1"/>
  <c r="B578" i="30"/>
  <c r="B588" i="30" s="1"/>
  <c r="E572" i="30"/>
  <c r="D572" i="30"/>
  <c r="C572" i="30"/>
  <c r="C570" i="30"/>
  <c r="C571" i="30" s="1"/>
  <c r="B570" i="30"/>
  <c r="B571" i="30" s="1"/>
  <c r="E558" i="30"/>
  <c r="D558" i="30"/>
  <c r="C558" i="30"/>
  <c r="B558" i="30"/>
  <c r="E553" i="30"/>
  <c r="E563" i="30" s="1"/>
  <c r="E545" i="30" s="1"/>
  <c r="D553" i="30"/>
  <c r="D563" i="30" s="1"/>
  <c r="C553" i="30"/>
  <c r="C563" i="30" s="1"/>
  <c r="C545" i="30" s="1"/>
  <c r="B553" i="30"/>
  <c r="B563" i="30" s="1"/>
  <c r="B545" i="30" s="1"/>
  <c r="B546" i="30" s="1"/>
  <c r="E547" i="30"/>
  <c r="D547" i="30"/>
  <c r="C547" i="30"/>
  <c r="D545" i="30"/>
  <c r="D546" i="30" s="1"/>
  <c r="E533" i="30"/>
  <c r="D533" i="30"/>
  <c r="C533" i="30"/>
  <c r="B533" i="30"/>
  <c r="E528" i="30"/>
  <c r="E538" i="30" s="1"/>
  <c r="E520" i="30" s="1"/>
  <c r="D528" i="30"/>
  <c r="D538" i="30" s="1"/>
  <c r="D520" i="30" s="1"/>
  <c r="D521" i="30" s="1"/>
  <c r="C528" i="30"/>
  <c r="C538" i="30" s="1"/>
  <c r="C520" i="30" s="1"/>
  <c r="B528" i="30"/>
  <c r="B538" i="30" s="1"/>
  <c r="B520" i="30" s="1"/>
  <c r="B521" i="30" s="1"/>
  <c r="E522" i="30"/>
  <c r="D522" i="30"/>
  <c r="C522" i="30"/>
  <c r="E508" i="30"/>
  <c r="D508" i="30"/>
  <c r="C508" i="30"/>
  <c r="C495" i="30" s="1"/>
  <c r="B508" i="30"/>
  <c r="B495" i="30" s="1"/>
  <c r="B496" i="30" s="1"/>
  <c r="E503" i="30"/>
  <c r="E513" i="30" s="1"/>
  <c r="D503" i="30"/>
  <c r="D513" i="30" s="1"/>
  <c r="C503" i="30"/>
  <c r="C513" i="30" s="1"/>
  <c r="B503" i="30"/>
  <c r="B513" i="30" s="1"/>
  <c r="E498" i="30"/>
  <c r="E497" i="30"/>
  <c r="D497" i="30"/>
  <c r="C497" i="30"/>
  <c r="E496" i="30"/>
  <c r="E499" i="30" s="1"/>
  <c r="D496" i="30"/>
  <c r="C496" i="30"/>
  <c r="E483" i="30"/>
  <c r="E470" i="30" s="1"/>
  <c r="D483" i="30"/>
  <c r="C483" i="30"/>
  <c r="B483" i="30"/>
  <c r="E478" i="30"/>
  <c r="E488" i="30" s="1"/>
  <c r="D478" i="30"/>
  <c r="D488" i="30" s="1"/>
  <c r="C478" i="30"/>
  <c r="C488" i="30" s="1"/>
  <c r="B478" i="30"/>
  <c r="B488" i="30" s="1"/>
  <c r="E472" i="30"/>
  <c r="D472" i="30"/>
  <c r="C472" i="30"/>
  <c r="D470" i="30"/>
  <c r="D471" i="30" s="1"/>
  <c r="C470" i="30"/>
  <c r="C473" i="30" s="1"/>
  <c r="B470" i="30"/>
  <c r="B471" i="30" s="1"/>
  <c r="E458" i="30"/>
  <c r="D458" i="30"/>
  <c r="C458" i="30"/>
  <c r="B458" i="30"/>
  <c r="E453" i="30"/>
  <c r="E463" i="30" s="1"/>
  <c r="E445" i="30" s="1"/>
  <c r="E446" i="30" s="1"/>
  <c r="D453" i="30"/>
  <c r="D463" i="30" s="1"/>
  <c r="D445" i="30" s="1"/>
  <c r="C453" i="30"/>
  <c r="C463" i="30" s="1"/>
  <c r="C445" i="30" s="1"/>
  <c r="B453" i="30"/>
  <c r="B463" i="30" s="1"/>
  <c r="B445" i="30" s="1"/>
  <c r="B446" i="30" s="1"/>
  <c r="E447" i="30"/>
  <c r="D447" i="30"/>
  <c r="C447" i="30"/>
  <c r="E433" i="30"/>
  <c r="D433" i="30"/>
  <c r="C433" i="30"/>
  <c r="B433" i="30"/>
  <c r="E428" i="30"/>
  <c r="E438" i="30" s="1"/>
  <c r="E420" i="30" s="1"/>
  <c r="D428" i="30"/>
  <c r="D438" i="30" s="1"/>
  <c r="C428" i="30"/>
  <c r="C438" i="30" s="1"/>
  <c r="C420" i="30" s="1"/>
  <c r="B428" i="30"/>
  <c r="B438" i="30" s="1"/>
  <c r="B420" i="30" s="1"/>
  <c r="B421" i="30" s="1"/>
  <c r="E422" i="30"/>
  <c r="D422" i="30"/>
  <c r="C422" i="30"/>
  <c r="D420" i="30"/>
  <c r="E408" i="30"/>
  <c r="D408" i="30"/>
  <c r="C408" i="30"/>
  <c r="B408" i="30"/>
  <c r="E403" i="30"/>
  <c r="E413" i="30" s="1"/>
  <c r="D403" i="30"/>
  <c r="D413" i="30" s="1"/>
  <c r="C403" i="30"/>
  <c r="C413" i="30" s="1"/>
  <c r="C395" i="30" s="1"/>
  <c r="B403" i="30"/>
  <c r="B413" i="30" s="1"/>
  <c r="B395" i="30" s="1"/>
  <c r="B396" i="30" s="1"/>
  <c r="E398" i="30"/>
  <c r="E397" i="30"/>
  <c r="D397" i="30"/>
  <c r="C397" i="30"/>
  <c r="E396" i="30"/>
  <c r="D396" i="30"/>
  <c r="E382" i="30"/>
  <c r="D382" i="30"/>
  <c r="C382" i="30"/>
  <c r="B382" i="30"/>
  <c r="E377" i="30"/>
  <c r="E387" i="30" s="1"/>
  <c r="E369" i="30" s="1"/>
  <c r="D377" i="30"/>
  <c r="D387" i="30" s="1"/>
  <c r="D369" i="30" s="1"/>
  <c r="C377" i="30"/>
  <c r="C387" i="30" s="1"/>
  <c r="C369" i="30" s="1"/>
  <c r="B377" i="30"/>
  <c r="B387" i="30" s="1"/>
  <c r="B369" i="30" s="1"/>
  <c r="B370" i="30" s="1"/>
  <c r="E371" i="30"/>
  <c r="D371" i="30"/>
  <c r="C371" i="30"/>
  <c r="E357" i="30"/>
  <c r="D357" i="30"/>
  <c r="C357" i="30"/>
  <c r="B357" i="30"/>
  <c r="E352" i="30"/>
  <c r="E362" i="30" s="1"/>
  <c r="E344" i="30" s="1"/>
  <c r="D352" i="30"/>
  <c r="D362" i="30" s="1"/>
  <c r="D344" i="30" s="1"/>
  <c r="C352" i="30"/>
  <c r="C362" i="30" s="1"/>
  <c r="C344" i="30" s="1"/>
  <c r="C345" i="30" s="1"/>
  <c r="C348" i="30" s="1"/>
  <c r="B352" i="30"/>
  <c r="B362" i="30" s="1"/>
  <c r="B344" i="30" s="1"/>
  <c r="B345" i="30" s="1"/>
  <c r="E346" i="30"/>
  <c r="D346" i="30"/>
  <c r="C346" i="30"/>
  <c r="E332" i="30"/>
  <c r="D332" i="30"/>
  <c r="C332" i="30"/>
  <c r="B332" i="30"/>
  <c r="E327" i="30"/>
  <c r="E337" i="30" s="1"/>
  <c r="E319" i="30" s="1"/>
  <c r="D327" i="30"/>
  <c r="D337" i="30" s="1"/>
  <c r="D319" i="30" s="1"/>
  <c r="D320" i="30" s="1"/>
  <c r="C327" i="30"/>
  <c r="C337" i="30" s="1"/>
  <c r="C319" i="30" s="1"/>
  <c r="B327" i="30"/>
  <c r="B337" i="30" s="1"/>
  <c r="E321" i="30"/>
  <c r="D321" i="30"/>
  <c r="C321" i="30"/>
  <c r="B319" i="30"/>
  <c r="B320" i="30" s="1"/>
  <c r="E307" i="30"/>
  <c r="D307" i="30"/>
  <c r="C307" i="30"/>
  <c r="B307" i="30"/>
  <c r="E302" i="30"/>
  <c r="E312" i="30" s="1"/>
  <c r="E294" i="30" s="1"/>
  <c r="E295" i="30" s="1"/>
  <c r="D302" i="30"/>
  <c r="D312" i="30" s="1"/>
  <c r="D294" i="30" s="1"/>
  <c r="C302" i="30"/>
  <c r="C312" i="30" s="1"/>
  <c r="C294" i="30" s="1"/>
  <c r="B302" i="30"/>
  <c r="B312" i="30" s="1"/>
  <c r="B294" i="30" s="1"/>
  <c r="B295" i="30" s="1"/>
  <c r="E296" i="30"/>
  <c r="D296" i="30"/>
  <c r="C296" i="30"/>
  <c r="E282" i="30"/>
  <c r="D282" i="30"/>
  <c r="C282" i="30"/>
  <c r="B282" i="30"/>
  <c r="E277" i="30"/>
  <c r="E287" i="30" s="1"/>
  <c r="E269" i="30" s="1"/>
  <c r="D277" i="30"/>
  <c r="D287" i="30" s="1"/>
  <c r="C277" i="30"/>
  <c r="C287" i="30" s="1"/>
  <c r="C269" i="30" s="1"/>
  <c r="B277" i="30"/>
  <c r="B287" i="30" s="1"/>
  <c r="B269" i="30" s="1"/>
  <c r="B270" i="30" s="1"/>
  <c r="E271" i="30"/>
  <c r="D271" i="30"/>
  <c r="C271" i="30"/>
  <c r="D269" i="30"/>
  <c r="E257" i="30"/>
  <c r="D257" i="30"/>
  <c r="C257" i="30"/>
  <c r="B257" i="30"/>
  <c r="E252" i="30"/>
  <c r="E262" i="30" s="1"/>
  <c r="E244" i="30" s="1"/>
  <c r="D252" i="30"/>
  <c r="D262" i="30" s="1"/>
  <c r="D244" i="30" s="1"/>
  <c r="C252" i="30"/>
  <c r="C262" i="30" s="1"/>
  <c r="C244" i="30" s="1"/>
  <c r="C245" i="30" s="1"/>
  <c r="B252" i="30"/>
  <c r="B262" i="30" s="1"/>
  <c r="B244" i="30" s="1"/>
  <c r="B245" i="30" s="1"/>
  <c r="E246" i="30"/>
  <c r="D246" i="30"/>
  <c r="C246" i="30"/>
  <c r="E232" i="30"/>
  <c r="D232" i="30"/>
  <c r="C232" i="30"/>
  <c r="B232" i="30"/>
  <c r="E227" i="30"/>
  <c r="E237" i="30" s="1"/>
  <c r="D227" i="30"/>
  <c r="D237" i="30" s="1"/>
  <c r="C227" i="30"/>
  <c r="C237" i="30" s="1"/>
  <c r="B227" i="30"/>
  <c r="B237" i="30" s="1"/>
  <c r="E222" i="30"/>
  <c r="D222" i="30"/>
  <c r="C222" i="30"/>
  <c r="E221" i="30"/>
  <c r="D221" i="30"/>
  <c r="C221" i="30"/>
  <c r="E220" i="30"/>
  <c r="D220" i="30"/>
  <c r="C220" i="30"/>
  <c r="B220" i="30"/>
  <c r="D205" i="30"/>
  <c r="E202" i="30"/>
  <c r="D202" i="30"/>
  <c r="C202" i="30"/>
  <c r="B202" i="30"/>
  <c r="E193" i="30"/>
  <c r="D193" i="30"/>
  <c r="C193" i="30"/>
  <c r="B193" i="30"/>
  <c r="E190" i="30"/>
  <c r="D190" i="30"/>
  <c r="C190" i="30"/>
  <c r="B190" i="30"/>
  <c r="E187" i="30"/>
  <c r="D187" i="30"/>
  <c r="C187" i="30"/>
  <c r="B187" i="30"/>
  <c r="E181" i="30"/>
  <c r="D181" i="30"/>
  <c r="C181" i="30"/>
  <c r="D168" i="30"/>
  <c r="E168" i="30" s="1"/>
  <c r="E165" i="30"/>
  <c r="D165" i="30"/>
  <c r="C165" i="30"/>
  <c r="B165" i="30"/>
  <c r="B171" i="30" s="1"/>
  <c r="E156" i="30"/>
  <c r="D156" i="30"/>
  <c r="E153" i="30"/>
  <c r="D153" i="30"/>
  <c r="C153" i="30"/>
  <c r="B153" i="30"/>
  <c r="E150" i="30"/>
  <c r="D150" i="30"/>
  <c r="C150" i="30"/>
  <c r="B150" i="30"/>
  <c r="E144" i="30"/>
  <c r="D144" i="30"/>
  <c r="C144" i="30"/>
  <c r="E134" i="30"/>
  <c r="E105" i="30" s="1"/>
  <c r="D134" i="30"/>
  <c r="C134" i="30"/>
  <c r="C105" i="30" s="1"/>
  <c r="B134" i="30"/>
  <c r="E107" i="30"/>
  <c r="D107" i="30"/>
  <c r="C107" i="30"/>
  <c r="D105" i="30"/>
  <c r="D106" i="30" s="1"/>
  <c r="B105" i="30"/>
  <c r="B106" i="30" s="1"/>
  <c r="E97" i="30"/>
  <c r="D97" i="30"/>
  <c r="D68" i="30" s="1"/>
  <c r="C97" i="30"/>
  <c r="C68" i="30" s="1"/>
  <c r="C69" i="30" s="1"/>
  <c r="B97" i="30"/>
  <c r="B68" i="30" s="1"/>
  <c r="B69" i="30" s="1"/>
  <c r="E70" i="30"/>
  <c r="D70" i="30"/>
  <c r="C70" i="30"/>
  <c r="D57" i="30"/>
  <c r="D1186" i="30" s="1"/>
  <c r="E54" i="30"/>
  <c r="D54" i="30"/>
  <c r="C54" i="30"/>
  <c r="C60" i="30" s="1"/>
  <c r="B54" i="30"/>
  <c r="E45" i="30"/>
  <c r="D45" i="30"/>
  <c r="B45" i="30"/>
  <c r="E42" i="30"/>
  <c r="D42" i="30"/>
  <c r="C42" i="30"/>
  <c r="B42" i="30"/>
  <c r="E39" i="30"/>
  <c r="D39" i="30"/>
  <c r="C39" i="30"/>
  <c r="B39" i="30"/>
  <c r="E33" i="30"/>
  <c r="D33" i="30"/>
  <c r="C33" i="30"/>
  <c r="C72" i="30" l="1"/>
  <c r="D223" i="30"/>
  <c r="B60" i="30"/>
  <c r="C599" i="30"/>
  <c r="D1167" i="30"/>
  <c r="C171" i="30"/>
  <c r="B208" i="30"/>
  <c r="B179" i="30" s="1"/>
  <c r="B180" i="30" s="1"/>
  <c r="D208" i="30"/>
  <c r="D179" i="30" s="1"/>
  <c r="E223" i="30"/>
  <c r="C699" i="30"/>
  <c r="C976" i="30"/>
  <c r="D108" i="30"/>
  <c r="D1085" i="30"/>
  <c r="D1090" i="30" s="1"/>
  <c r="D1072" i="30" s="1"/>
  <c r="D1073" i="30" s="1"/>
  <c r="C31" i="30"/>
  <c r="C32" i="30" s="1"/>
  <c r="D613" i="30"/>
  <c r="D595" i="30" s="1"/>
  <c r="C813" i="30"/>
  <c r="C795" i="30" s="1"/>
  <c r="E205" i="30"/>
  <c r="E208" i="30" s="1"/>
  <c r="E297" i="30"/>
  <c r="E399" i="30"/>
  <c r="C135" i="30"/>
  <c r="D473" i="30"/>
  <c r="C1085" i="30"/>
  <c r="C1090" i="30" s="1"/>
  <c r="E68" i="30"/>
  <c r="E98" i="30" s="1"/>
  <c r="D98" i="30"/>
  <c r="D135" i="30"/>
  <c r="E171" i="30"/>
  <c r="E142" i="30" s="1"/>
  <c r="D372" i="30"/>
  <c r="C849" i="30"/>
  <c r="C1050" i="30"/>
  <c r="E247" i="30"/>
  <c r="E245" i="30"/>
  <c r="E320" i="30"/>
  <c r="E323" i="30" s="1"/>
  <c r="E322" i="30"/>
  <c r="E548" i="30"/>
  <c r="E546" i="30"/>
  <c r="E549" i="30" s="1"/>
  <c r="C396" i="30"/>
  <c r="D398" i="30"/>
  <c r="C398" i="30"/>
  <c r="D345" i="30"/>
  <c r="D348" i="30" s="1"/>
  <c r="D347" i="30"/>
  <c r="C297" i="30"/>
  <c r="C295" i="30"/>
  <c r="C298" i="30" s="1"/>
  <c r="C421" i="30"/>
  <c r="C424" i="30" s="1"/>
  <c r="C423" i="30"/>
  <c r="D598" i="30"/>
  <c r="D596" i="30"/>
  <c r="D599" i="30" s="1"/>
  <c r="C623" i="30"/>
  <c r="C621" i="30"/>
  <c r="C624" i="30" s="1"/>
  <c r="C270" i="30"/>
  <c r="C273" i="30" s="1"/>
  <c r="C272" i="30"/>
  <c r="C448" i="30"/>
  <c r="D448" i="30"/>
  <c r="D446" i="30"/>
  <c r="E521" i="30"/>
  <c r="E524" i="30" s="1"/>
  <c r="E523" i="30"/>
  <c r="C748" i="30"/>
  <c r="B746" i="30"/>
  <c r="D773" i="30"/>
  <c r="D771" i="30"/>
  <c r="D774" i="30" s="1"/>
  <c r="E1085" i="30"/>
  <c r="E1090" i="30" s="1"/>
  <c r="E1195" i="30"/>
  <c r="E1194" i="30" s="1"/>
  <c r="E1167" i="30" s="1"/>
  <c r="B98" i="30"/>
  <c r="E143" i="30"/>
  <c r="B142" i="30"/>
  <c r="B143" i="30" s="1"/>
  <c r="E179" i="30"/>
  <c r="C347" i="30"/>
  <c r="D370" i="30"/>
  <c r="D423" i="30"/>
  <c r="C446" i="30"/>
  <c r="C449" i="30" s="1"/>
  <c r="E448" i="30"/>
  <c r="C499" i="30"/>
  <c r="C523" i="30"/>
  <c r="C521" i="30"/>
  <c r="C524" i="30" s="1"/>
  <c r="C648" i="30"/>
  <c r="D648" i="30"/>
  <c r="C646" i="30"/>
  <c r="C649" i="30" s="1"/>
  <c r="E821" i="30"/>
  <c r="E824" i="30" s="1"/>
  <c r="E823" i="30"/>
  <c r="E950" i="30"/>
  <c r="E948" i="30"/>
  <c r="C1000" i="30"/>
  <c r="C998" i="30"/>
  <c r="C1001" i="30" s="1"/>
  <c r="E1050" i="30"/>
  <c r="E1048" i="30"/>
  <c r="D71" i="30"/>
  <c r="C98" i="30"/>
  <c r="E106" i="30"/>
  <c r="E109" i="30" s="1"/>
  <c r="E108" i="30"/>
  <c r="C142" i="30"/>
  <c r="C172" i="30" s="1"/>
  <c r="D171" i="30"/>
  <c r="D209" i="30"/>
  <c r="C248" i="30"/>
  <c r="D272" i="30"/>
  <c r="C370" i="30"/>
  <c r="C373" i="30" s="1"/>
  <c r="C372" i="30"/>
  <c r="D421" i="30"/>
  <c r="E423" i="30"/>
  <c r="E421" i="30"/>
  <c r="D499" i="30"/>
  <c r="D523" i="30"/>
  <c r="D524" i="30"/>
  <c r="D548" i="30"/>
  <c r="C546" i="30"/>
  <c r="C549" i="30" s="1"/>
  <c r="C573" i="30"/>
  <c r="D571" i="30"/>
  <c r="D574" i="30" s="1"/>
  <c r="D573" i="30"/>
  <c r="E673" i="30"/>
  <c r="E671" i="30"/>
  <c r="C723" i="30"/>
  <c r="C721" i="30"/>
  <c r="C724" i="30" s="1"/>
  <c r="C899" i="30"/>
  <c r="C897" i="30"/>
  <c r="C900" i="30" s="1"/>
  <c r="E975" i="30"/>
  <c r="E973" i="30"/>
  <c r="C1125" i="30"/>
  <c r="C1123" i="30"/>
  <c r="C1126" i="30" s="1"/>
  <c r="C322" i="30"/>
  <c r="C320" i="30"/>
  <c r="C323" i="30" s="1"/>
  <c r="E347" i="30"/>
  <c r="E621" i="30"/>
  <c r="E623" i="30"/>
  <c r="D948" i="30"/>
  <c r="D951" i="30" s="1"/>
  <c r="D950" i="30"/>
  <c r="C71" i="30"/>
  <c r="E172" i="30"/>
  <c r="D180" i="30"/>
  <c r="D245" i="30"/>
  <c r="D248" i="30" s="1"/>
  <c r="D247" i="30"/>
  <c r="D297" i="30"/>
  <c r="D295" i="30"/>
  <c r="D298" i="30" s="1"/>
  <c r="D322" i="30"/>
  <c r="E345" i="30"/>
  <c r="E348" i="30" s="1"/>
  <c r="E372" i="30"/>
  <c r="E370" i="30"/>
  <c r="E373" i="30" s="1"/>
  <c r="D498" i="30"/>
  <c r="C498" i="30"/>
  <c r="D549" i="30"/>
  <c r="E646" i="30"/>
  <c r="E649" i="30" s="1"/>
  <c r="E648" i="30"/>
  <c r="D671" i="30"/>
  <c r="D674" i="30" s="1"/>
  <c r="D673" i="30"/>
  <c r="E849" i="30"/>
  <c r="E847" i="30"/>
  <c r="C925" i="30"/>
  <c r="D925" i="30"/>
  <c r="C923" i="30"/>
  <c r="C926" i="30" s="1"/>
  <c r="D975" i="30"/>
  <c r="D973" i="30"/>
  <c r="D976" i="30" s="1"/>
  <c r="B1023" i="30"/>
  <c r="B31" i="30"/>
  <c r="C108" i="30"/>
  <c r="B135" i="30"/>
  <c r="E135" i="30"/>
  <c r="C208" i="30"/>
  <c r="C223" i="30"/>
  <c r="C247" i="30"/>
  <c r="D270" i="30"/>
  <c r="E272" i="30"/>
  <c r="E270" i="30"/>
  <c r="E471" i="30"/>
  <c r="E474" i="30" s="1"/>
  <c r="E473" i="30"/>
  <c r="C548" i="30"/>
  <c r="C574" i="30"/>
  <c r="E573" i="30"/>
  <c r="E571" i="30"/>
  <c r="C673" i="30"/>
  <c r="B671" i="30"/>
  <c r="D698" i="30"/>
  <c r="D696" i="30"/>
  <c r="D699" i="30" s="1"/>
  <c r="C798" i="30"/>
  <c r="C796" i="30"/>
  <c r="C799" i="30" s="1"/>
  <c r="E1100" i="30"/>
  <c r="E1098" i="30"/>
  <c r="D69" i="30"/>
  <c r="D72" i="30" s="1"/>
  <c r="C471" i="30"/>
  <c r="C474" i="30" s="1"/>
  <c r="D623" i="30"/>
  <c r="D723" i="30"/>
  <c r="E748" i="30"/>
  <c r="E746" i="30"/>
  <c r="E773" i="30"/>
  <c r="E771" i="30"/>
  <c r="E774" i="30" s="1"/>
  <c r="D798" i="30"/>
  <c r="D796" i="30"/>
  <c r="E796" i="30"/>
  <c r="E798" i="30"/>
  <c r="D874" i="30"/>
  <c r="D872" i="30"/>
  <c r="D875" i="30" s="1"/>
  <c r="E57" i="30"/>
  <c r="D746" i="30"/>
  <c r="D749" i="30" s="1"/>
  <c r="D748" i="30"/>
  <c r="E874" i="30"/>
  <c r="E872" i="30"/>
  <c r="D899" i="30"/>
  <c r="D897" i="30"/>
  <c r="D900" i="30" s="1"/>
  <c r="E897" i="30"/>
  <c r="E899" i="30"/>
  <c r="E1023" i="30"/>
  <c r="E1026" i="30" s="1"/>
  <c r="E1025" i="30"/>
  <c r="D1100" i="30"/>
  <c r="D1098" i="30"/>
  <c r="D1101" i="30" s="1"/>
  <c r="E1148" i="30"/>
  <c r="E1151" i="30" s="1"/>
  <c r="E1150" i="30"/>
  <c r="D60" i="30"/>
  <c r="C106" i="30"/>
  <c r="C109" i="30" s="1"/>
  <c r="E598" i="30"/>
  <c r="E698" i="30"/>
  <c r="E923" i="30"/>
  <c r="E926" i="30" s="1"/>
  <c r="E925" i="30"/>
  <c r="C1025" i="30"/>
  <c r="D1025" i="30"/>
  <c r="C1023" i="30"/>
  <c r="C1026" i="30" s="1"/>
  <c r="D1048" i="30"/>
  <c r="D1051" i="30" s="1"/>
  <c r="D1050" i="30"/>
  <c r="C1150" i="30"/>
  <c r="D1150" i="30"/>
  <c r="C1148" i="30"/>
  <c r="C1151" i="30" s="1"/>
  <c r="E596" i="30"/>
  <c r="E599" i="30" s="1"/>
  <c r="C598" i="30"/>
  <c r="D621" i="30"/>
  <c r="C674" i="30"/>
  <c r="E696" i="30"/>
  <c r="E699" i="30" s="1"/>
  <c r="C698" i="30"/>
  <c r="D721" i="30"/>
  <c r="E723" i="30"/>
  <c r="E721" i="30"/>
  <c r="C823" i="30"/>
  <c r="D823" i="30"/>
  <c r="C821" i="30"/>
  <c r="C824" i="30" s="1"/>
  <c r="B847" i="30"/>
  <c r="C850" i="30" s="1"/>
  <c r="D847" i="30"/>
  <c r="D850" i="30" s="1"/>
  <c r="D849" i="30"/>
  <c r="D1000" i="30"/>
  <c r="D998" i="30"/>
  <c r="D1001" i="30" s="1"/>
  <c r="E998" i="30"/>
  <c r="E1000" i="30"/>
  <c r="D1125" i="30"/>
  <c r="D1123" i="30"/>
  <c r="D1126" i="30" s="1"/>
  <c r="E1123" i="30"/>
  <c r="E1125" i="30"/>
  <c r="C749" i="30"/>
  <c r="C773" i="30"/>
  <c r="C874" i="30"/>
  <c r="D926" i="30"/>
  <c r="C951" i="30"/>
  <c r="C975" i="30"/>
  <c r="D1026" i="30"/>
  <c r="C1051" i="30"/>
  <c r="C1100" i="30"/>
  <c r="B1166" i="30"/>
  <c r="C1194" i="30"/>
  <c r="C1167" i="30" s="1"/>
  <c r="E724" i="30" l="1"/>
  <c r="E424" i="30"/>
  <c r="E875" i="30"/>
  <c r="B172" i="30"/>
  <c r="C1072" i="30"/>
  <c r="D1075" i="30" s="1"/>
  <c r="C1166" i="30"/>
  <c r="D1151" i="30"/>
  <c r="E273" i="30"/>
  <c r="E850" i="30"/>
  <c r="D323" i="30"/>
  <c r="E1051" i="30"/>
  <c r="E951" i="30"/>
  <c r="E298" i="30"/>
  <c r="C61" i="30"/>
  <c r="E624" i="30"/>
  <c r="E69" i="30"/>
  <c r="E71" i="30"/>
  <c r="B32" i="30"/>
  <c r="C35" i="30" s="1"/>
  <c r="C34" i="30"/>
  <c r="E976" i="30"/>
  <c r="E1072" i="30"/>
  <c r="C399" i="30"/>
  <c r="D399" i="30"/>
  <c r="D724" i="30"/>
  <c r="D649" i="30"/>
  <c r="E60" i="30"/>
  <c r="E1186" i="30"/>
  <c r="E1101" i="30"/>
  <c r="B61" i="30"/>
  <c r="D142" i="30"/>
  <c r="D172" i="30" s="1"/>
  <c r="E182" i="30"/>
  <c r="E180" i="30"/>
  <c r="E183" i="30" s="1"/>
  <c r="D449" i="30"/>
  <c r="C1199" i="30"/>
  <c r="D824" i="30"/>
  <c r="E1126" i="30"/>
  <c r="E1001" i="30"/>
  <c r="D624" i="30"/>
  <c r="D31" i="30"/>
  <c r="D61" i="30" s="1"/>
  <c r="E900" i="30"/>
  <c r="D1166" i="30"/>
  <c r="D1199" i="30" s="1"/>
  <c r="E799" i="30"/>
  <c r="C179" i="30"/>
  <c r="C209" i="30" s="1"/>
  <c r="E72" i="30"/>
  <c r="B1167" i="30"/>
  <c r="B1199" i="30" s="1"/>
  <c r="E449" i="30"/>
  <c r="E674" i="30"/>
  <c r="D424" i="30"/>
  <c r="C143" i="30"/>
  <c r="C146" i="30" s="1"/>
  <c r="C145" i="30"/>
  <c r="D474" i="30"/>
  <c r="D373" i="30"/>
  <c r="E209" i="30"/>
  <c r="C1073" i="30"/>
  <c r="C1076" i="30" s="1"/>
  <c r="C1075" i="30"/>
  <c r="E248" i="30"/>
  <c r="D799" i="30"/>
  <c r="E749" i="30"/>
  <c r="E574" i="30"/>
  <c r="D273" i="30"/>
  <c r="D109" i="30"/>
  <c r="D1076" i="30" l="1"/>
  <c r="D32" i="30"/>
  <c r="D35" i="30" s="1"/>
  <c r="D34" i="30"/>
  <c r="D143" i="30"/>
  <c r="D145" i="30"/>
  <c r="E145" i="30"/>
  <c r="E31" i="30"/>
  <c r="E1075" i="30"/>
  <c r="E1073" i="30"/>
  <c r="E1076" i="30" s="1"/>
  <c r="C180" i="30"/>
  <c r="C182" i="30"/>
  <c r="D182" i="30"/>
  <c r="E1166" i="30"/>
  <c r="E1199" i="30" s="1"/>
  <c r="E34" i="30" l="1"/>
  <c r="E32" i="30"/>
  <c r="E35" i="30" s="1"/>
  <c r="D146" i="30"/>
  <c r="E146" i="30"/>
  <c r="C183" i="30"/>
  <c r="D183" i="30"/>
  <c r="E61" i="30"/>
  <c r="E723" i="29" l="1"/>
  <c r="D723" i="29"/>
  <c r="C723" i="29"/>
  <c r="B723" i="29"/>
  <c r="E722" i="29"/>
  <c r="D722" i="29"/>
  <c r="C722" i="29"/>
  <c r="B722" i="29"/>
  <c r="E721" i="29"/>
  <c r="D721" i="29"/>
  <c r="C721" i="29"/>
  <c r="B721" i="29"/>
  <c r="E720" i="29"/>
  <c r="D720" i="29"/>
  <c r="C720" i="29"/>
  <c r="B720" i="29"/>
  <c r="E718" i="29"/>
  <c r="D718" i="29"/>
  <c r="C718" i="29"/>
  <c r="B718" i="29"/>
  <c r="E717" i="29"/>
  <c r="D717" i="29"/>
  <c r="C717" i="29"/>
  <c r="B717" i="29"/>
  <c r="E716" i="29"/>
  <c r="D716" i="29"/>
  <c r="C716" i="29"/>
  <c r="B716" i="29"/>
  <c r="E713" i="29"/>
  <c r="D713" i="29"/>
  <c r="C713" i="29"/>
  <c r="B713" i="29"/>
  <c r="E712" i="29"/>
  <c r="D712" i="29"/>
  <c r="C712" i="29"/>
  <c r="B712" i="29"/>
  <c r="E710" i="29"/>
  <c r="D710" i="29"/>
  <c r="C710" i="29"/>
  <c r="B710" i="29"/>
  <c r="E709" i="29"/>
  <c r="D709" i="29"/>
  <c r="C709" i="29"/>
  <c r="B709" i="29"/>
  <c r="E708" i="29"/>
  <c r="D708" i="29"/>
  <c r="C708" i="29"/>
  <c r="B708" i="29"/>
  <c r="E707" i="29"/>
  <c r="D707" i="29"/>
  <c r="C707" i="29"/>
  <c r="B707" i="29"/>
  <c r="E706" i="29"/>
  <c r="D706" i="29"/>
  <c r="C706" i="29"/>
  <c r="B706" i="29"/>
  <c r="E705" i="29"/>
  <c r="D705" i="29"/>
  <c r="C705" i="29"/>
  <c r="B705" i="29"/>
  <c r="E704" i="29"/>
  <c r="D704" i="29"/>
  <c r="C704" i="29"/>
  <c r="B704" i="29"/>
  <c r="E703" i="29"/>
  <c r="D703" i="29"/>
  <c r="C703" i="29"/>
  <c r="B703" i="29"/>
  <c r="E702" i="29"/>
  <c r="D702" i="29"/>
  <c r="C702" i="29"/>
  <c r="B702" i="29"/>
  <c r="B701" i="29"/>
  <c r="B700" i="29"/>
  <c r="E698" i="29"/>
  <c r="D698" i="29"/>
  <c r="C698" i="29"/>
  <c r="B698" i="29"/>
  <c r="E697" i="29"/>
  <c r="D697" i="29"/>
  <c r="C697" i="29"/>
  <c r="B697" i="29"/>
  <c r="B695" i="29"/>
  <c r="B694" i="29"/>
  <c r="E684" i="29"/>
  <c r="D684" i="29"/>
  <c r="C684" i="29"/>
  <c r="B684" i="29"/>
  <c r="E679" i="29"/>
  <c r="D679" i="29"/>
  <c r="D671" i="29" s="1"/>
  <c r="C679" i="29"/>
  <c r="B679" i="29"/>
  <c r="B671" i="29" s="1"/>
  <c r="B672" i="29" s="1"/>
  <c r="E673" i="29"/>
  <c r="D673" i="29"/>
  <c r="C673" i="29"/>
  <c r="E671" i="29"/>
  <c r="C671" i="29"/>
  <c r="C672" i="29" s="1"/>
  <c r="E652" i="29"/>
  <c r="D652" i="29"/>
  <c r="C652" i="29"/>
  <c r="B652" i="29"/>
  <c r="E647" i="29"/>
  <c r="E657" i="29" s="1"/>
  <c r="D647" i="29"/>
  <c r="D657" i="29" s="1"/>
  <c r="D639" i="29" s="1"/>
  <c r="C647" i="29"/>
  <c r="C657" i="29" s="1"/>
  <c r="B647" i="29"/>
  <c r="B657" i="29" s="1"/>
  <c r="B658" i="29" s="1"/>
  <c r="C642" i="29"/>
  <c r="E641" i="29"/>
  <c r="D641" i="29"/>
  <c r="C641" i="29"/>
  <c r="C640" i="29"/>
  <c r="B640" i="29"/>
  <c r="E639" i="29"/>
  <c r="E640" i="29" s="1"/>
  <c r="E626" i="29"/>
  <c r="D626" i="29"/>
  <c r="C626" i="29"/>
  <c r="B626" i="29"/>
  <c r="E621" i="29"/>
  <c r="E631" i="29" s="1"/>
  <c r="D621" i="29"/>
  <c r="D631" i="29" s="1"/>
  <c r="D613" i="29" s="1"/>
  <c r="D616" i="29" s="1"/>
  <c r="C621" i="29"/>
  <c r="C631" i="29" s="1"/>
  <c r="C632" i="29" s="1"/>
  <c r="B621" i="29"/>
  <c r="B631" i="29" s="1"/>
  <c r="B632" i="29" s="1"/>
  <c r="C616" i="29"/>
  <c r="E615" i="29"/>
  <c r="D615" i="29"/>
  <c r="C615" i="29"/>
  <c r="C614" i="29"/>
  <c r="B614" i="29"/>
  <c r="E600" i="29"/>
  <c r="D600" i="29"/>
  <c r="C600" i="29"/>
  <c r="B600" i="29"/>
  <c r="E595" i="29"/>
  <c r="E605" i="29" s="1"/>
  <c r="D595" i="29"/>
  <c r="D605" i="29" s="1"/>
  <c r="C595" i="29"/>
  <c r="B595" i="29"/>
  <c r="B605" i="29" s="1"/>
  <c r="B606" i="29" s="1"/>
  <c r="C590" i="29"/>
  <c r="E589" i="29"/>
  <c r="D589" i="29"/>
  <c r="C589" i="29"/>
  <c r="C588" i="29"/>
  <c r="B588" i="29"/>
  <c r="E571" i="29"/>
  <c r="D571" i="29"/>
  <c r="C571" i="29"/>
  <c r="B571" i="29"/>
  <c r="E566" i="29"/>
  <c r="E576" i="29" s="1"/>
  <c r="E577" i="29" s="1"/>
  <c r="D566" i="29"/>
  <c r="D576" i="29" s="1"/>
  <c r="D577" i="29" s="1"/>
  <c r="C566" i="29"/>
  <c r="C576" i="29" s="1"/>
  <c r="C577" i="29" s="1"/>
  <c r="B566" i="29"/>
  <c r="B576" i="29" s="1"/>
  <c r="B577" i="29" s="1"/>
  <c r="E561" i="29"/>
  <c r="D561" i="29"/>
  <c r="C561" i="29"/>
  <c r="E560" i="29"/>
  <c r="D560" i="29"/>
  <c r="C560" i="29"/>
  <c r="E559" i="29"/>
  <c r="D559" i="29"/>
  <c r="C559" i="29"/>
  <c r="B559" i="29"/>
  <c r="E545" i="29"/>
  <c r="D545" i="29"/>
  <c r="C545" i="29"/>
  <c r="B545" i="29"/>
  <c r="E540" i="29"/>
  <c r="E550" i="29" s="1"/>
  <c r="E551" i="29" s="1"/>
  <c r="D540" i="29"/>
  <c r="D550" i="29" s="1"/>
  <c r="D551" i="29" s="1"/>
  <c r="C540" i="29"/>
  <c r="C550" i="29" s="1"/>
  <c r="C551" i="29" s="1"/>
  <c r="B540" i="29"/>
  <c r="B550" i="29" s="1"/>
  <c r="B551" i="29" s="1"/>
  <c r="E535" i="29"/>
  <c r="D535" i="29"/>
  <c r="C535" i="29"/>
  <c r="E534" i="29"/>
  <c r="D534" i="29"/>
  <c r="C534" i="29"/>
  <c r="E533" i="29"/>
  <c r="D533" i="29"/>
  <c r="C533" i="29"/>
  <c r="B533" i="29"/>
  <c r="E517" i="29"/>
  <c r="D517" i="29"/>
  <c r="C517" i="29"/>
  <c r="B517" i="29"/>
  <c r="E512" i="29"/>
  <c r="E522" i="29" s="1"/>
  <c r="E523" i="29" s="1"/>
  <c r="D512" i="29"/>
  <c r="D522" i="29" s="1"/>
  <c r="D523" i="29" s="1"/>
  <c r="C512" i="29"/>
  <c r="C522" i="29" s="1"/>
  <c r="C523" i="29" s="1"/>
  <c r="B512" i="29"/>
  <c r="B522" i="29" s="1"/>
  <c r="B523" i="29" s="1"/>
  <c r="E507" i="29"/>
  <c r="D507" i="29"/>
  <c r="C507" i="29"/>
  <c r="E506" i="29"/>
  <c r="D506" i="29"/>
  <c r="C506" i="29"/>
  <c r="E505" i="29"/>
  <c r="D505" i="29"/>
  <c r="C505" i="29"/>
  <c r="C508" i="29" s="1"/>
  <c r="B505" i="29"/>
  <c r="E489" i="29"/>
  <c r="D489" i="29"/>
  <c r="C489" i="29"/>
  <c r="B489" i="29"/>
  <c r="E484" i="29"/>
  <c r="E494" i="29" s="1"/>
  <c r="E495" i="29" s="1"/>
  <c r="D484" i="29"/>
  <c r="D494" i="29" s="1"/>
  <c r="D495" i="29" s="1"/>
  <c r="C484" i="29"/>
  <c r="C494" i="29" s="1"/>
  <c r="C495" i="29" s="1"/>
  <c r="B484" i="29"/>
  <c r="B494" i="29" s="1"/>
  <c r="B495" i="29" s="1"/>
  <c r="E479" i="29"/>
  <c r="D479" i="29"/>
  <c r="C479" i="29"/>
  <c r="E478" i="29"/>
  <c r="D478" i="29"/>
  <c r="C478" i="29"/>
  <c r="E477" i="29"/>
  <c r="D477" i="29"/>
  <c r="C477" i="29"/>
  <c r="B477" i="29"/>
  <c r="E461" i="29"/>
  <c r="D461" i="29"/>
  <c r="C461" i="29"/>
  <c r="B461" i="29"/>
  <c r="E456" i="29"/>
  <c r="E466" i="29" s="1"/>
  <c r="E467" i="29" s="1"/>
  <c r="D456" i="29"/>
  <c r="D466" i="29" s="1"/>
  <c r="D467" i="29" s="1"/>
  <c r="C456" i="29"/>
  <c r="C466" i="29" s="1"/>
  <c r="C467" i="29" s="1"/>
  <c r="B456" i="29"/>
  <c r="B466" i="29" s="1"/>
  <c r="B467" i="29" s="1"/>
  <c r="E451" i="29"/>
  <c r="D451" i="29"/>
  <c r="C451" i="29"/>
  <c r="E450" i="29"/>
  <c r="D450" i="29"/>
  <c r="C450" i="29"/>
  <c r="E449" i="29"/>
  <c r="D449" i="29"/>
  <c r="C449" i="29"/>
  <c r="B449" i="29"/>
  <c r="E434" i="29"/>
  <c r="D434" i="29"/>
  <c r="C434" i="29"/>
  <c r="B434" i="29"/>
  <c r="E429" i="29"/>
  <c r="E439" i="29" s="1"/>
  <c r="E440" i="29" s="1"/>
  <c r="D429" i="29"/>
  <c r="D439" i="29" s="1"/>
  <c r="D440" i="29" s="1"/>
  <c r="C429" i="29"/>
  <c r="C439" i="29" s="1"/>
  <c r="C440" i="29" s="1"/>
  <c r="B429" i="29"/>
  <c r="B439" i="29" s="1"/>
  <c r="B440" i="29" s="1"/>
  <c r="E424" i="29"/>
  <c r="D424" i="29"/>
  <c r="C424" i="29"/>
  <c r="E423" i="29"/>
  <c r="D423" i="29"/>
  <c r="C423" i="29"/>
  <c r="E422" i="29"/>
  <c r="D422" i="29"/>
  <c r="C422" i="29"/>
  <c r="B422" i="29"/>
  <c r="E407" i="29"/>
  <c r="D407" i="29"/>
  <c r="C407" i="29"/>
  <c r="B407" i="29"/>
  <c r="E402" i="29"/>
  <c r="E412" i="29" s="1"/>
  <c r="E413" i="29" s="1"/>
  <c r="D402" i="29"/>
  <c r="D412" i="29" s="1"/>
  <c r="D413" i="29" s="1"/>
  <c r="C402" i="29"/>
  <c r="C412" i="29" s="1"/>
  <c r="C413" i="29" s="1"/>
  <c r="B402" i="29"/>
  <c r="B412" i="29" s="1"/>
  <c r="B413" i="29" s="1"/>
  <c r="E397" i="29"/>
  <c r="D397" i="29"/>
  <c r="C397" i="29"/>
  <c r="E396" i="29"/>
  <c r="D396" i="29"/>
  <c r="C396" i="29"/>
  <c r="E395" i="29"/>
  <c r="D395" i="29"/>
  <c r="C395" i="29"/>
  <c r="C398" i="29" s="1"/>
  <c r="B395" i="29"/>
  <c r="E380" i="29"/>
  <c r="D380" i="29"/>
  <c r="C380" i="29"/>
  <c r="B380" i="29"/>
  <c r="E375" i="29"/>
  <c r="E385" i="29" s="1"/>
  <c r="E386" i="29" s="1"/>
  <c r="D375" i="29"/>
  <c r="D385" i="29" s="1"/>
  <c r="D386" i="29" s="1"/>
  <c r="C375" i="29"/>
  <c r="C385" i="29" s="1"/>
  <c r="C386" i="29" s="1"/>
  <c r="B375" i="29"/>
  <c r="B385" i="29" s="1"/>
  <c r="B386" i="29" s="1"/>
  <c r="E370" i="29"/>
  <c r="D370" i="29"/>
  <c r="C370" i="29"/>
  <c r="E369" i="29"/>
  <c r="D369" i="29"/>
  <c r="C369" i="29"/>
  <c r="E368" i="29"/>
  <c r="D368" i="29"/>
  <c r="C368" i="29"/>
  <c r="B368" i="29"/>
  <c r="E353" i="29"/>
  <c r="D353" i="29"/>
  <c r="C353" i="29"/>
  <c r="B353" i="29"/>
  <c r="E348" i="29"/>
  <c r="E358" i="29" s="1"/>
  <c r="E340" i="29" s="1"/>
  <c r="D348" i="29"/>
  <c r="D358" i="29" s="1"/>
  <c r="D340" i="29" s="1"/>
  <c r="D341" i="29" s="1"/>
  <c r="C348" i="29"/>
  <c r="C358" i="29" s="1"/>
  <c r="C340" i="29" s="1"/>
  <c r="B348" i="29"/>
  <c r="B358" i="29" s="1"/>
  <c r="B340" i="29" s="1"/>
  <c r="B341" i="29" s="1"/>
  <c r="D343" i="29"/>
  <c r="E342" i="29"/>
  <c r="D342" i="29"/>
  <c r="C342" i="29"/>
  <c r="E328" i="29"/>
  <c r="D328" i="29"/>
  <c r="C328" i="29"/>
  <c r="B328" i="29"/>
  <c r="E323" i="29"/>
  <c r="E333" i="29" s="1"/>
  <c r="E359" i="29" s="1"/>
  <c r="D323" i="29"/>
  <c r="D333" i="29" s="1"/>
  <c r="D359" i="29" s="1"/>
  <c r="C323" i="29"/>
  <c r="C333" i="29" s="1"/>
  <c r="C359" i="29" s="1"/>
  <c r="B323" i="29"/>
  <c r="B333" i="29" s="1"/>
  <c r="B359" i="29" s="1"/>
  <c r="E318" i="29"/>
  <c r="D318" i="29"/>
  <c r="C318" i="29"/>
  <c r="E317" i="29"/>
  <c r="D317" i="29"/>
  <c r="C317" i="29"/>
  <c r="E316" i="29"/>
  <c r="D316" i="29"/>
  <c r="C316" i="29"/>
  <c r="B316" i="29"/>
  <c r="E301" i="29"/>
  <c r="D301" i="29"/>
  <c r="C301" i="29"/>
  <c r="B301" i="29"/>
  <c r="E296" i="29"/>
  <c r="E306" i="29" s="1"/>
  <c r="E307" i="29" s="1"/>
  <c r="D296" i="29"/>
  <c r="D306" i="29" s="1"/>
  <c r="D307" i="29" s="1"/>
  <c r="C296" i="29"/>
  <c r="C306" i="29" s="1"/>
  <c r="C307" i="29" s="1"/>
  <c r="B296" i="29"/>
  <c r="B306" i="29" s="1"/>
  <c r="B307" i="29" s="1"/>
  <c r="E291" i="29"/>
  <c r="D291" i="29"/>
  <c r="C291" i="29"/>
  <c r="E290" i="29"/>
  <c r="D290" i="29"/>
  <c r="C290" i="29"/>
  <c r="E289" i="29"/>
  <c r="D289" i="29"/>
  <c r="C289" i="29"/>
  <c r="B289" i="29"/>
  <c r="E277" i="29"/>
  <c r="D277" i="29"/>
  <c r="C277" i="29"/>
  <c r="B277" i="29"/>
  <c r="B248" i="29" s="1"/>
  <c r="B249" i="29" s="1"/>
  <c r="E250" i="29"/>
  <c r="D250" i="29"/>
  <c r="C250" i="29"/>
  <c r="C248" i="29"/>
  <c r="C249" i="29" s="1"/>
  <c r="E240" i="29"/>
  <c r="E211" i="29" s="1"/>
  <c r="D240" i="29"/>
  <c r="D211" i="29" s="1"/>
  <c r="D212" i="29" s="1"/>
  <c r="C240" i="29"/>
  <c r="B240" i="29"/>
  <c r="E213" i="29"/>
  <c r="D213" i="29"/>
  <c r="C213" i="29"/>
  <c r="C211" i="29"/>
  <c r="E188" i="29"/>
  <c r="D188" i="29"/>
  <c r="C188" i="29"/>
  <c r="B188" i="29"/>
  <c r="E183" i="29"/>
  <c r="E193" i="29" s="1"/>
  <c r="E194" i="29" s="1"/>
  <c r="D183" i="29"/>
  <c r="D193" i="29" s="1"/>
  <c r="D194" i="29" s="1"/>
  <c r="C183" i="29"/>
  <c r="C193" i="29" s="1"/>
  <c r="C194" i="29" s="1"/>
  <c r="B183" i="29"/>
  <c r="B193" i="29" s="1"/>
  <c r="B194" i="29" s="1"/>
  <c r="E178" i="29"/>
  <c r="D178" i="29"/>
  <c r="C178" i="29"/>
  <c r="E177" i="29"/>
  <c r="D177" i="29"/>
  <c r="C177" i="29"/>
  <c r="E176" i="29"/>
  <c r="D176" i="29"/>
  <c r="C176" i="29"/>
  <c r="C179" i="29" s="1"/>
  <c r="B176" i="29"/>
  <c r="E162" i="29"/>
  <c r="D162" i="29"/>
  <c r="C162" i="29"/>
  <c r="B162" i="29"/>
  <c r="E157" i="29"/>
  <c r="E167" i="29" s="1"/>
  <c r="E168" i="29" s="1"/>
  <c r="D157" i="29"/>
  <c r="D167" i="29" s="1"/>
  <c r="D168" i="29" s="1"/>
  <c r="C157" i="29"/>
  <c r="C167" i="29" s="1"/>
  <c r="C168" i="29" s="1"/>
  <c r="B157" i="29"/>
  <c r="B167" i="29" s="1"/>
  <c r="B168" i="29" s="1"/>
  <c r="E153" i="29"/>
  <c r="D153" i="29"/>
  <c r="C153" i="29"/>
  <c r="E152" i="29"/>
  <c r="D152" i="29"/>
  <c r="C152" i="29"/>
  <c r="E151" i="29"/>
  <c r="D151" i="29"/>
  <c r="C151" i="29"/>
  <c r="E137" i="29"/>
  <c r="D137" i="29"/>
  <c r="C137" i="29"/>
  <c r="B137" i="29"/>
  <c r="E132" i="29"/>
  <c r="E142" i="29" s="1"/>
  <c r="E143" i="29" s="1"/>
  <c r="D132" i="29"/>
  <c r="D142" i="29" s="1"/>
  <c r="D143" i="29" s="1"/>
  <c r="C132" i="29"/>
  <c r="C142" i="29" s="1"/>
  <c r="C143" i="29" s="1"/>
  <c r="B132" i="29"/>
  <c r="B142" i="29" s="1"/>
  <c r="B143" i="29" s="1"/>
  <c r="E127" i="29"/>
  <c r="D127" i="29"/>
  <c r="C127" i="29"/>
  <c r="E126" i="29"/>
  <c r="D126" i="29"/>
  <c r="C126" i="29"/>
  <c r="E125" i="29"/>
  <c r="D125" i="29"/>
  <c r="C125" i="29"/>
  <c r="B125" i="29"/>
  <c r="E110" i="29"/>
  <c r="E97" i="29" s="1"/>
  <c r="D110" i="29"/>
  <c r="D115" i="29" s="1"/>
  <c r="C110" i="29"/>
  <c r="C115" i="29" s="1"/>
  <c r="C116" i="29" s="1"/>
  <c r="B110" i="29"/>
  <c r="B115" i="29" s="1"/>
  <c r="B116" i="29" s="1"/>
  <c r="C100" i="29"/>
  <c r="E99" i="29"/>
  <c r="D99" i="29"/>
  <c r="C99" i="29"/>
  <c r="C98" i="29"/>
  <c r="B98" i="29"/>
  <c r="E81" i="29"/>
  <c r="E86" i="29" s="1"/>
  <c r="E87" i="29" s="1"/>
  <c r="D81" i="29"/>
  <c r="D86" i="29" s="1"/>
  <c r="D87" i="29" s="1"/>
  <c r="C81" i="29"/>
  <c r="B81" i="29"/>
  <c r="B86" i="29" s="1"/>
  <c r="B87" i="29" s="1"/>
  <c r="C76" i="29"/>
  <c r="E71" i="29"/>
  <c r="D71" i="29"/>
  <c r="C71" i="29"/>
  <c r="E70" i="29"/>
  <c r="D70" i="29"/>
  <c r="C70" i="29"/>
  <c r="E69" i="29"/>
  <c r="D69" i="29"/>
  <c r="C69" i="29"/>
  <c r="B69" i="29"/>
  <c r="E54" i="29"/>
  <c r="E711" i="29" s="1"/>
  <c r="D54" i="29"/>
  <c r="D711" i="29" s="1"/>
  <c r="C54" i="29"/>
  <c r="C711" i="29" s="1"/>
  <c r="B54" i="29"/>
  <c r="B711" i="29" s="1"/>
  <c r="E42" i="29"/>
  <c r="E699" i="29" s="1"/>
  <c r="D42" i="29"/>
  <c r="D699" i="29" s="1"/>
  <c r="C42" i="29"/>
  <c r="C699" i="29" s="1"/>
  <c r="B42" i="29"/>
  <c r="B699" i="29" s="1"/>
  <c r="E39" i="29"/>
  <c r="E696" i="29" s="1"/>
  <c r="D39" i="29"/>
  <c r="D696" i="29" s="1"/>
  <c r="C39" i="29"/>
  <c r="C696" i="29" s="1"/>
  <c r="B39" i="29"/>
  <c r="B696" i="29" s="1"/>
  <c r="E36" i="29"/>
  <c r="E693" i="29" s="1"/>
  <c r="D36" i="29"/>
  <c r="D693" i="29" s="1"/>
  <c r="C36" i="29"/>
  <c r="C693" i="29" s="1"/>
  <c r="B36" i="29"/>
  <c r="B693" i="29" s="1"/>
  <c r="E30" i="29"/>
  <c r="D30" i="29"/>
  <c r="C30" i="29"/>
  <c r="B28" i="29" l="1"/>
  <c r="B29" i="29" s="1"/>
  <c r="D72" i="29"/>
  <c r="D562" i="29"/>
  <c r="C128" i="29"/>
  <c r="E72" i="29"/>
  <c r="D128" i="29"/>
  <c r="E241" i="29"/>
  <c r="C292" i="29"/>
  <c r="C425" i="29"/>
  <c r="E452" i="29"/>
  <c r="E562" i="29"/>
  <c r="C28" i="29"/>
  <c r="C86" i="29"/>
  <c r="C87" i="29" s="1"/>
  <c r="D292" i="29"/>
  <c r="D371" i="29"/>
  <c r="D425" i="29"/>
  <c r="D480" i="29"/>
  <c r="D536" i="29"/>
  <c r="D674" i="29"/>
  <c r="C251" i="29"/>
  <c r="C617" i="29"/>
  <c r="E674" i="29"/>
  <c r="E115" i="29"/>
  <c r="E116" i="29" s="1"/>
  <c r="E128" i="29"/>
  <c r="D179" i="29"/>
  <c r="B211" i="29"/>
  <c r="B212" i="29" s="1"/>
  <c r="C241" i="29"/>
  <c r="B278" i="29"/>
  <c r="C319" i="29"/>
  <c r="C371" i="29"/>
  <c r="D398" i="29"/>
  <c r="E425" i="29"/>
  <c r="C452" i="29"/>
  <c r="C480" i="29"/>
  <c r="D508" i="29"/>
  <c r="E536" i="29"/>
  <c r="C643" i="29"/>
  <c r="C605" i="29"/>
  <c r="C606" i="29" s="1"/>
  <c r="C31" i="29"/>
  <c r="D28" i="29"/>
  <c r="D31" i="29" s="1"/>
  <c r="E179" i="29"/>
  <c r="C214" i="29"/>
  <c r="D241" i="29"/>
  <c r="C278" i="29"/>
  <c r="E398" i="29"/>
  <c r="D452" i="29"/>
  <c r="E508" i="29"/>
  <c r="C591" i="29"/>
  <c r="B719" i="29"/>
  <c r="D214" i="29"/>
  <c r="E248" i="29"/>
  <c r="E249" i="29" s="1"/>
  <c r="E319" i="29"/>
  <c r="E371" i="29"/>
  <c r="E480" i="29"/>
  <c r="C536" i="29"/>
  <c r="C675" i="29"/>
  <c r="D640" i="29"/>
  <c r="D643" i="29" s="1"/>
  <c r="D642" i="29"/>
  <c r="E341" i="29"/>
  <c r="E344" i="29" s="1"/>
  <c r="E343" i="29"/>
  <c r="C29" i="29"/>
  <c r="C32" i="29" s="1"/>
  <c r="C715" i="29"/>
  <c r="C714" i="29" s="1"/>
  <c r="B57" i="29"/>
  <c r="B58" i="29" s="1"/>
  <c r="C101" i="29"/>
  <c r="C252" i="29"/>
  <c r="E292" i="29"/>
  <c r="D319" i="29"/>
  <c r="C562" i="29"/>
  <c r="D614" i="29"/>
  <c r="D617" i="29" s="1"/>
  <c r="D632" i="29"/>
  <c r="E642" i="29"/>
  <c r="D715" i="29"/>
  <c r="D714" i="29" s="1"/>
  <c r="D719" i="29"/>
  <c r="B715" i="29"/>
  <c r="B714" i="29" s="1"/>
  <c r="E643" i="29"/>
  <c r="E28" i="29"/>
  <c r="E57" i="29"/>
  <c r="C72" i="29"/>
  <c r="E212" i="29"/>
  <c r="E215" i="29" s="1"/>
  <c r="E214" i="29"/>
  <c r="C343" i="29"/>
  <c r="C341" i="29"/>
  <c r="C344" i="29" s="1"/>
  <c r="D587" i="29"/>
  <c r="D606" i="29" s="1"/>
  <c r="E613" i="29"/>
  <c r="E715" i="29"/>
  <c r="E714" i="29" s="1"/>
  <c r="E719" i="29"/>
  <c r="B692" i="29"/>
  <c r="C719" i="29"/>
  <c r="E98" i="29"/>
  <c r="D248" i="29"/>
  <c r="D278" i="29" s="1"/>
  <c r="E587" i="29"/>
  <c r="E606" i="29" s="1"/>
  <c r="C674" i="29"/>
  <c r="C692" i="29"/>
  <c r="B689" i="29"/>
  <c r="C57" i="29"/>
  <c r="C58" i="29" s="1"/>
  <c r="C212" i="29"/>
  <c r="C215" i="29" s="1"/>
  <c r="E278" i="29"/>
  <c r="D672" i="29"/>
  <c r="D675" i="29" s="1"/>
  <c r="C689" i="29"/>
  <c r="D57" i="29"/>
  <c r="D58" i="29" s="1"/>
  <c r="D97" i="29"/>
  <c r="E672" i="29"/>
  <c r="D689" i="29"/>
  <c r="E689" i="29"/>
  <c r="D29" i="29" l="1"/>
  <c r="D32" i="29" s="1"/>
  <c r="E675" i="29"/>
  <c r="E58" i="29"/>
  <c r="B241" i="29"/>
  <c r="C691" i="29"/>
  <c r="C690" i="29"/>
  <c r="D98" i="29"/>
  <c r="D101" i="29" s="1"/>
  <c r="D100" i="29"/>
  <c r="B690" i="29"/>
  <c r="B691" i="29"/>
  <c r="D215" i="29"/>
  <c r="E616" i="29"/>
  <c r="E614" i="29"/>
  <c r="E617" i="29" s="1"/>
  <c r="E31" i="29"/>
  <c r="E29" i="29"/>
  <c r="E32" i="29" s="1"/>
  <c r="E588" i="29"/>
  <c r="E590" i="29"/>
  <c r="D249" i="29"/>
  <c r="D251" i="29"/>
  <c r="E691" i="29"/>
  <c r="E690" i="29"/>
  <c r="D692" i="29"/>
  <c r="C724" i="29"/>
  <c r="D344" i="29"/>
  <c r="E100" i="29"/>
  <c r="B724" i="29"/>
  <c r="E632" i="29"/>
  <c r="D116" i="29"/>
  <c r="E692" i="29"/>
  <c r="D691" i="29"/>
  <c r="D690" i="29"/>
  <c r="E101" i="29"/>
  <c r="D590" i="29"/>
  <c r="D588" i="29"/>
  <c r="D591" i="29" s="1"/>
  <c r="E251" i="29"/>
  <c r="E591" i="29" l="1"/>
  <c r="D724" i="29"/>
  <c r="D252" i="29"/>
  <c r="E252" i="29"/>
  <c r="E724" i="29"/>
  <c r="E5837" i="27" l="1"/>
  <c r="D5837" i="27"/>
  <c r="C5837" i="27"/>
  <c r="B5837" i="27"/>
  <c r="E5836" i="27"/>
  <c r="D5836" i="27"/>
  <c r="C5836" i="27"/>
  <c r="B5836" i="27"/>
  <c r="D5835" i="27"/>
  <c r="B5835" i="27"/>
  <c r="E5834" i="27"/>
  <c r="D5834" i="27"/>
  <c r="E5832" i="27"/>
  <c r="D5832" i="27"/>
  <c r="C5832" i="27"/>
  <c r="B5832" i="27"/>
  <c r="E5831" i="27"/>
  <c r="D5831" i="27"/>
  <c r="C5831" i="27"/>
  <c r="B5831" i="27"/>
  <c r="E5830" i="27"/>
  <c r="D5830" i="27"/>
  <c r="C5830" i="27"/>
  <c r="B5830" i="27"/>
  <c r="E5829" i="27"/>
  <c r="D5829" i="27"/>
  <c r="B5829" i="27"/>
  <c r="E5825" i="27"/>
  <c r="D5825" i="27"/>
  <c r="C5825" i="27"/>
  <c r="B5825" i="27"/>
  <c r="E5822" i="27"/>
  <c r="D5822" i="27"/>
  <c r="C5822" i="27"/>
  <c r="B5822" i="27"/>
  <c r="E5819" i="27"/>
  <c r="D5819" i="27"/>
  <c r="C5819" i="27"/>
  <c r="B5819" i="27"/>
  <c r="E5817" i="27"/>
  <c r="D5817" i="27"/>
  <c r="C5817" i="27"/>
  <c r="B5817" i="27"/>
  <c r="E5816" i="27"/>
  <c r="D5816" i="27"/>
  <c r="C5816" i="27"/>
  <c r="B5816" i="27"/>
  <c r="E5814" i="27"/>
  <c r="D5814" i="27"/>
  <c r="C5814" i="27"/>
  <c r="B5814" i="27"/>
  <c r="E5813" i="27"/>
  <c r="D5813" i="27"/>
  <c r="C5813" i="27"/>
  <c r="B5813" i="27"/>
  <c r="E5811" i="27"/>
  <c r="D5811" i="27"/>
  <c r="C5811" i="27"/>
  <c r="B5811" i="27"/>
  <c r="E5810" i="27"/>
  <c r="D5810" i="27"/>
  <c r="C5810" i="27"/>
  <c r="B5810" i="27"/>
  <c r="E5808" i="27"/>
  <c r="E5807" i="27" s="1"/>
  <c r="D5808" i="27"/>
  <c r="D5807" i="27" s="1"/>
  <c r="C5808" i="27"/>
  <c r="C5807" i="27" s="1"/>
  <c r="B5808" i="27"/>
  <c r="B5807" i="27" s="1"/>
  <c r="E5799" i="27"/>
  <c r="D5799" i="27"/>
  <c r="C5799" i="27"/>
  <c r="B5799" i="27"/>
  <c r="C5795" i="27"/>
  <c r="C5794" i="27" s="1"/>
  <c r="E5794" i="27"/>
  <c r="D5794" i="27"/>
  <c r="B5794" i="27"/>
  <c r="B5804" i="27" s="1"/>
  <c r="B5786" i="27" s="1"/>
  <c r="B5787" i="27" s="1"/>
  <c r="E5788" i="27"/>
  <c r="D5788" i="27"/>
  <c r="C5788" i="27"/>
  <c r="E5774" i="27"/>
  <c r="D5774" i="27"/>
  <c r="C5774" i="27"/>
  <c r="B5774" i="27"/>
  <c r="E5769" i="27"/>
  <c r="E5779" i="27" s="1"/>
  <c r="E5761" i="27" s="1"/>
  <c r="D5769" i="27"/>
  <c r="D5779" i="27" s="1"/>
  <c r="D5761" i="27" s="1"/>
  <c r="D5762" i="27" s="1"/>
  <c r="C5769" i="27"/>
  <c r="C5779" i="27" s="1"/>
  <c r="C5761" i="27" s="1"/>
  <c r="B5769" i="27"/>
  <c r="B5779" i="27" s="1"/>
  <c r="B5761" i="27" s="1"/>
  <c r="B5762" i="27" s="1"/>
  <c r="E5763" i="27"/>
  <c r="D5763" i="27"/>
  <c r="C5763" i="27"/>
  <c r="E5749" i="27"/>
  <c r="D5749" i="27"/>
  <c r="C5749" i="27"/>
  <c r="B5749" i="27"/>
  <c r="E5744" i="27"/>
  <c r="E5754" i="27" s="1"/>
  <c r="D5744" i="27"/>
  <c r="D5754" i="27" s="1"/>
  <c r="D5736" i="27" s="1"/>
  <c r="C5744" i="27"/>
  <c r="C5754" i="27" s="1"/>
  <c r="C5736" i="27" s="1"/>
  <c r="B5744" i="27"/>
  <c r="B5754" i="27" s="1"/>
  <c r="B5736" i="27" s="1"/>
  <c r="B5737" i="27" s="1"/>
  <c r="C5738" i="27"/>
  <c r="E5736" i="27"/>
  <c r="E5735" i="27"/>
  <c r="D5735" i="27"/>
  <c r="D5738" i="27" s="1"/>
  <c r="E5724" i="27"/>
  <c r="D5724" i="27"/>
  <c r="C5724" i="27"/>
  <c r="B5724" i="27"/>
  <c r="E5719" i="27"/>
  <c r="E5729" i="27" s="1"/>
  <c r="E5711" i="27" s="1"/>
  <c r="D5719" i="27"/>
  <c r="D5729" i="27" s="1"/>
  <c r="D5711" i="27" s="1"/>
  <c r="C5719" i="27"/>
  <c r="C5729" i="27" s="1"/>
  <c r="C5711" i="27" s="1"/>
  <c r="B5719" i="27"/>
  <c r="B5729" i="27" s="1"/>
  <c r="B5711" i="27" s="1"/>
  <c r="B5712" i="27" s="1"/>
  <c r="E5713" i="27"/>
  <c r="D5713" i="27"/>
  <c r="C5713" i="27"/>
  <c r="E5699" i="27"/>
  <c r="D5699" i="27"/>
  <c r="C5699" i="27"/>
  <c r="B5699" i="27"/>
  <c r="E5694" i="27"/>
  <c r="E5704" i="27" s="1"/>
  <c r="E5686" i="27" s="1"/>
  <c r="D5694" i="27"/>
  <c r="D5704" i="27" s="1"/>
  <c r="D5686" i="27" s="1"/>
  <c r="C5694" i="27"/>
  <c r="C5704" i="27" s="1"/>
  <c r="C5686" i="27" s="1"/>
  <c r="B5694" i="27"/>
  <c r="B5704" i="27" s="1"/>
  <c r="B5686" i="27" s="1"/>
  <c r="B5687" i="27" s="1"/>
  <c r="E5688" i="27"/>
  <c r="D5688" i="27"/>
  <c r="C5688" i="27"/>
  <c r="E5674" i="27"/>
  <c r="D5674" i="27"/>
  <c r="C5674" i="27"/>
  <c r="B5674" i="27"/>
  <c r="E5669" i="27"/>
  <c r="E5679" i="27" s="1"/>
  <c r="E5661" i="27" s="1"/>
  <c r="D5669" i="27"/>
  <c r="D5679" i="27" s="1"/>
  <c r="D5661" i="27" s="1"/>
  <c r="D5662" i="27" s="1"/>
  <c r="C5669" i="27"/>
  <c r="C5679" i="27" s="1"/>
  <c r="C5661" i="27" s="1"/>
  <c r="B5669" i="27"/>
  <c r="B5679" i="27" s="1"/>
  <c r="E5663" i="27"/>
  <c r="D5663" i="27"/>
  <c r="C5663" i="27"/>
  <c r="B5661" i="27"/>
  <c r="B5662" i="27" s="1"/>
  <c r="E5649" i="27"/>
  <c r="D5649" i="27"/>
  <c r="C5649" i="27"/>
  <c r="B5649" i="27"/>
  <c r="E5644" i="27"/>
  <c r="E5654" i="27" s="1"/>
  <c r="E5636" i="27" s="1"/>
  <c r="E5637" i="27" s="1"/>
  <c r="D5644" i="27"/>
  <c r="D5654" i="27" s="1"/>
  <c r="D5636" i="27" s="1"/>
  <c r="C5644" i="27"/>
  <c r="C5654" i="27" s="1"/>
  <c r="C5636" i="27" s="1"/>
  <c r="B5644" i="27"/>
  <c r="B5654" i="27" s="1"/>
  <c r="B5636" i="27" s="1"/>
  <c r="B5637" i="27" s="1"/>
  <c r="E5638" i="27"/>
  <c r="D5638" i="27"/>
  <c r="C5638" i="27"/>
  <c r="C5626" i="27"/>
  <c r="C5835" i="27" s="1"/>
  <c r="E5624" i="27"/>
  <c r="D5624" i="27"/>
  <c r="B5624" i="27"/>
  <c r="E5619" i="27"/>
  <c r="D5619" i="27"/>
  <c r="D5629" i="27" s="1"/>
  <c r="D5611" i="27" s="1"/>
  <c r="C5619" i="27"/>
  <c r="B5619" i="27"/>
  <c r="B5629" i="27" s="1"/>
  <c r="B5611" i="27" s="1"/>
  <c r="B5612" i="27" s="1"/>
  <c r="E5613" i="27"/>
  <c r="D5613" i="27"/>
  <c r="C5613" i="27"/>
  <c r="E5601" i="27"/>
  <c r="E5835" i="27" s="1"/>
  <c r="D5599" i="27"/>
  <c r="C5599" i="27"/>
  <c r="B5599" i="27"/>
  <c r="E5594" i="27"/>
  <c r="D5594" i="27"/>
  <c r="D5604" i="27" s="1"/>
  <c r="D5586" i="27" s="1"/>
  <c r="D5587" i="27" s="1"/>
  <c r="C5594" i="27"/>
  <c r="C5604" i="27" s="1"/>
  <c r="C5586" i="27" s="1"/>
  <c r="C5587" i="27" s="1"/>
  <c r="B5594" i="27"/>
  <c r="B5604" i="27" s="1"/>
  <c r="B5586" i="27" s="1"/>
  <c r="E5588" i="27"/>
  <c r="D5588" i="27"/>
  <c r="C5588" i="27"/>
  <c r="E5574" i="27"/>
  <c r="D5574" i="27"/>
  <c r="C5574" i="27"/>
  <c r="B5574" i="27"/>
  <c r="E5569" i="27"/>
  <c r="E5579" i="27" s="1"/>
  <c r="E5561" i="27" s="1"/>
  <c r="D5569" i="27"/>
  <c r="D5579" i="27" s="1"/>
  <c r="D5561" i="27" s="1"/>
  <c r="D5562" i="27" s="1"/>
  <c r="C5569" i="27"/>
  <c r="C5579" i="27" s="1"/>
  <c r="C5561" i="27" s="1"/>
  <c r="C5562" i="27" s="1"/>
  <c r="B5569" i="27"/>
  <c r="B5579" i="27" s="1"/>
  <c r="B5561" i="27" s="1"/>
  <c r="B5562" i="27" s="1"/>
  <c r="E5563" i="27"/>
  <c r="D5563" i="27"/>
  <c r="C5563" i="27"/>
  <c r="E5549" i="27"/>
  <c r="D5549" i="27"/>
  <c r="C5549" i="27"/>
  <c r="B5549" i="27"/>
  <c r="E5544" i="27"/>
  <c r="E5554" i="27" s="1"/>
  <c r="E5536" i="27" s="1"/>
  <c r="E5537" i="27" s="1"/>
  <c r="D5544" i="27"/>
  <c r="D5554" i="27" s="1"/>
  <c r="D5536" i="27" s="1"/>
  <c r="C5544" i="27"/>
  <c r="C5554" i="27" s="1"/>
  <c r="C5536" i="27" s="1"/>
  <c r="C5537" i="27" s="1"/>
  <c r="B5544" i="27"/>
  <c r="B5554" i="27" s="1"/>
  <c r="B5536" i="27" s="1"/>
  <c r="B5537" i="27" s="1"/>
  <c r="E5538" i="27"/>
  <c r="D5538" i="27"/>
  <c r="C5538" i="27"/>
  <c r="E5524" i="27"/>
  <c r="D5524" i="27"/>
  <c r="C5524" i="27"/>
  <c r="B5524" i="27"/>
  <c r="E5519" i="27"/>
  <c r="E5529" i="27" s="1"/>
  <c r="E5511" i="27" s="1"/>
  <c r="E5512" i="27" s="1"/>
  <c r="D5519" i="27"/>
  <c r="D5529" i="27" s="1"/>
  <c r="D5511" i="27" s="1"/>
  <c r="D5512" i="27" s="1"/>
  <c r="C5519" i="27"/>
  <c r="C5529" i="27" s="1"/>
  <c r="C5511" i="27" s="1"/>
  <c r="B5519" i="27"/>
  <c r="B5529" i="27" s="1"/>
  <c r="B5511" i="27" s="1"/>
  <c r="B5512" i="27" s="1"/>
  <c r="E5513" i="27"/>
  <c r="D5513" i="27"/>
  <c r="C5513" i="27"/>
  <c r="E5499" i="27"/>
  <c r="D5499" i="27"/>
  <c r="C5499" i="27"/>
  <c r="B5499" i="27"/>
  <c r="E5494" i="27"/>
  <c r="E5504" i="27" s="1"/>
  <c r="E5486" i="27" s="1"/>
  <c r="D5494" i="27"/>
  <c r="D5504" i="27" s="1"/>
  <c r="D5486" i="27" s="1"/>
  <c r="C5494" i="27"/>
  <c r="C5504" i="27" s="1"/>
  <c r="C5486" i="27" s="1"/>
  <c r="C5487" i="27" s="1"/>
  <c r="B5494" i="27"/>
  <c r="B5504" i="27" s="1"/>
  <c r="B5486" i="27" s="1"/>
  <c r="E5488" i="27"/>
  <c r="D5488" i="27"/>
  <c r="C5488" i="27"/>
  <c r="E5474" i="27"/>
  <c r="D5474" i="27"/>
  <c r="C5474" i="27"/>
  <c r="B5474" i="27"/>
  <c r="E5469" i="27"/>
  <c r="E5479" i="27" s="1"/>
  <c r="E5461" i="27" s="1"/>
  <c r="D5469" i="27"/>
  <c r="D5479" i="27" s="1"/>
  <c r="D5461" i="27" s="1"/>
  <c r="D5462" i="27" s="1"/>
  <c r="C5469" i="27"/>
  <c r="C5479" i="27" s="1"/>
  <c r="C5461" i="27" s="1"/>
  <c r="B5469" i="27"/>
  <c r="B5479" i="27" s="1"/>
  <c r="B5461" i="27" s="1"/>
  <c r="B5462" i="27" s="1"/>
  <c r="E5463" i="27"/>
  <c r="C5460" i="27"/>
  <c r="C5463" i="27" s="1"/>
  <c r="E5449" i="27"/>
  <c r="D5449" i="27"/>
  <c r="C5449" i="27"/>
  <c r="B5449" i="27"/>
  <c r="E5444" i="27"/>
  <c r="E5454" i="27" s="1"/>
  <c r="E5436" i="27" s="1"/>
  <c r="E5439" i="27" s="1"/>
  <c r="D5444" i="27"/>
  <c r="D5454" i="27" s="1"/>
  <c r="D5436" i="27" s="1"/>
  <c r="C5444" i="27"/>
  <c r="C5454" i="27" s="1"/>
  <c r="C5436" i="27" s="1"/>
  <c r="B5444" i="27"/>
  <c r="B5454" i="27" s="1"/>
  <c r="B5436" i="27" s="1"/>
  <c r="B5437" i="27" s="1"/>
  <c r="E5438" i="27"/>
  <c r="C5435" i="27"/>
  <c r="E5424" i="27"/>
  <c r="D5424" i="27"/>
  <c r="C5424" i="27"/>
  <c r="B5424" i="27"/>
  <c r="E5419" i="27"/>
  <c r="E5429" i="27" s="1"/>
  <c r="E5411" i="27" s="1"/>
  <c r="E5412" i="27" s="1"/>
  <c r="D5419" i="27"/>
  <c r="D5429" i="27" s="1"/>
  <c r="D5411" i="27" s="1"/>
  <c r="C5419" i="27"/>
  <c r="C5429" i="27" s="1"/>
  <c r="C5411" i="27" s="1"/>
  <c r="C5412" i="27" s="1"/>
  <c r="B5419" i="27"/>
  <c r="E5413" i="27"/>
  <c r="D5413" i="27"/>
  <c r="C5413" i="27"/>
  <c r="E5399" i="27"/>
  <c r="D5399" i="27"/>
  <c r="C5399" i="27"/>
  <c r="B5399" i="27"/>
  <c r="E5394" i="27"/>
  <c r="E5404" i="27" s="1"/>
  <c r="E5386" i="27" s="1"/>
  <c r="D5394" i="27"/>
  <c r="D5404" i="27" s="1"/>
  <c r="D5386" i="27" s="1"/>
  <c r="C5394" i="27"/>
  <c r="C5404" i="27" s="1"/>
  <c r="C5386" i="27" s="1"/>
  <c r="B5394" i="27"/>
  <c r="B5404" i="27" s="1"/>
  <c r="B5386" i="27" s="1"/>
  <c r="B5387" i="27" s="1"/>
  <c r="E5388" i="27"/>
  <c r="D5388" i="27"/>
  <c r="C5388" i="27"/>
  <c r="E5374" i="27"/>
  <c r="D5374" i="27"/>
  <c r="C5374" i="27"/>
  <c r="B5374" i="27"/>
  <c r="E5369" i="27"/>
  <c r="E5379" i="27" s="1"/>
  <c r="E5361" i="27" s="1"/>
  <c r="D5369" i="27"/>
  <c r="D5379" i="27" s="1"/>
  <c r="D5361" i="27" s="1"/>
  <c r="C5369" i="27"/>
  <c r="C5379" i="27" s="1"/>
  <c r="C5361" i="27" s="1"/>
  <c r="B5369" i="27"/>
  <c r="B5379" i="27" s="1"/>
  <c r="B5361" i="27" s="1"/>
  <c r="B5362" i="27" s="1"/>
  <c r="E5363" i="27"/>
  <c r="D5363" i="27"/>
  <c r="C5363" i="27"/>
  <c r="E5349" i="27"/>
  <c r="D5349" i="27"/>
  <c r="C5349" i="27"/>
  <c r="B5349" i="27"/>
  <c r="E5344" i="27"/>
  <c r="E5354" i="27" s="1"/>
  <c r="E5336" i="27" s="1"/>
  <c r="E5337" i="27" s="1"/>
  <c r="D5344" i="27"/>
  <c r="D5354" i="27" s="1"/>
  <c r="D5336" i="27" s="1"/>
  <c r="D5337" i="27" s="1"/>
  <c r="C5344" i="27"/>
  <c r="C5354" i="27" s="1"/>
  <c r="C5336" i="27" s="1"/>
  <c r="B5344" i="27"/>
  <c r="B5354" i="27" s="1"/>
  <c r="B5336" i="27" s="1"/>
  <c r="B5337" i="27" s="1"/>
  <c r="E5338" i="27"/>
  <c r="D5338" i="27"/>
  <c r="C5338" i="27"/>
  <c r="E5324" i="27"/>
  <c r="D5324" i="27"/>
  <c r="C5324" i="27"/>
  <c r="B5324" i="27"/>
  <c r="E5319" i="27"/>
  <c r="E5329" i="27" s="1"/>
  <c r="E5311" i="27" s="1"/>
  <c r="E5312" i="27" s="1"/>
  <c r="D5319" i="27"/>
  <c r="D5329" i="27" s="1"/>
  <c r="D5311" i="27" s="1"/>
  <c r="C5319" i="27"/>
  <c r="C5329" i="27" s="1"/>
  <c r="C5311" i="27" s="1"/>
  <c r="B5319" i="27"/>
  <c r="B5329" i="27" s="1"/>
  <c r="B5311" i="27" s="1"/>
  <c r="B5312" i="27" s="1"/>
  <c r="E5313" i="27"/>
  <c r="D5313" i="27"/>
  <c r="C5313" i="27"/>
  <c r="E5299" i="27"/>
  <c r="D5299" i="27"/>
  <c r="C5299" i="27"/>
  <c r="B5299" i="27"/>
  <c r="E5294" i="27"/>
  <c r="E5304" i="27" s="1"/>
  <c r="D5294" i="27"/>
  <c r="D5304" i="27" s="1"/>
  <c r="D5286" i="27" s="1"/>
  <c r="D5287" i="27" s="1"/>
  <c r="C5294" i="27"/>
  <c r="C5304" i="27" s="1"/>
  <c r="C5286" i="27" s="1"/>
  <c r="B5294" i="27"/>
  <c r="B5304" i="27" s="1"/>
  <c r="B5286" i="27" s="1"/>
  <c r="B5287" i="27" s="1"/>
  <c r="E5288" i="27"/>
  <c r="D5288" i="27"/>
  <c r="C5288" i="27"/>
  <c r="E5286" i="27"/>
  <c r="E5287" i="27" s="1"/>
  <c r="E5274" i="27"/>
  <c r="D5274" i="27"/>
  <c r="C5274" i="27"/>
  <c r="B5274" i="27"/>
  <c r="E5269" i="27"/>
  <c r="E5279" i="27" s="1"/>
  <c r="E5261" i="27" s="1"/>
  <c r="E5262" i="27" s="1"/>
  <c r="D5269" i="27"/>
  <c r="D5279" i="27" s="1"/>
  <c r="D5261" i="27" s="1"/>
  <c r="C5269" i="27"/>
  <c r="C5279" i="27" s="1"/>
  <c r="C5261" i="27" s="1"/>
  <c r="B5269" i="27"/>
  <c r="B5279" i="27" s="1"/>
  <c r="B5261" i="27" s="1"/>
  <c r="B5262" i="27" s="1"/>
  <c r="E5263" i="27"/>
  <c r="D5263" i="27"/>
  <c r="C5263" i="27"/>
  <c r="E5249" i="27"/>
  <c r="D5249" i="27"/>
  <c r="C5249" i="27"/>
  <c r="B5249" i="27"/>
  <c r="E5244" i="27"/>
  <c r="E5254" i="27" s="1"/>
  <c r="E5236" i="27" s="1"/>
  <c r="D5244" i="27"/>
  <c r="D5254" i="27" s="1"/>
  <c r="D5236" i="27" s="1"/>
  <c r="D5237" i="27" s="1"/>
  <c r="C5244" i="27"/>
  <c r="C5254" i="27" s="1"/>
  <c r="C5236" i="27" s="1"/>
  <c r="B5244" i="27"/>
  <c r="B5254" i="27" s="1"/>
  <c r="B5236" i="27" s="1"/>
  <c r="B5237" i="27" s="1"/>
  <c r="E5238" i="27"/>
  <c r="D5238" i="27"/>
  <c r="C5238" i="27"/>
  <c r="E5224" i="27"/>
  <c r="D5224" i="27"/>
  <c r="C5224" i="27"/>
  <c r="B5224" i="27"/>
  <c r="E5219" i="27"/>
  <c r="E5229" i="27" s="1"/>
  <c r="E5211" i="27" s="1"/>
  <c r="E5212" i="27" s="1"/>
  <c r="D5219" i="27"/>
  <c r="D5229" i="27" s="1"/>
  <c r="D5211" i="27" s="1"/>
  <c r="C5219" i="27"/>
  <c r="C5229" i="27" s="1"/>
  <c r="C5211" i="27" s="1"/>
  <c r="C5212" i="27" s="1"/>
  <c r="B5219" i="27"/>
  <c r="B5229" i="27" s="1"/>
  <c r="B5211" i="27" s="1"/>
  <c r="B5212" i="27" s="1"/>
  <c r="E5213" i="27"/>
  <c r="D5213" i="27"/>
  <c r="C5213" i="27"/>
  <c r="E5199" i="27"/>
  <c r="D5199" i="27"/>
  <c r="C5199" i="27"/>
  <c r="B5199" i="27"/>
  <c r="E5194" i="27"/>
  <c r="E5204" i="27" s="1"/>
  <c r="D5194" i="27"/>
  <c r="D5204" i="27" s="1"/>
  <c r="D5186" i="27" s="1"/>
  <c r="C5194" i="27"/>
  <c r="C5204" i="27" s="1"/>
  <c r="C5186" i="27" s="1"/>
  <c r="B5194" i="27"/>
  <c r="B5204" i="27" s="1"/>
  <c r="B5186" i="27" s="1"/>
  <c r="B5187" i="27" s="1"/>
  <c r="E5188" i="27"/>
  <c r="D5188" i="27"/>
  <c r="C5188" i="27"/>
  <c r="E5187" i="27"/>
  <c r="E5186" i="27"/>
  <c r="E5174" i="27"/>
  <c r="D5174" i="27"/>
  <c r="C5174" i="27"/>
  <c r="B5174" i="27"/>
  <c r="E5169" i="27"/>
  <c r="E5179" i="27" s="1"/>
  <c r="E5161" i="27" s="1"/>
  <c r="D5169" i="27"/>
  <c r="D5179" i="27" s="1"/>
  <c r="D5161" i="27" s="1"/>
  <c r="C5169" i="27"/>
  <c r="C5179" i="27" s="1"/>
  <c r="C5161" i="27" s="1"/>
  <c r="C5162" i="27" s="1"/>
  <c r="B5169" i="27"/>
  <c r="B5179" i="27" s="1"/>
  <c r="B5161" i="27" s="1"/>
  <c r="B5162" i="27" s="1"/>
  <c r="E5163" i="27"/>
  <c r="D5163" i="27"/>
  <c r="C5163" i="27"/>
  <c r="E5149" i="27"/>
  <c r="D5149" i="27"/>
  <c r="C5149" i="27"/>
  <c r="B5149" i="27"/>
  <c r="E5144" i="27"/>
  <c r="E5154" i="27" s="1"/>
  <c r="E5136" i="27" s="1"/>
  <c r="D5144" i="27"/>
  <c r="D5154" i="27" s="1"/>
  <c r="D5136" i="27" s="1"/>
  <c r="D5137" i="27" s="1"/>
  <c r="C5144" i="27"/>
  <c r="C5154" i="27" s="1"/>
  <c r="C5136" i="27" s="1"/>
  <c r="C5137" i="27" s="1"/>
  <c r="B5144" i="27"/>
  <c r="B5154" i="27" s="1"/>
  <c r="B5136" i="27" s="1"/>
  <c r="B5137" i="27" s="1"/>
  <c r="E5138" i="27"/>
  <c r="D5138" i="27"/>
  <c r="C5138" i="27"/>
  <c r="E5124" i="27"/>
  <c r="D5124" i="27"/>
  <c r="C5124" i="27"/>
  <c r="B5124" i="27"/>
  <c r="E5119" i="27"/>
  <c r="E5129" i="27" s="1"/>
  <c r="E5111" i="27" s="1"/>
  <c r="E5112" i="27" s="1"/>
  <c r="D5119" i="27"/>
  <c r="D5129" i="27" s="1"/>
  <c r="D5111" i="27" s="1"/>
  <c r="C5119" i="27"/>
  <c r="C5129" i="27" s="1"/>
  <c r="C5111" i="27" s="1"/>
  <c r="B5119" i="27"/>
  <c r="B5129" i="27" s="1"/>
  <c r="B5111" i="27" s="1"/>
  <c r="B5112" i="27" s="1"/>
  <c r="E5113" i="27"/>
  <c r="D5113" i="27"/>
  <c r="C5113" i="27"/>
  <c r="E5099" i="27"/>
  <c r="D5099" i="27"/>
  <c r="C5099" i="27"/>
  <c r="B5099" i="27"/>
  <c r="E5094" i="27"/>
  <c r="E5104" i="27" s="1"/>
  <c r="E5086" i="27" s="1"/>
  <c r="E5087" i="27" s="1"/>
  <c r="D5094" i="27"/>
  <c r="D5104" i="27" s="1"/>
  <c r="D5086" i="27" s="1"/>
  <c r="C5094" i="27"/>
  <c r="C5104" i="27" s="1"/>
  <c r="C5086" i="27" s="1"/>
  <c r="B5094" i="27"/>
  <c r="B5104" i="27" s="1"/>
  <c r="B5086" i="27" s="1"/>
  <c r="B5087" i="27" s="1"/>
  <c r="E5088" i="27"/>
  <c r="D5088" i="27"/>
  <c r="C5088" i="27"/>
  <c r="E5074" i="27"/>
  <c r="D5074" i="27"/>
  <c r="C5074" i="27"/>
  <c r="B5074" i="27"/>
  <c r="E5069" i="27"/>
  <c r="E5079" i="27" s="1"/>
  <c r="E5061" i="27" s="1"/>
  <c r="D5069" i="27"/>
  <c r="D5079" i="27" s="1"/>
  <c r="D5061" i="27" s="1"/>
  <c r="D5062" i="27" s="1"/>
  <c r="C5069" i="27"/>
  <c r="C5079" i="27" s="1"/>
  <c r="C5061" i="27" s="1"/>
  <c r="B5069" i="27"/>
  <c r="B5079" i="27" s="1"/>
  <c r="B5061" i="27" s="1"/>
  <c r="B5062" i="27" s="1"/>
  <c r="E5063" i="27"/>
  <c r="D5063" i="27"/>
  <c r="C5063" i="27"/>
  <c r="E5049" i="27"/>
  <c r="D5049" i="27"/>
  <c r="C5049" i="27"/>
  <c r="B5049" i="27"/>
  <c r="E5044" i="27"/>
  <c r="E5054" i="27" s="1"/>
  <c r="E5036" i="27" s="1"/>
  <c r="D5044" i="27"/>
  <c r="D5054" i="27" s="1"/>
  <c r="D5036" i="27" s="1"/>
  <c r="D5037" i="27" s="1"/>
  <c r="C5044" i="27"/>
  <c r="C5054" i="27" s="1"/>
  <c r="C5036" i="27" s="1"/>
  <c r="C5037" i="27" s="1"/>
  <c r="B5044" i="27"/>
  <c r="B5054" i="27" s="1"/>
  <c r="B5036" i="27" s="1"/>
  <c r="E5038" i="27"/>
  <c r="D5038" i="27"/>
  <c r="C5038" i="27"/>
  <c r="E5024" i="27"/>
  <c r="D5024" i="27"/>
  <c r="C5024" i="27"/>
  <c r="B5024" i="27"/>
  <c r="E5019" i="27"/>
  <c r="E5029" i="27" s="1"/>
  <c r="E5011" i="27" s="1"/>
  <c r="E5012" i="27" s="1"/>
  <c r="D5019" i="27"/>
  <c r="D5029" i="27" s="1"/>
  <c r="D5011" i="27" s="1"/>
  <c r="D5012" i="27" s="1"/>
  <c r="C5019" i="27"/>
  <c r="C5029" i="27" s="1"/>
  <c r="C5011" i="27" s="1"/>
  <c r="B5019" i="27"/>
  <c r="B5029" i="27" s="1"/>
  <c r="B5011" i="27" s="1"/>
  <c r="B5012" i="27" s="1"/>
  <c r="E5013" i="27"/>
  <c r="D5013" i="27"/>
  <c r="C5013" i="27"/>
  <c r="E4999" i="27"/>
  <c r="D4999" i="27"/>
  <c r="C4999" i="27"/>
  <c r="B4999" i="27"/>
  <c r="E4994" i="27"/>
  <c r="E5004" i="27" s="1"/>
  <c r="E4986" i="27" s="1"/>
  <c r="E4987" i="27" s="1"/>
  <c r="D4994" i="27"/>
  <c r="D5004" i="27" s="1"/>
  <c r="D4986" i="27" s="1"/>
  <c r="C4994" i="27"/>
  <c r="C5004" i="27" s="1"/>
  <c r="C4986" i="27" s="1"/>
  <c r="B4994" i="27"/>
  <c r="B5004" i="27" s="1"/>
  <c r="B4986" i="27" s="1"/>
  <c r="B4987" i="27" s="1"/>
  <c r="E4988" i="27"/>
  <c r="D4988" i="27"/>
  <c r="C4988" i="27"/>
  <c r="E4974" i="27"/>
  <c r="D4974" i="27"/>
  <c r="C4974" i="27"/>
  <c r="B4974" i="27"/>
  <c r="E4969" i="27"/>
  <c r="E4979" i="27" s="1"/>
  <c r="E4961" i="27" s="1"/>
  <c r="D4969" i="27"/>
  <c r="D4979" i="27" s="1"/>
  <c r="D4961" i="27" s="1"/>
  <c r="C4969" i="27"/>
  <c r="C4979" i="27" s="1"/>
  <c r="C4961" i="27" s="1"/>
  <c r="C4962" i="27" s="1"/>
  <c r="B4969" i="27"/>
  <c r="B4979" i="27" s="1"/>
  <c r="B4961" i="27" s="1"/>
  <c r="B4962" i="27" s="1"/>
  <c r="E4963" i="27"/>
  <c r="D4963" i="27"/>
  <c r="C4963" i="27"/>
  <c r="E4949" i="27"/>
  <c r="D4949" i="27"/>
  <c r="C4949" i="27"/>
  <c r="E4944" i="27"/>
  <c r="D4944" i="27"/>
  <c r="C4944" i="27"/>
  <c r="B4944" i="27"/>
  <c r="B4954" i="27" s="1"/>
  <c r="B4936" i="27" s="1"/>
  <c r="B4937" i="27" s="1"/>
  <c r="E4938" i="27"/>
  <c r="D4938" i="27"/>
  <c r="C4938" i="27"/>
  <c r="E4924" i="27"/>
  <c r="D4924" i="27"/>
  <c r="C4924" i="27"/>
  <c r="B4924" i="27"/>
  <c r="E4919" i="27"/>
  <c r="E4929" i="27" s="1"/>
  <c r="E4911" i="27" s="1"/>
  <c r="D4919" i="27"/>
  <c r="D4929" i="27" s="1"/>
  <c r="D4911" i="27" s="1"/>
  <c r="C4919" i="27"/>
  <c r="C4929" i="27" s="1"/>
  <c r="C4911" i="27" s="1"/>
  <c r="C4912" i="27" s="1"/>
  <c r="B4919" i="27"/>
  <c r="B4929" i="27" s="1"/>
  <c r="B4911" i="27" s="1"/>
  <c r="B4912" i="27" s="1"/>
  <c r="E4913" i="27"/>
  <c r="D4913" i="27"/>
  <c r="C4913" i="27"/>
  <c r="E4899" i="27"/>
  <c r="D4899" i="27"/>
  <c r="C4899" i="27"/>
  <c r="B4899" i="27"/>
  <c r="C4895" i="27"/>
  <c r="E4894" i="27"/>
  <c r="D4894" i="27"/>
  <c r="B4894" i="27"/>
  <c r="B4904" i="27" s="1"/>
  <c r="B4886" i="27" s="1"/>
  <c r="B4887" i="27" s="1"/>
  <c r="E4888" i="27"/>
  <c r="D4888" i="27"/>
  <c r="C4888" i="27"/>
  <c r="E4874" i="27"/>
  <c r="D4874" i="27"/>
  <c r="C4874" i="27"/>
  <c r="B4874" i="27"/>
  <c r="E4869" i="27"/>
  <c r="E4879" i="27" s="1"/>
  <c r="E4861" i="27" s="1"/>
  <c r="D4869" i="27"/>
  <c r="D4879" i="27" s="1"/>
  <c r="D4861" i="27" s="1"/>
  <c r="C4869" i="27"/>
  <c r="C4879" i="27" s="1"/>
  <c r="C4861" i="27" s="1"/>
  <c r="C4862" i="27" s="1"/>
  <c r="B4869" i="27"/>
  <c r="B4879" i="27" s="1"/>
  <c r="B4861" i="27" s="1"/>
  <c r="B4862" i="27" s="1"/>
  <c r="E4863" i="27"/>
  <c r="D4863" i="27"/>
  <c r="C4863" i="27"/>
  <c r="E4849" i="27"/>
  <c r="D4849" i="27"/>
  <c r="C4849" i="27"/>
  <c r="B4849" i="27"/>
  <c r="E4844" i="27"/>
  <c r="E4854" i="27" s="1"/>
  <c r="E4836" i="27" s="1"/>
  <c r="D4844" i="27"/>
  <c r="D4854" i="27" s="1"/>
  <c r="D4836" i="27" s="1"/>
  <c r="D4837" i="27" s="1"/>
  <c r="D4840" i="27" s="1"/>
  <c r="C4844" i="27"/>
  <c r="C4854" i="27" s="1"/>
  <c r="C4836" i="27" s="1"/>
  <c r="C4837" i="27" s="1"/>
  <c r="B4844" i="27"/>
  <c r="B4854" i="27" s="1"/>
  <c r="B4836" i="27" s="1"/>
  <c r="E4838" i="27"/>
  <c r="D4838" i="27"/>
  <c r="C4838" i="27"/>
  <c r="E4824" i="27"/>
  <c r="D4824" i="27"/>
  <c r="C4824" i="27"/>
  <c r="B4824" i="27"/>
  <c r="E4819" i="27"/>
  <c r="E4829" i="27" s="1"/>
  <c r="E4811" i="27" s="1"/>
  <c r="E4812" i="27" s="1"/>
  <c r="E4815" i="27" s="1"/>
  <c r="D4819" i="27"/>
  <c r="D4829" i="27" s="1"/>
  <c r="D4811" i="27" s="1"/>
  <c r="D4812" i="27" s="1"/>
  <c r="C4819" i="27"/>
  <c r="C4829" i="27" s="1"/>
  <c r="C4811" i="27" s="1"/>
  <c r="B4819" i="27"/>
  <c r="B4829" i="27" s="1"/>
  <c r="B4811" i="27" s="1"/>
  <c r="B4812" i="27" s="1"/>
  <c r="E4813" i="27"/>
  <c r="D4813" i="27"/>
  <c r="C4813" i="27"/>
  <c r="E4799" i="27"/>
  <c r="D4799" i="27"/>
  <c r="C4799" i="27"/>
  <c r="B4799" i="27"/>
  <c r="E4794" i="27"/>
  <c r="E4804" i="27" s="1"/>
  <c r="E4786" i="27" s="1"/>
  <c r="E4787" i="27" s="1"/>
  <c r="D4794" i="27"/>
  <c r="D4804" i="27" s="1"/>
  <c r="C4794" i="27"/>
  <c r="C4804" i="27" s="1"/>
  <c r="C4786" i="27" s="1"/>
  <c r="B4794" i="27"/>
  <c r="B4804" i="27" s="1"/>
  <c r="B4786" i="27" s="1"/>
  <c r="B4787" i="27" s="1"/>
  <c r="E4788" i="27"/>
  <c r="D4788" i="27"/>
  <c r="C4788" i="27"/>
  <c r="D4786" i="27"/>
  <c r="E4774" i="27"/>
  <c r="D4774" i="27"/>
  <c r="C4774" i="27"/>
  <c r="B4774" i="27"/>
  <c r="E4769" i="27"/>
  <c r="E4779" i="27" s="1"/>
  <c r="E4761" i="27" s="1"/>
  <c r="D4769" i="27"/>
  <c r="D4779" i="27" s="1"/>
  <c r="D4761" i="27" s="1"/>
  <c r="C4769" i="27"/>
  <c r="C4779" i="27" s="1"/>
  <c r="C4761" i="27" s="1"/>
  <c r="C4762" i="27" s="1"/>
  <c r="B4769" i="27"/>
  <c r="B4779" i="27" s="1"/>
  <c r="B4761" i="27" s="1"/>
  <c r="B4762" i="27" s="1"/>
  <c r="E4763" i="27"/>
  <c r="D4763" i="27"/>
  <c r="C4763" i="27"/>
  <c r="E4749" i="27"/>
  <c r="D4749" i="27"/>
  <c r="C4749" i="27"/>
  <c r="B4749" i="27"/>
  <c r="E4744" i="27"/>
  <c r="E4754" i="27" s="1"/>
  <c r="E4736" i="27" s="1"/>
  <c r="D4744" i="27"/>
  <c r="D4754" i="27" s="1"/>
  <c r="D4736" i="27" s="1"/>
  <c r="D4737" i="27" s="1"/>
  <c r="D4740" i="27" s="1"/>
  <c r="C4744" i="27"/>
  <c r="C4754" i="27" s="1"/>
  <c r="C4736" i="27" s="1"/>
  <c r="C4737" i="27" s="1"/>
  <c r="B4744" i="27"/>
  <c r="B4754" i="27" s="1"/>
  <c r="B4736" i="27" s="1"/>
  <c r="E4738" i="27"/>
  <c r="D4738" i="27"/>
  <c r="C4738" i="27"/>
  <c r="E4724" i="27"/>
  <c r="D4724" i="27"/>
  <c r="C4724" i="27"/>
  <c r="B4724" i="27"/>
  <c r="E4719" i="27"/>
  <c r="E4729" i="27" s="1"/>
  <c r="E4711" i="27" s="1"/>
  <c r="E4712" i="27" s="1"/>
  <c r="D4719" i="27"/>
  <c r="D4729" i="27" s="1"/>
  <c r="D4711" i="27" s="1"/>
  <c r="D4712" i="27" s="1"/>
  <c r="C4719" i="27"/>
  <c r="C4729" i="27" s="1"/>
  <c r="C4711" i="27" s="1"/>
  <c r="B4719" i="27"/>
  <c r="B4729" i="27" s="1"/>
  <c r="B4711" i="27" s="1"/>
  <c r="B4712" i="27" s="1"/>
  <c r="E4713" i="27"/>
  <c r="D4713" i="27"/>
  <c r="C4713" i="27"/>
  <c r="E4699" i="27"/>
  <c r="D4699" i="27"/>
  <c r="C4699" i="27"/>
  <c r="B4699" i="27"/>
  <c r="E4694" i="27"/>
  <c r="E4704" i="27" s="1"/>
  <c r="E4686" i="27" s="1"/>
  <c r="E4687" i="27" s="1"/>
  <c r="D4694" i="27"/>
  <c r="D4704" i="27" s="1"/>
  <c r="D4686" i="27" s="1"/>
  <c r="C4694" i="27"/>
  <c r="C4704" i="27" s="1"/>
  <c r="C4686" i="27" s="1"/>
  <c r="B4694" i="27"/>
  <c r="B4704" i="27" s="1"/>
  <c r="B4686" i="27" s="1"/>
  <c r="B4687" i="27" s="1"/>
  <c r="E4688" i="27"/>
  <c r="D4688" i="27"/>
  <c r="C4688" i="27"/>
  <c r="E4674" i="27"/>
  <c r="D4674" i="27"/>
  <c r="C4674" i="27"/>
  <c r="B4674" i="27"/>
  <c r="E4669" i="27"/>
  <c r="E4679" i="27" s="1"/>
  <c r="E4661" i="27" s="1"/>
  <c r="D4669" i="27"/>
  <c r="D4679" i="27" s="1"/>
  <c r="D4661" i="27" s="1"/>
  <c r="C4669" i="27"/>
  <c r="C4679" i="27" s="1"/>
  <c r="C4661" i="27" s="1"/>
  <c r="C4662" i="27" s="1"/>
  <c r="B4669" i="27"/>
  <c r="B4679" i="27" s="1"/>
  <c r="B4661" i="27" s="1"/>
  <c r="B4662" i="27" s="1"/>
  <c r="E4663" i="27"/>
  <c r="D4663" i="27"/>
  <c r="C4663" i="27"/>
  <c r="E4649" i="27"/>
  <c r="D4649" i="27"/>
  <c r="C4649" i="27"/>
  <c r="B4649" i="27"/>
  <c r="E4644" i="27"/>
  <c r="E4654" i="27" s="1"/>
  <c r="E4636" i="27" s="1"/>
  <c r="D4644" i="27"/>
  <c r="D4654" i="27" s="1"/>
  <c r="D4636" i="27" s="1"/>
  <c r="D4637" i="27" s="1"/>
  <c r="C4644" i="27"/>
  <c r="C4654" i="27" s="1"/>
  <c r="C4636" i="27" s="1"/>
  <c r="C4637" i="27" s="1"/>
  <c r="B4644" i="27"/>
  <c r="B4654" i="27" s="1"/>
  <c r="B4636" i="27" s="1"/>
  <c r="E4638" i="27"/>
  <c r="D4638" i="27"/>
  <c r="C4638" i="27"/>
  <c r="E4624" i="27"/>
  <c r="D4624" i="27"/>
  <c r="C4624" i="27"/>
  <c r="B4624" i="27"/>
  <c r="E4619" i="27"/>
  <c r="E4629" i="27" s="1"/>
  <c r="E4611" i="27" s="1"/>
  <c r="E4612" i="27" s="1"/>
  <c r="D4619" i="27"/>
  <c r="D4629" i="27" s="1"/>
  <c r="D4611" i="27" s="1"/>
  <c r="D4612" i="27" s="1"/>
  <c r="C4619" i="27"/>
  <c r="C4629" i="27" s="1"/>
  <c r="C4611" i="27" s="1"/>
  <c r="B4619" i="27"/>
  <c r="B4629" i="27" s="1"/>
  <c r="B4611" i="27" s="1"/>
  <c r="B4612" i="27" s="1"/>
  <c r="E4613" i="27"/>
  <c r="D4613" i="27"/>
  <c r="C4613" i="27"/>
  <c r="E4599" i="27"/>
  <c r="D4599" i="27"/>
  <c r="C4599" i="27"/>
  <c r="B4599" i="27"/>
  <c r="E4594" i="27"/>
  <c r="E4604" i="27" s="1"/>
  <c r="E4586" i="27" s="1"/>
  <c r="E4587" i="27" s="1"/>
  <c r="D4594" i="27"/>
  <c r="D4604" i="27" s="1"/>
  <c r="D4586" i="27" s="1"/>
  <c r="C4594" i="27"/>
  <c r="C4604" i="27" s="1"/>
  <c r="C4586" i="27" s="1"/>
  <c r="B4594" i="27"/>
  <c r="B4604" i="27" s="1"/>
  <c r="B4586" i="27" s="1"/>
  <c r="B4587" i="27" s="1"/>
  <c r="E4588" i="27"/>
  <c r="D4588" i="27"/>
  <c r="C4588" i="27"/>
  <c r="E4574" i="27"/>
  <c r="D4574" i="27"/>
  <c r="C4574" i="27"/>
  <c r="B4574" i="27"/>
  <c r="E4569" i="27"/>
  <c r="E4579" i="27" s="1"/>
  <c r="E4561" i="27" s="1"/>
  <c r="D4569" i="27"/>
  <c r="D4579" i="27" s="1"/>
  <c r="D4561" i="27" s="1"/>
  <c r="C4569" i="27"/>
  <c r="C4579" i="27" s="1"/>
  <c r="C4561" i="27" s="1"/>
  <c r="C4562" i="27" s="1"/>
  <c r="B4569" i="27"/>
  <c r="B4579" i="27" s="1"/>
  <c r="B4561" i="27" s="1"/>
  <c r="B4562" i="27" s="1"/>
  <c r="E4563" i="27"/>
  <c r="D4563" i="27"/>
  <c r="C4563" i="27"/>
  <c r="E4549" i="27"/>
  <c r="D4549" i="27"/>
  <c r="C4549" i="27"/>
  <c r="B4549" i="27"/>
  <c r="E4544" i="27"/>
  <c r="E4554" i="27" s="1"/>
  <c r="E4536" i="27" s="1"/>
  <c r="D4544" i="27"/>
  <c r="D4554" i="27" s="1"/>
  <c r="D4536" i="27" s="1"/>
  <c r="D4537" i="27" s="1"/>
  <c r="D4540" i="27" s="1"/>
  <c r="C4544" i="27"/>
  <c r="C4554" i="27" s="1"/>
  <c r="C4536" i="27" s="1"/>
  <c r="C4537" i="27" s="1"/>
  <c r="B4544" i="27"/>
  <c r="B4554" i="27" s="1"/>
  <c r="B4536" i="27" s="1"/>
  <c r="C4539" i="27" s="1"/>
  <c r="E4538" i="27"/>
  <c r="D4538" i="27"/>
  <c r="C4538" i="27"/>
  <c r="E4524" i="27"/>
  <c r="D4524" i="27"/>
  <c r="C4524" i="27"/>
  <c r="C4529" i="27" s="1"/>
  <c r="C4511" i="27" s="1"/>
  <c r="C4512" i="27" s="1"/>
  <c r="B4524" i="27"/>
  <c r="B4529" i="27" s="1"/>
  <c r="B4511" i="27" s="1"/>
  <c r="B4512" i="27" s="1"/>
  <c r="E4519" i="27"/>
  <c r="E4529" i="27" s="1"/>
  <c r="E4511" i="27" s="1"/>
  <c r="D4519" i="27"/>
  <c r="D4529" i="27" s="1"/>
  <c r="E4513" i="27"/>
  <c r="D4513" i="27"/>
  <c r="C4513" i="27"/>
  <c r="D4511" i="27"/>
  <c r="E4499" i="27"/>
  <c r="D4499" i="27"/>
  <c r="D4504" i="27" s="1"/>
  <c r="C4499" i="27"/>
  <c r="B4499" i="27"/>
  <c r="B4504" i="27" s="1"/>
  <c r="B4486" i="27" s="1"/>
  <c r="B4487" i="27" s="1"/>
  <c r="E4494" i="27"/>
  <c r="E4504" i="27" s="1"/>
  <c r="E4486" i="27" s="1"/>
  <c r="C4494" i="27"/>
  <c r="C4504" i="27" s="1"/>
  <c r="C4486" i="27" s="1"/>
  <c r="E4488" i="27"/>
  <c r="D4488" i="27"/>
  <c r="C4488" i="27"/>
  <c r="D4486" i="27"/>
  <c r="E4474" i="27"/>
  <c r="D4474" i="27"/>
  <c r="C4474" i="27"/>
  <c r="B4474" i="27"/>
  <c r="E4469" i="27"/>
  <c r="E4479" i="27" s="1"/>
  <c r="E4461" i="27" s="1"/>
  <c r="D4469" i="27"/>
  <c r="D4479" i="27" s="1"/>
  <c r="D4461" i="27" s="1"/>
  <c r="C4469" i="27"/>
  <c r="C4479" i="27" s="1"/>
  <c r="C4461" i="27" s="1"/>
  <c r="C4462" i="27" s="1"/>
  <c r="B4469" i="27"/>
  <c r="B4479" i="27" s="1"/>
  <c r="B4461" i="27" s="1"/>
  <c r="B4462" i="27" s="1"/>
  <c r="E4463" i="27"/>
  <c r="D4463" i="27"/>
  <c r="C4463" i="27"/>
  <c r="E4449" i="27"/>
  <c r="D4449" i="27"/>
  <c r="C4449" i="27"/>
  <c r="B4449" i="27"/>
  <c r="E4444" i="27"/>
  <c r="E4454" i="27" s="1"/>
  <c r="E4436" i="27" s="1"/>
  <c r="D4444" i="27"/>
  <c r="D4454" i="27" s="1"/>
  <c r="D4436" i="27" s="1"/>
  <c r="D4437" i="27" s="1"/>
  <c r="C4444" i="27"/>
  <c r="C4454" i="27" s="1"/>
  <c r="C4436" i="27" s="1"/>
  <c r="C4437" i="27" s="1"/>
  <c r="B4444" i="27"/>
  <c r="B4454" i="27" s="1"/>
  <c r="B4436" i="27" s="1"/>
  <c r="E4438" i="27"/>
  <c r="D4438" i="27"/>
  <c r="C4438" i="27"/>
  <c r="B4437" i="27"/>
  <c r="E4424" i="27"/>
  <c r="D4424" i="27"/>
  <c r="C4424" i="27"/>
  <c r="B4424" i="27"/>
  <c r="E4419" i="27"/>
  <c r="E4429" i="27" s="1"/>
  <c r="E4411" i="27" s="1"/>
  <c r="E4412" i="27" s="1"/>
  <c r="E4415" i="27" s="1"/>
  <c r="D4419" i="27"/>
  <c r="D4429" i="27" s="1"/>
  <c r="D4411" i="27" s="1"/>
  <c r="D4412" i="27" s="1"/>
  <c r="C4419" i="27"/>
  <c r="B4419" i="27"/>
  <c r="B4429" i="27" s="1"/>
  <c r="B4411" i="27" s="1"/>
  <c r="B4412" i="27" s="1"/>
  <c r="E4413" i="27"/>
  <c r="D4413" i="27"/>
  <c r="C4413" i="27"/>
  <c r="E4399" i="27"/>
  <c r="D4399" i="27"/>
  <c r="C4399" i="27"/>
  <c r="B4399" i="27"/>
  <c r="E4394" i="27"/>
  <c r="E4404" i="27" s="1"/>
  <c r="E4386" i="27" s="1"/>
  <c r="E4387" i="27" s="1"/>
  <c r="D4394" i="27"/>
  <c r="D4404" i="27" s="1"/>
  <c r="C4394" i="27"/>
  <c r="C4404" i="27" s="1"/>
  <c r="C4386" i="27" s="1"/>
  <c r="B4394" i="27"/>
  <c r="B4404" i="27" s="1"/>
  <c r="B4386" i="27" s="1"/>
  <c r="B4387" i="27" s="1"/>
  <c r="E4388" i="27"/>
  <c r="D4388" i="27"/>
  <c r="C4388" i="27"/>
  <c r="D4386" i="27"/>
  <c r="E4374" i="27"/>
  <c r="D4374" i="27"/>
  <c r="B4374" i="27"/>
  <c r="E4369" i="27"/>
  <c r="E4379" i="27" s="1"/>
  <c r="E4361" i="27" s="1"/>
  <c r="E4362" i="27" s="1"/>
  <c r="D4369" i="27"/>
  <c r="C4369" i="27"/>
  <c r="C4379" i="27" s="1"/>
  <c r="C4361" i="27" s="1"/>
  <c r="C4364" i="27" s="1"/>
  <c r="B4369" i="27"/>
  <c r="B4379" i="27" s="1"/>
  <c r="B4361" i="27" s="1"/>
  <c r="B4362" i="27" s="1"/>
  <c r="E4363" i="27"/>
  <c r="D4363" i="27"/>
  <c r="C4363" i="27"/>
  <c r="E4349" i="27"/>
  <c r="D4349" i="27"/>
  <c r="C4349" i="27"/>
  <c r="B4349" i="27"/>
  <c r="E4344" i="27"/>
  <c r="E4354" i="27" s="1"/>
  <c r="E4336" i="27" s="1"/>
  <c r="D4344" i="27"/>
  <c r="D4354" i="27" s="1"/>
  <c r="D4336" i="27" s="1"/>
  <c r="C4344" i="27"/>
  <c r="C4354" i="27" s="1"/>
  <c r="C4336" i="27" s="1"/>
  <c r="C4337" i="27" s="1"/>
  <c r="B4344" i="27"/>
  <c r="B4354" i="27" s="1"/>
  <c r="E4338" i="27"/>
  <c r="D4338" i="27"/>
  <c r="C4338" i="27"/>
  <c r="B4336" i="27"/>
  <c r="B4337" i="27" s="1"/>
  <c r="E4324" i="27"/>
  <c r="D4324" i="27"/>
  <c r="C4324" i="27"/>
  <c r="B4324" i="27"/>
  <c r="E4319" i="27"/>
  <c r="E4329" i="27" s="1"/>
  <c r="E4311" i="27" s="1"/>
  <c r="D4319" i="27"/>
  <c r="D4329" i="27" s="1"/>
  <c r="D4311" i="27" s="1"/>
  <c r="C4319" i="27"/>
  <c r="C4329" i="27" s="1"/>
  <c r="C4311" i="27" s="1"/>
  <c r="B4319" i="27"/>
  <c r="B4329" i="27" s="1"/>
  <c r="B4311" i="27" s="1"/>
  <c r="B4312" i="27" s="1"/>
  <c r="E4313" i="27"/>
  <c r="D4313" i="27"/>
  <c r="C4313" i="27"/>
  <c r="E4299" i="27"/>
  <c r="D4299" i="27"/>
  <c r="C4299" i="27"/>
  <c r="B4299" i="27"/>
  <c r="E4294" i="27"/>
  <c r="E4304" i="27" s="1"/>
  <c r="E4286" i="27" s="1"/>
  <c r="E4287" i="27" s="1"/>
  <c r="D4294" i="27"/>
  <c r="D4304" i="27" s="1"/>
  <c r="D4286" i="27" s="1"/>
  <c r="C4294" i="27"/>
  <c r="C4304" i="27" s="1"/>
  <c r="C4286" i="27" s="1"/>
  <c r="B4294" i="27"/>
  <c r="B4304" i="27" s="1"/>
  <c r="B4286" i="27" s="1"/>
  <c r="B4287" i="27" s="1"/>
  <c r="E4288" i="27"/>
  <c r="D4288" i="27"/>
  <c r="C4288" i="27"/>
  <c r="E4274" i="27"/>
  <c r="D4274" i="27"/>
  <c r="C4274" i="27"/>
  <c r="B4274" i="27"/>
  <c r="E4269" i="27"/>
  <c r="E4279" i="27" s="1"/>
  <c r="E4261" i="27" s="1"/>
  <c r="D4269" i="27"/>
  <c r="D4279" i="27" s="1"/>
  <c r="D4261" i="27" s="1"/>
  <c r="C4269" i="27"/>
  <c r="C4279" i="27" s="1"/>
  <c r="C4261" i="27" s="1"/>
  <c r="B4269" i="27"/>
  <c r="B4279" i="27" s="1"/>
  <c r="B4261" i="27" s="1"/>
  <c r="B4262" i="27" s="1"/>
  <c r="E4263" i="27"/>
  <c r="D4263" i="27"/>
  <c r="C4263" i="27"/>
  <c r="E4249" i="27"/>
  <c r="D4249" i="27"/>
  <c r="C4249" i="27"/>
  <c r="B4249" i="27"/>
  <c r="E4244" i="27"/>
  <c r="E4254" i="27" s="1"/>
  <c r="E4236" i="27" s="1"/>
  <c r="D4244" i="27"/>
  <c r="D4254" i="27" s="1"/>
  <c r="D4236" i="27" s="1"/>
  <c r="C4244" i="27"/>
  <c r="C4254" i="27" s="1"/>
  <c r="C4236" i="27" s="1"/>
  <c r="C4237" i="27" s="1"/>
  <c r="B4244" i="27"/>
  <c r="B4254" i="27" s="1"/>
  <c r="B4236" i="27" s="1"/>
  <c r="B4237" i="27" s="1"/>
  <c r="E4238" i="27"/>
  <c r="D4238" i="27"/>
  <c r="C4238" i="27"/>
  <c r="E4224" i="27"/>
  <c r="D4224" i="27"/>
  <c r="C4224" i="27"/>
  <c r="B4224" i="27"/>
  <c r="E4219" i="27"/>
  <c r="E4229" i="27" s="1"/>
  <c r="E4211" i="27" s="1"/>
  <c r="D4219" i="27"/>
  <c r="D4229" i="27" s="1"/>
  <c r="D4211" i="27" s="1"/>
  <c r="D4212" i="27" s="1"/>
  <c r="C4219" i="27"/>
  <c r="C4229" i="27" s="1"/>
  <c r="C4211" i="27" s="1"/>
  <c r="B4219" i="27"/>
  <c r="B4229" i="27" s="1"/>
  <c r="B4211" i="27" s="1"/>
  <c r="B4212" i="27" s="1"/>
  <c r="E4213" i="27"/>
  <c r="D4213" i="27"/>
  <c r="C4213" i="27"/>
  <c r="C4200" i="27"/>
  <c r="C5834" i="27" s="1"/>
  <c r="B4200" i="27"/>
  <c r="B5834" i="27" s="1"/>
  <c r="E4199" i="27"/>
  <c r="D4199" i="27"/>
  <c r="C4199" i="27"/>
  <c r="B4199" i="27"/>
  <c r="E4194" i="27"/>
  <c r="E4204" i="27" s="1"/>
  <c r="E4186" i="27" s="1"/>
  <c r="D4194" i="27"/>
  <c r="D4204" i="27" s="1"/>
  <c r="D4186" i="27" s="1"/>
  <c r="C4194" i="27"/>
  <c r="C4204" i="27" s="1"/>
  <c r="C4186" i="27" s="1"/>
  <c r="C4187" i="27" s="1"/>
  <c r="B4194" i="27"/>
  <c r="B4204" i="27" s="1"/>
  <c r="B4186" i="27" s="1"/>
  <c r="E4188" i="27"/>
  <c r="D4188" i="27"/>
  <c r="C4188" i="27"/>
  <c r="E4174" i="27"/>
  <c r="D4174" i="27"/>
  <c r="C4174" i="27"/>
  <c r="B4174" i="27"/>
  <c r="E4169" i="27"/>
  <c r="E4179" i="27" s="1"/>
  <c r="E4161" i="27" s="1"/>
  <c r="E4162" i="27" s="1"/>
  <c r="D4169" i="27"/>
  <c r="D4179" i="27" s="1"/>
  <c r="D4161" i="27" s="1"/>
  <c r="C4169" i="27"/>
  <c r="C4179" i="27" s="1"/>
  <c r="C4161" i="27" s="1"/>
  <c r="B4169" i="27"/>
  <c r="B4179" i="27" s="1"/>
  <c r="B4161" i="27" s="1"/>
  <c r="B4162" i="27" s="1"/>
  <c r="E4163" i="27"/>
  <c r="D4163" i="27"/>
  <c r="C4163" i="27"/>
  <c r="E4149" i="27"/>
  <c r="D4149" i="27"/>
  <c r="C4149" i="27"/>
  <c r="B4149" i="27"/>
  <c r="E4144" i="27"/>
  <c r="E4154" i="27" s="1"/>
  <c r="E4136" i="27" s="1"/>
  <c r="D4144" i="27"/>
  <c r="D4154" i="27" s="1"/>
  <c r="D4136" i="27" s="1"/>
  <c r="D4137" i="27" s="1"/>
  <c r="C4144" i="27"/>
  <c r="C4154" i="27" s="1"/>
  <c r="C4136" i="27" s="1"/>
  <c r="B4144" i="27"/>
  <c r="B4154" i="27" s="1"/>
  <c r="B4136" i="27" s="1"/>
  <c r="B4137" i="27" s="1"/>
  <c r="E4138" i="27"/>
  <c r="D4138" i="27"/>
  <c r="C4138" i="27"/>
  <c r="E4124" i="27"/>
  <c r="D4124" i="27"/>
  <c r="C4124" i="27"/>
  <c r="B4124" i="27"/>
  <c r="E4119" i="27"/>
  <c r="E4129" i="27" s="1"/>
  <c r="E4111" i="27" s="1"/>
  <c r="E4112" i="27" s="1"/>
  <c r="D4119" i="27"/>
  <c r="D4129" i="27" s="1"/>
  <c r="D4111" i="27" s="1"/>
  <c r="C4119" i="27"/>
  <c r="C4129" i="27" s="1"/>
  <c r="C4111" i="27" s="1"/>
  <c r="C4112" i="27" s="1"/>
  <c r="B4119" i="27"/>
  <c r="B4129" i="27" s="1"/>
  <c r="B4111" i="27" s="1"/>
  <c r="B4112" i="27" s="1"/>
  <c r="E4113" i="27"/>
  <c r="D4113" i="27"/>
  <c r="C4113" i="27"/>
  <c r="E4099" i="27"/>
  <c r="D4099" i="27"/>
  <c r="C4099" i="27"/>
  <c r="B4099" i="27"/>
  <c r="E4094" i="27"/>
  <c r="E4104" i="27" s="1"/>
  <c r="E4086" i="27" s="1"/>
  <c r="D4094" i="27"/>
  <c r="D4104" i="27" s="1"/>
  <c r="D4086" i="27" s="1"/>
  <c r="C4094" i="27"/>
  <c r="C4104" i="27" s="1"/>
  <c r="C4086" i="27" s="1"/>
  <c r="B4094" i="27"/>
  <c r="E4088" i="27"/>
  <c r="D4088" i="27"/>
  <c r="C4088" i="27"/>
  <c r="B4086" i="27"/>
  <c r="B4087" i="27" s="1"/>
  <c r="E4074" i="27"/>
  <c r="D4074" i="27"/>
  <c r="C4074" i="27"/>
  <c r="B4074" i="27"/>
  <c r="E4069" i="27"/>
  <c r="E4079" i="27" s="1"/>
  <c r="E4061" i="27" s="1"/>
  <c r="D4069" i="27"/>
  <c r="D4079" i="27" s="1"/>
  <c r="D4061" i="27" s="1"/>
  <c r="C4069" i="27"/>
  <c r="C4079" i="27" s="1"/>
  <c r="C4061" i="27" s="1"/>
  <c r="B4069" i="27"/>
  <c r="B4079" i="27" s="1"/>
  <c r="E4063" i="27"/>
  <c r="D4063" i="27"/>
  <c r="C4063" i="27"/>
  <c r="B4061" i="27"/>
  <c r="B4062" i="27" s="1"/>
  <c r="E4049" i="27"/>
  <c r="D4049" i="27"/>
  <c r="C4049" i="27"/>
  <c r="B4049" i="27"/>
  <c r="E4044" i="27"/>
  <c r="E4054" i="27" s="1"/>
  <c r="E4036" i="27" s="1"/>
  <c r="D4044" i="27"/>
  <c r="D4054" i="27" s="1"/>
  <c r="D4036" i="27" s="1"/>
  <c r="C4044" i="27"/>
  <c r="C4054" i="27" s="1"/>
  <c r="C4036" i="27" s="1"/>
  <c r="C4037" i="27" s="1"/>
  <c r="B4044" i="27"/>
  <c r="B4054" i="27" s="1"/>
  <c r="B4036" i="27" s="1"/>
  <c r="B4037" i="27" s="1"/>
  <c r="E4038" i="27"/>
  <c r="D4038" i="27"/>
  <c r="C4038" i="27"/>
  <c r="E4024" i="27"/>
  <c r="D4024" i="27"/>
  <c r="C4024" i="27"/>
  <c r="B4024" i="27"/>
  <c r="E4019" i="27"/>
  <c r="E4029" i="27" s="1"/>
  <c r="E4011" i="27" s="1"/>
  <c r="D4019" i="27"/>
  <c r="D4029" i="27" s="1"/>
  <c r="C4019" i="27"/>
  <c r="C4029" i="27" s="1"/>
  <c r="C4011" i="27" s="1"/>
  <c r="B4019" i="27"/>
  <c r="B4029" i="27" s="1"/>
  <c r="B4011" i="27" s="1"/>
  <c r="B4012" i="27" s="1"/>
  <c r="E4013" i="27"/>
  <c r="D4013" i="27"/>
  <c r="C4013" i="27"/>
  <c r="D4011" i="27"/>
  <c r="D4012" i="27" s="1"/>
  <c r="E3999" i="27"/>
  <c r="D3999" i="27"/>
  <c r="C3999" i="27"/>
  <c r="B3999" i="27"/>
  <c r="E3994" i="27"/>
  <c r="E4004" i="27" s="1"/>
  <c r="E3986" i="27" s="1"/>
  <c r="E3987" i="27" s="1"/>
  <c r="D3994" i="27"/>
  <c r="D4004" i="27" s="1"/>
  <c r="D3986" i="27" s="1"/>
  <c r="C3994" i="27"/>
  <c r="C4004" i="27" s="1"/>
  <c r="C3986" i="27" s="1"/>
  <c r="B3994" i="27"/>
  <c r="B4004" i="27" s="1"/>
  <c r="B3986" i="27" s="1"/>
  <c r="B3987" i="27" s="1"/>
  <c r="E3988" i="27"/>
  <c r="D3988" i="27"/>
  <c r="C3988" i="27"/>
  <c r="E3974" i="27"/>
  <c r="D3974" i="27"/>
  <c r="C3974" i="27"/>
  <c r="B3974" i="27"/>
  <c r="E3969" i="27"/>
  <c r="E3979" i="27" s="1"/>
  <c r="E3961" i="27" s="1"/>
  <c r="E3962" i="27" s="1"/>
  <c r="D3969" i="27"/>
  <c r="D3979" i="27" s="1"/>
  <c r="D3961" i="27" s="1"/>
  <c r="D3962" i="27" s="1"/>
  <c r="C3969" i="27"/>
  <c r="C3979" i="27" s="1"/>
  <c r="C3961" i="27" s="1"/>
  <c r="B3969" i="27"/>
  <c r="B3979" i="27" s="1"/>
  <c r="B3961" i="27" s="1"/>
  <c r="B3962" i="27" s="1"/>
  <c r="E3963" i="27"/>
  <c r="D3963" i="27"/>
  <c r="C3963" i="27"/>
  <c r="D3954" i="27"/>
  <c r="D3936" i="27" s="1"/>
  <c r="E3949" i="27"/>
  <c r="D3949" i="27"/>
  <c r="C3949" i="27"/>
  <c r="B3949" i="27"/>
  <c r="E3944" i="27"/>
  <c r="E3954" i="27" s="1"/>
  <c r="E3936" i="27" s="1"/>
  <c r="D3944" i="27"/>
  <c r="C3944" i="27"/>
  <c r="C3954" i="27" s="1"/>
  <c r="C3936" i="27" s="1"/>
  <c r="B3944" i="27"/>
  <c r="B3954" i="27" s="1"/>
  <c r="B3936" i="27" s="1"/>
  <c r="B3937" i="27" s="1"/>
  <c r="E3938" i="27"/>
  <c r="D3938" i="27"/>
  <c r="C3938" i="27"/>
  <c r="E3924" i="27"/>
  <c r="C3924" i="27"/>
  <c r="B3924" i="27"/>
  <c r="E3919" i="27"/>
  <c r="D3919" i="27"/>
  <c r="D3929" i="27" s="1"/>
  <c r="D3911" i="27" s="1"/>
  <c r="D3912" i="27" s="1"/>
  <c r="C3919" i="27"/>
  <c r="C3929" i="27" s="1"/>
  <c r="C3911" i="27" s="1"/>
  <c r="B3919" i="27"/>
  <c r="B3929" i="27" s="1"/>
  <c r="B3911" i="27" s="1"/>
  <c r="B3912" i="27" s="1"/>
  <c r="E3913" i="27"/>
  <c r="D3913" i="27"/>
  <c r="C3913" i="27"/>
  <c r="E3899" i="27"/>
  <c r="D3899" i="27"/>
  <c r="C3899" i="27"/>
  <c r="B3899" i="27"/>
  <c r="E3894" i="27"/>
  <c r="E3904" i="27" s="1"/>
  <c r="E3886" i="27" s="1"/>
  <c r="E3887" i="27" s="1"/>
  <c r="D3894" i="27"/>
  <c r="D3904" i="27" s="1"/>
  <c r="D3886" i="27" s="1"/>
  <c r="C3894" i="27"/>
  <c r="C3904" i="27" s="1"/>
  <c r="C3886" i="27" s="1"/>
  <c r="B3894" i="27"/>
  <c r="B3904" i="27" s="1"/>
  <c r="B3886" i="27" s="1"/>
  <c r="E3888" i="27"/>
  <c r="D3888" i="27"/>
  <c r="C3888" i="27"/>
  <c r="B3887" i="27"/>
  <c r="E3874" i="27"/>
  <c r="D3874" i="27"/>
  <c r="C3874" i="27"/>
  <c r="B3874" i="27"/>
  <c r="E3869" i="27"/>
  <c r="E3879" i="27" s="1"/>
  <c r="D3869" i="27"/>
  <c r="D3879" i="27" s="1"/>
  <c r="D3861" i="27" s="1"/>
  <c r="C3869" i="27"/>
  <c r="C3879" i="27" s="1"/>
  <c r="C3861" i="27" s="1"/>
  <c r="B3869" i="27"/>
  <c r="B3879" i="27" s="1"/>
  <c r="B3861" i="27" s="1"/>
  <c r="B3862" i="27" s="1"/>
  <c r="E3863" i="27"/>
  <c r="D3863" i="27"/>
  <c r="C3863" i="27"/>
  <c r="E3861" i="27"/>
  <c r="E3862" i="27" s="1"/>
  <c r="E3849" i="27"/>
  <c r="D3849" i="27"/>
  <c r="C3849" i="27"/>
  <c r="B3849" i="27"/>
  <c r="E3844" i="27"/>
  <c r="E3854" i="27" s="1"/>
  <c r="E3836" i="27" s="1"/>
  <c r="D3844" i="27"/>
  <c r="D3854" i="27" s="1"/>
  <c r="D3836" i="27" s="1"/>
  <c r="C3844" i="27"/>
  <c r="C3854" i="27" s="1"/>
  <c r="C3836" i="27" s="1"/>
  <c r="B3844" i="27"/>
  <c r="E3838" i="27"/>
  <c r="D3838" i="27"/>
  <c r="C3838" i="27"/>
  <c r="E3824" i="27"/>
  <c r="D3824" i="27"/>
  <c r="C3824" i="27"/>
  <c r="B3824" i="27"/>
  <c r="E3819" i="27"/>
  <c r="E3829" i="27" s="1"/>
  <c r="E3811" i="27" s="1"/>
  <c r="D3819" i="27"/>
  <c r="D3829" i="27" s="1"/>
  <c r="D3811" i="27" s="1"/>
  <c r="C3819" i="27"/>
  <c r="C3829" i="27" s="1"/>
  <c r="C3811" i="27" s="1"/>
  <c r="C3812" i="27" s="1"/>
  <c r="B3819" i="27"/>
  <c r="B3829" i="27" s="1"/>
  <c r="B3811" i="27" s="1"/>
  <c r="B3812" i="27" s="1"/>
  <c r="E3813" i="27"/>
  <c r="D3813" i="27"/>
  <c r="C3813" i="27"/>
  <c r="E3799" i="27"/>
  <c r="D3799" i="27"/>
  <c r="C3799" i="27"/>
  <c r="B3799" i="27"/>
  <c r="E3794" i="27"/>
  <c r="E3804" i="27" s="1"/>
  <c r="E3786" i="27" s="1"/>
  <c r="D3794" i="27"/>
  <c r="D3804" i="27" s="1"/>
  <c r="D3786" i="27" s="1"/>
  <c r="D3789" i="27" s="1"/>
  <c r="C3794" i="27"/>
  <c r="C3804" i="27" s="1"/>
  <c r="B3794" i="27"/>
  <c r="B3804" i="27" s="1"/>
  <c r="B3786" i="27" s="1"/>
  <c r="B3787" i="27" s="1"/>
  <c r="E3788" i="27"/>
  <c r="D3788" i="27"/>
  <c r="C3788" i="27"/>
  <c r="C3786" i="27"/>
  <c r="C3787" i="27" s="1"/>
  <c r="E3774" i="27"/>
  <c r="D3774" i="27"/>
  <c r="C3774" i="27"/>
  <c r="B3774" i="27"/>
  <c r="E3769" i="27"/>
  <c r="E3779" i="27" s="1"/>
  <c r="E3761" i="27" s="1"/>
  <c r="D3769" i="27"/>
  <c r="D3779" i="27" s="1"/>
  <c r="D3761" i="27" s="1"/>
  <c r="C3769" i="27"/>
  <c r="C3779" i="27" s="1"/>
  <c r="C3761" i="27" s="1"/>
  <c r="B3769" i="27"/>
  <c r="B3779" i="27" s="1"/>
  <c r="B3761" i="27" s="1"/>
  <c r="B3762" i="27" s="1"/>
  <c r="E3763" i="27"/>
  <c r="D3763" i="27"/>
  <c r="C3763" i="27"/>
  <c r="E3749" i="27"/>
  <c r="D3749" i="27"/>
  <c r="C3749" i="27"/>
  <c r="B3749" i="27"/>
  <c r="E3744" i="27"/>
  <c r="E3754" i="27" s="1"/>
  <c r="E3736" i="27" s="1"/>
  <c r="D3744" i="27"/>
  <c r="D3754" i="27" s="1"/>
  <c r="D3736" i="27" s="1"/>
  <c r="C3744" i="27"/>
  <c r="C3754" i="27" s="1"/>
  <c r="C3736" i="27" s="1"/>
  <c r="C3737" i="27" s="1"/>
  <c r="B3744" i="27"/>
  <c r="B3754" i="27" s="1"/>
  <c r="B3736" i="27" s="1"/>
  <c r="B3737" i="27" s="1"/>
  <c r="E3738" i="27"/>
  <c r="D3738" i="27"/>
  <c r="C3738" i="27"/>
  <c r="E3724" i="27"/>
  <c r="D3724" i="27"/>
  <c r="C3724" i="27"/>
  <c r="B3724" i="27"/>
  <c r="E3719" i="27"/>
  <c r="E3729" i="27" s="1"/>
  <c r="E3711" i="27" s="1"/>
  <c r="E3712" i="27" s="1"/>
  <c r="D3719" i="27"/>
  <c r="D3729" i="27" s="1"/>
  <c r="D3711" i="27" s="1"/>
  <c r="D3712" i="27" s="1"/>
  <c r="C3719" i="27"/>
  <c r="C3729" i="27" s="1"/>
  <c r="C3711" i="27" s="1"/>
  <c r="B3719" i="27"/>
  <c r="B3729" i="27" s="1"/>
  <c r="B3711" i="27" s="1"/>
  <c r="B3712" i="27" s="1"/>
  <c r="E3713" i="27"/>
  <c r="D3713" i="27"/>
  <c r="C3713" i="27"/>
  <c r="E3699" i="27"/>
  <c r="D3699" i="27"/>
  <c r="C3699" i="27"/>
  <c r="B3699" i="27"/>
  <c r="E3694" i="27"/>
  <c r="E3704" i="27" s="1"/>
  <c r="E3686" i="27" s="1"/>
  <c r="E3687" i="27" s="1"/>
  <c r="D3694" i="27"/>
  <c r="D3704" i="27" s="1"/>
  <c r="D3686" i="27" s="1"/>
  <c r="C3694" i="27"/>
  <c r="C3704" i="27" s="1"/>
  <c r="C3686" i="27" s="1"/>
  <c r="B3694" i="27"/>
  <c r="B3704" i="27" s="1"/>
  <c r="B3686" i="27" s="1"/>
  <c r="E3688" i="27"/>
  <c r="D3688" i="27"/>
  <c r="C3688" i="27"/>
  <c r="B3687" i="27"/>
  <c r="E3674" i="27"/>
  <c r="D3674" i="27"/>
  <c r="C3674" i="27"/>
  <c r="B3674" i="27"/>
  <c r="E3669" i="27"/>
  <c r="E3679" i="27" s="1"/>
  <c r="E3661" i="27" s="1"/>
  <c r="E3662" i="27" s="1"/>
  <c r="D3669" i="27"/>
  <c r="D3679" i="27" s="1"/>
  <c r="D3661" i="27" s="1"/>
  <c r="C3669" i="27"/>
  <c r="C3679" i="27" s="1"/>
  <c r="C3661" i="27" s="1"/>
  <c r="B3669" i="27"/>
  <c r="B3679" i="27" s="1"/>
  <c r="B3661" i="27" s="1"/>
  <c r="B3662" i="27" s="1"/>
  <c r="E3663" i="27"/>
  <c r="D3663" i="27"/>
  <c r="C3663" i="27"/>
  <c r="E3649" i="27"/>
  <c r="D3649" i="27"/>
  <c r="C3649" i="27"/>
  <c r="B3649" i="27"/>
  <c r="E3644" i="27"/>
  <c r="E3654" i="27" s="1"/>
  <c r="E3636" i="27" s="1"/>
  <c r="E3637" i="27" s="1"/>
  <c r="D3644" i="27"/>
  <c r="D3654" i="27" s="1"/>
  <c r="D3636" i="27" s="1"/>
  <c r="C3644" i="27"/>
  <c r="C3654" i="27" s="1"/>
  <c r="C3636" i="27" s="1"/>
  <c r="C3637" i="27" s="1"/>
  <c r="B3644" i="27"/>
  <c r="B3654" i="27" s="1"/>
  <c r="B3636" i="27" s="1"/>
  <c r="B3637" i="27" s="1"/>
  <c r="E3638" i="27"/>
  <c r="D3638" i="27"/>
  <c r="C3638" i="27"/>
  <c r="E3624" i="27"/>
  <c r="D3624" i="27"/>
  <c r="C3624" i="27"/>
  <c r="B3624" i="27"/>
  <c r="E3619" i="27"/>
  <c r="E3629" i="27" s="1"/>
  <c r="E3611" i="27" s="1"/>
  <c r="D3619" i="27"/>
  <c r="D3629" i="27" s="1"/>
  <c r="D3611" i="27" s="1"/>
  <c r="D3612" i="27" s="1"/>
  <c r="C3619" i="27"/>
  <c r="C3629" i="27" s="1"/>
  <c r="C3611" i="27" s="1"/>
  <c r="B3619" i="27"/>
  <c r="B3629" i="27" s="1"/>
  <c r="B3611" i="27" s="1"/>
  <c r="B3612" i="27" s="1"/>
  <c r="E3613" i="27"/>
  <c r="D3613" i="27"/>
  <c r="C3613" i="27"/>
  <c r="E3599" i="27"/>
  <c r="D3599" i="27"/>
  <c r="C3599" i="27"/>
  <c r="B3599" i="27"/>
  <c r="E3594" i="27"/>
  <c r="E3604" i="27" s="1"/>
  <c r="E3586" i="27" s="1"/>
  <c r="E3587" i="27" s="1"/>
  <c r="D3594" i="27"/>
  <c r="D3604" i="27" s="1"/>
  <c r="D3586" i="27" s="1"/>
  <c r="D3587" i="27" s="1"/>
  <c r="C3594" i="27"/>
  <c r="C3604" i="27" s="1"/>
  <c r="C3586" i="27" s="1"/>
  <c r="B3594" i="27"/>
  <c r="B3604" i="27" s="1"/>
  <c r="B3586" i="27" s="1"/>
  <c r="B3587" i="27" s="1"/>
  <c r="E3588" i="27"/>
  <c r="D3588" i="27"/>
  <c r="C3588" i="27"/>
  <c r="E3574" i="27"/>
  <c r="D3574" i="27"/>
  <c r="C3574" i="27"/>
  <c r="B3574" i="27"/>
  <c r="E3569" i="27"/>
  <c r="E3579" i="27" s="1"/>
  <c r="D3569" i="27"/>
  <c r="D3579" i="27" s="1"/>
  <c r="D3561" i="27" s="1"/>
  <c r="C3569" i="27"/>
  <c r="C3579" i="27" s="1"/>
  <c r="C3561" i="27" s="1"/>
  <c r="B3569" i="27"/>
  <c r="B3579" i="27" s="1"/>
  <c r="B3561" i="27" s="1"/>
  <c r="B3562" i="27" s="1"/>
  <c r="E3563" i="27"/>
  <c r="D3563" i="27"/>
  <c r="C3563" i="27"/>
  <c r="E3561" i="27"/>
  <c r="E3562" i="27" s="1"/>
  <c r="E3549" i="27"/>
  <c r="D3549" i="27"/>
  <c r="C3549" i="27"/>
  <c r="B3549" i="27"/>
  <c r="E3544" i="27"/>
  <c r="E3554" i="27" s="1"/>
  <c r="E3536" i="27" s="1"/>
  <c r="D3544" i="27"/>
  <c r="D3554" i="27" s="1"/>
  <c r="D3536" i="27" s="1"/>
  <c r="C3544" i="27"/>
  <c r="C3554" i="27" s="1"/>
  <c r="C3536" i="27" s="1"/>
  <c r="C3537" i="27" s="1"/>
  <c r="B3544" i="27"/>
  <c r="B3554" i="27" s="1"/>
  <c r="B3536" i="27" s="1"/>
  <c r="B3537" i="27" s="1"/>
  <c r="E3538" i="27"/>
  <c r="D3538" i="27"/>
  <c r="C3538" i="27"/>
  <c r="E3537" i="27"/>
  <c r="E3524" i="27"/>
  <c r="D3524" i="27"/>
  <c r="C3524" i="27"/>
  <c r="B3524" i="27"/>
  <c r="E3519" i="27"/>
  <c r="E3529" i="27" s="1"/>
  <c r="E3511" i="27" s="1"/>
  <c r="D3519" i="27"/>
  <c r="C3519" i="27"/>
  <c r="C3529" i="27" s="1"/>
  <c r="C3511" i="27" s="1"/>
  <c r="B3519" i="27"/>
  <c r="B3529" i="27" s="1"/>
  <c r="B3511" i="27" s="1"/>
  <c r="B3512" i="27" s="1"/>
  <c r="E3513" i="27"/>
  <c r="D3513" i="27"/>
  <c r="C3513" i="27"/>
  <c r="E3499" i="27"/>
  <c r="D3499" i="27"/>
  <c r="C3499" i="27"/>
  <c r="B3499" i="27"/>
  <c r="E3494" i="27"/>
  <c r="E3504" i="27" s="1"/>
  <c r="E3486" i="27" s="1"/>
  <c r="E3487" i="27" s="1"/>
  <c r="D3494" i="27"/>
  <c r="D3504" i="27" s="1"/>
  <c r="D3486" i="27" s="1"/>
  <c r="C3494" i="27"/>
  <c r="C3504" i="27" s="1"/>
  <c r="C3486" i="27" s="1"/>
  <c r="B3494" i="27"/>
  <c r="B3504" i="27" s="1"/>
  <c r="B3486" i="27" s="1"/>
  <c r="B3487" i="27" s="1"/>
  <c r="E3488" i="27"/>
  <c r="D3488" i="27"/>
  <c r="C3488" i="27"/>
  <c r="E3474" i="27"/>
  <c r="D3474" i="27"/>
  <c r="C3474" i="27"/>
  <c r="B3474" i="27"/>
  <c r="E3469" i="27"/>
  <c r="E3479" i="27" s="1"/>
  <c r="E3461" i="27" s="1"/>
  <c r="D3469" i="27"/>
  <c r="D3479" i="27" s="1"/>
  <c r="D3461" i="27" s="1"/>
  <c r="C3469" i="27"/>
  <c r="C3479" i="27" s="1"/>
  <c r="C3461" i="27" s="1"/>
  <c r="B3469" i="27"/>
  <c r="B3479" i="27" s="1"/>
  <c r="B3461" i="27" s="1"/>
  <c r="B3462" i="27" s="1"/>
  <c r="E3463" i="27"/>
  <c r="D3463" i="27"/>
  <c r="C3463" i="27"/>
  <c r="E3449" i="27"/>
  <c r="D3449" i="27"/>
  <c r="C3449" i="27"/>
  <c r="B3449" i="27"/>
  <c r="E3444" i="27"/>
  <c r="E3454" i="27" s="1"/>
  <c r="E3436" i="27" s="1"/>
  <c r="D3444" i="27"/>
  <c r="D3454" i="27" s="1"/>
  <c r="D3436" i="27" s="1"/>
  <c r="C3444" i="27"/>
  <c r="C3454" i="27" s="1"/>
  <c r="C3436" i="27" s="1"/>
  <c r="B3444" i="27"/>
  <c r="B3454" i="27" s="1"/>
  <c r="E3438" i="27"/>
  <c r="D3438" i="27"/>
  <c r="C3438" i="27"/>
  <c r="B3436" i="27"/>
  <c r="B3437" i="27" s="1"/>
  <c r="E3424" i="27"/>
  <c r="D3424" i="27"/>
  <c r="C3424" i="27"/>
  <c r="B3424" i="27"/>
  <c r="E3419" i="27"/>
  <c r="E3429" i="27" s="1"/>
  <c r="E3411" i="27" s="1"/>
  <c r="D3419" i="27"/>
  <c r="D3429" i="27" s="1"/>
  <c r="D3411" i="27" s="1"/>
  <c r="C3419" i="27"/>
  <c r="C3429" i="27" s="1"/>
  <c r="C3411" i="27" s="1"/>
  <c r="C3412" i="27" s="1"/>
  <c r="B3419" i="27"/>
  <c r="B3429" i="27" s="1"/>
  <c r="B3411" i="27" s="1"/>
  <c r="B3412" i="27" s="1"/>
  <c r="E3413" i="27"/>
  <c r="D3413" i="27"/>
  <c r="C3413" i="27"/>
  <c r="E3399" i="27"/>
  <c r="D3399" i="27"/>
  <c r="C3399" i="27"/>
  <c r="B3399" i="27"/>
  <c r="E3394" i="27"/>
  <c r="E3404" i="27" s="1"/>
  <c r="E3386" i="27" s="1"/>
  <c r="D3394" i="27"/>
  <c r="D3404" i="27" s="1"/>
  <c r="D3386" i="27" s="1"/>
  <c r="C3394" i="27"/>
  <c r="C3404" i="27" s="1"/>
  <c r="C3386" i="27" s="1"/>
  <c r="B3394" i="27"/>
  <c r="B3404" i="27" s="1"/>
  <c r="B3386" i="27" s="1"/>
  <c r="B3387" i="27" s="1"/>
  <c r="E3388" i="27"/>
  <c r="D3388" i="27"/>
  <c r="C3388" i="27"/>
  <c r="E3374" i="27"/>
  <c r="D3374" i="27"/>
  <c r="C3374" i="27"/>
  <c r="B3374" i="27"/>
  <c r="E3369" i="27"/>
  <c r="E3379" i="27" s="1"/>
  <c r="E3361" i="27" s="1"/>
  <c r="D3369" i="27"/>
  <c r="D3379" i="27" s="1"/>
  <c r="D3361" i="27" s="1"/>
  <c r="C3369" i="27"/>
  <c r="C3379" i="27" s="1"/>
  <c r="C3361" i="27" s="1"/>
  <c r="C3362" i="27" s="1"/>
  <c r="B3369" i="27"/>
  <c r="B3379" i="27" s="1"/>
  <c r="E3363" i="27"/>
  <c r="D3363" i="27"/>
  <c r="C3363" i="27"/>
  <c r="B3361" i="27"/>
  <c r="B3362" i="27" s="1"/>
  <c r="E3349" i="27"/>
  <c r="D3349" i="27"/>
  <c r="C3349" i="27"/>
  <c r="B3349" i="27"/>
  <c r="E3344" i="27"/>
  <c r="E3354" i="27" s="1"/>
  <c r="E3336" i="27" s="1"/>
  <c r="D3344" i="27"/>
  <c r="D3354" i="27" s="1"/>
  <c r="D3336" i="27" s="1"/>
  <c r="D3337" i="27" s="1"/>
  <c r="C3344" i="27"/>
  <c r="C3354" i="27" s="1"/>
  <c r="C3336" i="27" s="1"/>
  <c r="C3337" i="27" s="1"/>
  <c r="B3344" i="27"/>
  <c r="B3354" i="27" s="1"/>
  <c r="B3336" i="27" s="1"/>
  <c r="B3337" i="27" s="1"/>
  <c r="E3338" i="27"/>
  <c r="D3338" i="27"/>
  <c r="C3338" i="27"/>
  <c r="E3324" i="27"/>
  <c r="D3324" i="27"/>
  <c r="C3324" i="27"/>
  <c r="B3324" i="27"/>
  <c r="E3319" i="27"/>
  <c r="E3329" i="27" s="1"/>
  <c r="E3311" i="27" s="1"/>
  <c r="E3312" i="27" s="1"/>
  <c r="D3319" i="27"/>
  <c r="D3329" i="27" s="1"/>
  <c r="D3311" i="27" s="1"/>
  <c r="C3319" i="27"/>
  <c r="C3329" i="27" s="1"/>
  <c r="C3311" i="27" s="1"/>
  <c r="B3319" i="27"/>
  <c r="B3329" i="27" s="1"/>
  <c r="B3311" i="27" s="1"/>
  <c r="B3312" i="27" s="1"/>
  <c r="E3313" i="27"/>
  <c r="D3313" i="27"/>
  <c r="C3313" i="27"/>
  <c r="E3299" i="27"/>
  <c r="D3299" i="27"/>
  <c r="C3299" i="27"/>
  <c r="B3299" i="27"/>
  <c r="E3294" i="27"/>
  <c r="E3304" i="27" s="1"/>
  <c r="E3286" i="27" s="1"/>
  <c r="E3287" i="27" s="1"/>
  <c r="D3294" i="27"/>
  <c r="D3304" i="27" s="1"/>
  <c r="D3286" i="27" s="1"/>
  <c r="C3294" i="27"/>
  <c r="C3304" i="27" s="1"/>
  <c r="C3286" i="27" s="1"/>
  <c r="B3294" i="27"/>
  <c r="B3304" i="27" s="1"/>
  <c r="B3286" i="27" s="1"/>
  <c r="B3287" i="27" s="1"/>
  <c r="E3288" i="27"/>
  <c r="D3288" i="27"/>
  <c r="C3288" i="27"/>
  <c r="E3274" i="27"/>
  <c r="D3274" i="27"/>
  <c r="C3274" i="27"/>
  <c r="B3274" i="27"/>
  <c r="E3269" i="27"/>
  <c r="E3279" i="27" s="1"/>
  <c r="E3261" i="27" s="1"/>
  <c r="D3269" i="27"/>
  <c r="D3279" i="27" s="1"/>
  <c r="D3261" i="27" s="1"/>
  <c r="C3269" i="27"/>
  <c r="C3279" i="27" s="1"/>
  <c r="C3261" i="27" s="1"/>
  <c r="B3269" i="27"/>
  <c r="B3279" i="27" s="1"/>
  <c r="B3261" i="27" s="1"/>
  <c r="B3262" i="27" s="1"/>
  <c r="E3263" i="27"/>
  <c r="D3263" i="27"/>
  <c r="C3263" i="27"/>
  <c r="E3249" i="27"/>
  <c r="D3249" i="27"/>
  <c r="C3249" i="27"/>
  <c r="B3249" i="27"/>
  <c r="E3244" i="27"/>
  <c r="E3254" i="27" s="1"/>
  <c r="E3236" i="27" s="1"/>
  <c r="D3244" i="27"/>
  <c r="D3254" i="27" s="1"/>
  <c r="D3236" i="27" s="1"/>
  <c r="C3244" i="27"/>
  <c r="C3254" i="27" s="1"/>
  <c r="C3236" i="27" s="1"/>
  <c r="C3237" i="27" s="1"/>
  <c r="B3244" i="27"/>
  <c r="B3254" i="27" s="1"/>
  <c r="E3238" i="27"/>
  <c r="D3238" i="27"/>
  <c r="C3238" i="27"/>
  <c r="B3236" i="27"/>
  <c r="B3237" i="27" s="1"/>
  <c r="E3224" i="27"/>
  <c r="D3224" i="27"/>
  <c r="C3224" i="27"/>
  <c r="B3224" i="27"/>
  <c r="E3219" i="27"/>
  <c r="E3229" i="27" s="1"/>
  <c r="E3211" i="27" s="1"/>
  <c r="D3219" i="27"/>
  <c r="D3229" i="27" s="1"/>
  <c r="D3211" i="27" s="1"/>
  <c r="D3212" i="27" s="1"/>
  <c r="C3219" i="27"/>
  <c r="C3229" i="27" s="1"/>
  <c r="C3211" i="27" s="1"/>
  <c r="C3212" i="27" s="1"/>
  <c r="B3219" i="27"/>
  <c r="B3229" i="27" s="1"/>
  <c r="B3211" i="27" s="1"/>
  <c r="B3212" i="27" s="1"/>
  <c r="E3213" i="27"/>
  <c r="D3213" i="27"/>
  <c r="C3213" i="27"/>
  <c r="E3199" i="27"/>
  <c r="D3199" i="27"/>
  <c r="C3199" i="27"/>
  <c r="B3199" i="27"/>
  <c r="E3194" i="27"/>
  <c r="E3204" i="27" s="1"/>
  <c r="E3186" i="27" s="1"/>
  <c r="D3194" i="27"/>
  <c r="D3204" i="27" s="1"/>
  <c r="D3186" i="27" s="1"/>
  <c r="D3187" i="27" s="1"/>
  <c r="C3194" i="27"/>
  <c r="C3204" i="27" s="1"/>
  <c r="C3186" i="27" s="1"/>
  <c r="B3194" i="27"/>
  <c r="B3204" i="27" s="1"/>
  <c r="E3188" i="27"/>
  <c r="D3188" i="27"/>
  <c r="C3188" i="27"/>
  <c r="B3186" i="27"/>
  <c r="B3187" i="27" s="1"/>
  <c r="E3174" i="27"/>
  <c r="D3174" i="27"/>
  <c r="C3174" i="27"/>
  <c r="B3174" i="27"/>
  <c r="E3169" i="27"/>
  <c r="E3179" i="27" s="1"/>
  <c r="E3161" i="27" s="1"/>
  <c r="E3162" i="27" s="1"/>
  <c r="D3169" i="27"/>
  <c r="D3179" i="27" s="1"/>
  <c r="D3161" i="27" s="1"/>
  <c r="C3169" i="27"/>
  <c r="C3179" i="27" s="1"/>
  <c r="C3161" i="27" s="1"/>
  <c r="B3169" i="27"/>
  <c r="B3179" i="27" s="1"/>
  <c r="B3161" i="27" s="1"/>
  <c r="B3162" i="27" s="1"/>
  <c r="E3163" i="27"/>
  <c r="D3163" i="27"/>
  <c r="C3163" i="27"/>
  <c r="E3149" i="27"/>
  <c r="D3149" i="27"/>
  <c r="C3149" i="27"/>
  <c r="B3149" i="27"/>
  <c r="E3144" i="27"/>
  <c r="E3154" i="27" s="1"/>
  <c r="E3136" i="27" s="1"/>
  <c r="D3144" i="27"/>
  <c r="D3154" i="27" s="1"/>
  <c r="C3144" i="27"/>
  <c r="C3154" i="27" s="1"/>
  <c r="C3136" i="27" s="1"/>
  <c r="B3144" i="27"/>
  <c r="B3154" i="27" s="1"/>
  <c r="B3136" i="27" s="1"/>
  <c r="B3137" i="27" s="1"/>
  <c r="E3138" i="27"/>
  <c r="D3138" i="27"/>
  <c r="C3138" i="27"/>
  <c r="D3136" i="27"/>
  <c r="E3124" i="27"/>
  <c r="D3124" i="27"/>
  <c r="C3124" i="27"/>
  <c r="B3124" i="27"/>
  <c r="E3119" i="27"/>
  <c r="E3129" i="27" s="1"/>
  <c r="E3111" i="27" s="1"/>
  <c r="D3119" i="27"/>
  <c r="D3129" i="27" s="1"/>
  <c r="D3111" i="27" s="1"/>
  <c r="C3119" i="27"/>
  <c r="C3129" i="27" s="1"/>
  <c r="C3111" i="27" s="1"/>
  <c r="C3112" i="27" s="1"/>
  <c r="B3119" i="27"/>
  <c r="B3129" i="27" s="1"/>
  <c r="B3111" i="27" s="1"/>
  <c r="B3112" i="27" s="1"/>
  <c r="E3113" i="27"/>
  <c r="D3113" i="27"/>
  <c r="C3113" i="27"/>
  <c r="E3099" i="27"/>
  <c r="D3099" i="27"/>
  <c r="C3099" i="27"/>
  <c r="B3099" i="27"/>
  <c r="E3094" i="27"/>
  <c r="E3104" i="27" s="1"/>
  <c r="E3086" i="27" s="1"/>
  <c r="D3094" i="27"/>
  <c r="D3104" i="27" s="1"/>
  <c r="D3086" i="27" s="1"/>
  <c r="D3087" i="27" s="1"/>
  <c r="C3094" i="27"/>
  <c r="C3104" i="27" s="1"/>
  <c r="C3086" i="27" s="1"/>
  <c r="B3094" i="27"/>
  <c r="B3104" i="27" s="1"/>
  <c r="B3086" i="27" s="1"/>
  <c r="B3087" i="27" s="1"/>
  <c r="E3088" i="27"/>
  <c r="D3088" i="27"/>
  <c r="C3088" i="27"/>
  <c r="E3074" i="27"/>
  <c r="D3074" i="27"/>
  <c r="C3074" i="27"/>
  <c r="B3074" i="27"/>
  <c r="E3069" i="27"/>
  <c r="E3079" i="27" s="1"/>
  <c r="E3061" i="27" s="1"/>
  <c r="E3062" i="27" s="1"/>
  <c r="D3069" i="27"/>
  <c r="D3079" i="27" s="1"/>
  <c r="D3061" i="27" s="1"/>
  <c r="E3064" i="27" s="1"/>
  <c r="C3069" i="27"/>
  <c r="C3079" i="27" s="1"/>
  <c r="B3069" i="27"/>
  <c r="B3079" i="27" s="1"/>
  <c r="B3061" i="27" s="1"/>
  <c r="B3062" i="27" s="1"/>
  <c r="C3063" i="27"/>
  <c r="C3061" i="27"/>
  <c r="D3060" i="27"/>
  <c r="E3063" i="27" s="1"/>
  <c r="E3049" i="27"/>
  <c r="D3049" i="27"/>
  <c r="C3049" i="27"/>
  <c r="B3049" i="27"/>
  <c r="E3044" i="27"/>
  <c r="E3054" i="27" s="1"/>
  <c r="E3036" i="27" s="1"/>
  <c r="D3044" i="27"/>
  <c r="D3054" i="27" s="1"/>
  <c r="D3036" i="27" s="1"/>
  <c r="C3044" i="27"/>
  <c r="C3054" i="27" s="1"/>
  <c r="C3036" i="27" s="1"/>
  <c r="B3044" i="27"/>
  <c r="B3054" i="27" s="1"/>
  <c r="B3036" i="27" s="1"/>
  <c r="B3037" i="27" s="1"/>
  <c r="E3038" i="27"/>
  <c r="D3038" i="27"/>
  <c r="C3038" i="27"/>
  <c r="E3024" i="27"/>
  <c r="D3024" i="27"/>
  <c r="C3024" i="27"/>
  <c r="B3024" i="27"/>
  <c r="E3019" i="27"/>
  <c r="E3029" i="27" s="1"/>
  <c r="E3011" i="27" s="1"/>
  <c r="D3019" i="27"/>
  <c r="D3029" i="27" s="1"/>
  <c r="D3011" i="27" s="1"/>
  <c r="D3012" i="27" s="1"/>
  <c r="C3019" i="27"/>
  <c r="C3029" i="27" s="1"/>
  <c r="C3011" i="27" s="1"/>
  <c r="D3014" i="27" s="1"/>
  <c r="B3019" i="27"/>
  <c r="B3029" i="27" s="1"/>
  <c r="B3011" i="27" s="1"/>
  <c r="B3012" i="27" s="1"/>
  <c r="E3013" i="27"/>
  <c r="D3013" i="27"/>
  <c r="C3013" i="27"/>
  <c r="E2999" i="27"/>
  <c r="D2999" i="27"/>
  <c r="C2999" i="27"/>
  <c r="E2994" i="27"/>
  <c r="E3004" i="27" s="1"/>
  <c r="E2986" i="27" s="1"/>
  <c r="D2994" i="27"/>
  <c r="C2994" i="27"/>
  <c r="C3004" i="27" s="1"/>
  <c r="C2986" i="27" s="1"/>
  <c r="B2994" i="27"/>
  <c r="B3004" i="27" s="1"/>
  <c r="B2986" i="27" s="1"/>
  <c r="B2987" i="27" s="1"/>
  <c r="E2988" i="27"/>
  <c r="D2988" i="27"/>
  <c r="C2988" i="27"/>
  <c r="E2974" i="27"/>
  <c r="D2974" i="27"/>
  <c r="E2969" i="27"/>
  <c r="D2969" i="27"/>
  <c r="C2969" i="27"/>
  <c r="C2979" i="27" s="1"/>
  <c r="C2961" i="27" s="1"/>
  <c r="B2969" i="27"/>
  <c r="B2979" i="27" s="1"/>
  <c r="B2961" i="27" s="1"/>
  <c r="B2962" i="27" s="1"/>
  <c r="E2963" i="27"/>
  <c r="D2963" i="27"/>
  <c r="C2963" i="27"/>
  <c r="E2949" i="27"/>
  <c r="D2949" i="27"/>
  <c r="C2949" i="27"/>
  <c r="B2949" i="27"/>
  <c r="E2944" i="27"/>
  <c r="E2954" i="27" s="1"/>
  <c r="E2936" i="27" s="1"/>
  <c r="D2944" i="27"/>
  <c r="D2954" i="27" s="1"/>
  <c r="D2936" i="27" s="1"/>
  <c r="C2944" i="27"/>
  <c r="C2954" i="27" s="1"/>
  <c r="C2936" i="27" s="1"/>
  <c r="B2944" i="27"/>
  <c r="B2954" i="27" s="1"/>
  <c r="B2936" i="27" s="1"/>
  <c r="B2937" i="27" s="1"/>
  <c r="E2938" i="27"/>
  <c r="D2938" i="27"/>
  <c r="C2938" i="27"/>
  <c r="E2924" i="27"/>
  <c r="D2924" i="27"/>
  <c r="C2924" i="27"/>
  <c r="B2924" i="27"/>
  <c r="E2919" i="27"/>
  <c r="E2929" i="27" s="1"/>
  <c r="D2919" i="27"/>
  <c r="D2929" i="27" s="1"/>
  <c r="D2911" i="27" s="1"/>
  <c r="C2919" i="27"/>
  <c r="C2929" i="27" s="1"/>
  <c r="C2911" i="27" s="1"/>
  <c r="B2919" i="27"/>
  <c r="B2929" i="27" s="1"/>
  <c r="B2911" i="27" s="1"/>
  <c r="B2912" i="27" s="1"/>
  <c r="E2913" i="27"/>
  <c r="D2913" i="27"/>
  <c r="C2913" i="27"/>
  <c r="E2911" i="27"/>
  <c r="E2899" i="27"/>
  <c r="D2899" i="27"/>
  <c r="C2899" i="27"/>
  <c r="B2899" i="27"/>
  <c r="E2894" i="27"/>
  <c r="E2904" i="27" s="1"/>
  <c r="E2886" i="27" s="1"/>
  <c r="D2894" i="27"/>
  <c r="D2904" i="27" s="1"/>
  <c r="D2886" i="27" s="1"/>
  <c r="C2894" i="27"/>
  <c r="C2904" i="27" s="1"/>
  <c r="C2886" i="27" s="1"/>
  <c r="B2894" i="27"/>
  <c r="B2904" i="27" s="1"/>
  <c r="B2886" i="27" s="1"/>
  <c r="B2887" i="27" s="1"/>
  <c r="E2888" i="27"/>
  <c r="D2888" i="27"/>
  <c r="C2888" i="27"/>
  <c r="E2874" i="27"/>
  <c r="D2874" i="27"/>
  <c r="C2874" i="27"/>
  <c r="B2874" i="27"/>
  <c r="E2869" i="27"/>
  <c r="E2879" i="27" s="1"/>
  <c r="D2869" i="27"/>
  <c r="D2879" i="27" s="1"/>
  <c r="D2861" i="27" s="1"/>
  <c r="C2869" i="27"/>
  <c r="C2879" i="27" s="1"/>
  <c r="C2861" i="27" s="1"/>
  <c r="B2869" i="27"/>
  <c r="B2879" i="27" s="1"/>
  <c r="B2861" i="27" s="1"/>
  <c r="B2862" i="27" s="1"/>
  <c r="E2863" i="27"/>
  <c r="D2863" i="27"/>
  <c r="C2863" i="27"/>
  <c r="E2861" i="27"/>
  <c r="E2849" i="27"/>
  <c r="D2849" i="27"/>
  <c r="C2849" i="27"/>
  <c r="B2849" i="27"/>
  <c r="E2844" i="27"/>
  <c r="E2854" i="27" s="1"/>
  <c r="E2836" i="27" s="1"/>
  <c r="D2844" i="27"/>
  <c r="D2854" i="27" s="1"/>
  <c r="D2836" i="27" s="1"/>
  <c r="D2839" i="27" s="1"/>
  <c r="C2844" i="27"/>
  <c r="C2854" i="27" s="1"/>
  <c r="C2836" i="27" s="1"/>
  <c r="B2844" i="27"/>
  <c r="B2854" i="27" s="1"/>
  <c r="B2836" i="27" s="1"/>
  <c r="B2837" i="27" s="1"/>
  <c r="E2838" i="27"/>
  <c r="D2838" i="27"/>
  <c r="C2838" i="27"/>
  <c r="E2824" i="27"/>
  <c r="D2824" i="27"/>
  <c r="C2824" i="27"/>
  <c r="B2824" i="27"/>
  <c r="E2819" i="27"/>
  <c r="E2829" i="27" s="1"/>
  <c r="E2811" i="27" s="1"/>
  <c r="D2819" i="27"/>
  <c r="D2829" i="27" s="1"/>
  <c r="D2811" i="27" s="1"/>
  <c r="C2819" i="27"/>
  <c r="C2829" i="27" s="1"/>
  <c r="C2811" i="27" s="1"/>
  <c r="B2819" i="27"/>
  <c r="B2829" i="27" s="1"/>
  <c r="B2811" i="27" s="1"/>
  <c r="B2812" i="27" s="1"/>
  <c r="E2813" i="27"/>
  <c r="D2813" i="27"/>
  <c r="C2813" i="27"/>
  <c r="E2799" i="27"/>
  <c r="D2799" i="27"/>
  <c r="C2799" i="27"/>
  <c r="B2799" i="27"/>
  <c r="E2794" i="27"/>
  <c r="E2804" i="27" s="1"/>
  <c r="E2786" i="27" s="1"/>
  <c r="D2794" i="27"/>
  <c r="D2804" i="27" s="1"/>
  <c r="D2786" i="27" s="1"/>
  <c r="D2787" i="27" s="1"/>
  <c r="C2794" i="27"/>
  <c r="C2804" i="27" s="1"/>
  <c r="C2786" i="27" s="1"/>
  <c r="B2794" i="27"/>
  <c r="E2788" i="27"/>
  <c r="D2788" i="27"/>
  <c r="C2788" i="27"/>
  <c r="E2774" i="27"/>
  <c r="D2774" i="27"/>
  <c r="C2774" i="27"/>
  <c r="B2774" i="27"/>
  <c r="E2769" i="27"/>
  <c r="E2779" i="27" s="1"/>
  <c r="E2761" i="27" s="1"/>
  <c r="D2769" i="27"/>
  <c r="D2779" i="27" s="1"/>
  <c r="D2761" i="27" s="1"/>
  <c r="C2769" i="27"/>
  <c r="C2779" i="27" s="1"/>
  <c r="C2761" i="27" s="1"/>
  <c r="B2769" i="27"/>
  <c r="B2779" i="27" s="1"/>
  <c r="B2761" i="27" s="1"/>
  <c r="B2762" i="27" s="1"/>
  <c r="E2763" i="27"/>
  <c r="D2763" i="27"/>
  <c r="C2763" i="27"/>
  <c r="E2749" i="27"/>
  <c r="D2749" i="27"/>
  <c r="C2749" i="27"/>
  <c r="B2749" i="27"/>
  <c r="E2744" i="27"/>
  <c r="E2754" i="27" s="1"/>
  <c r="E2736" i="27" s="1"/>
  <c r="D2744" i="27"/>
  <c r="D2754" i="27" s="1"/>
  <c r="D2736" i="27" s="1"/>
  <c r="C2744" i="27"/>
  <c r="C2754" i="27" s="1"/>
  <c r="C2736" i="27" s="1"/>
  <c r="B2744" i="27"/>
  <c r="B2754" i="27" s="1"/>
  <c r="B2736" i="27" s="1"/>
  <c r="B2737" i="27" s="1"/>
  <c r="E2738" i="27"/>
  <c r="D2738" i="27"/>
  <c r="C2738" i="27"/>
  <c r="E2724" i="27"/>
  <c r="D2724" i="27"/>
  <c r="C2724" i="27"/>
  <c r="B2724" i="27"/>
  <c r="E2719" i="27"/>
  <c r="E2729" i="27" s="1"/>
  <c r="E2711" i="27" s="1"/>
  <c r="D2719" i="27"/>
  <c r="D2729" i="27" s="1"/>
  <c r="D2711" i="27" s="1"/>
  <c r="C2719" i="27"/>
  <c r="C2729" i="27" s="1"/>
  <c r="C2711" i="27" s="1"/>
  <c r="B2719" i="27"/>
  <c r="B2729" i="27" s="1"/>
  <c r="B2711" i="27" s="1"/>
  <c r="B2712" i="27" s="1"/>
  <c r="E2713" i="27"/>
  <c r="D2713" i="27"/>
  <c r="C2713" i="27"/>
  <c r="E2699" i="27"/>
  <c r="D2699" i="27"/>
  <c r="C2699" i="27"/>
  <c r="B2699" i="27"/>
  <c r="E2694" i="27"/>
  <c r="E2704" i="27" s="1"/>
  <c r="E2686" i="27" s="1"/>
  <c r="D2694" i="27"/>
  <c r="D2704" i="27" s="1"/>
  <c r="D2686" i="27" s="1"/>
  <c r="C2694" i="27"/>
  <c r="C2704" i="27" s="1"/>
  <c r="C2686" i="27" s="1"/>
  <c r="B2694" i="27"/>
  <c r="B2704" i="27" s="1"/>
  <c r="B2686" i="27" s="1"/>
  <c r="B2687" i="27" s="1"/>
  <c r="E2688" i="27"/>
  <c r="D2688" i="27"/>
  <c r="C2688" i="27"/>
  <c r="E2674" i="27"/>
  <c r="D2674" i="27"/>
  <c r="C2674" i="27"/>
  <c r="B2674" i="27"/>
  <c r="E2669" i="27"/>
  <c r="E2679" i="27" s="1"/>
  <c r="E2661" i="27" s="1"/>
  <c r="D2669" i="27"/>
  <c r="D2679" i="27" s="1"/>
  <c r="D2661" i="27" s="1"/>
  <c r="C2669" i="27"/>
  <c r="C2679" i="27" s="1"/>
  <c r="C2661" i="27" s="1"/>
  <c r="B2669" i="27"/>
  <c r="B2679" i="27" s="1"/>
  <c r="B2661" i="27" s="1"/>
  <c r="B2662" i="27" s="1"/>
  <c r="E2663" i="27"/>
  <c r="D2663" i="27"/>
  <c r="C2663" i="27"/>
  <c r="E2649" i="27"/>
  <c r="D2649" i="27"/>
  <c r="C2649" i="27"/>
  <c r="B2649" i="27"/>
  <c r="E2644" i="27"/>
  <c r="E2654" i="27" s="1"/>
  <c r="E2636" i="27" s="1"/>
  <c r="D2644" i="27"/>
  <c r="D2654" i="27" s="1"/>
  <c r="D2636" i="27" s="1"/>
  <c r="C2644" i="27"/>
  <c r="C2654" i="27" s="1"/>
  <c r="C2636" i="27" s="1"/>
  <c r="B2644" i="27"/>
  <c r="B2654" i="27" s="1"/>
  <c r="B2636" i="27" s="1"/>
  <c r="B2637" i="27" s="1"/>
  <c r="E2638" i="27"/>
  <c r="D2638" i="27"/>
  <c r="C2638" i="27"/>
  <c r="E2624" i="27"/>
  <c r="D2624" i="27"/>
  <c r="C2624" i="27"/>
  <c r="B2624" i="27"/>
  <c r="E2619" i="27"/>
  <c r="E2629" i="27" s="1"/>
  <c r="E2611" i="27" s="1"/>
  <c r="D2619" i="27"/>
  <c r="D2629" i="27" s="1"/>
  <c r="D2611" i="27" s="1"/>
  <c r="C2619" i="27"/>
  <c r="C2629" i="27" s="1"/>
  <c r="C2611" i="27" s="1"/>
  <c r="B2619" i="27"/>
  <c r="B2629" i="27" s="1"/>
  <c r="B2611" i="27" s="1"/>
  <c r="B2612" i="27" s="1"/>
  <c r="E2613" i="27"/>
  <c r="D2613" i="27"/>
  <c r="C2613" i="27"/>
  <c r="E2599" i="27"/>
  <c r="D2599" i="27"/>
  <c r="C2599" i="27"/>
  <c r="B2599" i="27"/>
  <c r="E2594" i="27"/>
  <c r="E2604" i="27" s="1"/>
  <c r="E2586" i="27" s="1"/>
  <c r="D2594" i="27"/>
  <c r="D2604" i="27" s="1"/>
  <c r="D2586" i="27" s="1"/>
  <c r="C2594" i="27"/>
  <c r="B2594" i="27"/>
  <c r="B2604" i="27" s="1"/>
  <c r="B2586" i="27" s="1"/>
  <c r="B2587" i="27" s="1"/>
  <c r="E2588" i="27"/>
  <c r="D2588" i="27"/>
  <c r="C2588" i="27"/>
  <c r="E2574" i="27"/>
  <c r="D2574" i="27"/>
  <c r="C2574" i="27"/>
  <c r="B2574" i="27"/>
  <c r="E2569" i="27"/>
  <c r="E2579" i="27" s="1"/>
  <c r="E2561" i="27" s="1"/>
  <c r="D2569" i="27"/>
  <c r="D2579" i="27" s="1"/>
  <c r="D2561" i="27" s="1"/>
  <c r="C2569" i="27"/>
  <c r="C2579" i="27" s="1"/>
  <c r="C2561" i="27" s="1"/>
  <c r="B2569" i="27"/>
  <c r="B2579" i="27" s="1"/>
  <c r="B2561" i="27" s="1"/>
  <c r="B2562" i="27" s="1"/>
  <c r="E2563" i="27"/>
  <c r="D2563" i="27"/>
  <c r="C2563" i="27"/>
  <c r="E2549" i="27"/>
  <c r="D2549" i="27"/>
  <c r="C2549" i="27"/>
  <c r="B2549" i="27"/>
  <c r="E2544" i="27"/>
  <c r="E2554" i="27" s="1"/>
  <c r="E2536" i="27" s="1"/>
  <c r="D2544" i="27"/>
  <c r="D2554" i="27" s="1"/>
  <c r="D2536" i="27" s="1"/>
  <c r="C2544" i="27"/>
  <c r="C2554" i="27" s="1"/>
  <c r="C2536" i="27" s="1"/>
  <c r="B2544" i="27"/>
  <c r="B2554" i="27" s="1"/>
  <c r="B2536" i="27" s="1"/>
  <c r="B2537" i="27" s="1"/>
  <c r="E2538" i="27"/>
  <c r="D2538" i="27"/>
  <c r="C2538" i="27"/>
  <c r="E2524" i="27"/>
  <c r="D2524" i="27"/>
  <c r="C2524" i="27"/>
  <c r="B2524" i="27"/>
  <c r="E2519" i="27"/>
  <c r="E2529" i="27" s="1"/>
  <c r="D2519" i="27"/>
  <c r="D2529" i="27" s="1"/>
  <c r="D2511" i="27" s="1"/>
  <c r="C2519" i="27"/>
  <c r="C2529" i="27" s="1"/>
  <c r="C2511" i="27" s="1"/>
  <c r="B2519" i="27"/>
  <c r="B2529" i="27" s="1"/>
  <c r="B2511" i="27" s="1"/>
  <c r="B2512" i="27" s="1"/>
  <c r="E2513" i="27"/>
  <c r="D2513" i="27"/>
  <c r="C2513" i="27"/>
  <c r="E2511" i="27"/>
  <c r="E2499" i="27"/>
  <c r="D2499" i="27"/>
  <c r="C2499" i="27"/>
  <c r="B2499" i="27"/>
  <c r="E2494" i="27"/>
  <c r="E2504" i="27" s="1"/>
  <c r="E2486" i="27" s="1"/>
  <c r="D2494" i="27"/>
  <c r="D2504" i="27" s="1"/>
  <c r="D2486" i="27" s="1"/>
  <c r="D2487" i="27" s="1"/>
  <c r="C2494" i="27"/>
  <c r="C2504" i="27" s="1"/>
  <c r="C2486" i="27" s="1"/>
  <c r="B2494" i="27"/>
  <c r="B2504" i="27" s="1"/>
  <c r="E2488" i="27"/>
  <c r="D2488" i="27"/>
  <c r="C2488" i="27"/>
  <c r="B2486" i="27"/>
  <c r="B2487" i="27" s="1"/>
  <c r="E2474" i="27"/>
  <c r="D2474" i="27"/>
  <c r="C2474" i="27"/>
  <c r="B2474" i="27"/>
  <c r="E2469" i="27"/>
  <c r="E2479" i="27" s="1"/>
  <c r="E2461" i="27" s="1"/>
  <c r="E2462" i="27" s="1"/>
  <c r="D2469" i="27"/>
  <c r="D2479" i="27" s="1"/>
  <c r="D2461" i="27" s="1"/>
  <c r="E2464" i="27" s="1"/>
  <c r="C2469" i="27"/>
  <c r="C2479" i="27" s="1"/>
  <c r="C2461" i="27" s="1"/>
  <c r="C2462" i="27" s="1"/>
  <c r="B2469" i="27"/>
  <c r="B2479" i="27" s="1"/>
  <c r="B2461" i="27" s="1"/>
  <c r="B2462" i="27" s="1"/>
  <c r="E2463" i="27"/>
  <c r="D2463" i="27"/>
  <c r="C2463" i="27"/>
  <c r="E2449" i="27"/>
  <c r="D2449" i="27"/>
  <c r="C2449" i="27"/>
  <c r="B2449" i="27"/>
  <c r="E2444" i="27"/>
  <c r="E2454" i="27" s="1"/>
  <c r="E2436" i="27" s="1"/>
  <c r="E2437" i="27" s="1"/>
  <c r="D2444" i="27"/>
  <c r="D2454" i="27" s="1"/>
  <c r="D2436" i="27" s="1"/>
  <c r="C2444" i="27"/>
  <c r="C2454" i="27" s="1"/>
  <c r="C2436" i="27" s="1"/>
  <c r="B2444" i="27"/>
  <c r="B2454" i="27" s="1"/>
  <c r="B2436" i="27" s="1"/>
  <c r="B2437" i="27" s="1"/>
  <c r="E2438" i="27"/>
  <c r="D2438" i="27"/>
  <c r="C2438" i="27"/>
  <c r="E2424" i="27"/>
  <c r="D2424" i="27"/>
  <c r="C2424" i="27"/>
  <c r="B2424" i="27"/>
  <c r="E2419" i="27"/>
  <c r="E2429" i="27" s="1"/>
  <c r="E2411" i="27" s="1"/>
  <c r="D2419" i="27"/>
  <c r="D2429" i="27" s="1"/>
  <c r="D2411" i="27" s="1"/>
  <c r="D2412" i="27" s="1"/>
  <c r="C2419" i="27"/>
  <c r="C2429" i="27" s="1"/>
  <c r="C2411" i="27" s="1"/>
  <c r="B2419" i="27"/>
  <c r="B2429" i="27" s="1"/>
  <c r="B2411" i="27" s="1"/>
  <c r="B2412" i="27" s="1"/>
  <c r="E2413" i="27"/>
  <c r="D2413" i="27"/>
  <c r="C2413" i="27"/>
  <c r="E2399" i="27"/>
  <c r="D2399" i="27"/>
  <c r="C2399" i="27"/>
  <c r="B2399" i="27"/>
  <c r="E2394" i="27"/>
  <c r="E2404" i="27" s="1"/>
  <c r="E2386" i="27" s="1"/>
  <c r="E2387" i="27" s="1"/>
  <c r="D2394" i="27"/>
  <c r="D2404" i="27" s="1"/>
  <c r="D2386" i="27" s="1"/>
  <c r="C2394" i="27"/>
  <c r="C2404" i="27" s="1"/>
  <c r="C2386" i="27" s="1"/>
  <c r="C2387" i="27" s="1"/>
  <c r="B2394" i="27"/>
  <c r="B2404" i="27" s="1"/>
  <c r="B2386" i="27" s="1"/>
  <c r="B2387" i="27" s="1"/>
  <c r="E2389" i="27"/>
  <c r="E2388" i="27"/>
  <c r="D2388" i="27"/>
  <c r="C2388" i="27"/>
  <c r="E2374" i="27"/>
  <c r="D2374" i="27"/>
  <c r="C2374" i="27"/>
  <c r="B2374" i="27"/>
  <c r="E2369" i="27"/>
  <c r="E2379" i="27" s="1"/>
  <c r="E2361" i="27" s="1"/>
  <c r="D2369" i="27"/>
  <c r="D2379" i="27" s="1"/>
  <c r="D2361" i="27" s="1"/>
  <c r="C2369" i="27"/>
  <c r="C2379" i="27" s="1"/>
  <c r="C2361" i="27" s="1"/>
  <c r="B2369" i="27"/>
  <c r="B2379" i="27" s="1"/>
  <c r="B2361" i="27" s="1"/>
  <c r="B2362" i="27" s="1"/>
  <c r="E2363" i="27"/>
  <c r="D2363" i="27"/>
  <c r="C2363" i="27"/>
  <c r="E2349" i="27"/>
  <c r="E2354" i="27" s="1"/>
  <c r="D2349" i="27"/>
  <c r="D2354" i="27" s="1"/>
  <c r="D2336" i="27" s="1"/>
  <c r="C2349" i="27"/>
  <c r="C2354" i="27" s="1"/>
  <c r="C2336" i="27" s="1"/>
  <c r="C2337" i="27" s="1"/>
  <c r="B2349" i="27"/>
  <c r="B2354" i="27" s="1"/>
  <c r="B2336" i="27" s="1"/>
  <c r="B2337" i="27" s="1"/>
  <c r="E2344" i="27"/>
  <c r="D2344" i="27"/>
  <c r="C2344" i="27"/>
  <c r="B2344" i="27"/>
  <c r="E2338" i="27"/>
  <c r="D2338" i="27"/>
  <c r="C2338" i="27"/>
  <c r="E2336" i="27"/>
  <c r="E2324" i="27"/>
  <c r="D2324" i="27"/>
  <c r="C2324" i="27"/>
  <c r="B2324" i="27"/>
  <c r="E2319" i="27"/>
  <c r="E2329" i="27" s="1"/>
  <c r="E2311" i="27" s="1"/>
  <c r="D2319" i="27"/>
  <c r="D2329" i="27" s="1"/>
  <c r="D2311" i="27" s="1"/>
  <c r="D2312" i="27" s="1"/>
  <c r="C2319" i="27"/>
  <c r="C2329" i="27" s="1"/>
  <c r="C2311" i="27" s="1"/>
  <c r="B2319" i="27"/>
  <c r="B2329" i="27" s="1"/>
  <c r="B2311" i="27" s="1"/>
  <c r="B2312" i="27" s="1"/>
  <c r="E2313" i="27"/>
  <c r="D2313" i="27"/>
  <c r="C2313" i="27"/>
  <c r="E2299" i="27"/>
  <c r="D2299" i="27"/>
  <c r="C2299" i="27"/>
  <c r="B2299" i="27"/>
  <c r="E2294" i="27"/>
  <c r="E2304" i="27" s="1"/>
  <c r="E2286" i="27" s="1"/>
  <c r="E2287" i="27" s="1"/>
  <c r="D2294" i="27"/>
  <c r="D2304" i="27" s="1"/>
  <c r="D2286" i="27" s="1"/>
  <c r="E2289" i="27" s="1"/>
  <c r="C2294" i="27"/>
  <c r="C2304" i="27" s="1"/>
  <c r="C2286" i="27" s="1"/>
  <c r="B2294" i="27"/>
  <c r="B2304" i="27" s="1"/>
  <c r="B2286" i="27" s="1"/>
  <c r="B2287" i="27" s="1"/>
  <c r="E2288" i="27"/>
  <c r="D2288" i="27"/>
  <c r="C2288" i="27"/>
  <c r="E2274" i="27"/>
  <c r="D2274" i="27"/>
  <c r="C2274" i="27"/>
  <c r="B2274" i="27"/>
  <c r="E2269" i="27"/>
  <c r="E2279" i="27" s="1"/>
  <c r="E2261" i="27" s="1"/>
  <c r="D2269" i="27"/>
  <c r="D2279" i="27" s="1"/>
  <c r="D2261" i="27" s="1"/>
  <c r="D2262" i="27" s="1"/>
  <c r="C2269" i="27"/>
  <c r="C2279" i="27" s="1"/>
  <c r="C2261" i="27" s="1"/>
  <c r="B2269" i="27"/>
  <c r="B2279" i="27" s="1"/>
  <c r="B2261" i="27" s="1"/>
  <c r="B2262" i="27" s="1"/>
  <c r="E2263" i="27"/>
  <c r="D2263" i="27"/>
  <c r="C2263" i="27"/>
  <c r="E2249" i="27"/>
  <c r="D2249" i="27"/>
  <c r="C2249" i="27"/>
  <c r="B2249" i="27"/>
  <c r="E2244" i="27"/>
  <c r="E2254" i="27" s="1"/>
  <c r="E2236" i="27" s="1"/>
  <c r="D2244" i="27"/>
  <c r="D2254" i="27" s="1"/>
  <c r="D2236" i="27" s="1"/>
  <c r="C2244" i="27"/>
  <c r="C2254" i="27" s="1"/>
  <c r="C2236" i="27" s="1"/>
  <c r="C2237" i="27" s="1"/>
  <c r="C2240" i="27" s="1"/>
  <c r="B2244" i="27"/>
  <c r="B2254" i="27" s="1"/>
  <c r="B2236" i="27" s="1"/>
  <c r="B2237" i="27" s="1"/>
  <c r="C2239" i="27"/>
  <c r="E2238" i="27"/>
  <c r="D2238" i="27"/>
  <c r="C2238" i="27"/>
  <c r="E2224" i="27"/>
  <c r="D2224" i="27"/>
  <c r="C2224" i="27"/>
  <c r="B2224" i="27"/>
  <c r="E2219" i="27"/>
  <c r="E2229" i="27" s="1"/>
  <c r="E2211" i="27" s="1"/>
  <c r="D2219" i="27"/>
  <c r="D2229" i="27" s="1"/>
  <c r="D2211" i="27" s="1"/>
  <c r="D2212" i="27" s="1"/>
  <c r="C2219" i="27"/>
  <c r="C2229" i="27" s="1"/>
  <c r="C2211" i="27" s="1"/>
  <c r="D2214" i="27" s="1"/>
  <c r="B2219" i="27"/>
  <c r="B2229" i="27" s="1"/>
  <c r="E2213" i="27"/>
  <c r="D2213" i="27"/>
  <c r="C2213" i="27"/>
  <c r="B2211" i="27"/>
  <c r="B2212" i="27" s="1"/>
  <c r="E2199" i="27"/>
  <c r="D2199" i="27"/>
  <c r="C2199" i="27"/>
  <c r="B2199" i="27"/>
  <c r="E2194" i="27"/>
  <c r="E2204" i="27" s="1"/>
  <c r="E2186" i="27" s="1"/>
  <c r="E2187" i="27" s="1"/>
  <c r="D2194" i="27"/>
  <c r="D2204" i="27" s="1"/>
  <c r="D2186" i="27" s="1"/>
  <c r="C2194" i="27"/>
  <c r="C2204" i="27" s="1"/>
  <c r="C2186" i="27" s="1"/>
  <c r="C2187" i="27" s="1"/>
  <c r="B2194" i="27"/>
  <c r="B2204" i="27" s="1"/>
  <c r="B2186" i="27" s="1"/>
  <c r="B2187" i="27" s="1"/>
  <c r="E2188" i="27"/>
  <c r="D2188" i="27"/>
  <c r="C2188" i="27"/>
  <c r="E2174" i="27"/>
  <c r="D2174" i="27"/>
  <c r="C2174" i="27"/>
  <c r="B2174" i="27"/>
  <c r="E2169" i="27"/>
  <c r="E2179" i="27" s="1"/>
  <c r="E2161" i="27" s="1"/>
  <c r="D2169" i="27"/>
  <c r="D2179" i="27" s="1"/>
  <c r="D2161" i="27" s="1"/>
  <c r="C2169" i="27"/>
  <c r="C2179" i="27" s="1"/>
  <c r="C2161" i="27" s="1"/>
  <c r="B2169" i="27"/>
  <c r="B2179" i="27" s="1"/>
  <c r="B2161" i="27" s="1"/>
  <c r="B2162" i="27" s="1"/>
  <c r="E2163" i="27"/>
  <c r="D2163" i="27"/>
  <c r="C2163" i="27"/>
  <c r="E2149" i="27"/>
  <c r="D2149" i="27"/>
  <c r="C2149" i="27"/>
  <c r="B2149" i="27"/>
  <c r="E2144" i="27"/>
  <c r="E2154" i="27" s="1"/>
  <c r="D2144" i="27"/>
  <c r="D2154" i="27" s="1"/>
  <c r="D2136" i="27" s="1"/>
  <c r="C2144" i="27"/>
  <c r="C2154" i="27" s="1"/>
  <c r="C2136" i="27" s="1"/>
  <c r="C2137" i="27" s="1"/>
  <c r="B2144" i="27"/>
  <c r="B2154" i="27" s="1"/>
  <c r="B2136" i="27" s="1"/>
  <c r="B2137" i="27" s="1"/>
  <c r="E2138" i="27"/>
  <c r="D2138" i="27"/>
  <c r="C2138" i="27"/>
  <c r="E2136" i="27"/>
  <c r="E2124" i="27"/>
  <c r="D2124" i="27"/>
  <c r="C2124" i="27"/>
  <c r="B2124" i="27"/>
  <c r="E2119" i="27"/>
  <c r="E2129" i="27" s="1"/>
  <c r="E2111" i="27" s="1"/>
  <c r="D2119" i="27"/>
  <c r="D2129" i="27" s="1"/>
  <c r="D2111" i="27" s="1"/>
  <c r="D2112" i="27" s="1"/>
  <c r="C2119" i="27"/>
  <c r="C2129" i="27" s="1"/>
  <c r="C2111" i="27" s="1"/>
  <c r="B2119" i="27"/>
  <c r="B2129" i="27" s="1"/>
  <c r="E2113" i="27"/>
  <c r="D2113" i="27"/>
  <c r="C2113" i="27"/>
  <c r="B2111" i="27"/>
  <c r="B2112" i="27" s="1"/>
  <c r="E2099" i="27"/>
  <c r="D2099" i="27"/>
  <c r="C2099" i="27"/>
  <c r="B2099" i="27"/>
  <c r="E2094" i="27"/>
  <c r="E2104" i="27" s="1"/>
  <c r="E2086" i="27" s="1"/>
  <c r="E2087" i="27" s="1"/>
  <c r="D2094" i="27"/>
  <c r="D2104" i="27" s="1"/>
  <c r="D2086" i="27" s="1"/>
  <c r="E2089" i="27" s="1"/>
  <c r="C2094" i="27"/>
  <c r="C2104" i="27" s="1"/>
  <c r="C2086" i="27" s="1"/>
  <c r="B2094" i="27"/>
  <c r="B2104" i="27" s="1"/>
  <c r="B2086" i="27" s="1"/>
  <c r="B2087" i="27" s="1"/>
  <c r="E2088" i="27"/>
  <c r="D2088" i="27"/>
  <c r="C2088" i="27"/>
  <c r="E2074" i="27"/>
  <c r="D2074" i="27"/>
  <c r="C2074" i="27"/>
  <c r="B2074" i="27"/>
  <c r="E2069" i="27"/>
  <c r="E2079" i="27" s="1"/>
  <c r="E2061" i="27" s="1"/>
  <c r="D2069" i="27"/>
  <c r="D2079" i="27" s="1"/>
  <c r="D2061" i="27" s="1"/>
  <c r="D2062" i="27" s="1"/>
  <c r="C2069" i="27"/>
  <c r="C2079" i="27" s="1"/>
  <c r="C2061" i="27" s="1"/>
  <c r="B2069" i="27"/>
  <c r="B2079" i="27" s="1"/>
  <c r="B2061" i="27" s="1"/>
  <c r="B2062" i="27" s="1"/>
  <c r="E2063" i="27"/>
  <c r="D2063" i="27"/>
  <c r="C2063" i="27"/>
  <c r="E2049" i="27"/>
  <c r="D2049" i="27"/>
  <c r="C2049" i="27"/>
  <c r="B2049" i="27"/>
  <c r="E2044" i="27"/>
  <c r="E2054" i="27" s="1"/>
  <c r="E2036" i="27" s="1"/>
  <c r="D2044" i="27"/>
  <c r="D2054" i="27" s="1"/>
  <c r="D2036" i="27" s="1"/>
  <c r="C2044" i="27"/>
  <c r="C2054" i="27" s="1"/>
  <c r="C2036" i="27" s="1"/>
  <c r="C2037" i="27" s="1"/>
  <c r="B2044" i="27"/>
  <c r="B2054" i="27" s="1"/>
  <c r="B2036" i="27" s="1"/>
  <c r="B2037" i="27" s="1"/>
  <c r="E2038" i="27"/>
  <c r="D2038" i="27"/>
  <c r="C2038" i="27"/>
  <c r="E2024" i="27"/>
  <c r="D2024" i="27"/>
  <c r="C2024" i="27"/>
  <c r="B2024" i="27"/>
  <c r="E2019" i="27"/>
  <c r="E2029" i="27" s="1"/>
  <c r="E2011" i="27" s="1"/>
  <c r="D2019" i="27"/>
  <c r="D2029" i="27" s="1"/>
  <c r="D2011" i="27" s="1"/>
  <c r="D2012" i="27" s="1"/>
  <c r="C2019" i="27"/>
  <c r="C2029" i="27" s="1"/>
  <c r="C2011" i="27" s="1"/>
  <c r="B2019" i="27"/>
  <c r="B2029" i="27" s="1"/>
  <c r="B2011" i="27" s="1"/>
  <c r="B2012" i="27" s="1"/>
  <c r="D2014" i="27"/>
  <c r="E2013" i="27"/>
  <c r="D2013" i="27"/>
  <c r="C2013" i="27"/>
  <c r="E1999" i="27"/>
  <c r="D1999" i="27"/>
  <c r="C1999" i="27"/>
  <c r="B1999" i="27"/>
  <c r="E1994" i="27"/>
  <c r="E2004" i="27" s="1"/>
  <c r="E1986" i="27" s="1"/>
  <c r="E1987" i="27" s="1"/>
  <c r="D1994" i="27"/>
  <c r="D2004" i="27" s="1"/>
  <c r="D1986" i="27" s="1"/>
  <c r="C1994" i="27"/>
  <c r="C2004" i="27" s="1"/>
  <c r="C1986" i="27" s="1"/>
  <c r="C1987" i="27" s="1"/>
  <c r="B1994" i="27"/>
  <c r="B2004" i="27" s="1"/>
  <c r="B1986" i="27" s="1"/>
  <c r="B1987" i="27" s="1"/>
  <c r="E1989" i="27"/>
  <c r="E1988" i="27"/>
  <c r="D1988" i="27"/>
  <c r="C1988" i="27"/>
  <c r="E1974" i="27"/>
  <c r="D1974" i="27"/>
  <c r="C1974" i="27"/>
  <c r="B1974" i="27"/>
  <c r="E1969" i="27"/>
  <c r="E1979" i="27" s="1"/>
  <c r="E1961" i="27" s="1"/>
  <c r="D1969" i="27"/>
  <c r="D1979" i="27" s="1"/>
  <c r="D1961" i="27" s="1"/>
  <c r="C1969" i="27"/>
  <c r="C1979" i="27" s="1"/>
  <c r="C1961" i="27" s="1"/>
  <c r="B1969" i="27"/>
  <c r="B1979" i="27" s="1"/>
  <c r="E1963" i="27"/>
  <c r="D1963" i="27"/>
  <c r="C1963" i="27"/>
  <c r="B1961" i="27"/>
  <c r="B1962" i="27" s="1"/>
  <c r="E1949" i="27"/>
  <c r="D1949" i="27"/>
  <c r="C1949" i="27"/>
  <c r="B1949" i="27"/>
  <c r="E1944" i="27"/>
  <c r="E1954" i="27" s="1"/>
  <c r="D1944" i="27"/>
  <c r="D1954" i="27" s="1"/>
  <c r="D1936" i="27" s="1"/>
  <c r="C1944" i="27"/>
  <c r="C1954" i="27" s="1"/>
  <c r="C1936" i="27" s="1"/>
  <c r="B1944" i="27"/>
  <c r="B1954" i="27" s="1"/>
  <c r="B1936" i="27" s="1"/>
  <c r="B1937" i="27" s="1"/>
  <c r="E1938" i="27"/>
  <c r="D1938" i="27"/>
  <c r="C1938" i="27"/>
  <c r="E1936" i="27"/>
  <c r="E1937" i="27" s="1"/>
  <c r="E1924" i="27"/>
  <c r="D1924" i="27"/>
  <c r="C1924" i="27"/>
  <c r="B1924" i="27"/>
  <c r="E1919" i="27"/>
  <c r="E1929" i="27" s="1"/>
  <c r="E1911" i="27" s="1"/>
  <c r="D1919" i="27"/>
  <c r="D1929" i="27" s="1"/>
  <c r="D1911" i="27" s="1"/>
  <c r="C1919" i="27"/>
  <c r="C1929" i="27" s="1"/>
  <c r="C1911" i="27" s="1"/>
  <c r="B1919" i="27"/>
  <c r="B1929" i="27" s="1"/>
  <c r="E1913" i="27"/>
  <c r="D1913" i="27"/>
  <c r="C1913" i="27"/>
  <c r="B1911" i="27"/>
  <c r="B1912" i="27" s="1"/>
  <c r="E1899" i="27"/>
  <c r="D1899" i="27"/>
  <c r="C1899" i="27"/>
  <c r="B1899" i="27"/>
  <c r="E1894" i="27"/>
  <c r="E1904" i="27" s="1"/>
  <c r="D1894" i="27"/>
  <c r="D1904" i="27" s="1"/>
  <c r="D1886" i="27" s="1"/>
  <c r="C1894" i="27"/>
  <c r="C1904" i="27" s="1"/>
  <c r="C1886" i="27" s="1"/>
  <c r="B1894" i="27"/>
  <c r="B1904" i="27" s="1"/>
  <c r="B1886" i="27" s="1"/>
  <c r="B1887" i="27" s="1"/>
  <c r="E1888" i="27"/>
  <c r="D1888" i="27"/>
  <c r="C1888" i="27"/>
  <c r="E1886" i="27"/>
  <c r="E1887" i="27" s="1"/>
  <c r="E1874" i="27"/>
  <c r="D1874" i="27"/>
  <c r="C1874" i="27"/>
  <c r="B1874" i="27"/>
  <c r="E1869" i="27"/>
  <c r="E1879" i="27" s="1"/>
  <c r="E1861" i="27" s="1"/>
  <c r="D1869" i="27"/>
  <c r="D1879" i="27" s="1"/>
  <c r="D1861" i="27" s="1"/>
  <c r="C1869" i="27"/>
  <c r="C1879" i="27" s="1"/>
  <c r="C1861" i="27" s="1"/>
  <c r="B1869" i="27"/>
  <c r="B1879" i="27" s="1"/>
  <c r="E1863" i="27"/>
  <c r="D1863" i="27"/>
  <c r="C1863" i="27"/>
  <c r="B1861" i="27"/>
  <c r="B1862" i="27" s="1"/>
  <c r="E1849" i="27"/>
  <c r="D1849" i="27"/>
  <c r="C1849" i="27"/>
  <c r="B1849" i="27"/>
  <c r="E1844" i="27"/>
  <c r="E1854" i="27" s="1"/>
  <c r="D1844" i="27"/>
  <c r="D1854" i="27" s="1"/>
  <c r="D1836" i="27" s="1"/>
  <c r="C1844" i="27"/>
  <c r="C1854" i="27" s="1"/>
  <c r="B1844" i="27"/>
  <c r="B1854" i="27" s="1"/>
  <c r="B1836" i="27" s="1"/>
  <c r="B1837" i="27" s="1"/>
  <c r="E1838" i="27"/>
  <c r="D1838" i="27"/>
  <c r="C1838" i="27"/>
  <c r="E1837" i="27"/>
  <c r="E1836" i="27"/>
  <c r="C1836" i="27"/>
  <c r="C1839" i="27" s="1"/>
  <c r="E1824" i="27"/>
  <c r="D1824" i="27"/>
  <c r="C1824" i="27"/>
  <c r="B1824" i="27"/>
  <c r="E1819" i="27"/>
  <c r="E1829" i="27" s="1"/>
  <c r="E1811" i="27" s="1"/>
  <c r="D1819" i="27"/>
  <c r="D1829" i="27" s="1"/>
  <c r="D1811" i="27" s="1"/>
  <c r="C1819" i="27"/>
  <c r="C1829" i="27" s="1"/>
  <c r="C1811" i="27" s="1"/>
  <c r="B1819" i="27"/>
  <c r="B1829" i="27" s="1"/>
  <c r="E1813" i="27"/>
  <c r="D1813" i="27"/>
  <c r="C1813" i="27"/>
  <c r="B1811" i="27"/>
  <c r="B1812" i="27" s="1"/>
  <c r="E1799" i="27"/>
  <c r="D1799" i="27"/>
  <c r="C1799" i="27"/>
  <c r="B1799" i="27"/>
  <c r="E1794" i="27"/>
  <c r="E1804" i="27" s="1"/>
  <c r="D1794" i="27"/>
  <c r="D1804" i="27" s="1"/>
  <c r="D1786" i="27" s="1"/>
  <c r="C1794" i="27"/>
  <c r="C1804" i="27" s="1"/>
  <c r="B1794" i="27"/>
  <c r="B1804" i="27" s="1"/>
  <c r="B1786" i="27" s="1"/>
  <c r="B1787" i="27" s="1"/>
  <c r="E1788" i="27"/>
  <c r="D1788" i="27"/>
  <c r="C1788" i="27"/>
  <c r="E1786" i="27"/>
  <c r="E1787" i="27" s="1"/>
  <c r="C1786" i="27"/>
  <c r="E1774" i="27"/>
  <c r="D1774" i="27"/>
  <c r="C1774" i="27"/>
  <c r="B1774" i="27"/>
  <c r="E1769" i="27"/>
  <c r="E1779" i="27" s="1"/>
  <c r="E1761" i="27" s="1"/>
  <c r="D1769" i="27"/>
  <c r="D1779" i="27" s="1"/>
  <c r="D1761" i="27" s="1"/>
  <c r="C1769" i="27"/>
  <c r="C1779" i="27" s="1"/>
  <c r="C1761" i="27" s="1"/>
  <c r="B1769" i="27"/>
  <c r="B1779" i="27" s="1"/>
  <c r="E1763" i="27"/>
  <c r="D1763" i="27"/>
  <c r="C1763" i="27"/>
  <c r="B1761" i="27"/>
  <c r="B1762" i="27" s="1"/>
  <c r="E1749" i="27"/>
  <c r="D1749" i="27"/>
  <c r="C1749" i="27"/>
  <c r="B1749" i="27"/>
  <c r="E1744" i="27"/>
  <c r="E1754" i="27" s="1"/>
  <c r="D1744" i="27"/>
  <c r="D1754" i="27" s="1"/>
  <c r="D1736" i="27" s="1"/>
  <c r="C1744" i="27"/>
  <c r="C1754" i="27" s="1"/>
  <c r="C1736" i="27" s="1"/>
  <c r="C1739" i="27" s="1"/>
  <c r="B1744" i="27"/>
  <c r="B1754" i="27" s="1"/>
  <c r="B1736" i="27" s="1"/>
  <c r="B1737" i="27" s="1"/>
  <c r="E1738" i="27"/>
  <c r="D1738" i="27"/>
  <c r="C1738" i="27"/>
  <c r="E1736" i="27"/>
  <c r="E1737" i="27" s="1"/>
  <c r="E1724" i="27"/>
  <c r="D1724" i="27"/>
  <c r="C1724" i="27"/>
  <c r="B1724" i="27"/>
  <c r="E1719" i="27"/>
  <c r="E1729" i="27" s="1"/>
  <c r="E1711" i="27" s="1"/>
  <c r="D1719" i="27"/>
  <c r="D1729" i="27" s="1"/>
  <c r="D1711" i="27" s="1"/>
  <c r="C1719" i="27"/>
  <c r="B1719" i="27"/>
  <c r="B1729" i="27" s="1"/>
  <c r="E1713" i="27"/>
  <c r="D1713" i="27"/>
  <c r="C1713" i="27"/>
  <c r="B1711" i="27"/>
  <c r="B1712" i="27" s="1"/>
  <c r="E1699" i="27"/>
  <c r="D1699" i="27"/>
  <c r="C1699" i="27"/>
  <c r="B1699" i="27"/>
  <c r="E1694" i="27"/>
  <c r="E1704" i="27" s="1"/>
  <c r="D1694" i="27"/>
  <c r="D1704" i="27" s="1"/>
  <c r="D1686" i="27" s="1"/>
  <c r="C1694" i="27"/>
  <c r="C1704" i="27" s="1"/>
  <c r="C1686" i="27" s="1"/>
  <c r="C1689" i="27" s="1"/>
  <c r="B1694" i="27"/>
  <c r="B1704" i="27" s="1"/>
  <c r="B1686" i="27" s="1"/>
  <c r="B1687" i="27" s="1"/>
  <c r="E1688" i="27"/>
  <c r="D1688" i="27"/>
  <c r="C1688" i="27"/>
  <c r="E1686" i="27"/>
  <c r="E1687" i="27" s="1"/>
  <c r="E1674" i="27"/>
  <c r="D1674" i="27"/>
  <c r="C1674" i="27"/>
  <c r="B1674" i="27"/>
  <c r="E1669" i="27"/>
  <c r="E1679" i="27" s="1"/>
  <c r="E1661" i="27" s="1"/>
  <c r="D1669" i="27"/>
  <c r="D1679" i="27" s="1"/>
  <c r="D1661" i="27" s="1"/>
  <c r="C1669" i="27"/>
  <c r="C1679" i="27" s="1"/>
  <c r="C1661" i="27" s="1"/>
  <c r="B1669" i="27"/>
  <c r="B1679" i="27" s="1"/>
  <c r="E1663" i="27"/>
  <c r="D1663" i="27"/>
  <c r="C1663" i="27"/>
  <c r="B1661" i="27"/>
  <c r="B1662" i="27" s="1"/>
  <c r="E1649" i="27"/>
  <c r="D1649" i="27"/>
  <c r="C1649" i="27"/>
  <c r="B1649" i="27"/>
  <c r="E1644" i="27"/>
  <c r="E1654" i="27" s="1"/>
  <c r="D1644" i="27"/>
  <c r="D1654" i="27" s="1"/>
  <c r="D1636" i="27" s="1"/>
  <c r="C1644" i="27"/>
  <c r="C1654" i="27" s="1"/>
  <c r="C1636" i="27" s="1"/>
  <c r="C1639" i="27" s="1"/>
  <c r="B1644" i="27"/>
  <c r="B1654" i="27" s="1"/>
  <c r="B1636" i="27" s="1"/>
  <c r="B1637" i="27" s="1"/>
  <c r="E1638" i="27"/>
  <c r="D1638" i="27"/>
  <c r="C1638" i="27"/>
  <c r="E1636" i="27"/>
  <c r="E1637" i="27" s="1"/>
  <c r="E1624" i="27"/>
  <c r="D1624" i="27"/>
  <c r="C1624" i="27"/>
  <c r="B1624" i="27"/>
  <c r="E1619" i="27"/>
  <c r="E1629" i="27" s="1"/>
  <c r="E1611" i="27" s="1"/>
  <c r="D1619" i="27"/>
  <c r="D1629" i="27" s="1"/>
  <c r="D1611" i="27" s="1"/>
  <c r="C1619" i="27"/>
  <c r="C1629" i="27" s="1"/>
  <c r="C1611" i="27" s="1"/>
  <c r="B1619" i="27"/>
  <c r="B1629" i="27" s="1"/>
  <c r="E1613" i="27"/>
  <c r="D1613" i="27"/>
  <c r="C1613" i="27"/>
  <c r="B1611" i="27"/>
  <c r="B1612" i="27" s="1"/>
  <c r="E1599" i="27"/>
  <c r="D1599" i="27"/>
  <c r="C1599" i="27"/>
  <c r="B1599" i="27"/>
  <c r="E1594" i="27"/>
  <c r="E1604" i="27" s="1"/>
  <c r="E1586" i="27" s="1"/>
  <c r="E1587" i="27" s="1"/>
  <c r="D1594" i="27"/>
  <c r="D1604" i="27" s="1"/>
  <c r="D1586" i="27" s="1"/>
  <c r="C1594" i="27"/>
  <c r="C1604" i="27" s="1"/>
  <c r="B1594" i="27"/>
  <c r="B1604" i="27" s="1"/>
  <c r="B1586" i="27" s="1"/>
  <c r="B1587" i="27" s="1"/>
  <c r="E1588" i="27"/>
  <c r="D1588" i="27"/>
  <c r="C1588" i="27"/>
  <c r="C1586" i="27"/>
  <c r="C1589" i="27" s="1"/>
  <c r="E1574" i="27"/>
  <c r="D1574" i="27"/>
  <c r="C1574" i="27"/>
  <c r="B1574" i="27"/>
  <c r="E1569" i="27"/>
  <c r="E1579" i="27" s="1"/>
  <c r="E1561" i="27" s="1"/>
  <c r="D1569" i="27"/>
  <c r="D1579" i="27" s="1"/>
  <c r="D1561" i="27" s="1"/>
  <c r="C1569" i="27"/>
  <c r="C1579" i="27" s="1"/>
  <c r="C1561" i="27" s="1"/>
  <c r="B1569" i="27"/>
  <c r="B1579" i="27" s="1"/>
  <c r="B1561" i="27" s="1"/>
  <c r="B1562" i="27" s="1"/>
  <c r="E1563" i="27"/>
  <c r="D1563" i="27"/>
  <c r="C1563" i="27"/>
  <c r="E1549" i="27"/>
  <c r="D1549" i="27"/>
  <c r="C1549" i="27"/>
  <c r="B1549" i="27"/>
  <c r="E1544" i="27"/>
  <c r="E1554" i="27" s="1"/>
  <c r="E1536" i="27" s="1"/>
  <c r="E1537" i="27" s="1"/>
  <c r="D1544" i="27"/>
  <c r="D1554" i="27" s="1"/>
  <c r="D1536" i="27" s="1"/>
  <c r="C1544" i="27"/>
  <c r="C1554" i="27" s="1"/>
  <c r="B1544" i="27"/>
  <c r="B1554" i="27" s="1"/>
  <c r="B1536" i="27" s="1"/>
  <c r="B1537" i="27" s="1"/>
  <c r="E1538" i="27"/>
  <c r="D1538" i="27"/>
  <c r="C1538" i="27"/>
  <c r="C1536" i="27"/>
  <c r="E1524" i="27"/>
  <c r="D1524" i="27"/>
  <c r="C1524" i="27"/>
  <c r="B1524" i="27"/>
  <c r="E1519" i="27"/>
  <c r="E1529" i="27" s="1"/>
  <c r="E1511" i="27" s="1"/>
  <c r="D1519" i="27"/>
  <c r="D1529" i="27" s="1"/>
  <c r="D1511" i="27" s="1"/>
  <c r="C1519" i="27"/>
  <c r="C1529" i="27" s="1"/>
  <c r="C1511" i="27" s="1"/>
  <c r="B1519" i="27"/>
  <c r="B1529" i="27" s="1"/>
  <c r="B1511" i="27" s="1"/>
  <c r="B1512" i="27" s="1"/>
  <c r="E1513" i="27"/>
  <c r="D1513" i="27"/>
  <c r="C1513" i="27"/>
  <c r="E1499" i="27"/>
  <c r="D1499" i="27"/>
  <c r="C1499" i="27"/>
  <c r="B1499" i="27"/>
  <c r="E1494" i="27"/>
  <c r="E1504" i="27" s="1"/>
  <c r="E1486" i="27" s="1"/>
  <c r="D1494" i="27"/>
  <c r="D1504" i="27" s="1"/>
  <c r="D1486" i="27" s="1"/>
  <c r="C1494" i="27"/>
  <c r="C1504" i="27" s="1"/>
  <c r="C1486" i="27" s="1"/>
  <c r="B1494" i="27"/>
  <c r="B1504" i="27" s="1"/>
  <c r="B1486" i="27" s="1"/>
  <c r="B1487" i="27" s="1"/>
  <c r="E1488" i="27"/>
  <c r="D1488" i="27"/>
  <c r="C1488" i="27"/>
  <c r="E1474" i="27"/>
  <c r="E1469" i="27"/>
  <c r="D1469" i="27"/>
  <c r="D1479" i="27" s="1"/>
  <c r="D1461" i="27" s="1"/>
  <c r="C1469" i="27"/>
  <c r="C1479" i="27" s="1"/>
  <c r="C1461" i="27" s="1"/>
  <c r="B1469" i="27"/>
  <c r="B1479" i="27" s="1"/>
  <c r="B1461" i="27" s="1"/>
  <c r="B1462" i="27" s="1"/>
  <c r="E1463" i="27"/>
  <c r="D1463" i="27"/>
  <c r="C1463" i="27"/>
  <c r="E1449" i="27"/>
  <c r="D1449" i="27"/>
  <c r="C1449" i="27"/>
  <c r="B1449" i="27"/>
  <c r="E1444" i="27"/>
  <c r="E1454" i="27" s="1"/>
  <c r="E1436" i="27" s="1"/>
  <c r="D1444" i="27"/>
  <c r="D1454" i="27" s="1"/>
  <c r="D1436" i="27" s="1"/>
  <c r="C1444" i="27"/>
  <c r="C1454" i="27" s="1"/>
  <c r="C1436" i="27" s="1"/>
  <c r="B1444" i="27"/>
  <c r="B1454" i="27" s="1"/>
  <c r="B1436" i="27" s="1"/>
  <c r="B1437" i="27" s="1"/>
  <c r="E1438" i="27"/>
  <c r="D1438" i="27"/>
  <c r="C1438" i="27"/>
  <c r="E1424" i="27"/>
  <c r="D1424" i="27"/>
  <c r="C1424" i="27"/>
  <c r="B1424" i="27"/>
  <c r="E1419" i="27"/>
  <c r="E1429" i="27" s="1"/>
  <c r="E1411" i="27" s="1"/>
  <c r="D1419" i="27"/>
  <c r="D1429" i="27" s="1"/>
  <c r="D1411" i="27" s="1"/>
  <c r="C1419" i="27"/>
  <c r="C1429" i="27" s="1"/>
  <c r="C1411" i="27" s="1"/>
  <c r="B1419" i="27"/>
  <c r="B1429" i="27" s="1"/>
  <c r="B1411" i="27" s="1"/>
  <c r="B1412" i="27" s="1"/>
  <c r="E1413" i="27"/>
  <c r="D1413" i="27"/>
  <c r="C1413" i="27"/>
  <c r="E1399" i="27"/>
  <c r="D1399" i="27"/>
  <c r="C1399" i="27"/>
  <c r="B1399" i="27"/>
  <c r="E1394" i="27"/>
  <c r="E1404" i="27" s="1"/>
  <c r="E1386" i="27" s="1"/>
  <c r="D1394" i="27"/>
  <c r="D1404" i="27" s="1"/>
  <c r="D1386" i="27" s="1"/>
  <c r="C1394" i="27"/>
  <c r="C1404" i="27" s="1"/>
  <c r="C1386" i="27" s="1"/>
  <c r="B1394" i="27"/>
  <c r="B1404" i="27" s="1"/>
  <c r="B1386" i="27" s="1"/>
  <c r="B1387" i="27" s="1"/>
  <c r="E1388" i="27"/>
  <c r="D1388" i="27"/>
  <c r="C1388" i="27"/>
  <c r="E1374" i="27"/>
  <c r="D1374" i="27"/>
  <c r="C1374" i="27"/>
  <c r="B1374" i="27"/>
  <c r="E1369" i="27"/>
  <c r="E1379" i="27" s="1"/>
  <c r="E1361" i="27" s="1"/>
  <c r="D1369" i="27"/>
  <c r="D1379" i="27" s="1"/>
  <c r="D1361" i="27" s="1"/>
  <c r="C1369" i="27"/>
  <c r="C1379" i="27" s="1"/>
  <c r="C1361" i="27" s="1"/>
  <c r="B1369" i="27"/>
  <c r="B1379" i="27" s="1"/>
  <c r="B1361" i="27" s="1"/>
  <c r="B1362" i="27" s="1"/>
  <c r="E1363" i="27"/>
  <c r="D1363" i="27"/>
  <c r="C1363" i="27"/>
  <c r="E1349" i="27"/>
  <c r="D1349" i="27"/>
  <c r="C1349" i="27"/>
  <c r="B1349" i="27"/>
  <c r="E1344" i="27"/>
  <c r="E1354" i="27" s="1"/>
  <c r="E1336" i="27" s="1"/>
  <c r="D1344" i="27"/>
  <c r="D1354" i="27" s="1"/>
  <c r="D1336" i="27" s="1"/>
  <c r="C1344" i="27"/>
  <c r="C1354" i="27" s="1"/>
  <c r="C1336" i="27" s="1"/>
  <c r="B1344" i="27"/>
  <c r="B1354" i="27" s="1"/>
  <c r="B1336" i="27" s="1"/>
  <c r="B1337" i="27" s="1"/>
  <c r="E1338" i="27"/>
  <c r="D1338" i="27"/>
  <c r="C1338" i="27"/>
  <c r="E1324" i="27"/>
  <c r="D1324" i="27"/>
  <c r="C1324" i="27"/>
  <c r="B1324" i="27"/>
  <c r="E1319" i="27"/>
  <c r="E1329" i="27" s="1"/>
  <c r="E1311" i="27" s="1"/>
  <c r="D1319" i="27"/>
  <c r="D1329" i="27" s="1"/>
  <c r="D1311" i="27" s="1"/>
  <c r="C1319" i="27"/>
  <c r="C1329" i="27" s="1"/>
  <c r="C1311" i="27" s="1"/>
  <c r="B1319" i="27"/>
  <c r="B1329" i="27" s="1"/>
  <c r="B1311" i="27" s="1"/>
  <c r="B1312" i="27" s="1"/>
  <c r="E1313" i="27"/>
  <c r="D1313" i="27"/>
  <c r="C1313" i="27"/>
  <c r="E1299" i="27"/>
  <c r="D1299" i="27"/>
  <c r="C1299" i="27"/>
  <c r="B1299" i="27"/>
  <c r="E1294" i="27"/>
  <c r="E1304" i="27" s="1"/>
  <c r="E1286" i="27" s="1"/>
  <c r="D1294" i="27"/>
  <c r="D1304" i="27" s="1"/>
  <c r="D1286" i="27" s="1"/>
  <c r="C1294" i="27"/>
  <c r="C1304" i="27" s="1"/>
  <c r="C1286" i="27" s="1"/>
  <c r="B1294" i="27"/>
  <c r="B1304" i="27" s="1"/>
  <c r="B1286" i="27" s="1"/>
  <c r="B1287" i="27" s="1"/>
  <c r="E1288" i="27"/>
  <c r="D1288" i="27"/>
  <c r="C1288" i="27"/>
  <c r="E1274" i="27"/>
  <c r="D1274" i="27"/>
  <c r="C1274" i="27"/>
  <c r="B1274" i="27"/>
  <c r="E1269" i="27"/>
  <c r="E1279" i="27" s="1"/>
  <c r="E1261" i="27" s="1"/>
  <c r="D1269" i="27"/>
  <c r="D1279" i="27" s="1"/>
  <c r="D1261" i="27" s="1"/>
  <c r="C1269" i="27"/>
  <c r="C1279" i="27" s="1"/>
  <c r="C1261" i="27" s="1"/>
  <c r="B1269" i="27"/>
  <c r="B1279" i="27" s="1"/>
  <c r="B1261" i="27" s="1"/>
  <c r="B1262" i="27" s="1"/>
  <c r="E1263" i="27"/>
  <c r="D1263" i="27"/>
  <c r="C1263" i="27"/>
  <c r="B1263" i="27"/>
  <c r="E1249" i="27"/>
  <c r="D1249" i="27"/>
  <c r="C1249" i="27"/>
  <c r="B1249" i="27"/>
  <c r="E1244" i="27"/>
  <c r="E1254" i="27" s="1"/>
  <c r="E1236" i="27" s="1"/>
  <c r="D1244" i="27"/>
  <c r="D1254" i="27" s="1"/>
  <c r="D1236" i="27" s="1"/>
  <c r="C1244" i="27"/>
  <c r="C1254" i="27" s="1"/>
  <c r="C1236" i="27" s="1"/>
  <c r="B1244" i="27"/>
  <c r="B1254" i="27" s="1"/>
  <c r="B1236" i="27" s="1"/>
  <c r="B1237" i="27" s="1"/>
  <c r="E1238" i="27"/>
  <c r="D1238" i="27"/>
  <c r="C1238" i="27"/>
  <c r="E1224" i="27"/>
  <c r="E1219" i="27"/>
  <c r="D1219" i="27"/>
  <c r="D1229" i="27" s="1"/>
  <c r="D1211" i="27" s="1"/>
  <c r="C1219" i="27"/>
  <c r="C1229" i="27" s="1"/>
  <c r="C1211" i="27" s="1"/>
  <c r="C1214" i="27" s="1"/>
  <c r="B1219" i="27"/>
  <c r="B1229" i="27" s="1"/>
  <c r="B1211" i="27" s="1"/>
  <c r="B1212" i="27" s="1"/>
  <c r="E1213" i="27"/>
  <c r="D1213" i="27"/>
  <c r="C1213" i="27"/>
  <c r="E1199" i="27"/>
  <c r="D1199" i="27"/>
  <c r="C1199" i="27"/>
  <c r="B1199" i="27"/>
  <c r="E1194" i="27"/>
  <c r="E1204" i="27" s="1"/>
  <c r="E1186" i="27" s="1"/>
  <c r="D1194" i="27"/>
  <c r="D1204" i="27" s="1"/>
  <c r="D1186" i="27" s="1"/>
  <c r="C1194" i="27"/>
  <c r="C1204" i="27" s="1"/>
  <c r="C1186" i="27" s="1"/>
  <c r="B1194" i="27"/>
  <c r="B1204" i="27" s="1"/>
  <c r="B1186" i="27" s="1"/>
  <c r="B1187" i="27" s="1"/>
  <c r="E1188" i="27"/>
  <c r="D1188" i="27"/>
  <c r="C1188" i="27"/>
  <c r="E1174" i="27"/>
  <c r="D1174" i="27"/>
  <c r="C1174" i="27"/>
  <c r="B1174" i="27"/>
  <c r="E1169" i="27"/>
  <c r="E1179" i="27" s="1"/>
  <c r="E1161" i="27" s="1"/>
  <c r="E1164" i="27" s="1"/>
  <c r="D1169" i="27"/>
  <c r="D1179" i="27" s="1"/>
  <c r="D1161" i="27" s="1"/>
  <c r="C1169" i="27"/>
  <c r="C1179" i="27" s="1"/>
  <c r="C1161" i="27" s="1"/>
  <c r="B1169" i="27"/>
  <c r="B1179" i="27" s="1"/>
  <c r="B1161" i="27" s="1"/>
  <c r="B1162" i="27" s="1"/>
  <c r="E1165" i="27"/>
  <c r="E1163" i="27"/>
  <c r="D1163" i="27"/>
  <c r="C1163" i="27"/>
  <c r="E1149" i="27"/>
  <c r="D1149" i="27"/>
  <c r="E1144" i="27"/>
  <c r="D1144" i="27"/>
  <c r="C1144" i="27"/>
  <c r="C1154" i="27" s="1"/>
  <c r="C1136" i="27" s="1"/>
  <c r="B1144" i="27"/>
  <c r="B1154" i="27" s="1"/>
  <c r="B1136" i="27" s="1"/>
  <c r="B1137" i="27" s="1"/>
  <c r="E1138" i="27"/>
  <c r="D1138" i="27"/>
  <c r="C1138" i="27"/>
  <c r="E1137" i="27"/>
  <c r="E1124" i="27"/>
  <c r="D1124" i="27"/>
  <c r="E1119" i="27"/>
  <c r="D1119" i="27"/>
  <c r="C1119" i="27"/>
  <c r="C1129" i="27" s="1"/>
  <c r="C1111" i="27" s="1"/>
  <c r="B1119" i="27"/>
  <c r="B1129" i="27" s="1"/>
  <c r="B1111" i="27" s="1"/>
  <c r="B1112" i="27" s="1"/>
  <c r="E1113" i="27"/>
  <c r="D1113" i="27"/>
  <c r="C1113" i="27"/>
  <c r="E1099" i="27"/>
  <c r="D1099" i="27"/>
  <c r="C1099" i="27"/>
  <c r="B1099" i="27"/>
  <c r="E1094" i="27"/>
  <c r="E1104" i="27" s="1"/>
  <c r="D1094" i="27"/>
  <c r="D1104" i="27" s="1"/>
  <c r="D1086" i="27" s="1"/>
  <c r="C1094" i="27"/>
  <c r="C1104" i="27" s="1"/>
  <c r="C1086" i="27" s="1"/>
  <c r="B1094" i="27"/>
  <c r="B1104" i="27" s="1"/>
  <c r="B1086" i="27" s="1"/>
  <c r="B1087" i="27" s="1"/>
  <c r="E1088" i="27"/>
  <c r="D1088" i="27"/>
  <c r="C1088" i="27"/>
  <c r="E1087" i="27"/>
  <c r="E1074" i="27"/>
  <c r="D1074" i="27"/>
  <c r="C1074" i="27"/>
  <c r="B1074" i="27"/>
  <c r="E1069" i="27"/>
  <c r="E1079" i="27" s="1"/>
  <c r="E1061" i="27" s="1"/>
  <c r="D1069" i="27"/>
  <c r="D1079" i="27" s="1"/>
  <c r="D1061" i="27" s="1"/>
  <c r="C1069" i="27"/>
  <c r="C1079" i="27" s="1"/>
  <c r="C1061" i="27" s="1"/>
  <c r="B1069" i="27"/>
  <c r="B1079" i="27" s="1"/>
  <c r="B1061" i="27" s="1"/>
  <c r="B1062" i="27" s="1"/>
  <c r="E1063" i="27"/>
  <c r="D1063" i="27"/>
  <c r="C1063" i="27"/>
  <c r="E1049" i="27"/>
  <c r="D1049" i="27"/>
  <c r="C1049" i="27"/>
  <c r="B1049" i="27"/>
  <c r="E1044" i="27"/>
  <c r="E1054" i="27" s="1"/>
  <c r="E1036" i="27" s="1"/>
  <c r="D1044" i="27"/>
  <c r="D1054" i="27" s="1"/>
  <c r="D1036" i="27" s="1"/>
  <c r="C1044" i="27"/>
  <c r="C1054" i="27" s="1"/>
  <c r="C1036" i="27" s="1"/>
  <c r="B1044" i="27"/>
  <c r="B1054" i="27" s="1"/>
  <c r="B1036" i="27" s="1"/>
  <c r="B1037" i="27" s="1"/>
  <c r="E1038" i="27"/>
  <c r="D1038" i="27"/>
  <c r="C1038" i="27"/>
  <c r="E1024" i="27"/>
  <c r="D1024" i="27"/>
  <c r="C1024" i="27"/>
  <c r="B1024" i="27"/>
  <c r="E1019" i="27"/>
  <c r="E1029" i="27" s="1"/>
  <c r="D1019" i="27"/>
  <c r="D1029" i="27" s="1"/>
  <c r="C1019" i="27"/>
  <c r="C1029" i="27" s="1"/>
  <c r="C1011" i="27" s="1"/>
  <c r="B1019" i="27"/>
  <c r="B1029" i="27" s="1"/>
  <c r="B1011" i="27" s="1"/>
  <c r="B1012" i="27" s="1"/>
  <c r="E1014" i="27"/>
  <c r="E1013" i="27"/>
  <c r="D1013" i="27"/>
  <c r="C1013" i="27"/>
  <c r="E1012" i="27"/>
  <c r="D1012" i="27"/>
  <c r="E999" i="27"/>
  <c r="D999" i="27"/>
  <c r="C999" i="27"/>
  <c r="B999" i="27"/>
  <c r="E994" i="27"/>
  <c r="E1004" i="27" s="1"/>
  <c r="D994" i="27"/>
  <c r="D1004" i="27" s="1"/>
  <c r="C994" i="27"/>
  <c r="C1004" i="27" s="1"/>
  <c r="C986" i="27" s="1"/>
  <c r="B994" i="27"/>
  <c r="E989" i="27"/>
  <c r="E988" i="27"/>
  <c r="D988" i="27"/>
  <c r="C988" i="27"/>
  <c r="E987" i="27"/>
  <c r="D987" i="27"/>
  <c r="E974" i="27"/>
  <c r="D974" i="27"/>
  <c r="C974" i="27"/>
  <c r="B974" i="27"/>
  <c r="E969" i="27"/>
  <c r="E979" i="27" s="1"/>
  <c r="D969" i="27"/>
  <c r="D979" i="27" s="1"/>
  <c r="C969" i="27"/>
  <c r="C979" i="27" s="1"/>
  <c r="C961" i="27" s="1"/>
  <c r="B969" i="27"/>
  <c r="B979" i="27" s="1"/>
  <c r="B961" i="27" s="1"/>
  <c r="B962" i="27" s="1"/>
  <c r="E964" i="27"/>
  <c r="E963" i="27"/>
  <c r="D963" i="27"/>
  <c r="C963" i="27"/>
  <c r="E962" i="27"/>
  <c r="D962" i="27"/>
  <c r="E949" i="27"/>
  <c r="D949" i="27"/>
  <c r="C949" i="27"/>
  <c r="B949" i="27"/>
  <c r="E944" i="27"/>
  <c r="E954" i="27" s="1"/>
  <c r="D944" i="27"/>
  <c r="D954" i="27" s="1"/>
  <c r="C944" i="27"/>
  <c r="C954" i="27" s="1"/>
  <c r="C936" i="27" s="1"/>
  <c r="B944" i="27"/>
  <c r="B954" i="27" s="1"/>
  <c r="B936" i="27" s="1"/>
  <c r="B937" i="27" s="1"/>
  <c r="E939" i="27"/>
  <c r="E938" i="27"/>
  <c r="D938" i="27"/>
  <c r="C938" i="27"/>
  <c r="E937" i="27"/>
  <c r="D937" i="27"/>
  <c r="E940" i="27" s="1"/>
  <c r="E924" i="27"/>
  <c r="D924" i="27"/>
  <c r="C924" i="27"/>
  <c r="B924" i="27"/>
  <c r="E919" i="27"/>
  <c r="E929" i="27" s="1"/>
  <c r="D919" i="27"/>
  <c r="D929" i="27" s="1"/>
  <c r="C919" i="27"/>
  <c r="C929" i="27" s="1"/>
  <c r="C911" i="27" s="1"/>
  <c r="B919" i="27"/>
  <c r="B929" i="27" s="1"/>
  <c r="B911" i="27" s="1"/>
  <c r="B912" i="27" s="1"/>
  <c r="E914" i="27"/>
  <c r="E913" i="27"/>
  <c r="D913" i="27"/>
  <c r="C913" i="27"/>
  <c r="E912" i="27"/>
  <c r="D912" i="27"/>
  <c r="E899" i="27"/>
  <c r="D899" i="27"/>
  <c r="C899" i="27"/>
  <c r="B899" i="27"/>
  <c r="E894" i="27"/>
  <c r="E904" i="27" s="1"/>
  <c r="D894" i="27"/>
  <c r="D904" i="27" s="1"/>
  <c r="C894" i="27"/>
  <c r="C904" i="27" s="1"/>
  <c r="C886" i="27" s="1"/>
  <c r="B894" i="27"/>
  <c r="B904" i="27" s="1"/>
  <c r="B886" i="27" s="1"/>
  <c r="B887" i="27" s="1"/>
  <c r="E889" i="27"/>
  <c r="E888" i="27"/>
  <c r="D888" i="27"/>
  <c r="C888" i="27"/>
  <c r="E887" i="27"/>
  <c r="D887" i="27"/>
  <c r="E874" i="27"/>
  <c r="D874" i="27"/>
  <c r="C874" i="27"/>
  <c r="B874" i="27"/>
  <c r="E869" i="27"/>
  <c r="E879" i="27" s="1"/>
  <c r="E861" i="27" s="1"/>
  <c r="D869" i="27"/>
  <c r="D879" i="27" s="1"/>
  <c r="C869" i="27"/>
  <c r="C879" i="27" s="1"/>
  <c r="C861" i="27" s="1"/>
  <c r="B869" i="27"/>
  <c r="B879" i="27" s="1"/>
  <c r="B861" i="27" s="1"/>
  <c r="B862" i="27" s="1"/>
  <c r="E863" i="27"/>
  <c r="D863" i="27"/>
  <c r="C863" i="27"/>
  <c r="D862" i="27"/>
  <c r="E849" i="27"/>
  <c r="D849" i="27"/>
  <c r="C849" i="27"/>
  <c r="B849" i="27"/>
  <c r="E844" i="27"/>
  <c r="E854" i="27" s="1"/>
  <c r="D844" i="27"/>
  <c r="D854" i="27" s="1"/>
  <c r="C844" i="27"/>
  <c r="C854" i="27" s="1"/>
  <c r="C836" i="27" s="1"/>
  <c r="B844" i="27"/>
  <c r="B854" i="27" s="1"/>
  <c r="B836" i="27" s="1"/>
  <c r="B837" i="27" s="1"/>
  <c r="E839" i="27"/>
  <c r="E838" i="27"/>
  <c r="D838" i="27"/>
  <c r="C838" i="27"/>
  <c r="E837" i="27"/>
  <c r="D837" i="27"/>
  <c r="E824" i="27"/>
  <c r="D824" i="27"/>
  <c r="C824" i="27"/>
  <c r="B824" i="27"/>
  <c r="E819" i="27"/>
  <c r="E829" i="27" s="1"/>
  <c r="D819" i="27"/>
  <c r="D829" i="27" s="1"/>
  <c r="C819" i="27"/>
  <c r="C829" i="27" s="1"/>
  <c r="C811" i="27" s="1"/>
  <c r="B819" i="27"/>
  <c r="B829" i="27" s="1"/>
  <c r="B811" i="27" s="1"/>
  <c r="B812" i="27" s="1"/>
  <c r="E814" i="27"/>
  <c r="E813" i="27"/>
  <c r="D813" i="27"/>
  <c r="C813" i="27"/>
  <c r="E812" i="27"/>
  <c r="D812" i="27"/>
  <c r="E799" i="27"/>
  <c r="D799" i="27"/>
  <c r="C799" i="27"/>
  <c r="B799" i="27"/>
  <c r="E794" i="27"/>
  <c r="E804" i="27" s="1"/>
  <c r="D794" i="27"/>
  <c r="D804" i="27" s="1"/>
  <c r="C794" i="27"/>
  <c r="C804" i="27" s="1"/>
  <c r="C786" i="27" s="1"/>
  <c r="B794" i="27"/>
  <c r="B804" i="27" s="1"/>
  <c r="B786" i="27" s="1"/>
  <c r="B787" i="27" s="1"/>
  <c r="E789" i="27"/>
  <c r="E788" i="27"/>
  <c r="D788" i="27"/>
  <c r="C788" i="27"/>
  <c r="E787" i="27"/>
  <c r="D787" i="27"/>
  <c r="E774" i="27"/>
  <c r="D774" i="27"/>
  <c r="C774" i="27"/>
  <c r="B774" i="27"/>
  <c r="E769" i="27"/>
  <c r="E779" i="27" s="1"/>
  <c r="D769" i="27"/>
  <c r="D779" i="27" s="1"/>
  <c r="C769" i="27"/>
  <c r="C779" i="27" s="1"/>
  <c r="C761" i="27" s="1"/>
  <c r="B769" i="27"/>
  <c r="B779" i="27" s="1"/>
  <c r="B761" i="27" s="1"/>
  <c r="B762" i="27" s="1"/>
  <c r="E764" i="27"/>
  <c r="E763" i="27"/>
  <c r="D763" i="27"/>
  <c r="C763" i="27"/>
  <c r="E762" i="27"/>
  <c r="D762" i="27"/>
  <c r="E749" i="27"/>
  <c r="D749" i="27"/>
  <c r="C749" i="27"/>
  <c r="B749" i="27"/>
  <c r="E744" i="27"/>
  <c r="E754" i="27" s="1"/>
  <c r="D744" i="27"/>
  <c r="D754" i="27" s="1"/>
  <c r="C744" i="27"/>
  <c r="C754" i="27" s="1"/>
  <c r="C736" i="27" s="1"/>
  <c r="B744" i="27"/>
  <c r="B754" i="27" s="1"/>
  <c r="B736" i="27" s="1"/>
  <c r="B737" i="27" s="1"/>
  <c r="E739" i="27"/>
  <c r="E738" i="27"/>
  <c r="D738" i="27"/>
  <c r="C738" i="27"/>
  <c r="E737" i="27"/>
  <c r="D737" i="27"/>
  <c r="E724" i="27"/>
  <c r="D724" i="27"/>
  <c r="C724" i="27"/>
  <c r="B724" i="27"/>
  <c r="E719" i="27"/>
  <c r="E729" i="27" s="1"/>
  <c r="D719" i="27"/>
  <c r="D729" i="27" s="1"/>
  <c r="C719" i="27"/>
  <c r="C729" i="27" s="1"/>
  <c r="C711" i="27" s="1"/>
  <c r="B719" i="27"/>
  <c r="B729" i="27" s="1"/>
  <c r="B711" i="27" s="1"/>
  <c r="B712" i="27" s="1"/>
  <c r="E714" i="27"/>
  <c r="E713" i="27"/>
  <c r="D713" i="27"/>
  <c r="C713" i="27"/>
  <c r="E712" i="27"/>
  <c r="D712" i="27"/>
  <c r="E715" i="27" s="1"/>
  <c r="E699" i="27"/>
  <c r="D699" i="27"/>
  <c r="C699" i="27"/>
  <c r="B699" i="27"/>
  <c r="E694" i="27"/>
  <c r="E704" i="27" s="1"/>
  <c r="D694" i="27"/>
  <c r="D704" i="27" s="1"/>
  <c r="C694" i="27"/>
  <c r="C704" i="27" s="1"/>
  <c r="C686" i="27" s="1"/>
  <c r="B694" i="27"/>
  <c r="B704" i="27" s="1"/>
  <c r="B686" i="27" s="1"/>
  <c r="B687" i="27" s="1"/>
  <c r="E689" i="27"/>
  <c r="E688" i="27"/>
  <c r="D688" i="27"/>
  <c r="C688" i="27"/>
  <c r="E687" i="27"/>
  <c r="D687" i="27"/>
  <c r="E674" i="27"/>
  <c r="D674" i="27"/>
  <c r="C674" i="27"/>
  <c r="B674" i="27"/>
  <c r="E669" i="27"/>
  <c r="E679" i="27" s="1"/>
  <c r="D669" i="27"/>
  <c r="D679" i="27" s="1"/>
  <c r="C669" i="27"/>
  <c r="C679" i="27" s="1"/>
  <c r="C661" i="27" s="1"/>
  <c r="B669" i="27"/>
  <c r="B679" i="27" s="1"/>
  <c r="B661" i="27" s="1"/>
  <c r="B662" i="27" s="1"/>
  <c r="E664" i="27"/>
  <c r="E663" i="27"/>
  <c r="D663" i="27"/>
  <c r="C663" i="27"/>
  <c r="E662" i="27"/>
  <c r="D662" i="27"/>
  <c r="E649" i="27"/>
  <c r="D649" i="27"/>
  <c r="C649" i="27"/>
  <c r="B649" i="27"/>
  <c r="E644" i="27"/>
  <c r="E654" i="27" s="1"/>
  <c r="D644" i="27"/>
  <c r="D654" i="27" s="1"/>
  <c r="C644" i="27"/>
  <c r="C654" i="27" s="1"/>
  <c r="C636" i="27" s="1"/>
  <c r="B644" i="27"/>
  <c r="B654" i="27" s="1"/>
  <c r="B636" i="27" s="1"/>
  <c r="B637" i="27" s="1"/>
  <c r="E639" i="27"/>
  <c r="E638" i="27"/>
  <c r="D638" i="27"/>
  <c r="C638" i="27"/>
  <c r="E637" i="27"/>
  <c r="D637" i="27"/>
  <c r="E624" i="27"/>
  <c r="D624" i="27"/>
  <c r="C624" i="27"/>
  <c r="B624" i="27"/>
  <c r="E619" i="27"/>
  <c r="E629" i="27" s="1"/>
  <c r="D619" i="27"/>
  <c r="D629" i="27" s="1"/>
  <c r="C619" i="27"/>
  <c r="C629" i="27" s="1"/>
  <c r="C611" i="27" s="1"/>
  <c r="B619" i="27"/>
  <c r="B629" i="27" s="1"/>
  <c r="B611" i="27" s="1"/>
  <c r="B612" i="27" s="1"/>
  <c r="E614" i="27"/>
  <c r="E613" i="27"/>
  <c r="D613" i="27"/>
  <c r="C613" i="27"/>
  <c r="E612" i="27"/>
  <c r="D612" i="27"/>
  <c r="E615" i="27" s="1"/>
  <c r="E599" i="27"/>
  <c r="D599" i="27"/>
  <c r="C599" i="27"/>
  <c r="B599" i="27"/>
  <c r="E594" i="27"/>
  <c r="E604" i="27" s="1"/>
  <c r="D594" i="27"/>
  <c r="D604" i="27" s="1"/>
  <c r="C594" i="27"/>
  <c r="C604" i="27" s="1"/>
  <c r="C586" i="27" s="1"/>
  <c r="B594" i="27"/>
  <c r="B604" i="27" s="1"/>
  <c r="B586" i="27" s="1"/>
  <c r="B587" i="27" s="1"/>
  <c r="E589" i="27"/>
  <c r="E588" i="27"/>
  <c r="D588" i="27"/>
  <c r="C588" i="27"/>
  <c r="E587" i="27"/>
  <c r="D587" i="27"/>
  <c r="E574" i="27"/>
  <c r="D574" i="27"/>
  <c r="C574" i="27"/>
  <c r="B574" i="27"/>
  <c r="E569" i="27"/>
  <c r="E579" i="27" s="1"/>
  <c r="E561" i="27" s="1"/>
  <c r="D569" i="27"/>
  <c r="D579" i="27" s="1"/>
  <c r="D561" i="27" s="1"/>
  <c r="C569" i="27"/>
  <c r="C579" i="27" s="1"/>
  <c r="C561" i="27" s="1"/>
  <c r="B569" i="27"/>
  <c r="B579" i="27" s="1"/>
  <c r="B561" i="27" s="1"/>
  <c r="B562" i="27" s="1"/>
  <c r="E563" i="27"/>
  <c r="D563" i="27"/>
  <c r="C563" i="27"/>
  <c r="E549" i="27"/>
  <c r="D549" i="27"/>
  <c r="C549" i="27"/>
  <c r="B549" i="27"/>
  <c r="E544" i="27"/>
  <c r="E554" i="27" s="1"/>
  <c r="D544" i="27"/>
  <c r="D554" i="27" s="1"/>
  <c r="C544" i="27"/>
  <c r="C554" i="27" s="1"/>
  <c r="C536" i="27" s="1"/>
  <c r="B544" i="27"/>
  <c r="B554" i="27" s="1"/>
  <c r="B536" i="27" s="1"/>
  <c r="B537" i="27" s="1"/>
  <c r="E539" i="27"/>
  <c r="E538" i="27"/>
  <c r="D538" i="27"/>
  <c r="C538" i="27"/>
  <c r="E537" i="27"/>
  <c r="E540" i="27" s="1"/>
  <c r="D537" i="27"/>
  <c r="E524" i="27"/>
  <c r="D524" i="27"/>
  <c r="C524" i="27"/>
  <c r="B524" i="27"/>
  <c r="E519" i="27"/>
  <c r="E529" i="27" s="1"/>
  <c r="D519" i="27"/>
  <c r="D529" i="27" s="1"/>
  <c r="C519" i="27"/>
  <c r="C529" i="27" s="1"/>
  <c r="C511" i="27" s="1"/>
  <c r="B519" i="27"/>
  <c r="B529" i="27" s="1"/>
  <c r="B511" i="27" s="1"/>
  <c r="B512" i="27" s="1"/>
  <c r="E514" i="27"/>
  <c r="E513" i="27"/>
  <c r="D513" i="27"/>
  <c r="C513" i="27"/>
  <c r="E512" i="27"/>
  <c r="E515" i="27" s="1"/>
  <c r="D512" i="27"/>
  <c r="E499" i="27"/>
  <c r="D499" i="27"/>
  <c r="C499" i="27"/>
  <c r="B499" i="27"/>
  <c r="E494" i="27"/>
  <c r="E504" i="27" s="1"/>
  <c r="D494" i="27"/>
  <c r="D504" i="27" s="1"/>
  <c r="C494" i="27"/>
  <c r="C504" i="27" s="1"/>
  <c r="C486" i="27" s="1"/>
  <c r="B494" i="27"/>
  <c r="B504" i="27" s="1"/>
  <c r="B486" i="27" s="1"/>
  <c r="B487" i="27" s="1"/>
  <c r="E489" i="27"/>
  <c r="E488" i="27"/>
  <c r="D488" i="27"/>
  <c r="C488" i="27"/>
  <c r="E487" i="27"/>
  <c r="D487" i="27"/>
  <c r="E474" i="27"/>
  <c r="D474" i="27"/>
  <c r="C474" i="27"/>
  <c r="B474" i="27"/>
  <c r="E469" i="27"/>
  <c r="E479" i="27" s="1"/>
  <c r="E461" i="27" s="1"/>
  <c r="D469" i="27"/>
  <c r="D479" i="27" s="1"/>
  <c r="D461" i="27" s="1"/>
  <c r="C469" i="27"/>
  <c r="C479" i="27" s="1"/>
  <c r="C461" i="27" s="1"/>
  <c r="B469" i="27"/>
  <c r="B479" i="27" s="1"/>
  <c r="B461" i="27" s="1"/>
  <c r="B462" i="27" s="1"/>
  <c r="E463" i="27"/>
  <c r="D463" i="27"/>
  <c r="C463" i="27"/>
  <c r="E449" i="27"/>
  <c r="E454" i="27" s="1"/>
  <c r="E436" i="27" s="1"/>
  <c r="D449" i="27"/>
  <c r="D454" i="27" s="1"/>
  <c r="D436" i="27" s="1"/>
  <c r="C449" i="27"/>
  <c r="C454" i="27" s="1"/>
  <c r="C436" i="27" s="1"/>
  <c r="B449" i="27"/>
  <c r="B454" i="27" s="1"/>
  <c r="B436" i="27" s="1"/>
  <c r="B437" i="27" s="1"/>
  <c r="E438" i="27"/>
  <c r="D438" i="27"/>
  <c r="C438" i="27"/>
  <c r="E424" i="27"/>
  <c r="D424" i="27"/>
  <c r="C424" i="27"/>
  <c r="B424" i="27"/>
  <c r="E419" i="27"/>
  <c r="E429" i="27" s="1"/>
  <c r="E411" i="27" s="1"/>
  <c r="D419" i="27"/>
  <c r="D429" i="27" s="1"/>
  <c r="D411" i="27" s="1"/>
  <c r="C419" i="27"/>
  <c r="C429" i="27" s="1"/>
  <c r="C411" i="27" s="1"/>
  <c r="B419" i="27"/>
  <c r="B429" i="27" s="1"/>
  <c r="B411" i="27" s="1"/>
  <c r="B412" i="27" s="1"/>
  <c r="E413" i="27"/>
  <c r="D413" i="27"/>
  <c r="C413" i="27"/>
  <c r="E399" i="27"/>
  <c r="D399" i="27"/>
  <c r="D386" i="27" s="1"/>
  <c r="C399" i="27"/>
  <c r="C386" i="27" s="1"/>
  <c r="C389" i="27" s="1"/>
  <c r="B399" i="27"/>
  <c r="B386" i="27" s="1"/>
  <c r="B387" i="27" s="1"/>
  <c r="E394" i="27"/>
  <c r="E404" i="27" s="1"/>
  <c r="D394" i="27"/>
  <c r="D404" i="27" s="1"/>
  <c r="C394" i="27"/>
  <c r="C404" i="27" s="1"/>
  <c r="B394" i="27"/>
  <c r="B404" i="27" s="1"/>
  <c r="E388" i="27"/>
  <c r="D388" i="27"/>
  <c r="C388" i="27"/>
  <c r="E386" i="27"/>
  <c r="E387" i="27" s="1"/>
  <c r="E374" i="27"/>
  <c r="E361" i="27" s="1"/>
  <c r="D374" i="27"/>
  <c r="D361" i="27" s="1"/>
  <c r="C374" i="27"/>
  <c r="C361" i="27" s="1"/>
  <c r="B374" i="27"/>
  <c r="E369" i="27"/>
  <c r="E379" i="27" s="1"/>
  <c r="D369" i="27"/>
  <c r="D379" i="27" s="1"/>
  <c r="C369" i="27"/>
  <c r="C379" i="27" s="1"/>
  <c r="B369" i="27"/>
  <c r="B379" i="27" s="1"/>
  <c r="B361" i="27" s="1"/>
  <c r="B362" i="27" s="1"/>
  <c r="E363" i="27"/>
  <c r="D363" i="27"/>
  <c r="C363" i="27"/>
  <c r="E349" i="27"/>
  <c r="D349" i="27"/>
  <c r="C349" i="27"/>
  <c r="B349" i="27"/>
  <c r="E344" i="27"/>
  <c r="E354" i="27" s="1"/>
  <c r="D344" i="27"/>
  <c r="D354" i="27" s="1"/>
  <c r="C344" i="27"/>
  <c r="C354" i="27" s="1"/>
  <c r="C336" i="27" s="1"/>
  <c r="B344" i="27"/>
  <c r="B354" i="27" s="1"/>
  <c r="B336" i="27" s="1"/>
  <c r="B337" i="27" s="1"/>
  <c r="E339" i="27"/>
  <c r="E338" i="27"/>
  <c r="D338" i="27"/>
  <c r="C338" i="27"/>
  <c r="E337" i="27"/>
  <c r="D337" i="27"/>
  <c r="E324" i="27"/>
  <c r="E311" i="27" s="1"/>
  <c r="D324" i="27"/>
  <c r="C324" i="27"/>
  <c r="C311" i="27" s="1"/>
  <c r="B324" i="27"/>
  <c r="E319" i="27"/>
  <c r="E329" i="27" s="1"/>
  <c r="D319" i="27"/>
  <c r="D329" i="27" s="1"/>
  <c r="C319" i="27"/>
  <c r="C329" i="27" s="1"/>
  <c r="B319" i="27"/>
  <c r="B329" i="27" s="1"/>
  <c r="E313" i="27"/>
  <c r="D313" i="27"/>
  <c r="C313" i="27"/>
  <c r="D311" i="27"/>
  <c r="D314" i="27" s="1"/>
  <c r="B311" i="27"/>
  <c r="B312" i="27" s="1"/>
  <c r="E299" i="27"/>
  <c r="D299" i="27"/>
  <c r="C299" i="27"/>
  <c r="B299" i="27"/>
  <c r="E294" i="27"/>
  <c r="E304" i="27" s="1"/>
  <c r="E286" i="27" s="1"/>
  <c r="D294" i="27"/>
  <c r="D304" i="27" s="1"/>
  <c r="D286" i="27" s="1"/>
  <c r="C294" i="27"/>
  <c r="C304" i="27" s="1"/>
  <c r="C286" i="27" s="1"/>
  <c r="B294" i="27"/>
  <c r="B304" i="27" s="1"/>
  <c r="B286" i="27" s="1"/>
  <c r="B287" i="27" s="1"/>
  <c r="E288" i="27"/>
  <c r="D288" i="27"/>
  <c r="C288" i="27"/>
  <c r="E274" i="27"/>
  <c r="E261" i="27" s="1"/>
  <c r="D274" i="27"/>
  <c r="C274" i="27"/>
  <c r="C261" i="27" s="1"/>
  <c r="B274" i="27"/>
  <c r="E269" i="27"/>
  <c r="E279" i="27" s="1"/>
  <c r="D269" i="27"/>
  <c r="D279" i="27" s="1"/>
  <c r="C269" i="27"/>
  <c r="C279" i="27" s="1"/>
  <c r="B269" i="27"/>
  <c r="B279" i="27" s="1"/>
  <c r="E263" i="27"/>
  <c r="D263" i="27"/>
  <c r="C263" i="27"/>
  <c r="D261" i="27"/>
  <c r="D262" i="27" s="1"/>
  <c r="B261" i="27"/>
  <c r="B262" i="27" s="1"/>
  <c r="E249" i="27"/>
  <c r="D249" i="27"/>
  <c r="D236" i="27" s="1"/>
  <c r="C249" i="27"/>
  <c r="C236" i="27" s="1"/>
  <c r="B249" i="27"/>
  <c r="B236" i="27" s="1"/>
  <c r="B237" i="27" s="1"/>
  <c r="E244" i="27"/>
  <c r="E254" i="27" s="1"/>
  <c r="D244" i="27"/>
  <c r="D254" i="27" s="1"/>
  <c r="C244" i="27"/>
  <c r="C254" i="27" s="1"/>
  <c r="B244" i="27"/>
  <c r="B254" i="27" s="1"/>
  <c r="E238" i="27"/>
  <c r="D238" i="27"/>
  <c r="C238" i="27"/>
  <c r="E236" i="27"/>
  <c r="E237" i="27" s="1"/>
  <c r="E224" i="27"/>
  <c r="D224" i="27"/>
  <c r="C224" i="27"/>
  <c r="B224" i="27"/>
  <c r="E219" i="27"/>
  <c r="E229" i="27" s="1"/>
  <c r="E211" i="27" s="1"/>
  <c r="D219" i="27"/>
  <c r="C219" i="27"/>
  <c r="C229" i="27" s="1"/>
  <c r="C211" i="27" s="1"/>
  <c r="B219" i="27"/>
  <c r="B229" i="27" s="1"/>
  <c r="B211" i="27" s="1"/>
  <c r="B212" i="27" s="1"/>
  <c r="E213" i="27"/>
  <c r="D213" i="27"/>
  <c r="C213" i="27"/>
  <c r="E199" i="27"/>
  <c r="E186" i="27" s="1"/>
  <c r="E189" i="27" s="1"/>
  <c r="D199" i="27"/>
  <c r="D186" i="27" s="1"/>
  <c r="C199" i="27"/>
  <c r="C186" i="27" s="1"/>
  <c r="C187" i="27" s="1"/>
  <c r="B199" i="27"/>
  <c r="B186" i="27" s="1"/>
  <c r="E194" i="27"/>
  <c r="E204" i="27" s="1"/>
  <c r="D194" i="27"/>
  <c r="D204" i="27" s="1"/>
  <c r="C194" i="27"/>
  <c r="C204" i="27" s="1"/>
  <c r="B194" i="27"/>
  <c r="B204" i="27" s="1"/>
  <c r="E188" i="27"/>
  <c r="D188" i="27"/>
  <c r="C188" i="27"/>
  <c r="E174" i="27"/>
  <c r="E161" i="27" s="1"/>
  <c r="D174" i="27"/>
  <c r="D161" i="27" s="1"/>
  <c r="D162" i="27" s="1"/>
  <c r="C174" i="27"/>
  <c r="C161" i="27" s="1"/>
  <c r="B174" i="27"/>
  <c r="E169" i="27"/>
  <c r="E179" i="27" s="1"/>
  <c r="D169" i="27"/>
  <c r="D179" i="27" s="1"/>
  <c r="C169" i="27"/>
  <c r="C179" i="27" s="1"/>
  <c r="B169" i="27"/>
  <c r="B179" i="27" s="1"/>
  <c r="E163" i="27"/>
  <c r="D163" i="27"/>
  <c r="C163" i="27"/>
  <c r="B161" i="27"/>
  <c r="B162" i="27" s="1"/>
  <c r="E149" i="27"/>
  <c r="E136" i="27" s="1"/>
  <c r="E137" i="27" s="1"/>
  <c r="D149" i="27"/>
  <c r="D136" i="27" s="1"/>
  <c r="C149" i="27"/>
  <c r="B149" i="27"/>
  <c r="E144" i="27"/>
  <c r="E154" i="27" s="1"/>
  <c r="D144" i="27"/>
  <c r="D154" i="27" s="1"/>
  <c r="C144" i="27"/>
  <c r="C154" i="27" s="1"/>
  <c r="B144" i="27"/>
  <c r="B154" i="27" s="1"/>
  <c r="E138" i="27"/>
  <c r="D138" i="27"/>
  <c r="C138" i="27"/>
  <c r="C136" i="27"/>
  <c r="B136" i="27"/>
  <c r="E124" i="27"/>
  <c r="E111" i="27" s="1"/>
  <c r="D124" i="27"/>
  <c r="C124" i="27"/>
  <c r="C111" i="27" s="1"/>
  <c r="C112" i="27" s="1"/>
  <c r="C115" i="27" s="1"/>
  <c r="B124" i="27"/>
  <c r="B111" i="27" s="1"/>
  <c r="E119" i="27"/>
  <c r="D119" i="27"/>
  <c r="C119" i="27"/>
  <c r="B119" i="27"/>
  <c r="E113" i="27"/>
  <c r="D113" i="27"/>
  <c r="C113" i="27"/>
  <c r="D111" i="27"/>
  <c r="E89" i="27"/>
  <c r="E101" i="27" s="1"/>
  <c r="D89" i="27"/>
  <c r="D101" i="27" s="1"/>
  <c r="C89" i="27"/>
  <c r="C101" i="27" s="1"/>
  <c r="B89" i="27"/>
  <c r="B72" i="27" s="1"/>
  <c r="B73" i="27" s="1"/>
  <c r="E74" i="27"/>
  <c r="D74" i="27"/>
  <c r="C74" i="27"/>
  <c r="E72" i="27"/>
  <c r="E73" i="27" s="1"/>
  <c r="D61" i="27"/>
  <c r="C61" i="27"/>
  <c r="E52" i="27"/>
  <c r="D52" i="27"/>
  <c r="C52" i="27"/>
  <c r="B52" i="27"/>
  <c r="E49" i="27"/>
  <c r="D49" i="27"/>
  <c r="C49" i="27"/>
  <c r="B49" i="27"/>
  <c r="E46" i="27"/>
  <c r="D46" i="27"/>
  <c r="C46" i="27"/>
  <c r="B46" i="27"/>
  <c r="E43" i="27"/>
  <c r="D43" i="27"/>
  <c r="C43" i="27"/>
  <c r="B43" i="27"/>
  <c r="E37" i="27"/>
  <c r="D37" i="27"/>
  <c r="C37" i="27"/>
  <c r="E1470" i="26"/>
  <c r="D1470" i="26"/>
  <c r="C1470" i="26"/>
  <c r="B1470" i="26"/>
  <c r="E1469" i="26"/>
  <c r="D1469" i="26"/>
  <c r="C1469" i="26"/>
  <c r="B1469" i="26"/>
  <c r="E1468" i="26"/>
  <c r="D1468" i="26"/>
  <c r="C1468" i="26"/>
  <c r="B1468" i="26"/>
  <c r="E1467" i="26"/>
  <c r="D1467" i="26"/>
  <c r="C1467" i="26"/>
  <c r="B1467" i="26"/>
  <c r="E1465" i="26"/>
  <c r="D1465" i="26"/>
  <c r="C1465" i="26"/>
  <c r="B1465" i="26"/>
  <c r="E1464" i="26"/>
  <c r="D1464" i="26"/>
  <c r="C1464" i="26"/>
  <c r="B1464" i="26"/>
  <c r="E1463" i="26"/>
  <c r="D1463" i="26"/>
  <c r="C1463" i="26"/>
  <c r="B1463" i="26"/>
  <c r="E1462" i="26"/>
  <c r="D1462" i="26"/>
  <c r="C1462" i="26"/>
  <c r="B1462" i="26"/>
  <c r="C1458" i="26"/>
  <c r="B1458" i="26"/>
  <c r="E1452" i="26"/>
  <c r="D1452" i="26"/>
  <c r="C1452" i="26"/>
  <c r="B1452" i="26"/>
  <c r="E1450" i="26"/>
  <c r="D1450" i="26"/>
  <c r="C1450" i="26"/>
  <c r="B1450" i="26"/>
  <c r="E1448" i="26"/>
  <c r="D1448" i="26"/>
  <c r="C1448" i="26"/>
  <c r="B1448" i="26"/>
  <c r="E1447" i="26"/>
  <c r="D1447" i="26"/>
  <c r="C1447" i="26"/>
  <c r="B1447" i="26"/>
  <c r="E1445" i="26"/>
  <c r="D1445" i="26"/>
  <c r="C1445" i="26"/>
  <c r="B1445" i="26"/>
  <c r="E1444" i="26"/>
  <c r="D1444" i="26"/>
  <c r="C1444" i="26"/>
  <c r="B1444" i="26"/>
  <c r="E1442" i="26"/>
  <c r="D1442" i="26"/>
  <c r="C1442" i="26"/>
  <c r="B1442" i="26"/>
  <c r="E1441" i="26"/>
  <c r="D1441" i="26"/>
  <c r="C1441" i="26"/>
  <c r="B1441" i="26"/>
  <c r="E1431" i="26"/>
  <c r="E1418" i="26" s="1"/>
  <c r="D1431" i="26"/>
  <c r="D1418" i="26" s="1"/>
  <c r="D1419" i="26" s="1"/>
  <c r="C1431" i="26"/>
  <c r="B1431" i="26"/>
  <c r="E1426" i="26"/>
  <c r="E1436" i="26" s="1"/>
  <c r="D1426" i="26"/>
  <c r="D1436" i="26" s="1"/>
  <c r="C1426" i="26"/>
  <c r="C1436" i="26" s="1"/>
  <c r="B1426" i="26"/>
  <c r="B1436" i="26" s="1"/>
  <c r="E1420" i="26"/>
  <c r="D1420" i="26"/>
  <c r="C1420" i="26"/>
  <c r="C1418" i="26"/>
  <c r="B1418" i="26"/>
  <c r="B1419" i="26" s="1"/>
  <c r="E1404" i="26"/>
  <c r="D1404" i="26"/>
  <c r="D1391" i="26" s="1"/>
  <c r="C1404" i="26"/>
  <c r="C1391" i="26" s="1"/>
  <c r="B1404" i="26"/>
  <c r="B1391" i="26" s="1"/>
  <c r="B1392" i="26" s="1"/>
  <c r="E1399" i="26"/>
  <c r="E1409" i="26" s="1"/>
  <c r="D1399" i="26"/>
  <c r="D1409" i="26" s="1"/>
  <c r="C1399" i="26"/>
  <c r="C1409" i="26" s="1"/>
  <c r="B1399" i="26"/>
  <c r="B1409" i="26" s="1"/>
  <c r="E1393" i="26"/>
  <c r="D1393" i="26"/>
  <c r="C1393" i="26"/>
  <c r="E1391" i="26"/>
  <c r="E1392" i="26" s="1"/>
  <c r="E1377" i="26"/>
  <c r="E1364" i="26" s="1"/>
  <c r="D1377" i="26"/>
  <c r="D1364" i="26" s="1"/>
  <c r="C1377" i="26"/>
  <c r="C1364" i="26" s="1"/>
  <c r="B1377" i="26"/>
  <c r="E1372" i="26"/>
  <c r="E1382" i="26" s="1"/>
  <c r="D1372" i="26"/>
  <c r="D1382" i="26" s="1"/>
  <c r="C1372" i="26"/>
  <c r="C1382" i="26" s="1"/>
  <c r="B1372" i="26"/>
  <c r="B1382" i="26" s="1"/>
  <c r="E1366" i="26"/>
  <c r="D1366" i="26"/>
  <c r="C1366" i="26"/>
  <c r="B1364" i="26"/>
  <c r="B1365" i="26" s="1"/>
  <c r="E1350" i="26"/>
  <c r="D1350" i="26"/>
  <c r="C1350" i="26"/>
  <c r="B1350" i="26"/>
  <c r="E1345" i="26"/>
  <c r="E1355" i="26" s="1"/>
  <c r="D1345" i="26"/>
  <c r="D1337" i="26" s="1"/>
  <c r="C1345" i="26"/>
  <c r="C1355" i="26" s="1"/>
  <c r="B1345" i="26"/>
  <c r="B1355" i="26" s="1"/>
  <c r="E1339" i="26"/>
  <c r="D1339" i="26"/>
  <c r="C1339" i="26"/>
  <c r="C1337" i="26"/>
  <c r="C1338" i="26" s="1"/>
  <c r="E1323" i="26"/>
  <c r="D1323" i="26"/>
  <c r="C1323" i="26"/>
  <c r="B1323" i="26"/>
  <c r="E1318" i="26"/>
  <c r="E1328" i="26" s="1"/>
  <c r="D1318" i="26"/>
  <c r="D1328" i="26" s="1"/>
  <c r="C1318" i="26"/>
  <c r="C1328" i="26" s="1"/>
  <c r="B1318" i="26"/>
  <c r="B1328" i="26" s="1"/>
  <c r="E1313" i="26"/>
  <c r="D1313" i="26"/>
  <c r="C1313" i="26"/>
  <c r="E1312" i="26"/>
  <c r="D1312" i="26"/>
  <c r="C1312" i="26"/>
  <c r="E1311" i="26"/>
  <c r="D1311" i="26"/>
  <c r="D1314" i="26" s="1"/>
  <c r="C1311" i="26"/>
  <c r="B1311" i="26"/>
  <c r="E1296" i="26"/>
  <c r="D1296" i="26"/>
  <c r="C1296" i="26"/>
  <c r="B1296" i="26"/>
  <c r="E1291" i="26"/>
  <c r="E1301" i="26" s="1"/>
  <c r="D1291" i="26"/>
  <c r="D1301" i="26" s="1"/>
  <c r="C1291" i="26"/>
  <c r="C1301" i="26" s="1"/>
  <c r="B1291" i="26"/>
  <c r="B1301" i="26" s="1"/>
  <c r="E1286" i="26"/>
  <c r="D1286" i="26"/>
  <c r="C1286" i="26"/>
  <c r="E1285" i="26"/>
  <c r="D1285" i="26"/>
  <c r="C1285" i="26"/>
  <c r="E1284" i="26"/>
  <c r="D1284" i="26"/>
  <c r="C1284" i="26"/>
  <c r="B1284" i="26"/>
  <c r="E1269" i="26"/>
  <c r="D1269" i="26"/>
  <c r="C1269" i="26"/>
  <c r="C1256" i="26" s="1"/>
  <c r="B1269" i="26"/>
  <c r="B1256" i="26" s="1"/>
  <c r="B1257" i="26" s="1"/>
  <c r="E1264" i="26"/>
  <c r="E1274" i="26" s="1"/>
  <c r="D1264" i="26"/>
  <c r="D1274" i="26" s="1"/>
  <c r="C1264" i="26"/>
  <c r="C1274" i="26" s="1"/>
  <c r="B1264" i="26"/>
  <c r="E1258" i="26"/>
  <c r="D1258" i="26"/>
  <c r="C1258" i="26"/>
  <c r="E1256" i="26"/>
  <c r="E1257" i="26" s="1"/>
  <c r="D1256" i="26"/>
  <c r="D1257" i="26" s="1"/>
  <c r="E1242" i="26"/>
  <c r="E1229" i="26" s="1"/>
  <c r="E1230" i="26" s="1"/>
  <c r="D1242" i="26"/>
  <c r="D1229" i="26" s="1"/>
  <c r="C1242" i="26"/>
  <c r="B1242" i="26"/>
  <c r="B1229" i="26" s="1"/>
  <c r="B1230" i="26" s="1"/>
  <c r="E1237" i="26"/>
  <c r="E1247" i="26" s="1"/>
  <c r="D1237" i="26"/>
  <c r="D1247" i="26" s="1"/>
  <c r="C1237" i="26"/>
  <c r="C1247" i="26" s="1"/>
  <c r="B1237" i="26"/>
  <c r="B1247" i="26" s="1"/>
  <c r="E1231" i="26"/>
  <c r="D1231" i="26"/>
  <c r="C1231" i="26"/>
  <c r="C1229" i="26"/>
  <c r="C1230" i="26" s="1"/>
  <c r="E1215" i="26"/>
  <c r="D1215" i="26"/>
  <c r="C1215" i="26"/>
  <c r="B1215" i="26"/>
  <c r="E1210" i="26"/>
  <c r="E1220" i="26" s="1"/>
  <c r="D1210" i="26"/>
  <c r="D1220" i="26" s="1"/>
  <c r="C1210" i="26"/>
  <c r="C1220" i="26" s="1"/>
  <c r="B1210" i="26"/>
  <c r="B1220" i="26" s="1"/>
  <c r="E1205" i="26"/>
  <c r="D1205" i="26"/>
  <c r="C1205" i="26"/>
  <c r="E1204" i="26"/>
  <c r="D1204" i="26"/>
  <c r="C1204" i="26"/>
  <c r="E1203" i="26"/>
  <c r="E1206" i="26" s="1"/>
  <c r="D1203" i="26"/>
  <c r="C1203" i="26"/>
  <c r="B1203" i="26"/>
  <c r="E1188" i="26"/>
  <c r="D1188" i="26"/>
  <c r="C1188" i="26"/>
  <c r="B1188" i="26"/>
  <c r="E1183" i="26"/>
  <c r="E1193" i="26" s="1"/>
  <c r="D1183" i="26"/>
  <c r="D1193" i="26" s="1"/>
  <c r="C1183" i="26"/>
  <c r="C1193" i="26" s="1"/>
  <c r="B1183" i="26"/>
  <c r="B1193" i="26" s="1"/>
  <c r="E1178" i="26"/>
  <c r="D1178" i="26"/>
  <c r="C1178" i="26"/>
  <c r="E1177" i="26"/>
  <c r="D1177" i="26"/>
  <c r="C1177" i="26"/>
  <c r="E1176" i="26"/>
  <c r="E1179" i="26" s="1"/>
  <c r="D1176" i="26"/>
  <c r="C1176" i="26"/>
  <c r="C1179" i="26" s="1"/>
  <c r="B1176" i="26"/>
  <c r="E1161" i="26"/>
  <c r="E1148" i="26" s="1"/>
  <c r="E1149" i="26" s="1"/>
  <c r="D1161" i="26"/>
  <c r="C1161" i="26"/>
  <c r="C1148" i="26" s="1"/>
  <c r="B1161" i="26"/>
  <c r="B1148" i="26" s="1"/>
  <c r="B1149" i="26" s="1"/>
  <c r="E1156" i="26"/>
  <c r="E1166" i="26" s="1"/>
  <c r="D1156" i="26"/>
  <c r="D1166" i="26" s="1"/>
  <c r="C1156" i="26"/>
  <c r="C1166" i="26" s="1"/>
  <c r="B1156" i="26"/>
  <c r="B1166" i="26" s="1"/>
  <c r="E1150" i="26"/>
  <c r="D1150" i="26"/>
  <c r="C1150" i="26"/>
  <c r="D1148" i="26"/>
  <c r="E1134" i="26"/>
  <c r="D1134" i="26"/>
  <c r="C1134" i="26"/>
  <c r="B1134" i="26"/>
  <c r="E1129" i="26"/>
  <c r="E1139" i="26" s="1"/>
  <c r="D1129" i="26"/>
  <c r="D1139" i="26" s="1"/>
  <c r="C1129" i="26"/>
  <c r="C1139" i="26" s="1"/>
  <c r="B1129" i="26"/>
  <c r="B1139" i="26" s="1"/>
  <c r="E1124" i="26"/>
  <c r="D1124" i="26"/>
  <c r="C1124" i="26"/>
  <c r="E1123" i="26"/>
  <c r="D1123" i="26"/>
  <c r="C1123" i="26"/>
  <c r="E1122" i="26"/>
  <c r="D1122" i="26"/>
  <c r="C1122" i="26"/>
  <c r="B1122" i="26"/>
  <c r="E1107" i="26"/>
  <c r="E1094" i="26" s="1"/>
  <c r="D1107" i="26"/>
  <c r="D1094" i="26" s="1"/>
  <c r="D1095" i="26" s="1"/>
  <c r="C1107" i="26"/>
  <c r="C1094" i="26" s="1"/>
  <c r="C1095" i="26" s="1"/>
  <c r="B1107" i="26"/>
  <c r="B1094" i="26" s="1"/>
  <c r="E1102" i="26"/>
  <c r="E1112" i="26" s="1"/>
  <c r="D1102" i="26"/>
  <c r="D1112" i="26" s="1"/>
  <c r="C1102" i="26"/>
  <c r="C1112" i="26" s="1"/>
  <c r="B1102" i="26"/>
  <c r="B1112" i="26" s="1"/>
  <c r="E1096" i="26"/>
  <c r="D1096" i="26"/>
  <c r="C1096" i="26"/>
  <c r="E1080" i="26"/>
  <c r="E1067" i="26" s="1"/>
  <c r="E1068" i="26" s="1"/>
  <c r="D1080" i="26"/>
  <c r="C1080" i="26"/>
  <c r="B1080" i="26"/>
  <c r="B1067" i="26" s="1"/>
  <c r="B1068" i="26" s="1"/>
  <c r="E1075" i="26"/>
  <c r="E1085" i="26" s="1"/>
  <c r="D1075" i="26"/>
  <c r="D1085" i="26" s="1"/>
  <c r="C1075" i="26"/>
  <c r="C1085" i="26" s="1"/>
  <c r="B1075" i="26"/>
  <c r="B1085" i="26" s="1"/>
  <c r="E1070" i="26"/>
  <c r="E1069" i="26"/>
  <c r="D1069" i="26"/>
  <c r="C1069" i="26"/>
  <c r="C1068" i="26"/>
  <c r="C1071" i="26" s="1"/>
  <c r="D1067" i="26"/>
  <c r="D1068" i="26" s="1"/>
  <c r="C1067" i="26"/>
  <c r="E1053" i="26"/>
  <c r="D1053" i="26"/>
  <c r="C1053" i="26"/>
  <c r="B1053" i="26"/>
  <c r="E1048" i="26"/>
  <c r="E1058" i="26" s="1"/>
  <c r="D1048" i="26"/>
  <c r="D1058" i="26" s="1"/>
  <c r="C1048" i="26"/>
  <c r="C1058" i="26" s="1"/>
  <c r="B1048" i="26"/>
  <c r="B1058" i="26" s="1"/>
  <c r="E1043" i="26"/>
  <c r="D1043" i="26"/>
  <c r="C1043" i="26"/>
  <c r="E1042" i="26"/>
  <c r="D1042" i="26"/>
  <c r="C1042" i="26"/>
  <c r="E1041" i="26"/>
  <c r="D1041" i="26"/>
  <c r="C1041" i="26"/>
  <c r="B1041" i="26"/>
  <c r="E1026" i="26"/>
  <c r="E1013" i="26" s="1"/>
  <c r="E1014" i="26" s="1"/>
  <c r="D1026" i="26"/>
  <c r="D1013" i="26" s="1"/>
  <c r="C1026" i="26"/>
  <c r="C1013" i="26" s="1"/>
  <c r="C1014" i="26" s="1"/>
  <c r="B1026" i="26"/>
  <c r="B1013" i="26" s="1"/>
  <c r="B1014" i="26" s="1"/>
  <c r="E1021" i="26"/>
  <c r="E1031" i="26" s="1"/>
  <c r="D1021" i="26"/>
  <c r="D1031" i="26" s="1"/>
  <c r="C1021" i="26"/>
  <c r="C1031" i="26" s="1"/>
  <c r="B1021" i="26"/>
  <c r="B1031" i="26" s="1"/>
  <c r="E1015" i="26"/>
  <c r="D1015" i="26"/>
  <c r="C1015" i="26"/>
  <c r="E999" i="26"/>
  <c r="E986" i="26" s="1"/>
  <c r="D999" i="26"/>
  <c r="D986" i="26" s="1"/>
  <c r="D987" i="26" s="1"/>
  <c r="C999" i="26"/>
  <c r="C986" i="26" s="1"/>
  <c r="C987" i="26" s="1"/>
  <c r="B999" i="26"/>
  <c r="E994" i="26"/>
  <c r="E1004" i="26" s="1"/>
  <c r="D994" i="26"/>
  <c r="D1004" i="26" s="1"/>
  <c r="C994" i="26"/>
  <c r="C1004" i="26" s="1"/>
  <c r="B994" i="26"/>
  <c r="B1004" i="26" s="1"/>
  <c r="E988" i="26"/>
  <c r="D988" i="26"/>
  <c r="C988" i="26"/>
  <c r="B986" i="26"/>
  <c r="E972" i="26"/>
  <c r="E959" i="26" s="1"/>
  <c r="E960" i="26" s="1"/>
  <c r="D972" i="26"/>
  <c r="D959" i="26" s="1"/>
  <c r="D960" i="26" s="1"/>
  <c r="C972" i="26"/>
  <c r="C959" i="26" s="1"/>
  <c r="B972" i="26"/>
  <c r="B959" i="26" s="1"/>
  <c r="B960" i="26" s="1"/>
  <c r="E967" i="26"/>
  <c r="E977" i="26" s="1"/>
  <c r="D967" i="26"/>
  <c r="D977" i="26" s="1"/>
  <c r="C967" i="26"/>
  <c r="C977" i="26" s="1"/>
  <c r="B967" i="26"/>
  <c r="B977" i="26" s="1"/>
  <c r="E961" i="26"/>
  <c r="D961" i="26"/>
  <c r="C961" i="26"/>
  <c r="E945" i="26"/>
  <c r="E932" i="26" s="1"/>
  <c r="E933" i="26" s="1"/>
  <c r="D945" i="26"/>
  <c r="D932" i="26" s="1"/>
  <c r="C945" i="26"/>
  <c r="C932" i="26" s="1"/>
  <c r="B945" i="26"/>
  <c r="B932" i="26" s="1"/>
  <c r="B933" i="26" s="1"/>
  <c r="E940" i="26"/>
  <c r="E950" i="26" s="1"/>
  <c r="D940" i="26"/>
  <c r="D950" i="26" s="1"/>
  <c r="C940" i="26"/>
  <c r="C950" i="26" s="1"/>
  <c r="B940" i="26"/>
  <c r="B950" i="26" s="1"/>
  <c r="E934" i="26"/>
  <c r="D934" i="26"/>
  <c r="C934" i="26"/>
  <c r="E918" i="26"/>
  <c r="E905" i="26" s="1"/>
  <c r="D918" i="26"/>
  <c r="D905" i="26" s="1"/>
  <c r="C918" i="26"/>
  <c r="B918" i="26"/>
  <c r="B905" i="26" s="1"/>
  <c r="B906" i="26" s="1"/>
  <c r="E913" i="26"/>
  <c r="E923" i="26" s="1"/>
  <c r="D913" i="26"/>
  <c r="D923" i="26" s="1"/>
  <c r="C913" i="26"/>
  <c r="C923" i="26" s="1"/>
  <c r="B913" i="26"/>
  <c r="B923" i="26" s="1"/>
  <c r="E907" i="26"/>
  <c r="D907" i="26"/>
  <c r="C907" i="26"/>
  <c r="C905" i="26"/>
  <c r="C906" i="26" s="1"/>
  <c r="E891" i="26"/>
  <c r="D891" i="26"/>
  <c r="C891" i="26"/>
  <c r="B891" i="26"/>
  <c r="E886" i="26"/>
  <c r="E896" i="26" s="1"/>
  <c r="D886" i="26"/>
  <c r="D896" i="26" s="1"/>
  <c r="C886" i="26"/>
  <c r="C896" i="26" s="1"/>
  <c r="B886" i="26"/>
  <c r="B896" i="26" s="1"/>
  <c r="E881" i="26"/>
  <c r="D881" i="26"/>
  <c r="C881" i="26"/>
  <c r="E880" i="26"/>
  <c r="D880" i="26"/>
  <c r="C880" i="26"/>
  <c r="E879" i="26"/>
  <c r="D879" i="26"/>
  <c r="C879" i="26"/>
  <c r="B879" i="26"/>
  <c r="E864" i="26"/>
  <c r="D864" i="26"/>
  <c r="C864" i="26"/>
  <c r="C851" i="26" s="1"/>
  <c r="B864" i="26"/>
  <c r="B851" i="26" s="1"/>
  <c r="B852" i="26" s="1"/>
  <c r="E859" i="26"/>
  <c r="E869" i="26" s="1"/>
  <c r="D859" i="26"/>
  <c r="D869" i="26" s="1"/>
  <c r="C859" i="26"/>
  <c r="C869" i="26" s="1"/>
  <c r="B859" i="26"/>
  <c r="B869" i="26" s="1"/>
  <c r="E853" i="26"/>
  <c r="D853" i="26"/>
  <c r="C853" i="26"/>
  <c r="E851" i="26"/>
  <c r="D851" i="26"/>
  <c r="D852" i="26" s="1"/>
  <c r="E837" i="26"/>
  <c r="E824" i="26" s="1"/>
  <c r="E825" i="26" s="1"/>
  <c r="D837" i="26"/>
  <c r="D824" i="26" s="1"/>
  <c r="C837" i="26"/>
  <c r="C824" i="26" s="1"/>
  <c r="C825" i="26" s="1"/>
  <c r="B837" i="26"/>
  <c r="E832" i="26"/>
  <c r="E842" i="26" s="1"/>
  <c r="D832" i="26"/>
  <c r="D842" i="26" s="1"/>
  <c r="C832" i="26"/>
  <c r="C842" i="26" s="1"/>
  <c r="B832" i="26"/>
  <c r="B842" i="26" s="1"/>
  <c r="E826" i="26"/>
  <c r="D826" i="26"/>
  <c r="C826" i="26"/>
  <c r="B824" i="26"/>
  <c r="B825" i="26" s="1"/>
  <c r="E811" i="26"/>
  <c r="E798" i="26" s="1"/>
  <c r="D811" i="26"/>
  <c r="D798" i="26" s="1"/>
  <c r="D799" i="26" s="1"/>
  <c r="C811" i="26"/>
  <c r="C798" i="26" s="1"/>
  <c r="B811" i="26"/>
  <c r="E806" i="26"/>
  <c r="E816" i="26" s="1"/>
  <c r="D806" i="26"/>
  <c r="D816" i="26" s="1"/>
  <c r="C806" i="26"/>
  <c r="C816" i="26" s="1"/>
  <c r="B806" i="26"/>
  <c r="B816" i="26" s="1"/>
  <c r="E800" i="26"/>
  <c r="D800" i="26"/>
  <c r="C800" i="26"/>
  <c r="B798" i="26"/>
  <c r="B799" i="26" s="1"/>
  <c r="E784" i="26"/>
  <c r="E771" i="26" s="1"/>
  <c r="E772" i="26" s="1"/>
  <c r="D784" i="26"/>
  <c r="D771" i="26" s="1"/>
  <c r="E774" i="26" s="1"/>
  <c r="C784" i="26"/>
  <c r="C771" i="26" s="1"/>
  <c r="B784" i="26"/>
  <c r="B771" i="26" s="1"/>
  <c r="B772" i="26" s="1"/>
  <c r="E779" i="26"/>
  <c r="E789" i="26" s="1"/>
  <c r="D779" i="26"/>
  <c r="D789" i="26" s="1"/>
  <c r="C779" i="26"/>
  <c r="C789" i="26" s="1"/>
  <c r="B779" i="26"/>
  <c r="B789" i="26" s="1"/>
  <c r="E773" i="26"/>
  <c r="D773" i="26"/>
  <c r="C773" i="26"/>
  <c r="E757" i="26"/>
  <c r="D757" i="26"/>
  <c r="D744" i="26" s="1"/>
  <c r="C757" i="26"/>
  <c r="C744" i="26" s="1"/>
  <c r="B757" i="26"/>
  <c r="B744" i="26" s="1"/>
  <c r="B745" i="26" s="1"/>
  <c r="E752" i="26"/>
  <c r="E762" i="26" s="1"/>
  <c r="D752" i="26"/>
  <c r="D762" i="26" s="1"/>
  <c r="C752" i="26"/>
  <c r="C762" i="26" s="1"/>
  <c r="B752" i="26"/>
  <c r="B762" i="26" s="1"/>
  <c r="E746" i="26"/>
  <c r="D746" i="26"/>
  <c r="C746" i="26"/>
  <c r="E744" i="26"/>
  <c r="E730" i="26"/>
  <c r="E717" i="26" s="1"/>
  <c r="D730" i="26"/>
  <c r="D717" i="26" s="1"/>
  <c r="C730" i="26"/>
  <c r="C717" i="26" s="1"/>
  <c r="B730" i="26"/>
  <c r="E725" i="26"/>
  <c r="D725" i="26"/>
  <c r="C725" i="26"/>
  <c r="C735" i="26" s="1"/>
  <c r="B725" i="26"/>
  <c r="B735" i="26" s="1"/>
  <c r="E719" i="26"/>
  <c r="D719" i="26"/>
  <c r="C719" i="26"/>
  <c r="B717" i="26"/>
  <c r="B718" i="26" s="1"/>
  <c r="E703" i="26"/>
  <c r="E690" i="26" s="1"/>
  <c r="D703" i="26"/>
  <c r="D690" i="26" s="1"/>
  <c r="D691" i="26" s="1"/>
  <c r="C703" i="26"/>
  <c r="C690" i="26" s="1"/>
  <c r="B703" i="26"/>
  <c r="B690" i="26" s="1"/>
  <c r="B691" i="26" s="1"/>
  <c r="E698" i="26"/>
  <c r="E708" i="26" s="1"/>
  <c r="D698" i="26"/>
  <c r="D708" i="26" s="1"/>
  <c r="C698" i="26"/>
  <c r="C708" i="26" s="1"/>
  <c r="B698" i="26"/>
  <c r="E692" i="26"/>
  <c r="D692" i="26"/>
  <c r="C692" i="26"/>
  <c r="E671" i="26"/>
  <c r="E658" i="26" s="1"/>
  <c r="E659" i="26" s="1"/>
  <c r="D671" i="26"/>
  <c r="D658" i="26" s="1"/>
  <c r="C671" i="26"/>
  <c r="B671" i="26"/>
  <c r="B658" i="26" s="1"/>
  <c r="B659" i="26" s="1"/>
  <c r="E666" i="26"/>
  <c r="E676" i="26" s="1"/>
  <c r="D666" i="26"/>
  <c r="D676" i="26" s="1"/>
  <c r="C666" i="26"/>
  <c r="C676" i="26" s="1"/>
  <c r="B666" i="26"/>
  <c r="B676" i="26" s="1"/>
  <c r="E660" i="26"/>
  <c r="D660" i="26"/>
  <c r="C660" i="26"/>
  <c r="C658" i="26"/>
  <c r="C659" i="26" s="1"/>
  <c r="C662" i="26" s="1"/>
  <c r="E645" i="26"/>
  <c r="D645" i="26"/>
  <c r="D632" i="26" s="1"/>
  <c r="C645" i="26"/>
  <c r="C632" i="26" s="1"/>
  <c r="B645" i="26"/>
  <c r="B632" i="26" s="1"/>
  <c r="B633" i="26" s="1"/>
  <c r="E640" i="26"/>
  <c r="E650" i="26" s="1"/>
  <c r="D640" i="26"/>
  <c r="D650" i="26" s="1"/>
  <c r="C640" i="26"/>
  <c r="C650" i="26" s="1"/>
  <c r="B640" i="26"/>
  <c r="B650" i="26" s="1"/>
  <c r="E634" i="26"/>
  <c r="D634" i="26"/>
  <c r="C634" i="26"/>
  <c r="E632" i="26"/>
  <c r="E618" i="26"/>
  <c r="E605" i="26" s="1"/>
  <c r="E606" i="26" s="1"/>
  <c r="D618" i="26"/>
  <c r="D605" i="26" s="1"/>
  <c r="C618" i="26"/>
  <c r="C605" i="26" s="1"/>
  <c r="C606" i="26" s="1"/>
  <c r="B618" i="26"/>
  <c r="B605" i="26" s="1"/>
  <c r="E613" i="26"/>
  <c r="E623" i="26" s="1"/>
  <c r="D613" i="26"/>
  <c r="D623" i="26" s="1"/>
  <c r="C613" i="26"/>
  <c r="C623" i="26" s="1"/>
  <c r="B613" i="26"/>
  <c r="B623" i="26" s="1"/>
  <c r="E607" i="26"/>
  <c r="D607" i="26"/>
  <c r="C607" i="26"/>
  <c r="E591" i="26"/>
  <c r="E578" i="26" s="1"/>
  <c r="E579" i="26" s="1"/>
  <c r="D591" i="26"/>
  <c r="D578" i="26" s="1"/>
  <c r="D579" i="26" s="1"/>
  <c r="C591" i="26"/>
  <c r="B591" i="26"/>
  <c r="B578" i="26" s="1"/>
  <c r="B579" i="26" s="1"/>
  <c r="E586" i="26"/>
  <c r="E596" i="26" s="1"/>
  <c r="D586" i="26"/>
  <c r="D596" i="26" s="1"/>
  <c r="C586" i="26"/>
  <c r="C596" i="26" s="1"/>
  <c r="B586" i="26"/>
  <c r="B596" i="26" s="1"/>
  <c r="E580" i="26"/>
  <c r="D580" i="26"/>
  <c r="C580" i="26"/>
  <c r="C578" i="26"/>
  <c r="E564" i="26"/>
  <c r="E551" i="26" s="1"/>
  <c r="E552" i="26" s="1"/>
  <c r="D564" i="26"/>
  <c r="D551" i="26" s="1"/>
  <c r="C564" i="26"/>
  <c r="B564" i="26"/>
  <c r="B551" i="26" s="1"/>
  <c r="B552" i="26" s="1"/>
  <c r="E559" i="26"/>
  <c r="E569" i="26" s="1"/>
  <c r="D559" i="26"/>
  <c r="D569" i="26" s="1"/>
  <c r="C559" i="26"/>
  <c r="C569" i="26" s="1"/>
  <c r="B559" i="26"/>
  <c r="B569" i="26" s="1"/>
  <c r="E553" i="26"/>
  <c r="D553" i="26"/>
  <c r="C553" i="26"/>
  <c r="C551" i="26"/>
  <c r="C552" i="26" s="1"/>
  <c r="D538" i="26"/>
  <c r="D525" i="26" s="1"/>
  <c r="C538" i="26"/>
  <c r="C525" i="26" s="1"/>
  <c r="B538" i="26"/>
  <c r="E533" i="26"/>
  <c r="E543" i="26" s="1"/>
  <c r="D533" i="26"/>
  <c r="D543" i="26" s="1"/>
  <c r="C533" i="26"/>
  <c r="C543" i="26" s="1"/>
  <c r="B533" i="26"/>
  <c r="B543" i="26" s="1"/>
  <c r="E527" i="26"/>
  <c r="D527" i="26"/>
  <c r="C527" i="26"/>
  <c r="E525" i="26"/>
  <c r="E526" i="26" s="1"/>
  <c r="B525" i="26"/>
  <c r="B526" i="26" s="1"/>
  <c r="E511" i="26"/>
  <c r="E498" i="26" s="1"/>
  <c r="D511" i="26"/>
  <c r="D498" i="26" s="1"/>
  <c r="D499" i="26" s="1"/>
  <c r="C511" i="26"/>
  <c r="C498" i="26" s="1"/>
  <c r="C499" i="26" s="1"/>
  <c r="B511" i="26"/>
  <c r="B498" i="26" s="1"/>
  <c r="E506" i="26"/>
  <c r="E516" i="26" s="1"/>
  <c r="D506" i="26"/>
  <c r="D516" i="26" s="1"/>
  <c r="C506" i="26"/>
  <c r="C516" i="26" s="1"/>
  <c r="B506" i="26"/>
  <c r="B516" i="26" s="1"/>
  <c r="E500" i="26"/>
  <c r="D500" i="26"/>
  <c r="C500" i="26"/>
  <c r="E485" i="26"/>
  <c r="E472" i="26" s="1"/>
  <c r="E473" i="26" s="1"/>
  <c r="D485" i="26"/>
  <c r="C485" i="26"/>
  <c r="C472" i="26" s="1"/>
  <c r="C473" i="26" s="1"/>
  <c r="C476" i="26" s="1"/>
  <c r="B485" i="26"/>
  <c r="B472" i="26" s="1"/>
  <c r="B473" i="26" s="1"/>
  <c r="E480" i="26"/>
  <c r="E490" i="26" s="1"/>
  <c r="D480" i="26"/>
  <c r="D490" i="26" s="1"/>
  <c r="C480" i="26"/>
  <c r="B480" i="26"/>
  <c r="B490" i="26" s="1"/>
  <c r="E474" i="26"/>
  <c r="D474" i="26"/>
  <c r="C474" i="26"/>
  <c r="D472" i="26"/>
  <c r="D473" i="26" s="1"/>
  <c r="E458" i="26"/>
  <c r="D458" i="26"/>
  <c r="C458" i="26"/>
  <c r="C445" i="26" s="1"/>
  <c r="B458" i="26"/>
  <c r="B445" i="26" s="1"/>
  <c r="B446" i="26" s="1"/>
  <c r="E453" i="26"/>
  <c r="E463" i="26" s="1"/>
  <c r="D453" i="26"/>
  <c r="D463" i="26" s="1"/>
  <c r="C453" i="26"/>
  <c r="C463" i="26" s="1"/>
  <c r="B453" i="26"/>
  <c r="B463" i="26" s="1"/>
  <c r="E447" i="26"/>
  <c r="D447" i="26"/>
  <c r="C447" i="26"/>
  <c r="E445" i="26"/>
  <c r="E446" i="26" s="1"/>
  <c r="D445" i="26"/>
  <c r="D446" i="26" s="1"/>
  <c r="E432" i="26"/>
  <c r="D432" i="26"/>
  <c r="D419" i="26" s="1"/>
  <c r="C432" i="26"/>
  <c r="C419" i="26" s="1"/>
  <c r="C420" i="26" s="1"/>
  <c r="B432" i="26"/>
  <c r="E427" i="26"/>
  <c r="E437" i="26" s="1"/>
  <c r="D427" i="26"/>
  <c r="D437" i="26" s="1"/>
  <c r="C427" i="26"/>
  <c r="C437" i="26" s="1"/>
  <c r="B427" i="26"/>
  <c r="B437" i="26" s="1"/>
  <c r="E421" i="26"/>
  <c r="D421" i="26"/>
  <c r="C421" i="26"/>
  <c r="E419" i="26"/>
  <c r="E420" i="26" s="1"/>
  <c r="B419" i="26"/>
  <c r="B420" i="26" s="1"/>
  <c r="E405" i="26"/>
  <c r="E392" i="26" s="1"/>
  <c r="D405" i="26"/>
  <c r="D392" i="26" s="1"/>
  <c r="D393" i="26" s="1"/>
  <c r="C405" i="26"/>
  <c r="B405" i="26"/>
  <c r="E400" i="26"/>
  <c r="E410" i="26" s="1"/>
  <c r="D400" i="26"/>
  <c r="D410" i="26" s="1"/>
  <c r="C400" i="26"/>
  <c r="C410" i="26" s="1"/>
  <c r="B400" i="26"/>
  <c r="B410" i="26" s="1"/>
  <c r="E394" i="26"/>
  <c r="D394" i="26"/>
  <c r="C394" i="26"/>
  <c r="C392" i="26"/>
  <c r="C393" i="26" s="1"/>
  <c r="B392" i="26"/>
  <c r="C395" i="26" s="1"/>
  <c r="E379" i="26"/>
  <c r="E366" i="26" s="1"/>
  <c r="E367" i="26" s="1"/>
  <c r="D379" i="26"/>
  <c r="C379" i="26"/>
  <c r="B379" i="26"/>
  <c r="B366" i="26" s="1"/>
  <c r="B367" i="26" s="1"/>
  <c r="E374" i="26"/>
  <c r="E384" i="26" s="1"/>
  <c r="D374" i="26"/>
  <c r="D384" i="26" s="1"/>
  <c r="C374" i="26"/>
  <c r="C384" i="26" s="1"/>
  <c r="B374" i="26"/>
  <c r="B384" i="26" s="1"/>
  <c r="E368" i="26"/>
  <c r="D368" i="26"/>
  <c r="C368" i="26"/>
  <c r="D366" i="26"/>
  <c r="D367" i="26" s="1"/>
  <c r="C366" i="26"/>
  <c r="E353" i="26"/>
  <c r="D353" i="26"/>
  <c r="D340" i="26" s="1"/>
  <c r="C353" i="26"/>
  <c r="C340" i="26" s="1"/>
  <c r="B353" i="26"/>
  <c r="B340" i="26" s="1"/>
  <c r="B341" i="26" s="1"/>
  <c r="E348" i="26"/>
  <c r="E358" i="26" s="1"/>
  <c r="D348" i="26"/>
  <c r="D358" i="26" s="1"/>
  <c r="C348" i="26"/>
  <c r="C358" i="26" s="1"/>
  <c r="B348" i="26"/>
  <c r="B358" i="26" s="1"/>
  <c r="E342" i="26"/>
  <c r="D342" i="26"/>
  <c r="C342" i="26"/>
  <c r="E340" i="26"/>
  <c r="E341" i="26" s="1"/>
  <c r="E327" i="26"/>
  <c r="E314" i="26" s="1"/>
  <c r="E317" i="26" s="1"/>
  <c r="D327" i="26"/>
  <c r="D314" i="26" s="1"/>
  <c r="C327" i="26"/>
  <c r="C314" i="26" s="1"/>
  <c r="C315" i="26" s="1"/>
  <c r="B327" i="26"/>
  <c r="E322" i="26"/>
  <c r="E332" i="26" s="1"/>
  <c r="D322" i="26"/>
  <c r="D332" i="26" s="1"/>
  <c r="C322" i="26"/>
  <c r="C332" i="26" s="1"/>
  <c r="B322" i="26"/>
  <c r="B332" i="26" s="1"/>
  <c r="E316" i="26"/>
  <c r="D316" i="26"/>
  <c r="C316" i="26"/>
  <c r="B314" i="26"/>
  <c r="B315" i="26" s="1"/>
  <c r="E301" i="26"/>
  <c r="E288" i="26" s="1"/>
  <c r="D301" i="26"/>
  <c r="D288" i="26" s="1"/>
  <c r="D289" i="26" s="1"/>
  <c r="C301" i="26"/>
  <c r="B301" i="26"/>
  <c r="B288" i="26" s="1"/>
  <c r="E296" i="26"/>
  <c r="E306" i="26" s="1"/>
  <c r="D296" i="26"/>
  <c r="D306" i="26" s="1"/>
  <c r="C296" i="26"/>
  <c r="C306" i="26" s="1"/>
  <c r="B296" i="26"/>
  <c r="B306" i="26" s="1"/>
  <c r="E290" i="26"/>
  <c r="D290" i="26"/>
  <c r="C290" i="26"/>
  <c r="C288" i="26"/>
  <c r="C289" i="26" s="1"/>
  <c r="E275" i="26"/>
  <c r="D275" i="26"/>
  <c r="C275" i="26"/>
  <c r="B275" i="26"/>
  <c r="E270" i="26"/>
  <c r="E280" i="26" s="1"/>
  <c r="D270" i="26"/>
  <c r="D280" i="26" s="1"/>
  <c r="C270" i="26"/>
  <c r="C280" i="26" s="1"/>
  <c r="B270" i="26"/>
  <c r="B280" i="26" s="1"/>
  <c r="E264" i="26"/>
  <c r="D264" i="26"/>
  <c r="C264" i="26"/>
  <c r="E262" i="26"/>
  <c r="E263" i="26" s="1"/>
  <c r="D262" i="26"/>
  <c r="D263" i="26" s="1"/>
  <c r="C262" i="26"/>
  <c r="C263" i="26" s="1"/>
  <c r="B262" i="26"/>
  <c r="B263" i="26" s="1"/>
  <c r="E248" i="26"/>
  <c r="E235" i="26" s="1"/>
  <c r="E236" i="26" s="1"/>
  <c r="D248" i="26"/>
  <c r="D235" i="26" s="1"/>
  <c r="C248" i="26"/>
  <c r="C235" i="26" s="1"/>
  <c r="B248" i="26"/>
  <c r="B235" i="26" s="1"/>
  <c r="B236" i="26" s="1"/>
  <c r="E243" i="26"/>
  <c r="E253" i="26" s="1"/>
  <c r="D243" i="26"/>
  <c r="D253" i="26" s="1"/>
  <c r="C243" i="26"/>
  <c r="C253" i="26" s="1"/>
  <c r="B243" i="26"/>
  <c r="B253" i="26" s="1"/>
  <c r="E237" i="26"/>
  <c r="D237" i="26"/>
  <c r="C237" i="26"/>
  <c r="E221" i="26"/>
  <c r="E208" i="26" s="1"/>
  <c r="D221" i="26"/>
  <c r="D208" i="26" s="1"/>
  <c r="C221" i="26"/>
  <c r="C208" i="26" s="1"/>
  <c r="C209" i="26" s="1"/>
  <c r="B221" i="26"/>
  <c r="E216" i="26"/>
  <c r="E226" i="26" s="1"/>
  <c r="D216" i="26"/>
  <c r="D226" i="26" s="1"/>
  <c r="C216" i="26"/>
  <c r="C226" i="26" s="1"/>
  <c r="B216" i="26"/>
  <c r="B226" i="26" s="1"/>
  <c r="E210" i="26"/>
  <c r="D210" i="26"/>
  <c r="C210" i="26"/>
  <c r="B208" i="26"/>
  <c r="B209" i="26" s="1"/>
  <c r="E194" i="26"/>
  <c r="E181" i="26" s="1"/>
  <c r="D194" i="26"/>
  <c r="D181" i="26" s="1"/>
  <c r="D182" i="26" s="1"/>
  <c r="C194" i="26"/>
  <c r="C181" i="26" s="1"/>
  <c r="C182" i="26" s="1"/>
  <c r="B194" i="26"/>
  <c r="E189" i="26"/>
  <c r="E199" i="26" s="1"/>
  <c r="D189" i="26"/>
  <c r="D199" i="26" s="1"/>
  <c r="C189" i="26"/>
  <c r="C199" i="26" s="1"/>
  <c r="B189" i="26"/>
  <c r="B199" i="26" s="1"/>
  <c r="E183" i="26"/>
  <c r="D183" i="26"/>
  <c r="C183" i="26"/>
  <c r="B181" i="26"/>
  <c r="B182" i="26" s="1"/>
  <c r="E167" i="26"/>
  <c r="E154" i="26" s="1"/>
  <c r="E155" i="26" s="1"/>
  <c r="D167" i="26"/>
  <c r="D154" i="26" s="1"/>
  <c r="C167" i="26"/>
  <c r="B167" i="26"/>
  <c r="B154" i="26" s="1"/>
  <c r="B155" i="26" s="1"/>
  <c r="E162" i="26"/>
  <c r="E172" i="26" s="1"/>
  <c r="D162" i="26"/>
  <c r="D172" i="26" s="1"/>
  <c r="C162" i="26"/>
  <c r="C172" i="26" s="1"/>
  <c r="B162" i="26"/>
  <c r="B172" i="26" s="1"/>
  <c r="E156" i="26"/>
  <c r="D156" i="26"/>
  <c r="C156" i="26"/>
  <c r="C154" i="26"/>
  <c r="C155" i="26" s="1"/>
  <c r="C158" i="26" s="1"/>
  <c r="E140" i="26"/>
  <c r="D140" i="26"/>
  <c r="C140" i="26"/>
  <c r="C127" i="26" s="1"/>
  <c r="B140" i="26"/>
  <c r="B127" i="26" s="1"/>
  <c r="B128" i="26" s="1"/>
  <c r="E135" i="26"/>
  <c r="E145" i="26" s="1"/>
  <c r="D135" i="26"/>
  <c r="D145" i="26" s="1"/>
  <c r="C135" i="26"/>
  <c r="C145" i="26" s="1"/>
  <c r="B135" i="26"/>
  <c r="B145" i="26" s="1"/>
  <c r="E129" i="26"/>
  <c r="D129" i="26"/>
  <c r="C129" i="26"/>
  <c r="D128" i="26"/>
  <c r="E127" i="26"/>
  <c r="E128" i="26" s="1"/>
  <c r="D127" i="26"/>
  <c r="E113" i="26"/>
  <c r="E100" i="26" s="1"/>
  <c r="D113" i="26"/>
  <c r="D100" i="26" s="1"/>
  <c r="C113" i="26"/>
  <c r="C100" i="26" s="1"/>
  <c r="C101" i="26" s="1"/>
  <c r="B113" i="26"/>
  <c r="B100" i="26" s="1"/>
  <c r="E108" i="26"/>
  <c r="E118" i="26" s="1"/>
  <c r="D108" i="26"/>
  <c r="D118" i="26" s="1"/>
  <c r="C108" i="26"/>
  <c r="C118" i="26" s="1"/>
  <c r="B108" i="26"/>
  <c r="B118" i="26" s="1"/>
  <c r="E102" i="26"/>
  <c r="D102" i="26"/>
  <c r="C102" i="26"/>
  <c r="E86" i="26"/>
  <c r="D86" i="26"/>
  <c r="D73" i="26" s="1"/>
  <c r="D74" i="26" s="1"/>
  <c r="C86" i="26"/>
  <c r="B86" i="26"/>
  <c r="B73" i="26" s="1"/>
  <c r="E81" i="26"/>
  <c r="E91" i="26" s="1"/>
  <c r="D81" i="26"/>
  <c r="C81" i="26"/>
  <c r="B81" i="26"/>
  <c r="E75" i="26"/>
  <c r="D75" i="26"/>
  <c r="C75" i="26"/>
  <c r="C73" i="26"/>
  <c r="C74" i="26" s="1"/>
  <c r="D53" i="26"/>
  <c r="D1458" i="26" s="1"/>
  <c r="E50" i="26"/>
  <c r="E1455" i="26" s="1"/>
  <c r="D50" i="26"/>
  <c r="D1455" i="26" s="1"/>
  <c r="C50" i="26"/>
  <c r="B50" i="26"/>
  <c r="B1455" i="26" s="1"/>
  <c r="E44" i="26"/>
  <c r="E1449" i="26" s="1"/>
  <c r="D44" i="26"/>
  <c r="D1449" i="26" s="1"/>
  <c r="C44" i="26"/>
  <c r="C1449" i="26" s="1"/>
  <c r="B44" i="26"/>
  <c r="B1449" i="26" s="1"/>
  <c r="E41" i="26"/>
  <c r="E1446" i="26" s="1"/>
  <c r="D41" i="26"/>
  <c r="D1446" i="26" s="1"/>
  <c r="C41" i="26"/>
  <c r="C1446" i="26" s="1"/>
  <c r="B41" i="26"/>
  <c r="B1446" i="26" s="1"/>
  <c r="E38" i="26"/>
  <c r="E1443" i="26" s="1"/>
  <c r="D38" i="26"/>
  <c r="D1443" i="26" s="1"/>
  <c r="C38" i="26"/>
  <c r="C1443" i="26" s="1"/>
  <c r="B38" i="26"/>
  <c r="B1443" i="26" s="1"/>
  <c r="E35" i="26"/>
  <c r="E1440" i="26" s="1"/>
  <c r="D35" i="26"/>
  <c r="D1440" i="26" s="1"/>
  <c r="C35" i="26"/>
  <c r="C1440" i="26" s="1"/>
  <c r="B35" i="26"/>
  <c r="B1440" i="26" s="1"/>
  <c r="E29" i="26"/>
  <c r="D29" i="26"/>
  <c r="C29" i="26"/>
  <c r="D661" i="26" l="1"/>
  <c r="E1071" i="26"/>
  <c r="E2979" i="27"/>
  <c r="E2961" i="27" s="1"/>
  <c r="D3215" i="27"/>
  <c r="D4379" i="27"/>
  <c r="D4361" i="27" s="1"/>
  <c r="D4362" i="27" s="1"/>
  <c r="D4954" i="27"/>
  <c r="D4936" i="27" s="1"/>
  <c r="E5639" i="27"/>
  <c r="E211" i="26"/>
  <c r="C1889" i="27"/>
  <c r="C3614" i="27"/>
  <c r="C4839" i="27"/>
  <c r="D2939" i="27"/>
  <c r="D4440" i="27"/>
  <c r="C4565" i="27"/>
  <c r="E5339" i="27"/>
  <c r="E5340" i="27"/>
  <c r="C212" i="26"/>
  <c r="D801" i="26"/>
  <c r="E854" i="26"/>
  <c r="D1125" i="26"/>
  <c r="D1206" i="26"/>
  <c r="E475" i="26"/>
  <c r="C1466" i="26"/>
  <c r="D882" i="26"/>
  <c r="C1044" i="26"/>
  <c r="D1367" i="26"/>
  <c r="C1421" i="26"/>
  <c r="C1729" i="27"/>
  <c r="C1711" i="27" s="1"/>
  <c r="E3889" i="27"/>
  <c r="B2804" i="27"/>
  <c r="B2786" i="27" s="1"/>
  <c r="B2787" i="27" s="1"/>
  <c r="C4429" i="27"/>
  <c r="C4411" i="27" s="1"/>
  <c r="E915" i="27"/>
  <c r="E965" i="27"/>
  <c r="E1015" i="27"/>
  <c r="C2040" i="27"/>
  <c r="E3489" i="27"/>
  <c r="C3815" i="27"/>
  <c r="D3914" i="27"/>
  <c r="C4665" i="27"/>
  <c r="D5040" i="27"/>
  <c r="C5215" i="27"/>
  <c r="C5439" i="27"/>
  <c r="D5463" i="27"/>
  <c r="E5629" i="27"/>
  <c r="E5611" i="27" s="1"/>
  <c r="E5612" i="27" s="1"/>
  <c r="E2189" i="27"/>
  <c r="C2604" i="27"/>
  <c r="C2586" i="27" s="1"/>
  <c r="B3854" i="27"/>
  <c r="B3836" i="27" s="1"/>
  <c r="B3837" i="27" s="1"/>
  <c r="B4837" i="27"/>
  <c r="E4364" i="27"/>
  <c r="D4640" i="27"/>
  <c r="D5564" i="27"/>
  <c r="C5804" i="27"/>
  <c r="C5786" i="27" s="1"/>
  <c r="B1004" i="27"/>
  <c r="B986" i="27" s="1"/>
  <c r="B987" i="27" s="1"/>
  <c r="C1539" i="27"/>
  <c r="D3529" i="27"/>
  <c r="D3511" i="27" s="1"/>
  <c r="D3512" i="27" s="1"/>
  <c r="B4537" i="27"/>
  <c r="C139" i="27"/>
  <c r="E765" i="27"/>
  <c r="C1789" i="27"/>
  <c r="C2039" i="27"/>
  <c r="D2414" i="27"/>
  <c r="E3929" i="27"/>
  <c r="E3911" i="27" s="1"/>
  <c r="C4439" i="27"/>
  <c r="C5039" i="27"/>
  <c r="E5414" i="27"/>
  <c r="E3715" i="27"/>
  <c r="E890" i="27"/>
  <c r="E990" i="27"/>
  <c r="C4465" i="27"/>
  <c r="C4765" i="27"/>
  <c r="C4865" i="27"/>
  <c r="D4904" i="27"/>
  <c r="D4886" i="27" s="1"/>
  <c r="C4954" i="27"/>
  <c r="C4936" i="27" s="1"/>
  <c r="D5139" i="27"/>
  <c r="C5540" i="27"/>
  <c r="C5624" i="27"/>
  <c r="C5629" i="27" s="1"/>
  <c r="C5611" i="27" s="1"/>
  <c r="E5804" i="27"/>
  <c r="E5786" i="27" s="1"/>
  <c r="D5804" i="27"/>
  <c r="D5786" i="27" s="1"/>
  <c r="D64" i="27"/>
  <c r="E590" i="27"/>
  <c r="E640" i="27"/>
  <c r="E2339" i="27"/>
  <c r="D3004" i="27"/>
  <c r="D2986" i="27" s="1"/>
  <c r="D2987" i="27" s="1"/>
  <c r="C3639" i="27"/>
  <c r="C4339" i="27"/>
  <c r="E4615" i="27"/>
  <c r="E5015" i="27"/>
  <c r="E2914" i="27"/>
  <c r="E5738" i="27"/>
  <c r="C114" i="27"/>
  <c r="D139" i="27"/>
  <c r="E665" i="27"/>
  <c r="C1464" i="27"/>
  <c r="E2139" i="27"/>
  <c r="D3787" i="27"/>
  <c r="D4189" i="27"/>
  <c r="E114" i="27"/>
  <c r="E112" i="27"/>
  <c r="E61" i="27"/>
  <c r="E64" i="27" s="1"/>
  <c r="B5828" i="27"/>
  <c r="E139" i="27"/>
  <c r="C72" i="27"/>
  <c r="C75" i="27" s="1"/>
  <c r="E102" i="27"/>
  <c r="E340" i="27"/>
  <c r="E490" i="27"/>
  <c r="E790" i="27"/>
  <c r="E840" i="27"/>
  <c r="D1129" i="27"/>
  <c r="D1111" i="27" s="1"/>
  <c r="D1114" i="27" s="1"/>
  <c r="D1154" i="27"/>
  <c r="D1136" i="27" s="1"/>
  <c r="E1139" i="27" s="1"/>
  <c r="E3639" i="27"/>
  <c r="D3737" i="27"/>
  <c r="D3739" i="27"/>
  <c r="C3987" i="27"/>
  <c r="C3990" i="27" s="1"/>
  <c r="C3989" i="27"/>
  <c r="C5262" i="27"/>
  <c r="C5264" i="27"/>
  <c r="B5487" i="27"/>
  <c r="C5489" i="27"/>
  <c r="C5589" i="27"/>
  <c r="B5587" i="27"/>
  <c r="D114" i="27"/>
  <c r="B64" i="27"/>
  <c r="C64" i="27"/>
  <c r="E815" i="27"/>
  <c r="E1129" i="27"/>
  <c r="E1111" i="27" s="1"/>
  <c r="E1154" i="27"/>
  <c r="E1229" i="27"/>
  <c r="E1211" i="27" s="1"/>
  <c r="E3214" i="27"/>
  <c r="E4089" i="27"/>
  <c r="E4087" i="27"/>
  <c r="C4162" i="27"/>
  <c r="C4164" i="27"/>
  <c r="B5429" i="27"/>
  <c r="B5411" i="27" s="1"/>
  <c r="B5412" i="27" s="1"/>
  <c r="C5614" i="27"/>
  <c r="C102" i="27"/>
  <c r="E3814" i="27"/>
  <c r="E3812" i="27"/>
  <c r="C3962" i="27"/>
  <c r="D3965" i="27" s="1"/>
  <c r="C3964" i="27"/>
  <c r="C4965" i="27"/>
  <c r="C5415" i="27"/>
  <c r="C5737" i="27"/>
  <c r="C5739" i="27"/>
  <c r="B5833" i="27"/>
  <c r="D229" i="27"/>
  <c r="D211" i="27" s="1"/>
  <c r="E690" i="27"/>
  <c r="E740" i="27"/>
  <c r="E1479" i="27"/>
  <c r="E1461" i="27" s="1"/>
  <c r="E1462" i="27" s="1"/>
  <c r="C2437" i="27"/>
  <c r="C2440" i="27" s="1"/>
  <c r="C2439" i="27"/>
  <c r="E2814" i="27"/>
  <c r="C3037" i="27"/>
  <c r="C3039" i="27"/>
  <c r="D3487" i="27"/>
  <c r="E3490" i="27" s="1"/>
  <c r="D3664" i="27"/>
  <c r="E4715" i="27"/>
  <c r="E5489" i="27"/>
  <c r="E5487" i="27"/>
  <c r="C2140" i="27"/>
  <c r="C2340" i="27"/>
  <c r="D3340" i="27"/>
  <c r="E3364" i="27"/>
  <c r="C3439" i="27"/>
  <c r="C3514" i="27"/>
  <c r="C3539" i="27"/>
  <c r="E3539" i="27"/>
  <c r="D3564" i="27"/>
  <c r="D4364" i="27"/>
  <c r="E4904" i="27"/>
  <c r="E4886" i="27" s="1"/>
  <c r="D5514" i="27"/>
  <c r="C5564" i="27"/>
  <c r="E2864" i="27"/>
  <c r="D2979" i="27"/>
  <c r="D2961" i="27" s="1"/>
  <c r="E2964" i="27" s="1"/>
  <c r="D3063" i="27"/>
  <c r="D3714" i="27"/>
  <c r="E3739" i="27"/>
  <c r="D4139" i="27"/>
  <c r="C4739" i="27"/>
  <c r="D5589" i="27"/>
  <c r="E5599" i="27"/>
  <c r="E5604" i="27" s="1"/>
  <c r="E5586" i="27" s="1"/>
  <c r="C3365" i="27"/>
  <c r="E3965" i="27"/>
  <c r="E3964" i="27"/>
  <c r="C4515" i="27"/>
  <c r="E4954" i="27"/>
  <c r="E4936" i="27" s="1"/>
  <c r="C5140" i="27"/>
  <c r="C5565" i="27"/>
  <c r="D155" i="26"/>
  <c r="E158" i="26" s="1"/>
  <c r="E157" i="26"/>
  <c r="D1044" i="26"/>
  <c r="C1125" i="26"/>
  <c r="E1337" i="26"/>
  <c r="C490" i="26"/>
  <c r="D735" i="26"/>
  <c r="B1274" i="26"/>
  <c r="E476" i="26"/>
  <c r="D635" i="26"/>
  <c r="C1016" i="26"/>
  <c r="E265" i="26"/>
  <c r="E582" i="26"/>
  <c r="B101" i="26"/>
  <c r="C103" i="26"/>
  <c r="C1097" i="26"/>
  <c r="B1095" i="26"/>
  <c r="B606" i="26"/>
  <c r="C608" i="26"/>
  <c r="C501" i="26"/>
  <c r="B499" i="26"/>
  <c r="C291" i="26"/>
  <c r="B289" i="26"/>
  <c r="C1394" i="26"/>
  <c r="C1392" i="26"/>
  <c r="C1395" i="26" s="1"/>
  <c r="D185" i="26"/>
  <c r="B708" i="26"/>
  <c r="E735" i="26"/>
  <c r="D989" i="26"/>
  <c r="E53" i="26"/>
  <c r="E1458" i="26" s="1"/>
  <c r="D184" i="26"/>
  <c r="D395" i="26"/>
  <c r="C422" i="26"/>
  <c r="E635" i="26"/>
  <c r="E661" i="26"/>
  <c r="E882" i="26"/>
  <c r="C1287" i="26"/>
  <c r="B1337" i="26"/>
  <c r="B1338" i="26" s="1"/>
  <c r="C1341" i="26" s="1"/>
  <c r="B56" i="26"/>
  <c r="B27" i="26" s="1"/>
  <c r="B28" i="26" s="1"/>
  <c r="D292" i="26"/>
  <c r="C318" i="26"/>
  <c r="D502" i="26"/>
  <c r="C581" i="26"/>
  <c r="D633" i="26"/>
  <c r="C827" i="26"/>
  <c r="E962" i="26"/>
  <c r="D1098" i="26"/>
  <c r="E1394" i="26"/>
  <c r="D1421" i="26"/>
  <c r="D76" i="26"/>
  <c r="E1314" i="26"/>
  <c r="C76" i="26"/>
  <c r="E103" i="26"/>
  <c r="C184" i="26"/>
  <c r="E266" i="26"/>
  <c r="D291" i="26"/>
  <c r="E369" i="26"/>
  <c r="D501" i="26"/>
  <c r="E528" i="26"/>
  <c r="C693" i="26"/>
  <c r="D854" i="26"/>
  <c r="C882" i="26"/>
  <c r="C908" i="26"/>
  <c r="D1097" i="26"/>
  <c r="E1125" i="26"/>
  <c r="C1232" i="26"/>
  <c r="E1260" i="26"/>
  <c r="E1287" i="26"/>
  <c r="C1314" i="26"/>
  <c r="C1340" i="26"/>
  <c r="E35" i="27"/>
  <c r="E65" i="27" s="1"/>
  <c r="D214" i="27"/>
  <c r="D212" i="27"/>
  <c r="C287" i="27"/>
  <c r="C290" i="27" s="1"/>
  <c r="C289" i="27"/>
  <c r="D412" i="27"/>
  <c r="D414" i="27"/>
  <c r="E439" i="27"/>
  <c r="E437" i="27"/>
  <c r="D539" i="27"/>
  <c r="C539" i="27"/>
  <c r="C537" i="27"/>
  <c r="D562" i="27"/>
  <c r="D564" i="27"/>
  <c r="C664" i="27"/>
  <c r="C662" i="27"/>
  <c r="C665" i="27" s="1"/>
  <c r="D664" i="27"/>
  <c r="C712" i="27"/>
  <c r="C715" i="27" s="1"/>
  <c r="D714" i="27"/>
  <c r="C714" i="27"/>
  <c r="D914" i="27"/>
  <c r="C914" i="27"/>
  <c r="C912" i="27"/>
  <c r="C962" i="27"/>
  <c r="D964" i="27"/>
  <c r="C964" i="27"/>
  <c r="C1039" i="27"/>
  <c r="C1037" i="27"/>
  <c r="C1040" i="27" s="1"/>
  <c r="D1062" i="27"/>
  <c r="D1064" i="27"/>
  <c r="D1087" i="27"/>
  <c r="E1090" i="27" s="1"/>
  <c r="E1089" i="27"/>
  <c r="D1089" i="27"/>
  <c r="C1164" i="27"/>
  <c r="C1162" i="27"/>
  <c r="D1189" i="27"/>
  <c r="D1187" i="27"/>
  <c r="D1214" i="27"/>
  <c r="D1212" i="27"/>
  <c r="C1237" i="27"/>
  <c r="C1240" i="27" s="1"/>
  <c r="C1239" i="27"/>
  <c r="C1262" i="27"/>
  <c r="C1265" i="27" s="1"/>
  <c r="C1264" i="27"/>
  <c r="D1287" i="27"/>
  <c r="D1289" i="27"/>
  <c r="E1314" i="27"/>
  <c r="E1312" i="27"/>
  <c r="C1364" i="27"/>
  <c r="C1362" i="27"/>
  <c r="C1365" i="27" s="1"/>
  <c r="D1387" i="27"/>
  <c r="D1389" i="27"/>
  <c r="E1414" i="27"/>
  <c r="E1412" i="27"/>
  <c r="E1489" i="27"/>
  <c r="E1487" i="27"/>
  <c r="E162" i="27"/>
  <c r="E165" i="27" s="1"/>
  <c r="E164" i="27"/>
  <c r="D187" i="27"/>
  <c r="D190" i="27" s="1"/>
  <c r="D189" i="27"/>
  <c r="E214" i="27"/>
  <c r="E212" i="27"/>
  <c r="D239" i="27"/>
  <c r="D237" i="27"/>
  <c r="E240" i="27" s="1"/>
  <c r="E239" i="27"/>
  <c r="C264" i="27"/>
  <c r="C262" i="27"/>
  <c r="C265" i="27" s="1"/>
  <c r="D264" i="27"/>
  <c r="D287" i="27"/>
  <c r="D289" i="27"/>
  <c r="C312" i="27"/>
  <c r="C315" i="27" s="1"/>
  <c r="C314" i="27"/>
  <c r="E364" i="27"/>
  <c r="E362" i="27"/>
  <c r="D389" i="27"/>
  <c r="D387" i="27"/>
  <c r="E390" i="27" s="1"/>
  <c r="E389" i="27"/>
  <c r="E412" i="27"/>
  <c r="E414" i="27"/>
  <c r="C462" i="27"/>
  <c r="C465" i="27" s="1"/>
  <c r="C464" i="27"/>
  <c r="E562" i="27"/>
  <c r="E564" i="27"/>
  <c r="D589" i="27"/>
  <c r="C589" i="27"/>
  <c r="C587" i="27"/>
  <c r="C637" i="27"/>
  <c r="D639" i="27"/>
  <c r="C639" i="27"/>
  <c r="C764" i="27"/>
  <c r="C762" i="27"/>
  <c r="C765" i="27" s="1"/>
  <c r="D764" i="27"/>
  <c r="C812" i="27"/>
  <c r="C815" i="27" s="1"/>
  <c r="D814" i="27"/>
  <c r="C814" i="27"/>
  <c r="E864" i="27"/>
  <c r="E862" i="27"/>
  <c r="E865" i="27" s="1"/>
  <c r="D1014" i="27"/>
  <c r="C1014" i="27"/>
  <c r="C1012" i="27"/>
  <c r="D1037" i="27"/>
  <c r="D1039" i="27"/>
  <c r="E1064" i="27"/>
  <c r="E1062" i="27"/>
  <c r="D1137" i="27"/>
  <c r="D1164" i="27"/>
  <c r="E1189" i="27"/>
  <c r="E1187" i="27"/>
  <c r="D1237" i="27"/>
  <c r="D1239" i="27"/>
  <c r="D1264" i="27"/>
  <c r="D1262" i="27"/>
  <c r="E1287" i="27"/>
  <c r="E1289" i="27"/>
  <c r="C1337" i="27"/>
  <c r="C1340" i="27" s="1"/>
  <c r="C1339" i="27"/>
  <c r="D1364" i="27"/>
  <c r="D1362" i="27"/>
  <c r="E1387" i="27"/>
  <c r="E1389" i="27"/>
  <c r="C1437" i="27"/>
  <c r="C1440" i="27" s="1"/>
  <c r="C1439" i="27"/>
  <c r="C1512" i="27"/>
  <c r="C1515" i="27" s="1"/>
  <c r="C1514" i="27"/>
  <c r="C1962" i="27"/>
  <c r="C1965" i="27" s="1"/>
  <c r="C1964" i="27"/>
  <c r="C2162" i="27"/>
  <c r="C2165" i="27" s="1"/>
  <c r="C2164" i="27"/>
  <c r="C2362" i="27"/>
  <c r="C2365" i="27" s="1"/>
  <c r="C2364" i="27"/>
  <c r="B35" i="27"/>
  <c r="B65" i="27" s="1"/>
  <c r="C35" i="27"/>
  <c r="C239" i="27"/>
  <c r="E289" i="27"/>
  <c r="E287" i="27"/>
  <c r="D364" i="27"/>
  <c r="C437" i="27"/>
  <c r="C440" i="27" s="1"/>
  <c r="C439" i="27"/>
  <c r="D464" i="27"/>
  <c r="D462" i="27"/>
  <c r="D465" i="27" s="1"/>
  <c r="C514" i="27"/>
  <c r="C512" i="27"/>
  <c r="C515" i="27" s="1"/>
  <c r="D514" i="27"/>
  <c r="D689" i="27"/>
  <c r="C689" i="27"/>
  <c r="C687" i="27"/>
  <c r="C737" i="27"/>
  <c r="D739" i="27"/>
  <c r="C739" i="27"/>
  <c r="C889" i="27"/>
  <c r="C887" i="27"/>
  <c r="C890" i="27" s="1"/>
  <c r="D889" i="27"/>
  <c r="C937" i="27"/>
  <c r="C940" i="27" s="1"/>
  <c r="D939" i="27"/>
  <c r="C939" i="27"/>
  <c r="E1037" i="27"/>
  <c r="E1040" i="27" s="1"/>
  <c r="E1039" i="27"/>
  <c r="C1112" i="27"/>
  <c r="C1115" i="27" s="1"/>
  <c r="C1114" i="27"/>
  <c r="E1114" i="27"/>
  <c r="E1112" i="27"/>
  <c r="C1139" i="27"/>
  <c r="C1137" i="27"/>
  <c r="C1140" i="27" s="1"/>
  <c r="E1212" i="27"/>
  <c r="E1214" i="27"/>
  <c r="E1239" i="27"/>
  <c r="E1237" i="27"/>
  <c r="E1240" i="27" s="1"/>
  <c r="E1262" i="27"/>
  <c r="E1264" i="27"/>
  <c r="C1312" i="27"/>
  <c r="C1315" i="27" s="1"/>
  <c r="C1314" i="27"/>
  <c r="D1339" i="27"/>
  <c r="D1337" i="27"/>
  <c r="D1340" i="27" s="1"/>
  <c r="E1362" i="27"/>
  <c r="E1364" i="27"/>
  <c r="C1412" i="27"/>
  <c r="C1415" i="27" s="1"/>
  <c r="C1414" i="27"/>
  <c r="D1439" i="27"/>
  <c r="D1437" i="27"/>
  <c r="D1440" i="27" s="1"/>
  <c r="D1464" i="27"/>
  <c r="D1462" i="27"/>
  <c r="C1487" i="27"/>
  <c r="C1490" i="27" s="1"/>
  <c r="C1489" i="27"/>
  <c r="D1514" i="27"/>
  <c r="D1512" i="27"/>
  <c r="D1515" i="27" s="1"/>
  <c r="C1914" i="27"/>
  <c r="C1912" i="27"/>
  <c r="C1915" i="27" s="1"/>
  <c r="C1939" i="27"/>
  <c r="D1937" i="27"/>
  <c r="D1939" i="27"/>
  <c r="E1939" i="27"/>
  <c r="D1964" i="27"/>
  <c r="D1962" i="27"/>
  <c r="D2037" i="27"/>
  <c r="D2040" i="27" s="1"/>
  <c r="D2039" i="27"/>
  <c r="D2237" i="27"/>
  <c r="D2240" i="27" s="1"/>
  <c r="D2239" i="27"/>
  <c r="D35" i="27"/>
  <c r="D65" i="27" s="1"/>
  <c r="C164" i="27"/>
  <c r="C162" i="27"/>
  <c r="C165" i="27" s="1"/>
  <c r="D164" i="27"/>
  <c r="B187" i="27"/>
  <c r="C190" i="27" s="1"/>
  <c r="C189" i="27"/>
  <c r="C212" i="27"/>
  <c r="C215" i="27" s="1"/>
  <c r="C214" i="27"/>
  <c r="E262" i="27"/>
  <c r="E265" i="27" s="1"/>
  <c r="E264" i="27"/>
  <c r="E314" i="27"/>
  <c r="E312" i="27"/>
  <c r="C337" i="27"/>
  <c r="D339" i="27"/>
  <c r="C339" i="27"/>
  <c r="C362" i="27"/>
  <c r="C365" i="27" s="1"/>
  <c r="C364" i="27"/>
  <c r="C414" i="27"/>
  <c r="C412" i="27"/>
  <c r="C415" i="27" s="1"/>
  <c r="D437" i="27"/>
  <c r="D439" i="27"/>
  <c r="E464" i="27"/>
  <c r="E462" i="27"/>
  <c r="C487" i="27"/>
  <c r="D489" i="27"/>
  <c r="C489" i="27"/>
  <c r="C564" i="27"/>
  <c r="C562" i="27"/>
  <c r="C565" i="27" s="1"/>
  <c r="C612" i="27"/>
  <c r="C615" i="27" s="1"/>
  <c r="D614" i="27"/>
  <c r="C614" i="27"/>
  <c r="D789" i="27"/>
  <c r="C789" i="27"/>
  <c r="C787" i="27"/>
  <c r="C837" i="27"/>
  <c r="D839" i="27"/>
  <c r="C839" i="27"/>
  <c r="C862" i="27"/>
  <c r="D864" i="27"/>
  <c r="C864" i="27"/>
  <c r="C989" i="27"/>
  <c r="C987" i="27"/>
  <c r="C990" i="27" s="1"/>
  <c r="D989" i="27"/>
  <c r="C1062" i="27"/>
  <c r="C1065" i="27" s="1"/>
  <c r="C1064" i="27"/>
  <c r="C1087" i="27"/>
  <c r="C1090" i="27" s="1"/>
  <c r="C1089" i="27"/>
  <c r="C1187" i="27"/>
  <c r="C1190" i="27" s="1"/>
  <c r="C1189" i="27"/>
  <c r="C1289" i="27"/>
  <c r="C1287" i="27"/>
  <c r="C1290" i="27" s="1"/>
  <c r="D1312" i="27"/>
  <c r="D1315" i="27" s="1"/>
  <c r="D1314" i="27"/>
  <c r="E1339" i="27"/>
  <c r="E1337" i="27"/>
  <c r="C1389" i="27"/>
  <c r="C1387" i="27"/>
  <c r="C1390" i="27" s="1"/>
  <c r="D1412" i="27"/>
  <c r="D1414" i="27"/>
  <c r="E1439" i="27"/>
  <c r="E1437" i="27"/>
  <c r="D1487" i="27"/>
  <c r="D1490" i="27" s="1"/>
  <c r="D1489" i="27"/>
  <c r="E1514" i="27"/>
  <c r="E1512" i="27"/>
  <c r="D1539" i="27"/>
  <c r="D1537" i="27"/>
  <c r="E1540" i="27" s="1"/>
  <c r="E1539" i="27"/>
  <c r="D1564" i="27"/>
  <c r="D1562" i="27"/>
  <c r="D1589" i="27"/>
  <c r="D1587" i="27"/>
  <c r="E1589" i="27"/>
  <c r="D1614" i="27"/>
  <c r="D1612" i="27"/>
  <c r="D1637" i="27"/>
  <c r="E1640" i="27" s="1"/>
  <c r="D1639" i="27"/>
  <c r="E1639" i="27"/>
  <c r="D1664" i="27"/>
  <c r="D1662" i="27"/>
  <c r="D1689" i="27"/>
  <c r="D1687" i="27"/>
  <c r="E1689" i="27"/>
  <c r="D1714" i="27"/>
  <c r="D1712" i="27"/>
  <c r="D1737" i="27"/>
  <c r="E1740" i="27" s="1"/>
  <c r="D1739" i="27"/>
  <c r="E1739" i="27"/>
  <c r="D1764" i="27"/>
  <c r="D1762" i="27"/>
  <c r="D1789" i="27"/>
  <c r="D1787" i="27"/>
  <c r="E1790" i="27" s="1"/>
  <c r="E1789" i="27"/>
  <c r="D1814" i="27"/>
  <c r="D1812" i="27"/>
  <c r="D1837" i="27"/>
  <c r="E1840" i="27" s="1"/>
  <c r="D1839" i="27"/>
  <c r="E1839" i="27"/>
  <c r="D1864" i="27"/>
  <c r="D1862" i="27"/>
  <c r="D1889" i="27"/>
  <c r="D1887" i="27"/>
  <c r="E1890" i="27" s="1"/>
  <c r="E1889" i="27"/>
  <c r="D1914" i="27"/>
  <c r="D1912" i="27"/>
  <c r="E2012" i="27"/>
  <c r="E2015" i="27" s="1"/>
  <c r="E2014" i="27"/>
  <c r="E2039" i="27"/>
  <c r="E2037" i="27"/>
  <c r="C2089" i="27"/>
  <c r="C2087" i="27"/>
  <c r="C2090" i="27" s="1"/>
  <c r="E2212" i="27"/>
  <c r="E2215" i="27" s="1"/>
  <c r="E2214" i="27"/>
  <c r="E2239" i="27"/>
  <c r="E2237" i="27"/>
  <c r="C2289" i="27"/>
  <c r="C2287" i="27"/>
  <c r="C2290" i="27" s="1"/>
  <c r="E2412" i="27"/>
  <c r="E2415" i="27" s="1"/>
  <c r="E2414" i="27"/>
  <c r="C73" i="27"/>
  <c r="C76" i="27" s="1"/>
  <c r="B101" i="27"/>
  <c r="B102" i="27" s="1"/>
  <c r="B129" i="27"/>
  <c r="B137" i="27"/>
  <c r="C140" i="27" s="1"/>
  <c r="E187" i="27"/>
  <c r="C237" i="27"/>
  <c r="C240" i="27" s="1"/>
  <c r="D312" i="27"/>
  <c r="D362" i="27"/>
  <c r="C387" i="27"/>
  <c r="C390" i="27" s="1"/>
  <c r="C1212" i="27"/>
  <c r="C1215" i="27" s="1"/>
  <c r="C1462" i="27"/>
  <c r="C1465" i="27" s="1"/>
  <c r="C1537" i="27"/>
  <c r="C1540" i="27" s="1"/>
  <c r="C1990" i="27"/>
  <c r="C2062" i="27"/>
  <c r="C2065" i="27" s="1"/>
  <c r="C2064" i="27"/>
  <c r="C2114" i="27"/>
  <c r="C2112" i="27"/>
  <c r="C2115" i="27" s="1"/>
  <c r="D2164" i="27"/>
  <c r="C2190" i="27"/>
  <c r="C2262" i="27"/>
  <c r="C2265" i="27" s="1"/>
  <c r="C2264" i="27"/>
  <c r="C2314" i="27"/>
  <c r="C2312" i="27"/>
  <c r="C2315" i="27" s="1"/>
  <c r="D2364" i="27"/>
  <c r="C2390" i="27"/>
  <c r="D2437" i="27"/>
  <c r="D2440" i="27" s="1"/>
  <c r="D2439" i="27"/>
  <c r="E2487" i="27"/>
  <c r="E2490" i="27" s="1"/>
  <c r="E2489" i="27"/>
  <c r="D72" i="27"/>
  <c r="D102" i="27" s="1"/>
  <c r="D112" i="27"/>
  <c r="D115" i="27" s="1"/>
  <c r="C5833" i="27"/>
  <c r="C129" i="27"/>
  <c r="D137" i="27"/>
  <c r="D140" i="27" s="1"/>
  <c r="D815" i="27"/>
  <c r="E1964" i="27"/>
  <c r="E1962" i="27"/>
  <c r="D2089" i="27"/>
  <c r="D2087" i="27"/>
  <c r="D2090" i="27" s="1"/>
  <c r="D2114" i="27"/>
  <c r="E2137" i="27"/>
  <c r="C2139" i="27"/>
  <c r="D2162" i="27"/>
  <c r="E2164" i="27"/>
  <c r="E2162" i="27"/>
  <c r="D2289" i="27"/>
  <c r="D2287" i="27"/>
  <c r="D2314" i="27"/>
  <c r="E2337" i="27"/>
  <c r="C2339" i="27"/>
  <c r="D2362" i="27"/>
  <c r="D2365" i="27" s="1"/>
  <c r="E2364" i="27"/>
  <c r="E2362" i="27"/>
  <c r="C2464" i="27"/>
  <c r="D5828" i="27"/>
  <c r="D5833" i="27"/>
  <c r="D129" i="27"/>
  <c r="C1562" i="27"/>
  <c r="C1565" i="27" s="1"/>
  <c r="C1564" i="27"/>
  <c r="C1587" i="27"/>
  <c r="C1590" i="27" s="1"/>
  <c r="C1614" i="27"/>
  <c r="C1612" i="27"/>
  <c r="C1615" i="27" s="1"/>
  <c r="C1637" i="27"/>
  <c r="C1640" i="27" s="1"/>
  <c r="C1662" i="27"/>
  <c r="C1665" i="27" s="1"/>
  <c r="C1664" i="27"/>
  <c r="C1687" i="27"/>
  <c r="C1690" i="27" s="1"/>
  <c r="C1714" i="27"/>
  <c r="C1712" i="27"/>
  <c r="C1715" i="27" s="1"/>
  <c r="C1737" i="27"/>
  <c r="C1740" i="27" s="1"/>
  <c r="C1762" i="27"/>
  <c r="C1765" i="27" s="1"/>
  <c r="C1764" i="27"/>
  <c r="C1787" i="27"/>
  <c r="C1790" i="27" s="1"/>
  <c r="C1814" i="27"/>
  <c r="C1812" i="27"/>
  <c r="C1815" i="27" s="1"/>
  <c r="C1837" i="27"/>
  <c r="C1840" i="27" s="1"/>
  <c r="C1862" i="27"/>
  <c r="C1865" i="27" s="1"/>
  <c r="C1864" i="27"/>
  <c r="C1887" i="27"/>
  <c r="C1890" i="27" s="1"/>
  <c r="C1937" i="27"/>
  <c r="C1940" i="27" s="1"/>
  <c r="C2014" i="27"/>
  <c r="C2012" i="27"/>
  <c r="C2015" i="27" s="1"/>
  <c r="D2064" i="27"/>
  <c r="E2090" i="27"/>
  <c r="C2214" i="27"/>
  <c r="C2212" i="27"/>
  <c r="C2215" i="27" s="1"/>
  <c r="D2264" i="27"/>
  <c r="E2290" i="27"/>
  <c r="C2414" i="27"/>
  <c r="C2412" i="27"/>
  <c r="C2415" i="27" s="1"/>
  <c r="E5828" i="27"/>
  <c r="E5833" i="27"/>
  <c r="E129" i="27"/>
  <c r="E1564" i="27"/>
  <c r="E1562" i="27"/>
  <c r="E1590" i="27"/>
  <c r="E1612" i="27"/>
  <c r="E1615" i="27" s="1"/>
  <c r="E1614" i="27"/>
  <c r="E1664" i="27"/>
  <c r="E1662" i="27"/>
  <c r="E1690" i="27"/>
  <c r="E1712" i="27"/>
  <c r="E1714" i="27"/>
  <c r="E1764" i="27"/>
  <c r="E1762" i="27"/>
  <c r="E1765" i="27" s="1"/>
  <c r="E1812" i="27"/>
  <c r="E1815" i="27" s="1"/>
  <c r="E1814" i="27"/>
  <c r="E1864" i="27"/>
  <c r="E1862" i="27"/>
  <c r="E1912" i="27"/>
  <c r="E1914" i="27"/>
  <c r="E1940" i="27"/>
  <c r="C1989" i="27"/>
  <c r="D1989" i="27"/>
  <c r="D1987" i="27"/>
  <c r="D1990" i="27" s="1"/>
  <c r="D2065" i="27"/>
  <c r="E2064" i="27"/>
  <c r="E2062" i="27"/>
  <c r="E2065" i="27" s="1"/>
  <c r="E2112" i="27"/>
  <c r="E2115" i="27" s="1"/>
  <c r="E2114" i="27"/>
  <c r="D2137" i="27"/>
  <c r="D2140" i="27" s="1"/>
  <c r="D2139" i="27"/>
  <c r="C2189" i="27"/>
  <c r="D2189" i="27"/>
  <c r="D2187" i="27"/>
  <c r="D2190" i="27" s="1"/>
  <c r="D2215" i="27"/>
  <c r="E2264" i="27"/>
  <c r="E2262" i="27"/>
  <c r="E2265" i="27" s="1"/>
  <c r="E2312" i="27"/>
  <c r="E2315" i="27" s="1"/>
  <c r="E2314" i="27"/>
  <c r="D2337" i="27"/>
  <c r="D2340" i="27" s="1"/>
  <c r="D2339" i="27"/>
  <c r="C2389" i="27"/>
  <c r="D2389" i="27"/>
  <c r="D2387" i="27"/>
  <c r="D2390" i="27" s="1"/>
  <c r="E2439" i="27"/>
  <c r="C2465" i="27"/>
  <c r="D2512" i="27"/>
  <c r="D2514" i="27"/>
  <c r="E2539" i="27"/>
  <c r="E2537" i="27"/>
  <c r="C2589" i="27"/>
  <c r="C2587" i="27"/>
  <c r="C2590" i="27" s="1"/>
  <c r="D2612" i="27"/>
  <c r="D2614" i="27"/>
  <c r="E2639" i="27"/>
  <c r="E2637" i="27"/>
  <c r="C2689" i="27"/>
  <c r="C2687" i="27"/>
  <c r="C2690" i="27" s="1"/>
  <c r="D2712" i="27"/>
  <c r="D2714" i="27"/>
  <c r="E2739" i="27"/>
  <c r="E2737" i="27"/>
  <c r="E2787" i="27"/>
  <c r="E2790" i="27" s="1"/>
  <c r="E2789" i="27"/>
  <c r="C2887" i="27"/>
  <c r="C2890" i="27" s="1"/>
  <c r="C2889" i="27"/>
  <c r="C2914" i="27"/>
  <c r="C2912" i="27"/>
  <c r="C2915" i="27" s="1"/>
  <c r="C2564" i="27"/>
  <c r="C2562" i="27"/>
  <c r="C2565" i="27" s="1"/>
  <c r="D2587" i="27"/>
  <c r="D2589" i="27"/>
  <c r="E2614" i="27"/>
  <c r="E2612" i="27"/>
  <c r="C2664" i="27"/>
  <c r="C2662" i="27"/>
  <c r="C2665" i="27" s="1"/>
  <c r="D2687" i="27"/>
  <c r="D2689" i="27"/>
  <c r="E2714" i="27"/>
  <c r="E2712" i="27"/>
  <c r="E2715" i="27" s="1"/>
  <c r="C2764" i="27"/>
  <c r="C2762" i="27"/>
  <c r="C2765" i="27" s="1"/>
  <c r="E2837" i="27"/>
  <c r="E2839" i="27"/>
  <c r="C2939" i="27"/>
  <c r="C2937" i="27"/>
  <c r="C2940" i="27" s="1"/>
  <c r="C2964" i="27"/>
  <c r="C2962" i="27"/>
  <c r="C2965" i="27" s="1"/>
  <c r="D3037" i="27"/>
  <c r="D3040" i="27" s="1"/>
  <c r="D3039" i="27"/>
  <c r="C3164" i="27"/>
  <c r="C3162" i="27"/>
  <c r="C3165" i="27" s="1"/>
  <c r="C3589" i="27"/>
  <c r="C3587" i="27"/>
  <c r="C3590" i="27" s="1"/>
  <c r="C2489" i="27"/>
  <c r="C2487" i="27"/>
  <c r="C2490" i="27" s="1"/>
  <c r="E2514" i="27"/>
  <c r="E2512" i="27"/>
  <c r="C2537" i="27"/>
  <c r="C2540" i="27" s="1"/>
  <c r="C2539" i="27"/>
  <c r="D2564" i="27"/>
  <c r="D2562" i="27"/>
  <c r="E2587" i="27"/>
  <c r="E2590" i="27" s="1"/>
  <c r="E2589" i="27"/>
  <c r="C2637" i="27"/>
  <c r="C2640" i="27" s="1"/>
  <c r="C2639" i="27"/>
  <c r="D2664" i="27"/>
  <c r="D2662" i="27"/>
  <c r="E2687" i="27"/>
  <c r="E2689" i="27"/>
  <c r="C2737" i="27"/>
  <c r="C2740" i="27" s="1"/>
  <c r="C2739" i="27"/>
  <c r="D2764" i="27"/>
  <c r="D2762" i="27"/>
  <c r="C2789" i="27"/>
  <c r="C2787" i="27"/>
  <c r="C2790" i="27" s="1"/>
  <c r="D2789" i="27"/>
  <c r="C2814" i="27"/>
  <c r="C2812" i="27"/>
  <c r="C2815" i="27" s="1"/>
  <c r="E2889" i="27"/>
  <c r="E2887" i="27"/>
  <c r="E3012" i="27"/>
  <c r="E3015" i="27" s="1"/>
  <c r="E3014" i="27"/>
  <c r="E3039" i="27"/>
  <c r="E3037" i="27"/>
  <c r="E3040" i="27" s="1"/>
  <c r="E3114" i="27"/>
  <c r="E3112" i="27"/>
  <c r="C3489" i="27"/>
  <c r="C3487" i="27"/>
  <c r="C3490" i="27" s="1"/>
  <c r="D2464" i="27"/>
  <c r="D2462" i="27"/>
  <c r="D2465" i="27" s="1"/>
  <c r="D2489" i="27"/>
  <c r="C2512" i="27"/>
  <c r="C2515" i="27" s="1"/>
  <c r="C2514" i="27"/>
  <c r="D2539" i="27"/>
  <c r="D2537" i="27"/>
  <c r="E2562" i="27"/>
  <c r="E2565" i="27" s="1"/>
  <c r="E2564" i="27"/>
  <c r="C2612" i="27"/>
  <c r="C2615" i="27" s="1"/>
  <c r="C2614" i="27"/>
  <c r="D2639" i="27"/>
  <c r="D2637" i="27"/>
  <c r="E2662" i="27"/>
  <c r="E2664" i="27"/>
  <c r="C2712" i="27"/>
  <c r="C2715" i="27" s="1"/>
  <c r="C2714" i="27"/>
  <c r="D2739" i="27"/>
  <c r="D2737" i="27"/>
  <c r="E2762" i="27"/>
  <c r="E2765" i="27" s="1"/>
  <c r="E2764" i="27"/>
  <c r="C2839" i="27"/>
  <c r="C2837" i="27"/>
  <c r="C2840" i="27" s="1"/>
  <c r="C2864" i="27"/>
  <c r="C2862" i="27"/>
  <c r="C2865" i="27" s="1"/>
  <c r="D2889" i="27"/>
  <c r="E2937" i="27"/>
  <c r="E2939" i="27"/>
  <c r="E3087" i="27"/>
  <c r="E3090" i="27" s="1"/>
  <c r="E3089" i="27"/>
  <c r="E3187" i="27"/>
  <c r="E3190" i="27" s="1"/>
  <c r="E3189" i="27"/>
  <c r="C2989" i="27"/>
  <c r="C2987" i="27"/>
  <c r="C2990" i="27" s="1"/>
  <c r="C3064" i="27"/>
  <c r="C3137" i="27"/>
  <c r="C3140" i="27" s="1"/>
  <c r="C3139" i="27"/>
  <c r="C3189" i="27"/>
  <c r="C3187" i="27"/>
  <c r="C3190" i="27" s="1"/>
  <c r="D3237" i="27"/>
  <c r="D3240" i="27" s="1"/>
  <c r="D3239" i="27"/>
  <c r="D3264" i="27"/>
  <c r="D3262" i="27"/>
  <c r="D3289" i="27"/>
  <c r="D3287" i="27"/>
  <c r="E3290" i="27" s="1"/>
  <c r="C3314" i="27"/>
  <c r="C3312" i="27"/>
  <c r="C3315" i="27" s="1"/>
  <c r="C3387" i="27"/>
  <c r="C3390" i="27" s="1"/>
  <c r="C3389" i="27"/>
  <c r="D3389" i="27"/>
  <c r="C3415" i="27"/>
  <c r="E3412" i="27"/>
  <c r="E3414" i="27"/>
  <c r="E3464" i="27"/>
  <c r="E3462" i="27"/>
  <c r="D3490" i="27"/>
  <c r="D3590" i="27"/>
  <c r="C3790" i="27"/>
  <c r="C4087" i="27"/>
  <c r="C4090" i="27" s="1"/>
  <c r="C4089" i="27"/>
  <c r="C4289" i="27"/>
  <c r="C4287" i="27"/>
  <c r="C4290" i="27" s="1"/>
  <c r="E5164" i="27"/>
  <c r="E5162" i="27"/>
  <c r="C5314" i="27"/>
  <c r="C5312" i="27"/>
  <c r="C5315" i="27" s="1"/>
  <c r="E5689" i="27"/>
  <c r="E5687" i="27"/>
  <c r="D5714" i="27"/>
  <c r="D5712" i="27"/>
  <c r="D5737" i="27"/>
  <c r="D5740" i="27" s="1"/>
  <c r="D5739" i="27"/>
  <c r="D2989" i="27"/>
  <c r="C3062" i="27"/>
  <c r="C3065" i="27" s="1"/>
  <c r="D3112" i="27"/>
  <c r="D3115" i="27" s="1"/>
  <c r="D3114" i="27"/>
  <c r="D3164" i="27"/>
  <c r="D3162" i="27"/>
  <c r="D3189" i="27"/>
  <c r="C3215" i="27"/>
  <c r="C3240" i="27"/>
  <c r="C3262" i="27"/>
  <c r="C3265" i="27" s="1"/>
  <c r="C3264" i="27"/>
  <c r="E3289" i="27"/>
  <c r="C3339" i="27"/>
  <c r="E3362" i="27"/>
  <c r="C3364" i="27"/>
  <c r="D3387" i="27"/>
  <c r="E3389" i="27"/>
  <c r="E3387" i="27"/>
  <c r="D3437" i="27"/>
  <c r="D3439" i="27"/>
  <c r="D3464" i="27"/>
  <c r="D3462" i="27"/>
  <c r="D3537" i="27"/>
  <c r="D3540" i="27" s="1"/>
  <c r="D3539" i="27"/>
  <c r="D3637" i="27"/>
  <c r="D3640" i="27" s="1"/>
  <c r="D3639" i="27"/>
  <c r="C3814" i="27"/>
  <c r="D3889" i="27"/>
  <c r="D3887" i="27"/>
  <c r="E3890" i="27" s="1"/>
  <c r="E3912" i="27"/>
  <c r="E3915" i="27" s="1"/>
  <c r="E3914" i="27"/>
  <c r="C4014" i="27"/>
  <c r="D4014" i="27"/>
  <c r="C4012" i="27"/>
  <c r="C4015" i="27" s="1"/>
  <c r="E2812" i="27"/>
  <c r="D2814" i="27"/>
  <c r="D2812" i="27"/>
  <c r="D2837" i="27"/>
  <c r="E2862" i="27"/>
  <c r="D2862" i="27"/>
  <c r="D2864" i="27"/>
  <c r="D2887" i="27"/>
  <c r="E2912" i="27"/>
  <c r="D2914" i="27"/>
  <c r="D2912" i="27"/>
  <c r="D2937" i="27"/>
  <c r="D2940" i="27" s="1"/>
  <c r="E2962" i="27"/>
  <c r="E2987" i="27"/>
  <c r="E2990" i="27" s="1"/>
  <c r="E2989" i="27"/>
  <c r="C3089" i="27"/>
  <c r="C3087" i="27"/>
  <c r="C3090" i="27" s="1"/>
  <c r="C3115" i="27"/>
  <c r="D3139" i="27"/>
  <c r="E3164" i="27"/>
  <c r="E3212" i="27"/>
  <c r="E3215" i="27" s="1"/>
  <c r="C3214" i="27"/>
  <c r="E3239" i="27"/>
  <c r="E3237" i="27"/>
  <c r="C3289" i="27"/>
  <c r="C3287" i="27"/>
  <c r="C3290" i="27" s="1"/>
  <c r="E3337" i="27"/>
  <c r="E3340" i="27" s="1"/>
  <c r="E3339" i="27"/>
  <c r="C3414" i="27"/>
  <c r="C3437" i="27"/>
  <c r="C3440" i="27" s="1"/>
  <c r="C3462" i="27"/>
  <c r="C3465" i="27" s="1"/>
  <c r="C3464" i="27"/>
  <c r="C3512" i="27"/>
  <c r="C3515" i="27" s="1"/>
  <c r="D3514" i="27"/>
  <c r="C3612" i="27"/>
  <c r="C3615" i="27" s="1"/>
  <c r="D3614" i="27"/>
  <c r="D3764" i="27"/>
  <c r="D3762" i="27"/>
  <c r="D3839" i="27"/>
  <c r="D3837" i="27"/>
  <c r="C3864" i="27"/>
  <c r="C3862" i="27"/>
  <c r="C3865" i="27" s="1"/>
  <c r="E3937" i="27"/>
  <c r="E3939" i="27"/>
  <c r="D3937" i="27"/>
  <c r="D3939" i="27"/>
  <c r="D4114" i="27"/>
  <c r="D4112" i="27"/>
  <c r="D4115" i="27" s="1"/>
  <c r="D4162" i="27"/>
  <c r="D4165" i="27" s="1"/>
  <c r="D4164" i="27"/>
  <c r="E4539" i="27"/>
  <c r="E4537" i="27"/>
  <c r="E4540" i="27" s="1"/>
  <c r="D4939" i="27"/>
  <c r="D4937" i="27"/>
  <c r="E4939" i="27"/>
  <c r="E4937" i="27"/>
  <c r="D2962" i="27"/>
  <c r="D2964" i="27"/>
  <c r="C3014" i="27"/>
  <c r="C3012" i="27"/>
  <c r="C3015" i="27" s="1"/>
  <c r="C3040" i="27"/>
  <c r="D3064" i="27"/>
  <c r="D3062" i="27"/>
  <c r="D3089" i="27"/>
  <c r="C3114" i="27"/>
  <c r="D3137" i="27"/>
  <c r="E3139" i="27"/>
  <c r="E3137" i="27"/>
  <c r="C3239" i="27"/>
  <c r="E3264" i="27"/>
  <c r="E3262" i="27"/>
  <c r="D3314" i="27"/>
  <c r="D3312" i="27"/>
  <c r="E3314" i="27"/>
  <c r="D3339" i="27"/>
  <c r="D3362" i="27"/>
  <c r="D3365" i="27" s="1"/>
  <c r="D3364" i="27"/>
  <c r="D3414" i="27"/>
  <c r="E3439" i="27"/>
  <c r="E3437" i="27"/>
  <c r="E3512" i="27"/>
  <c r="E3515" i="27" s="1"/>
  <c r="E3514" i="27"/>
  <c r="D3562" i="27"/>
  <c r="C3562" i="27"/>
  <c r="C3565" i="27" s="1"/>
  <c r="C3564" i="27"/>
  <c r="E3612" i="27"/>
  <c r="E3615" i="27" s="1"/>
  <c r="E3614" i="27"/>
  <c r="D3662" i="27"/>
  <c r="C3662" i="27"/>
  <c r="C3665" i="27" s="1"/>
  <c r="C3664" i="27"/>
  <c r="C3689" i="27"/>
  <c r="C3687" i="27"/>
  <c r="C3690" i="27" s="1"/>
  <c r="C3762" i="27"/>
  <c r="C3765" i="27" s="1"/>
  <c r="C3764" i="27"/>
  <c r="E3764" i="27"/>
  <c r="E3762" i="27"/>
  <c r="C3939" i="27"/>
  <c r="C3937" i="27"/>
  <c r="C3940" i="27" s="1"/>
  <c r="D3989" i="27"/>
  <c r="D3987" i="27"/>
  <c r="D3990" i="27" s="1"/>
  <c r="E4114" i="27"/>
  <c r="D4312" i="27"/>
  <c r="D4314" i="27"/>
  <c r="D3214" i="27"/>
  <c r="D3412" i="27"/>
  <c r="D3415" i="27" s="1"/>
  <c r="C3540" i="27"/>
  <c r="E3589" i="27"/>
  <c r="C3640" i="27"/>
  <c r="E3714" i="27"/>
  <c r="D3740" i="27"/>
  <c r="D3812" i="27"/>
  <c r="D3815" i="27" s="1"/>
  <c r="D3814" i="27"/>
  <c r="C3837" i="27"/>
  <c r="C3840" i="27" s="1"/>
  <c r="C3839" i="27"/>
  <c r="E3839" i="27"/>
  <c r="E3837" i="27"/>
  <c r="D3964" i="27"/>
  <c r="E3989" i="27"/>
  <c r="C4039" i="27"/>
  <c r="D4037" i="27"/>
  <c r="D4040" i="27" s="1"/>
  <c r="D4039" i="27"/>
  <c r="D4089" i="27"/>
  <c r="D4087" i="27"/>
  <c r="C4114" i="27"/>
  <c r="E4137" i="27"/>
  <c r="E4140" i="27" s="1"/>
  <c r="E4139" i="27"/>
  <c r="E4164" i="27"/>
  <c r="C4262" i="27"/>
  <c r="C4265" i="27" s="1"/>
  <c r="C4264" i="27"/>
  <c r="E4312" i="27"/>
  <c r="E4314" i="27"/>
  <c r="C4814" i="27"/>
  <c r="D4814" i="27"/>
  <c r="C4812" i="27"/>
  <c r="C4815" i="27" s="1"/>
  <c r="C3340" i="27"/>
  <c r="E3590" i="27"/>
  <c r="D3689" i="27"/>
  <c r="D3687" i="27"/>
  <c r="E3690" i="27" s="1"/>
  <c r="C3740" i="27"/>
  <c r="D3790" i="27"/>
  <c r="D3864" i="27"/>
  <c r="D3862" i="27"/>
  <c r="E3865" i="27" s="1"/>
  <c r="C3889" i="27"/>
  <c r="C3887" i="27"/>
  <c r="C3890" i="27" s="1"/>
  <c r="C3914" i="27"/>
  <c r="C3912" i="27"/>
  <c r="C4040" i="27"/>
  <c r="D4064" i="27"/>
  <c r="D4062" i="27"/>
  <c r="B4187" i="27"/>
  <c r="C4190" i="27" s="1"/>
  <c r="C4189" i="27"/>
  <c r="E4212" i="27"/>
  <c r="E4215" i="27" s="1"/>
  <c r="E4214" i="27"/>
  <c r="D4289" i="27"/>
  <c r="D4287" i="27"/>
  <c r="E4289" i="27"/>
  <c r="D4489" i="27"/>
  <c r="D4487" i="27"/>
  <c r="C4489" i="27"/>
  <c r="C4487" i="27"/>
  <c r="C4490" i="27" s="1"/>
  <c r="D4664" i="27"/>
  <c r="D4662" i="27"/>
  <c r="D4665" i="27" s="1"/>
  <c r="C4689" i="27"/>
  <c r="C4687" i="27"/>
  <c r="C4690" i="27" s="1"/>
  <c r="C5829" i="27"/>
  <c r="C4894" i="27"/>
  <c r="C4904" i="27" s="1"/>
  <c r="C4886" i="27" s="1"/>
  <c r="D4889" i="27" s="1"/>
  <c r="E4887" i="27"/>
  <c r="E4889" i="27"/>
  <c r="D3489" i="27"/>
  <c r="E3564" i="27"/>
  <c r="D3589" i="27"/>
  <c r="E3664" i="27"/>
  <c r="E3689" i="27"/>
  <c r="C3714" i="27"/>
  <c r="C3712" i="27"/>
  <c r="C3715" i="27" s="1"/>
  <c r="E3737" i="27"/>
  <c r="E3740" i="27" s="1"/>
  <c r="C3739" i="27"/>
  <c r="C3789" i="27"/>
  <c r="E3787" i="27"/>
  <c r="E3790" i="27" s="1"/>
  <c r="E3789" i="27"/>
  <c r="E3864" i="27"/>
  <c r="C3965" i="27"/>
  <c r="E4012" i="27"/>
  <c r="E4015" i="27" s="1"/>
  <c r="E4014" i="27"/>
  <c r="E4039" i="27"/>
  <c r="E4037" i="27"/>
  <c r="C4062" i="27"/>
  <c r="C4065" i="27" s="1"/>
  <c r="C4064" i="27"/>
  <c r="E4064" i="27"/>
  <c r="E4062" i="27"/>
  <c r="E4090" i="27"/>
  <c r="C4115" i="27"/>
  <c r="C4139" i="27"/>
  <c r="C4137" i="27"/>
  <c r="C4140" i="27" s="1"/>
  <c r="C4165" i="27"/>
  <c r="D4187" i="27"/>
  <c r="D4190" i="27" s="1"/>
  <c r="E4189" i="27"/>
  <c r="E4187" i="27"/>
  <c r="D4237" i="27"/>
  <c r="D4240" i="27" s="1"/>
  <c r="D4239" i="27"/>
  <c r="E4339" i="27"/>
  <c r="E4337" i="27"/>
  <c r="E4439" i="27"/>
  <c r="E4437" i="27"/>
  <c r="E4440" i="27" s="1"/>
  <c r="D4589" i="27"/>
  <c r="D4587" i="27"/>
  <c r="C4639" i="27"/>
  <c r="B4637" i="27"/>
  <c r="C4640" i="27" s="1"/>
  <c r="E4764" i="27"/>
  <c r="E4762" i="27"/>
  <c r="E4914" i="27"/>
  <c r="E4912" i="27"/>
  <c r="D4964" i="27"/>
  <c r="D4962" i="27"/>
  <c r="D4965" i="27" s="1"/>
  <c r="C4989" i="27"/>
  <c r="C4987" i="27"/>
  <c r="C4990" i="27" s="1"/>
  <c r="C4214" i="27"/>
  <c r="C4212" i="27"/>
  <c r="C4215" i="27" s="1"/>
  <c r="E4239" i="27"/>
  <c r="C4240" i="27"/>
  <c r="D4264" i="27"/>
  <c r="D4389" i="27"/>
  <c r="D4387" i="27"/>
  <c r="E4390" i="27" s="1"/>
  <c r="D4464" i="27"/>
  <c r="D4462" i="27"/>
  <c r="D4465" i="27" s="1"/>
  <c r="E4487" i="27"/>
  <c r="E4490" i="27" s="1"/>
  <c r="E4489" i="27"/>
  <c r="D4564" i="27"/>
  <c r="D4562" i="27"/>
  <c r="D4565" i="27" s="1"/>
  <c r="C4589" i="27"/>
  <c r="C4587" i="27"/>
  <c r="C4590" i="27" s="1"/>
  <c r="E4664" i="27"/>
  <c r="E4662" i="27"/>
  <c r="C4714" i="27"/>
  <c r="D4714" i="27"/>
  <c r="C4712" i="27"/>
  <c r="C4715" i="27" s="1"/>
  <c r="E4839" i="27"/>
  <c r="E4837" i="27"/>
  <c r="E4840" i="27" s="1"/>
  <c r="D4887" i="27"/>
  <c r="E4964" i="27"/>
  <c r="E4962" i="27"/>
  <c r="C5014" i="27"/>
  <c r="D5014" i="27"/>
  <c r="C5012" i="27"/>
  <c r="C5015" i="27" s="1"/>
  <c r="C5062" i="27"/>
  <c r="C5065" i="27" s="1"/>
  <c r="C5064" i="27"/>
  <c r="C5239" i="27"/>
  <c r="D5239" i="27"/>
  <c r="C5237" i="27"/>
  <c r="C5240" i="27" s="1"/>
  <c r="C5339" i="27"/>
  <c r="D5339" i="27"/>
  <c r="C5337" i="27"/>
  <c r="C5340" i="27" s="1"/>
  <c r="E5364" i="27"/>
  <c r="E5362" i="27"/>
  <c r="D5389" i="27"/>
  <c r="D5387" i="27"/>
  <c r="D4214" i="27"/>
  <c r="D4215" i="27"/>
  <c r="E4237" i="27"/>
  <c r="E4240" i="27" s="1"/>
  <c r="C4239" i="27"/>
  <c r="D4262" i="27"/>
  <c r="E4264" i="27"/>
  <c r="E4262" i="27"/>
  <c r="D4339" i="27"/>
  <c r="D4337" i="27"/>
  <c r="D4340" i="27" s="1"/>
  <c r="C4389" i="27"/>
  <c r="C4387" i="27"/>
  <c r="C4390" i="27" s="1"/>
  <c r="E4464" i="27"/>
  <c r="E4462" i="27"/>
  <c r="E4465" i="27" s="1"/>
  <c r="D4514" i="27"/>
  <c r="D4512" i="27"/>
  <c r="D4515" i="27" s="1"/>
  <c r="E4564" i="27"/>
  <c r="E4562" i="27"/>
  <c r="E4565" i="27" s="1"/>
  <c r="C4614" i="27"/>
  <c r="D4614" i="27"/>
  <c r="C4612" i="27"/>
  <c r="C4615" i="27" s="1"/>
  <c r="B4737" i="27"/>
  <c r="C4740" i="27" s="1"/>
  <c r="E4739" i="27"/>
  <c r="E4737" i="27"/>
  <c r="E4740" i="27" s="1"/>
  <c r="D4789" i="27"/>
  <c r="D4787" i="27"/>
  <c r="D4864" i="27"/>
  <c r="D4862" i="27"/>
  <c r="D4865" i="27" s="1"/>
  <c r="D4912" i="27"/>
  <c r="D4915" i="27" s="1"/>
  <c r="D4914" i="27"/>
  <c r="B5037" i="27"/>
  <c r="C5040" i="27" s="1"/>
  <c r="E5039" i="27"/>
  <c r="E5037" i="27"/>
  <c r="E5040" i="27" s="1"/>
  <c r="C5089" i="27"/>
  <c r="C5087" i="27"/>
  <c r="C5090" i="27" s="1"/>
  <c r="C4314" i="27"/>
  <c r="C4312" i="27"/>
  <c r="C4315" i="27" s="1"/>
  <c r="C4340" i="27"/>
  <c r="C4414" i="27"/>
  <c r="D4414" i="27"/>
  <c r="C4412" i="27"/>
  <c r="C4415" i="27" s="1"/>
  <c r="E4639" i="27"/>
  <c r="E4637" i="27"/>
  <c r="E4640" i="27" s="1"/>
  <c r="D4689" i="27"/>
  <c r="D4687" i="27"/>
  <c r="E4690" i="27" s="1"/>
  <c r="D4764" i="27"/>
  <c r="D4762" i="27"/>
  <c r="D4765" i="27" s="1"/>
  <c r="C4789" i="27"/>
  <c r="C4787" i="27"/>
  <c r="C4790" i="27" s="1"/>
  <c r="E4864" i="27"/>
  <c r="E4862" i="27"/>
  <c r="D4989" i="27"/>
  <c r="D4987" i="27"/>
  <c r="E4990" i="27" s="1"/>
  <c r="C5114" i="27"/>
  <c r="C5112" i="27"/>
  <c r="C5115" i="27" s="1"/>
  <c r="D5189" i="27"/>
  <c r="D5187" i="27"/>
  <c r="E5190" i="27" s="1"/>
  <c r="E4365" i="27"/>
  <c r="E4514" i="27"/>
  <c r="D5089" i="27"/>
  <c r="D5087" i="27"/>
  <c r="E5090" i="27" s="1"/>
  <c r="D5112" i="27"/>
  <c r="E5114" i="27"/>
  <c r="E5137" i="27"/>
  <c r="E5140" i="27" s="1"/>
  <c r="E5139" i="27"/>
  <c r="C5214" i="27"/>
  <c r="D5262" i="27"/>
  <c r="D5265" i="27" s="1"/>
  <c r="D5264" i="27"/>
  <c r="C5287" i="27"/>
  <c r="C5290" i="27" s="1"/>
  <c r="C5289" i="27"/>
  <c r="D5314" i="27"/>
  <c r="E5314" i="27"/>
  <c r="D5312" i="27"/>
  <c r="D5315" i="27" s="1"/>
  <c r="C5362" i="27"/>
  <c r="C5365" i="27" s="1"/>
  <c r="C5364" i="27"/>
  <c r="C5387" i="27"/>
  <c r="C5390" i="27" s="1"/>
  <c r="C5389" i="27"/>
  <c r="E5462" i="27"/>
  <c r="E5465" i="27" s="1"/>
  <c r="E5464" i="27"/>
  <c r="C5539" i="27"/>
  <c r="E4389" i="27"/>
  <c r="E4414" i="27"/>
  <c r="D4439" i="27"/>
  <c r="C4440" i="27"/>
  <c r="C4464" i="27"/>
  <c r="D4539" i="27"/>
  <c r="C4540" i="27"/>
  <c r="C4564" i="27"/>
  <c r="E4589" i="27"/>
  <c r="E4614" i="27"/>
  <c r="D4639" i="27"/>
  <c r="C4664" i="27"/>
  <c r="E4689" i="27"/>
  <c r="E4714" i="27"/>
  <c r="D4739" i="27"/>
  <c r="C4764" i="27"/>
  <c r="E4789" i="27"/>
  <c r="E4814" i="27"/>
  <c r="D4839" i="27"/>
  <c r="C4840" i="27"/>
  <c r="C4864" i="27"/>
  <c r="C4914" i="27"/>
  <c r="C4964" i="27"/>
  <c r="E4989" i="27"/>
  <c r="E5014" i="27"/>
  <c r="D5039" i="27"/>
  <c r="D5064" i="27"/>
  <c r="E5089" i="27"/>
  <c r="D5114" i="27"/>
  <c r="C5139" i="27"/>
  <c r="C5164" i="27"/>
  <c r="E5264" i="27"/>
  <c r="D5289" i="27"/>
  <c r="D5362" i="27"/>
  <c r="D5364" i="27"/>
  <c r="C4362" i="27"/>
  <c r="C4365" i="27" s="1"/>
  <c r="E4512" i="27"/>
  <c r="C4514" i="27"/>
  <c r="E4590" i="27"/>
  <c r="C4915" i="27"/>
  <c r="D5065" i="27"/>
  <c r="E5064" i="27"/>
  <c r="E5062" i="27"/>
  <c r="E5065" i="27" s="1"/>
  <c r="D5162" i="27"/>
  <c r="D5165" i="27" s="1"/>
  <c r="D5164" i="27"/>
  <c r="C5187" i="27"/>
  <c r="C5190" i="27" s="1"/>
  <c r="C5189" i="27"/>
  <c r="D5214" i="27"/>
  <c r="E5214" i="27"/>
  <c r="D5212" i="27"/>
  <c r="D5215" i="27" s="1"/>
  <c r="E5237" i="27"/>
  <c r="E5240" i="27" s="1"/>
  <c r="E5239" i="27"/>
  <c r="D5140" i="27"/>
  <c r="C5165" i="27"/>
  <c r="C5265" i="27"/>
  <c r="E5290" i="27"/>
  <c r="E5389" i="27"/>
  <c r="E5387" i="27"/>
  <c r="C5464" i="27"/>
  <c r="C5639" i="27"/>
  <c r="C5637" i="27"/>
  <c r="C5640" i="27" s="1"/>
  <c r="C5664" i="27"/>
  <c r="C5662" i="27"/>
  <c r="C5665" i="27" s="1"/>
  <c r="D5664" i="27"/>
  <c r="C5687" i="27"/>
  <c r="C5690" i="27" s="1"/>
  <c r="C5689" i="27"/>
  <c r="E5787" i="27"/>
  <c r="E5789" i="27"/>
  <c r="C5438" i="27"/>
  <c r="D5438" i="27"/>
  <c r="E5437" i="27"/>
  <c r="D5487" i="27"/>
  <c r="D5490" i="27" s="1"/>
  <c r="D5489" i="27"/>
  <c r="C5512" i="27"/>
  <c r="C5515" i="27" s="1"/>
  <c r="C5514" i="27"/>
  <c r="D5539" i="27"/>
  <c r="E5539" i="27"/>
  <c r="D5537" i="27"/>
  <c r="D5540" i="27" s="1"/>
  <c r="E5562" i="27"/>
  <c r="E5565" i="27" s="1"/>
  <c r="E5564" i="27"/>
  <c r="D5687" i="27"/>
  <c r="D5690" i="27" s="1"/>
  <c r="D5689" i="27"/>
  <c r="E5189" i="27"/>
  <c r="E5289" i="27"/>
  <c r="C5414" i="27"/>
  <c r="D5414" i="27"/>
  <c r="D5412" i="27"/>
  <c r="D5415" i="27" s="1"/>
  <c r="D5439" i="27"/>
  <c r="D5437" i="27"/>
  <c r="C5462" i="27"/>
  <c r="C5465" i="27" s="1"/>
  <c r="D5464" i="27"/>
  <c r="D5612" i="27"/>
  <c r="E5615" i="27" s="1"/>
  <c r="D5614" i="27"/>
  <c r="C5612" i="27"/>
  <c r="C5615" i="27" s="1"/>
  <c r="E5662" i="27"/>
  <c r="E5665" i="27" s="1"/>
  <c r="E5664" i="27"/>
  <c r="E5764" i="27"/>
  <c r="E5762" i="27"/>
  <c r="E5765" i="27" s="1"/>
  <c r="C5490" i="27"/>
  <c r="E5515" i="27"/>
  <c r="D5565" i="27"/>
  <c r="E5614" i="27"/>
  <c r="D5639" i="27"/>
  <c r="D5637" i="27"/>
  <c r="E5714" i="27"/>
  <c r="E5712" i="27"/>
  <c r="E5715" i="27" s="1"/>
  <c r="E5739" i="27"/>
  <c r="C5762" i="27"/>
  <c r="C5765" i="27" s="1"/>
  <c r="C5764" i="27"/>
  <c r="C5437" i="27"/>
  <c r="C5440" i="27" s="1"/>
  <c r="C5590" i="27"/>
  <c r="C5712" i="27"/>
  <c r="C5715" i="27" s="1"/>
  <c r="C5714" i="27"/>
  <c r="E5737" i="27"/>
  <c r="C5789" i="27"/>
  <c r="D5789" i="27"/>
  <c r="D5787" i="27"/>
  <c r="E5514" i="27"/>
  <c r="D5590" i="27"/>
  <c r="C5740" i="27"/>
  <c r="D5764" i="27"/>
  <c r="C5787" i="27"/>
  <c r="C5790" i="27" s="1"/>
  <c r="E238" i="26"/>
  <c r="D238" i="26"/>
  <c r="C236" i="26"/>
  <c r="C239" i="26" s="1"/>
  <c r="C238" i="26"/>
  <c r="E343" i="26"/>
  <c r="D343" i="26"/>
  <c r="C341" i="26"/>
  <c r="C344" i="26" s="1"/>
  <c r="C343" i="26"/>
  <c r="C1455" i="26"/>
  <c r="C56" i="26"/>
  <c r="E182" i="26"/>
  <c r="E185" i="26" s="1"/>
  <c r="E184" i="26"/>
  <c r="D209" i="26"/>
  <c r="D212" i="26" s="1"/>
  <c r="D211" i="26"/>
  <c r="D265" i="26"/>
  <c r="C265" i="26"/>
  <c r="E289" i="26"/>
  <c r="E292" i="26" s="1"/>
  <c r="E291" i="26"/>
  <c r="E315" i="26"/>
  <c r="C317" i="26"/>
  <c r="D315" i="26"/>
  <c r="D318" i="26" s="1"/>
  <c r="D317" i="26"/>
  <c r="E499" i="26"/>
  <c r="E502" i="26" s="1"/>
  <c r="E501" i="26"/>
  <c r="C718" i="26"/>
  <c r="C721" i="26" s="1"/>
  <c r="C720" i="26"/>
  <c r="D747" i="26"/>
  <c r="D745" i="26"/>
  <c r="E935" i="26"/>
  <c r="D935" i="26"/>
  <c r="D933" i="26"/>
  <c r="C266" i="26"/>
  <c r="D369" i="26"/>
  <c r="C369" i="26"/>
  <c r="D554" i="26"/>
  <c r="D552" i="26"/>
  <c r="D555" i="26" s="1"/>
  <c r="E720" i="26"/>
  <c r="E718" i="26"/>
  <c r="E209" i="26"/>
  <c r="B74" i="26"/>
  <c r="C77" i="26" s="1"/>
  <c r="D77" i="26"/>
  <c r="C104" i="26"/>
  <c r="E130" i="26"/>
  <c r="D130" i="26"/>
  <c r="C128" i="26"/>
  <c r="C131" i="26" s="1"/>
  <c r="C130" i="26"/>
  <c r="D157" i="26"/>
  <c r="C157" i="26"/>
  <c r="D236" i="26"/>
  <c r="D239" i="26" s="1"/>
  <c r="D266" i="26"/>
  <c r="D341" i="26"/>
  <c r="D344" i="26" s="1"/>
  <c r="C367" i="26"/>
  <c r="C370" i="26" s="1"/>
  <c r="E370" i="26"/>
  <c r="B393" i="26"/>
  <c r="C396" i="26" s="1"/>
  <c r="D396" i="26"/>
  <c r="E422" i="26"/>
  <c r="C423" i="26"/>
  <c r="E448" i="26"/>
  <c r="D448" i="26"/>
  <c r="C446" i="26"/>
  <c r="C449" i="26" s="1"/>
  <c r="C448" i="26"/>
  <c r="D475" i="26"/>
  <c r="C475" i="26"/>
  <c r="D693" i="26"/>
  <c r="C774" i="26"/>
  <c r="C772" i="26"/>
  <c r="C775" i="26" s="1"/>
  <c r="C528" i="26"/>
  <c r="C526" i="26"/>
  <c r="C529" i="26" s="1"/>
  <c r="C211" i="26"/>
  <c r="E56" i="26"/>
  <c r="E1461" i="26"/>
  <c r="E1466" i="26"/>
  <c r="E73" i="26"/>
  <c r="E101" i="26"/>
  <c r="D101" i="26"/>
  <c r="D104" i="26" s="1"/>
  <c r="D103" i="26"/>
  <c r="E131" i="26"/>
  <c r="D158" i="26"/>
  <c r="C185" i="26"/>
  <c r="C292" i="26"/>
  <c r="E393" i="26"/>
  <c r="E396" i="26" s="1"/>
  <c r="E395" i="26"/>
  <c r="D420" i="26"/>
  <c r="D423" i="26" s="1"/>
  <c r="D422" i="26"/>
  <c r="E449" i="26"/>
  <c r="D476" i="26"/>
  <c r="C502" i="26"/>
  <c r="D528" i="26"/>
  <c r="C555" i="26"/>
  <c r="C745" i="26"/>
  <c r="C748" i="26" s="1"/>
  <c r="C747" i="26"/>
  <c r="B1461" i="26"/>
  <c r="B1466" i="26"/>
  <c r="B91" i="26"/>
  <c r="B1438" i="26" s="1"/>
  <c r="C579" i="26"/>
  <c r="C582" i="26" s="1"/>
  <c r="D581" i="26"/>
  <c r="E691" i="26"/>
  <c r="E694" i="26" s="1"/>
  <c r="E693" i="26"/>
  <c r="D718" i="26"/>
  <c r="D720" i="26"/>
  <c r="E747" i="26"/>
  <c r="D774" i="26"/>
  <c r="C801" i="26"/>
  <c r="D962" i="26"/>
  <c r="C962" i="26"/>
  <c r="C960" i="26"/>
  <c r="C963" i="26" s="1"/>
  <c r="E1151" i="26"/>
  <c r="D1151" i="26"/>
  <c r="D1149" i="26"/>
  <c r="E1340" i="26"/>
  <c r="E1338" i="26"/>
  <c r="D56" i="26"/>
  <c r="C1461" i="26"/>
  <c r="C91" i="26"/>
  <c r="D526" i="26"/>
  <c r="E554" i="26"/>
  <c r="E581" i="26"/>
  <c r="E608" i="26"/>
  <c r="C609" i="26"/>
  <c r="C633" i="26"/>
  <c r="C636" i="26" s="1"/>
  <c r="C635" i="26"/>
  <c r="C661" i="26"/>
  <c r="E827" i="26"/>
  <c r="C828" i="26"/>
  <c r="C852" i="26"/>
  <c r="C855" i="26" s="1"/>
  <c r="C854" i="26"/>
  <c r="D906" i="26"/>
  <c r="D909" i="26" s="1"/>
  <c r="D908" i="26"/>
  <c r="C933" i="26"/>
  <c r="C936" i="26" s="1"/>
  <c r="C935" i="26"/>
  <c r="D1461" i="26"/>
  <c r="D1466" i="26"/>
  <c r="D91" i="26"/>
  <c r="C554" i="26"/>
  <c r="E555" i="26"/>
  <c r="D606" i="26"/>
  <c r="D609" i="26" s="1"/>
  <c r="D608" i="26"/>
  <c r="E799" i="26"/>
  <c r="E802" i="26" s="1"/>
  <c r="E801" i="26"/>
  <c r="D825" i="26"/>
  <c r="D828" i="26" s="1"/>
  <c r="D827" i="26"/>
  <c r="E908" i="26"/>
  <c r="E906" i="26"/>
  <c r="C989" i="26"/>
  <c r="B987" i="26"/>
  <c r="C990" i="26" s="1"/>
  <c r="C1149" i="26"/>
  <c r="C1152" i="26" s="1"/>
  <c r="C1151" i="26"/>
  <c r="E633" i="26"/>
  <c r="E636" i="26" s="1"/>
  <c r="D659" i="26"/>
  <c r="D662" i="26" s="1"/>
  <c r="C691" i="26"/>
  <c r="C694" i="26" s="1"/>
  <c r="E745" i="26"/>
  <c r="D772" i="26"/>
  <c r="D775" i="26" s="1"/>
  <c r="C799" i="26"/>
  <c r="C802" i="26" s="1"/>
  <c r="E852" i="26"/>
  <c r="E855" i="26" s="1"/>
  <c r="D963" i="26"/>
  <c r="E1044" i="26"/>
  <c r="E1095" i="26"/>
  <c r="E1098" i="26" s="1"/>
  <c r="E1097" i="26"/>
  <c r="C1206" i="26"/>
  <c r="C1233" i="26"/>
  <c r="D1287" i="26"/>
  <c r="D1338" i="26"/>
  <c r="D1341" i="26" s="1"/>
  <c r="D1340" i="26"/>
  <c r="C1365" i="26"/>
  <c r="C1368" i="26" s="1"/>
  <c r="C1367" i="26"/>
  <c r="C909" i="26"/>
  <c r="E963" i="26"/>
  <c r="D990" i="26"/>
  <c r="E1016" i="26"/>
  <c r="C1017" i="26"/>
  <c r="D1070" i="26"/>
  <c r="C1070" i="26"/>
  <c r="D1179" i="26"/>
  <c r="E1232" i="26"/>
  <c r="E1367" i="26"/>
  <c r="D1394" i="26"/>
  <c r="E1419" i="26"/>
  <c r="E1422" i="26" s="1"/>
  <c r="E1421" i="26"/>
  <c r="E987" i="26"/>
  <c r="E990" i="26" s="1"/>
  <c r="E989" i="26"/>
  <c r="D1014" i="26"/>
  <c r="D1017" i="26" s="1"/>
  <c r="D1016" i="26"/>
  <c r="D1071" i="26"/>
  <c r="C1098" i="26"/>
  <c r="D1230" i="26"/>
  <c r="D1233" i="26" s="1"/>
  <c r="D1232" i="26"/>
  <c r="E1259" i="26"/>
  <c r="D1259" i="26"/>
  <c r="C1257" i="26"/>
  <c r="C1260" i="26" s="1"/>
  <c r="C1259" i="26"/>
  <c r="D1355" i="26"/>
  <c r="D1365" i="26"/>
  <c r="E1365" i="26"/>
  <c r="D1392" i="26"/>
  <c r="D1395" i="26" s="1"/>
  <c r="C1419" i="26"/>
  <c r="C1422" i="26" s="1"/>
  <c r="D5240" i="27" l="1"/>
  <c r="E1565" i="27"/>
  <c r="D529" i="26"/>
  <c r="D721" i="26"/>
  <c r="E5390" i="27"/>
  <c r="D582" i="26"/>
  <c r="D449" i="26"/>
  <c r="E215" i="27"/>
  <c r="E4165" i="27"/>
  <c r="E4040" i="27"/>
  <c r="E415" i="27"/>
  <c r="D5115" i="27"/>
  <c r="E3765" i="27"/>
  <c r="D3665" i="27"/>
  <c r="E3440" i="27"/>
  <c r="E3140" i="27"/>
  <c r="D2890" i="27"/>
  <c r="D2840" i="27"/>
  <c r="D715" i="27"/>
  <c r="D315" i="27"/>
  <c r="D1265" i="27"/>
  <c r="D1112" i="27"/>
  <c r="D5640" i="27"/>
  <c r="D4265" i="27"/>
  <c r="D3515" i="27"/>
  <c r="D2640" i="27"/>
  <c r="E5540" i="27"/>
  <c r="E5440" i="27"/>
  <c r="D4790" i="27"/>
  <c r="D3315" i="27"/>
  <c r="D3190" i="27"/>
  <c r="D2115" i="27"/>
  <c r="E1965" i="27"/>
  <c r="D1915" i="27"/>
  <c r="E1515" i="27"/>
  <c r="E1440" i="27"/>
  <c r="E1265" i="27"/>
  <c r="E1215" i="27"/>
  <c r="C4937" i="27"/>
  <c r="C4940" i="27" s="1"/>
  <c r="C4939" i="27"/>
  <c r="E3265" i="27"/>
  <c r="E2665" i="27"/>
  <c r="E465" i="27"/>
  <c r="D1290" i="27"/>
  <c r="D4615" i="27"/>
  <c r="D5790" i="27"/>
  <c r="D5340" i="27"/>
  <c r="D5015" i="27"/>
  <c r="D4815" i="27"/>
  <c r="D4415" i="27"/>
  <c r="D4290" i="27"/>
  <c r="D4940" i="27"/>
  <c r="D3765" i="27"/>
  <c r="E2515" i="27"/>
  <c r="E1465" i="27"/>
  <c r="E5587" i="27"/>
  <c r="E5590" i="27" s="1"/>
  <c r="E5589" i="27"/>
  <c r="E5640" i="27"/>
  <c r="D5465" i="27"/>
  <c r="D5440" i="27"/>
  <c r="E5115" i="27"/>
  <c r="E4665" i="27"/>
  <c r="E4290" i="27"/>
  <c r="D4590" i="27"/>
  <c r="E4190" i="27"/>
  <c r="D4015" i="27"/>
  <c r="D3140" i="27"/>
  <c r="D3390" i="27"/>
  <c r="D3165" i="27"/>
  <c r="D5715" i="27"/>
  <c r="D2790" i="27"/>
  <c r="D2265" i="27"/>
  <c r="E1715" i="27"/>
  <c r="D940" i="27"/>
  <c r="E2440" i="27"/>
  <c r="E1340" i="27"/>
  <c r="D1139" i="27"/>
  <c r="D290" i="27"/>
  <c r="E1464" i="27"/>
  <c r="B5806" i="27"/>
  <c r="E5740" i="27"/>
  <c r="D5665" i="27"/>
  <c r="D5615" i="27"/>
  <c r="E5215" i="27"/>
  <c r="E5490" i="27"/>
  <c r="E4515" i="27"/>
  <c r="D4990" i="27"/>
  <c r="D3715" i="27"/>
  <c r="D4365" i="27"/>
  <c r="D4065" i="27"/>
  <c r="D2965" i="27"/>
  <c r="E2965" i="27"/>
  <c r="E2915" i="27"/>
  <c r="E2865" i="27"/>
  <c r="E2815" i="27"/>
  <c r="D2990" i="27"/>
  <c r="D2490" i="27"/>
  <c r="E2690" i="27"/>
  <c r="E2615" i="27"/>
  <c r="E1915" i="27"/>
  <c r="E190" i="27"/>
  <c r="D1890" i="27"/>
  <c r="D1765" i="27"/>
  <c r="D1690" i="27"/>
  <c r="D1565" i="27"/>
  <c r="D1415" i="27"/>
  <c r="E1365" i="27"/>
  <c r="E290" i="27"/>
  <c r="E1190" i="27"/>
  <c r="E1065" i="27"/>
  <c r="D1390" i="27"/>
  <c r="E4315" i="27"/>
  <c r="E3240" i="27"/>
  <c r="D3465" i="27"/>
  <c r="D565" i="27"/>
  <c r="E440" i="27"/>
  <c r="E4865" i="27"/>
  <c r="E3115" i="27"/>
  <c r="E2840" i="27"/>
  <c r="D5806" i="27"/>
  <c r="D2290" i="27"/>
  <c r="D1865" i="27"/>
  <c r="D1790" i="27"/>
  <c r="D1665" i="27"/>
  <c r="D1590" i="27"/>
  <c r="D1365" i="27"/>
  <c r="E909" i="26"/>
  <c r="E828" i="26"/>
  <c r="E1017" i="26"/>
  <c r="E775" i="26"/>
  <c r="B1439" i="26"/>
  <c r="D1152" i="26"/>
  <c r="E662" i="26"/>
  <c r="E104" i="26"/>
  <c r="D748" i="26"/>
  <c r="E1368" i="26"/>
  <c r="D1439" i="26"/>
  <c r="E1439" i="26"/>
  <c r="E721" i="26"/>
  <c r="D370" i="26"/>
  <c r="E318" i="26"/>
  <c r="D4715" i="27"/>
  <c r="E5315" i="27"/>
  <c r="E5790" i="27"/>
  <c r="E4790" i="27"/>
  <c r="E5415" i="27"/>
  <c r="E5365" i="27"/>
  <c r="E4765" i="27"/>
  <c r="E4340" i="27"/>
  <c r="E4065" i="27"/>
  <c r="C3915" i="27"/>
  <c r="D3915" i="27"/>
  <c r="D3865" i="27"/>
  <c r="D4140" i="27"/>
  <c r="D3065" i="27"/>
  <c r="E3940" i="27"/>
  <c r="D2865" i="27"/>
  <c r="E5165" i="27"/>
  <c r="E3640" i="27"/>
  <c r="E3465" i="27"/>
  <c r="D3265" i="27"/>
  <c r="E3065" i="27"/>
  <c r="D2665" i="27"/>
  <c r="D2690" i="27"/>
  <c r="D2615" i="27"/>
  <c r="D2015" i="27"/>
  <c r="E1865" i="27"/>
  <c r="E1665" i="27"/>
  <c r="D2315" i="27"/>
  <c r="E2165" i="27"/>
  <c r="E2140" i="27"/>
  <c r="D75" i="27"/>
  <c r="D73" i="27"/>
  <c r="E75" i="27"/>
  <c r="E1990" i="27"/>
  <c r="E2040" i="27"/>
  <c r="D1715" i="27"/>
  <c r="C865" i="27"/>
  <c r="D865" i="27"/>
  <c r="D790" i="27"/>
  <c r="C790" i="27"/>
  <c r="D5805" i="27"/>
  <c r="D38" i="27"/>
  <c r="D36" i="27"/>
  <c r="E1290" i="27"/>
  <c r="D1240" i="27"/>
  <c r="D1040" i="27"/>
  <c r="D765" i="27"/>
  <c r="D590" i="27"/>
  <c r="C590" i="27"/>
  <c r="E565" i="27"/>
  <c r="E365" i="27"/>
  <c r="E1490" i="27"/>
  <c r="E1415" i="27"/>
  <c r="D1190" i="27"/>
  <c r="D1065" i="27"/>
  <c r="D415" i="27"/>
  <c r="D215" i="27"/>
  <c r="E3165" i="27"/>
  <c r="E2640" i="27"/>
  <c r="E2190" i="27"/>
  <c r="D1840" i="27"/>
  <c r="D1640" i="27"/>
  <c r="D990" i="27"/>
  <c r="D515" i="27"/>
  <c r="C5805" i="27"/>
  <c r="C38" i="27"/>
  <c r="C36" i="27"/>
  <c r="D1015" i="27"/>
  <c r="C1015" i="27"/>
  <c r="C965" i="27"/>
  <c r="D965" i="27"/>
  <c r="D5290" i="27"/>
  <c r="D4890" i="27"/>
  <c r="D5765" i="27"/>
  <c r="E5806" i="27"/>
  <c r="D5515" i="27"/>
  <c r="D5365" i="27"/>
  <c r="D5090" i="27"/>
  <c r="D5190" i="27"/>
  <c r="D4690" i="27"/>
  <c r="D5390" i="27"/>
  <c r="E5265" i="27"/>
  <c r="D4390" i="27"/>
  <c r="E4915" i="27"/>
  <c r="E4890" i="27"/>
  <c r="D3690" i="27"/>
  <c r="E4115" i="27"/>
  <c r="E3840" i="27"/>
  <c r="D4315" i="27"/>
  <c r="D3565" i="27"/>
  <c r="D3090" i="27"/>
  <c r="D3940" i="27"/>
  <c r="E3565" i="27"/>
  <c r="E3815" i="27"/>
  <c r="D3440" i="27"/>
  <c r="E3990" i="27"/>
  <c r="E3540" i="27"/>
  <c r="D3290" i="27"/>
  <c r="D3015" i="27"/>
  <c r="D2765" i="27"/>
  <c r="D2565" i="27"/>
  <c r="D2590" i="27"/>
  <c r="D2715" i="27"/>
  <c r="D2515" i="27"/>
  <c r="D2415" i="27"/>
  <c r="D2165" i="27"/>
  <c r="D615" i="27"/>
  <c r="C5828" i="27"/>
  <c r="C5806" i="27" s="1"/>
  <c r="E2390" i="27"/>
  <c r="D365" i="27"/>
  <c r="E2240" i="27"/>
  <c r="D1815" i="27"/>
  <c r="D1615" i="27"/>
  <c r="D1540" i="27"/>
  <c r="C490" i="27"/>
  <c r="D490" i="27"/>
  <c r="D440" i="27"/>
  <c r="C340" i="27"/>
  <c r="D340" i="27"/>
  <c r="D1965" i="27"/>
  <c r="D1940" i="27"/>
  <c r="D1465" i="27"/>
  <c r="E1115" i="27"/>
  <c r="C740" i="27"/>
  <c r="D740" i="27"/>
  <c r="C65" i="27"/>
  <c r="E1390" i="27"/>
  <c r="D1140" i="27"/>
  <c r="E1140" i="27"/>
  <c r="D390" i="27"/>
  <c r="D240" i="27"/>
  <c r="E1315" i="27"/>
  <c r="D1215" i="27"/>
  <c r="C1165" i="27"/>
  <c r="D1165" i="27"/>
  <c r="D1090" i="27"/>
  <c r="D915" i="27"/>
  <c r="C915" i="27"/>
  <c r="D540" i="27"/>
  <c r="C540" i="27"/>
  <c r="E5805" i="27"/>
  <c r="E36" i="27"/>
  <c r="E38" i="27"/>
  <c r="E4265" i="27"/>
  <c r="E4965" i="27"/>
  <c r="C4889" i="27"/>
  <c r="C4887" i="27"/>
  <c r="C4890" i="27" s="1"/>
  <c r="D4490" i="27"/>
  <c r="D4090" i="27"/>
  <c r="D3615" i="27"/>
  <c r="E3315" i="27"/>
  <c r="E4940" i="27"/>
  <c r="D3840" i="27"/>
  <c r="E3665" i="27"/>
  <c r="D2915" i="27"/>
  <c r="D2815" i="27"/>
  <c r="D3890" i="27"/>
  <c r="E3390" i="27"/>
  <c r="E3365" i="27"/>
  <c r="E5690" i="27"/>
  <c r="E3415" i="27"/>
  <c r="E2940" i="27"/>
  <c r="D2740" i="27"/>
  <c r="D2540" i="27"/>
  <c r="E2890" i="27"/>
  <c r="E2740" i="27"/>
  <c r="E2540" i="27"/>
  <c r="E2465" i="27"/>
  <c r="E2365" i="27"/>
  <c r="E2340" i="27"/>
  <c r="D1740" i="27"/>
  <c r="C840" i="27"/>
  <c r="D840" i="27"/>
  <c r="E315" i="27"/>
  <c r="E115" i="27"/>
  <c r="D890" i="27"/>
  <c r="D690" i="27"/>
  <c r="C690" i="27"/>
  <c r="D165" i="27"/>
  <c r="B5805" i="27"/>
  <c r="B36" i="27"/>
  <c r="D1115" i="27"/>
  <c r="C640" i="27"/>
  <c r="D640" i="27"/>
  <c r="E140" i="27"/>
  <c r="D665" i="27"/>
  <c r="D265" i="27"/>
  <c r="B1471" i="26"/>
  <c r="E1152" i="26"/>
  <c r="E609" i="26"/>
  <c r="D1438" i="26"/>
  <c r="D27" i="26"/>
  <c r="D636" i="26"/>
  <c r="E423" i="26"/>
  <c r="E344" i="26"/>
  <c r="D1260" i="26"/>
  <c r="E1341" i="26"/>
  <c r="E1438" i="26"/>
  <c r="E27" i="26"/>
  <c r="E239" i="26"/>
  <c r="D936" i="26"/>
  <c r="D694" i="26"/>
  <c r="C1438" i="26"/>
  <c r="C27" i="26"/>
  <c r="E1395" i="26"/>
  <c r="D1368" i="26"/>
  <c r="E1233" i="26"/>
  <c r="E936" i="26"/>
  <c r="E748" i="26"/>
  <c r="D1422" i="26"/>
  <c r="D802" i="26"/>
  <c r="C1439" i="26"/>
  <c r="E74" i="26"/>
  <c r="E77" i="26" s="1"/>
  <c r="E76" i="26"/>
  <c r="E212" i="26"/>
  <c r="D131" i="26"/>
  <c r="D855" i="26"/>
  <c r="E529" i="26"/>
  <c r="B5838" i="27" l="1"/>
  <c r="C5838" i="27"/>
  <c r="D76" i="27"/>
  <c r="E76" i="27"/>
  <c r="E5838" i="27"/>
  <c r="C39" i="27"/>
  <c r="E39" i="27"/>
  <c r="D5838" i="27"/>
  <c r="D39" i="27"/>
  <c r="C1471" i="26"/>
  <c r="C28" i="26"/>
  <c r="C31" i="26" s="1"/>
  <c r="C30" i="26"/>
  <c r="D1471" i="26"/>
  <c r="E1471" i="26"/>
  <c r="D30" i="26"/>
  <c r="D28" i="26"/>
  <c r="E30" i="26"/>
  <c r="E28" i="26"/>
  <c r="D31" i="26" l="1"/>
  <c r="E31" i="26"/>
</calcChain>
</file>

<file path=xl/comments1.xml><?xml version="1.0" encoding="utf-8"?>
<comments xmlns="http://schemas.openxmlformats.org/spreadsheetml/2006/main">
  <authors>
    <author>Anila Cenameti</author>
    <author>Agis</author>
  </authors>
  <commentList>
    <comment ref="E89" authorId="0" shapeId="0">
      <text>
        <r>
          <rPr>
            <b/>
            <sz val="9"/>
            <color indexed="81"/>
            <rFont val="Tahoma"/>
            <family val="2"/>
            <charset val="238"/>
          </rPr>
          <t>Anila Cenameti:</t>
        </r>
        <r>
          <rPr>
            <sz val="9"/>
            <color indexed="81"/>
            <rFont val="Tahoma"/>
            <family val="2"/>
            <charset val="238"/>
          </rPr>
          <t xml:space="preserve">
te hiqet nga totali I korrenteve
</t>
        </r>
      </text>
    </comment>
    <comment ref="D5210" authorId="1" shapeId="0">
      <text>
        <r>
          <rPr>
            <b/>
            <sz val="8"/>
            <color indexed="81"/>
            <rFont val="Tahoma"/>
            <family val="2"/>
          </rPr>
          <t>Agis:</t>
        </r>
        <r>
          <rPr>
            <sz val="8"/>
            <color indexed="81"/>
            <rFont val="Tahoma"/>
            <family val="2"/>
          </rPr>
          <t xml:space="preserve">
Projekti eshte I pezulluar. Pas marrjes se vendimeve perkatese do te kemi dhe detajimin per vitet ne vazhdim</t>
        </r>
      </text>
    </comment>
  </commentList>
</comments>
</file>

<file path=xl/sharedStrings.xml><?xml version="1.0" encoding="utf-8"?>
<sst xmlns="http://schemas.openxmlformats.org/spreadsheetml/2006/main" count="28468" uniqueCount="2779">
  <si>
    <t xml:space="preserve">600. Pagat </t>
  </si>
  <si>
    <t xml:space="preserve">602. Mallrat dhe shërbimet </t>
  </si>
  <si>
    <t xml:space="preserve">603. Subvencionet </t>
  </si>
  <si>
    <t xml:space="preserve">606. Transferta për familjet dhe individët </t>
  </si>
  <si>
    <t>Kodi i Programit</t>
  </si>
  <si>
    <t>Buxheti</t>
  </si>
  <si>
    <t>Parashikimi</t>
  </si>
  <si>
    <t>Përshkrimi i Programit</t>
  </si>
  <si>
    <t>Sasia</t>
  </si>
  <si>
    <t>Përshkrimi i Produktit:</t>
  </si>
  <si>
    <t>Qëllimet e Politikës së Programit</t>
  </si>
  <si>
    <t>Treguesit e Performancës në nivel Qëllimi</t>
  </si>
  <si>
    <t>Objektivi 1 i Politikës së Programit</t>
  </si>
  <si>
    <t>Njësia Matëse</t>
  </si>
  <si>
    <t>Kosto totale (në mijë lekë)</t>
  </si>
  <si>
    <t xml:space="preserve">Ndryshimi në % i Sasisë  </t>
  </si>
  <si>
    <t xml:space="preserve">Ndryshimi në % i kostos totale  </t>
  </si>
  <si>
    <t>Ndryshimi në % i kostos për njësi</t>
  </si>
  <si>
    <t>Emërtimi i Programit Buxhetor</t>
  </si>
  <si>
    <t>…</t>
  </si>
  <si>
    <t>Kosto për njësi (në mijë lekë)</t>
  </si>
  <si>
    <t>604. Transferta të brendshme</t>
  </si>
  <si>
    <t>605. Transferta të jashtme</t>
  </si>
  <si>
    <t>Programi Buxhetor Afatmesëm</t>
  </si>
  <si>
    <t>Produkti 1</t>
  </si>
  <si>
    <t>601. Sigurimet Shoqërore dhe Shendetësore</t>
  </si>
  <si>
    <t>Kosto totale e produktit 1</t>
  </si>
  <si>
    <t>Kontroll</t>
  </si>
  <si>
    <t>Kapitulli 01</t>
  </si>
  <si>
    <t>Kapitulli 05</t>
  </si>
  <si>
    <t xml:space="preserve">numer </t>
  </si>
  <si>
    <t>04430</t>
  </si>
  <si>
    <t>Nxitja e rritjes së sektorit përmes promovimit dhe inkurajimit të zbulimit të burimeve të reja potenciale mineralmbajtëse, përmes kompanive vendase e të huaja, të vogla dhe të mesme. Nxitja dhe inkurajimi i ndërtimit të objekteve të përpunimit të mineraleve.Realizimi në vazhdimësi i funksioneve të mbikëqyrjes së shfrytëzimit racional e efektiv të pasurive minerale, monitorimit minerar dhe të fenomeneve të postshfrytëzimit, rritja e kontrollit për rehabilitimin minerar.  Permiresimi i transparences së biznesit në industrinë nxjerrëse, në mënyrë që te ardhurat nga ky biznes të kontribuojnë më shumë në zhvillimin e vendit.</t>
  </si>
  <si>
    <t xml:space="preserve">Shpenzimet Korrente* </t>
  </si>
  <si>
    <t xml:space="preserve">Fuqizimi i funksionit menaxhues, në funksion të implementimit të sukseshëm të programit, konform kërkesave të kuadrit ligjor në fuqi. </t>
  </si>
  <si>
    <t>Kosto totale e produktit 2</t>
  </si>
  <si>
    <t>Kosto totale e produktit 3</t>
  </si>
  <si>
    <t xml:space="preserve">Sigurimi i menaxhimit gjithëpërfshirës dhe strategjik për menaxhimin e integruar të mbetjeve të ngurta , nëpërmjet përmirësimit të infrastrukturës për trajtimin e mbetjeve të ngurta  shtëpiake. </t>
  </si>
  <si>
    <t xml:space="preserve">Hartimi i politikave të përshtatshme dhe angazhimi i fondeve të mjaftueshme për të përmirësuar dhënien e shërbimeve të ujësjellësit dhe të kanalizimeve, dhe për të ecur në mënyrë të qëndrueshme drejt përputhjes me standardet e Bashkimit Europian dhe me objektivin e zhvillimit të mijëvjeçarit për qëndrueshmëri. </t>
  </si>
  <si>
    <t>Perqindja e mbulimit te KTO me te ardhurat</t>
  </si>
  <si>
    <t>Produkti 2</t>
  </si>
  <si>
    <t>Kosto totale e produktit X</t>
  </si>
  <si>
    <t>Kapitulli 03</t>
  </si>
  <si>
    <t>Kapitulli 04</t>
  </si>
  <si>
    <t>Totali i shpenzimeve të Programit sipas produkteve*****</t>
  </si>
  <si>
    <t>Totali i shpenzimeve të Programit sipas artikujve*****</t>
  </si>
  <si>
    <t>Kapitull 05</t>
  </si>
  <si>
    <t>230. Aktivet e patrupëzuara</t>
  </si>
  <si>
    <t>Kapitulli 02</t>
  </si>
  <si>
    <t>231. Aktivet e trupëzuara</t>
  </si>
  <si>
    <t>Transporti Ajror</t>
  </si>
  <si>
    <t>Transporti Hekurudhor</t>
  </si>
  <si>
    <t>04550</t>
  </si>
  <si>
    <t>Integrimi i Sistemit Hekurudhor Shqiptar me atë Rajonal dhe Evropian në nivel administrativ dhe nivel tekniko-funksional.</t>
  </si>
  <si>
    <t>01110</t>
  </si>
  <si>
    <t>Produkti 3</t>
  </si>
  <si>
    <t>numer</t>
  </si>
  <si>
    <t>Shpenzimet Kapitale***</t>
  </si>
  <si>
    <t>Kodi i Projektit të Investimeve****</t>
  </si>
  <si>
    <t xml:space="preserve">230. Aktive të patrupëzuara </t>
  </si>
  <si>
    <t>Kapitull 02</t>
  </si>
  <si>
    <t xml:space="preserve">231. Aktive të trupëzuara </t>
  </si>
  <si>
    <t>Produkti 4</t>
  </si>
  <si>
    <t>Kosto totale e produktit 4</t>
  </si>
  <si>
    <t>Produkti 5</t>
  </si>
  <si>
    <t>Kosto totale e produktit 5</t>
  </si>
  <si>
    <t>Produkti 6</t>
  </si>
  <si>
    <t>cope</t>
  </si>
  <si>
    <t>Kosto totale e produktit 6</t>
  </si>
  <si>
    <t>Produkti 7</t>
  </si>
  <si>
    <t xml:space="preserve">cope </t>
  </si>
  <si>
    <t>Kosto totale e produktit 7</t>
  </si>
  <si>
    <t>Produkti 8</t>
  </si>
  <si>
    <t>Kosto totale e produktit 8</t>
  </si>
  <si>
    <t>Blerje pajisje/materiale, sisteme dhe makineri te ndryshme</t>
  </si>
  <si>
    <t xml:space="preserve">Produkti 1 </t>
  </si>
  <si>
    <t xml:space="preserve">Blerje traversa druri </t>
  </si>
  <si>
    <t>M064008</t>
  </si>
  <si>
    <t>Permiresimi I elementeve te superstruktures hekurudhore</t>
  </si>
  <si>
    <t>m3</t>
  </si>
  <si>
    <t xml:space="preserve">Blerje pjese kembimi dhe agregate per lokomotiva dhe vagone </t>
  </si>
  <si>
    <t>M064005</t>
  </si>
  <si>
    <t>Rritja disponibilitetit te mjeteve terheqese lokomotiva dhe vagona (1 Riparim i Mesem M4 dhe 1 Riparim kapital M6)</t>
  </si>
  <si>
    <t xml:space="preserve">Rinovim agregat per lokomotiva </t>
  </si>
  <si>
    <t>M064006</t>
  </si>
  <si>
    <t xml:space="preserve">Rritja e disponibilitetit te lokomotivave </t>
  </si>
  <si>
    <t>cope ( indoto dhe stator)</t>
  </si>
  <si>
    <t>Rehabilitimi I linjes hekurudhore Durres Terminali pasagjereve Tirane dhe ndertimi I linjes hekurudhore Tirane - Rinas</t>
  </si>
  <si>
    <t xml:space="preserve">Shpronesimet per zbatimin e projektit te linjes hekurudhore Durres -Tirane dhe per ndertimin e linjes se re hekurudhore per ne aeroportin e Rinasit. </t>
  </si>
  <si>
    <t>M064127</t>
  </si>
  <si>
    <t>Shpronesimet e pronareve qe preken nga ndertimi i linjes se re hekurudhore per ne aeroportin nderkombetar te Rinasit (nga zona e Domjes ne Rinas)</t>
  </si>
  <si>
    <t>m2</t>
  </si>
  <si>
    <t>Rikonstruksion linje hekurudhore</t>
  </si>
  <si>
    <t>Permiresimi I infrastruktures hekurudhore</t>
  </si>
  <si>
    <t>TVSH per zbatimin e projektit "Rehabilitimi I linjes hekurudhore Durres - Tirane dhe ndertimin e linjes se re hekurudhore per ne aeroportin e Rinasit"</t>
  </si>
  <si>
    <t>M063981</t>
  </si>
  <si>
    <t>Implementimi I Projekteve hekurudhore rajonale (investim I huaj)</t>
  </si>
  <si>
    <t>numer fature</t>
  </si>
  <si>
    <t>TVSH Hartimi I Projektit te detajuar Inxhinierik per Rehabilitimin e linjes hekurudhore "Vore - Hani I Hotit (kufi me Malin e Zi)"</t>
  </si>
  <si>
    <t>I RI</t>
  </si>
  <si>
    <t xml:space="preserve">TVSH Supervizioni I punimeve "Rehabilitimi I linjes hekurudhore Durres - Tirane dhe ndertimin e linjes se re hekurudhore per ne aeroportin e Rinasit" </t>
  </si>
  <si>
    <t>Standartizimi Nderkombetar I Raportimit Financiar ne Hekurudhat Shqiptare</t>
  </si>
  <si>
    <t>TVSH IFRS - Standartizimi Nderkombetar I Raportimit Financiar ne Hekurudhat Shqiptare</t>
  </si>
  <si>
    <t xml:space="preserve">I RI </t>
  </si>
  <si>
    <t xml:space="preserve"> Raportimi Financiar sipas standartit Nderkombetar (investim I huaj)</t>
  </si>
  <si>
    <t xml:space="preserve">Menaxhimit te Aseteve dhe Metodologjia e Tarifimit ne Hekurudhat Shqiptare </t>
  </si>
  <si>
    <t>TVSH Plani I Menaxhimit te Aseteve dhe Metodologjia e Tarifimit ne Hekurudhat Shqiptare</t>
  </si>
  <si>
    <t>Menaxhimit te Aseteve dhe Metodologjia e Tarifimit ne Hekurudhat Shqiptare (investim I huaj)</t>
  </si>
  <si>
    <t xml:space="preserve">Studim /zgjatim perlidhjen e rrjetit hekurudhor kombetar+shtetet fqinje </t>
  </si>
  <si>
    <t>TVSH Promovimi i Intermodalitetit dhe Rilindja Hekurudhore në Rajonin Adriatik-Jon</t>
  </si>
  <si>
    <t>Promovimi i Intermodalitetit dhe Rilindja Hekurudhore në Rajonin Adriatik-Jon (investim I huaj)</t>
  </si>
  <si>
    <t>TVSH Studim I Prefisibilitetit per lidhjen hekurudhore Pogradec- Greqi [Kristalopigy]</t>
  </si>
  <si>
    <t>Studim per zgjatimin dhe lidhjen e rrjetit hekurudhor kombetar me shtetet fqinje (investim I huaj)</t>
  </si>
  <si>
    <t>M064129</t>
  </si>
  <si>
    <t>Zgjatim I rrjetit hekurudhor kombetar ne qendren e kryeqytetit te Shqiperise, Tirane (investim I huaj)</t>
  </si>
  <si>
    <t>Rikonstruksion i linjes hekurudhore Shkozet - Kavaje</t>
  </si>
  <si>
    <t>Permiresimi superstruktures hekurudhore, ( traversa dhe ballast cakulli)</t>
  </si>
  <si>
    <t>km.</t>
  </si>
  <si>
    <t>Rikonstruksion i linjes hekurudhore Bajze - Kufi</t>
  </si>
  <si>
    <t>Permiresimi superstruktures hekurudhore (Traversa dhe Ballast)</t>
  </si>
  <si>
    <t>Rikonstruksion i reparteve dhe linjave hekurudhore te NJSHML</t>
  </si>
  <si>
    <t>Permiresimi I kushteve te punes ne riparimin e mjeteve hekurudhore.</t>
  </si>
  <si>
    <t>M2</t>
  </si>
  <si>
    <t>Rikonstruksion godine</t>
  </si>
  <si>
    <t>Permiresimi I ambjenteve te brendshme te administrates NJSHML</t>
  </si>
  <si>
    <t>Rikonstruksion i linjes Kavaje - Rrogozhine</t>
  </si>
  <si>
    <t>Permiresimi I infrastruktures hekurudhore  (Traversa dhe Ballast)</t>
  </si>
  <si>
    <t>km</t>
  </si>
  <si>
    <t>Rikonstruksion i linjes hekurudhore Milot - Lezhe</t>
  </si>
  <si>
    <t>Punime per mbrojtjen e linjes</t>
  </si>
  <si>
    <t>Permiresimi I infrastruktures hekurudhore (punime civile)</t>
  </si>
  <si>
    <t>Blerje traversa betoni</t>
  </si>
  <si>
    <t>Blerje aksesore hekurudhore</t>
  </si>
  <si>
    <t>ton</t>
  </si>
  <si>
    <t>Riparim vepra arti</t>
  </si>
  <si>
    <t>Punime civile per permiresimin e infrastruktures hekurudhore (Mbrojtje lumore, tombino, vepra arti, etj)</t>
  </si>
  <si>
    <t>Punime nga vete hekurudha</t>
  </si>
  <si>
    <t>Blerje cakull per ballast hekurudhor</t>
  </si>
  <si>
    <t>Permirsimi I infrastruktures hekurudhore</t>
  </si>
  <si>
    <t>Sondazh / Germim arkeologjik per ndertimin e linjes hekurudhore Domje Rinas, per projektin e linjes Tirane - Durres per ndertimin e linjes se re Tirane - Rinas</t>
  </si>
  <si>
    <t>Mbrojtja e trashëgimisë kulturore në territorin
e Republikës së Shqipërisë gjate ndertimit te linjes hekurudhore Domje Rinas, per projektin e linjes "Tirane - Durres - Rinas" (Vendim nr. 236, dt. 17.10.2018 nga Ministria e Kultures)</t>
  </si>
  <si>
    <t>Spostim i linjes km 70 deri 71+500</t>
  </si>
  <si>
    <t>Rehabiltimi i linjes hekurudhore Durres - Termali i pasagjereve Tirane dhe ndertimi i linje hekurudhore Tiranes - Rinas</t>
  </si>
  <si>
    <t>GM06089</t>
  </si>
  <si>
    <t>Implementimi i Projektit hekurudhore Durres - Tirane -Rinas ( GRANT I huaj)</t>
  </si>
  <si>
    <t>KM06125</t>
  </si>
  <si>
    <t>Implementimi i Projektit hekurudhore Durres - Tirane -Rinas (KREDI e huaj)</t>
  </si>
  <si>
    <t>Kosto totale e produkti 2</t>
  </si>
  <si>
    <t xml:space="preserve">Supervizioni I punimeve "Rehabilitimi I linjes hekurudhore Durres - Tirane dhe ndertimin e linjes se re hekurudhore per ne aeroportin e Rinasit" </t>
  </si>
  <si>
    <t>Zgjatim I rrjetit hekurudhor kombetar ne qendren e kryeqytetit te Shqiperise, Tirane (</t>
  </si>
  <si>
    <t xml:space="preserve">Projekti I zgjatimit te linjes hekurudhore terminali i transportit publik - stacioni i trenit Tirane si zgjatim i linjes hekurudhore Durres - Tirane </t>
  </si>
  <si>
    <t>Zgjatim I rrjetit hekurudhor kombetar ne qendren e kryeqytetit te Shqiperise, Tirane (investim/grant I huaj)</t>
  </si>
  <si>
    <t>IFRS - Standartizimi Nderkombetar I Raportimit Financiar ne Hekurudhat Shqiptare</t>
  </si>
  <si>
    <t>Raportimi Financiar sipas standartit Nderkombetar (investim/grant i huaj)</t>
  </si>
  <si>
    <t>Plani I Menaxhimit te Aseteve dhe Metodologjia e Tarifimit ne Hekurudhat Shqiptare</t>
  </si>
  <si>
    <t>Menaxhimit te Aseteve dhe Metodologjia e Tarifimit ne Hekurudhat Shqiptare (investim/grant I huaj)</t>
  </si>
  <si>
    <t>Hartimi I Projektit te detajuar Inxhinierik per Rehabilitimin e linjes hekurudhore "Vore - Hani I Hotit (kufi me Malin e Zi)"</t>
  </si>
  <si>
    <t>Implementimi I hartimit te projekt zbatimit per rehabilitimin e linjes hekurudhore Vore - Hani I Hotit - Kufi me Malin e Zi (investim/grant I huaj)</t>
  </si>
  <si>
    <t>Promovimi i Intermodalitetit dhe Rilidhja Hekurudhore në Rajonin Adriatik-Jon</t>
  </si>
  <si>
    <t>Promovimi i Intermodalitetit dhe Rilidhja Hekurudhore në Rajonin Adriatik-Jon (investim I huaj)</t>
  </si>
  <si>
    <t>Studim I Prefisibilitetit per lidhjen hekurudhore Pogradec- Greqi [Kristalopigy]</t>
  </si>
  <si>
    <t>Studim per zgjatimin dhe lidhjen e rrjetit hekurudhor kombetar me shtetet fqinje (investim/grant I huaj)</t>
  </si>
  <si>
    <t>ml</t>
  </si>
  <si>
    <t>Kategoria 2: Shpenzimet për projekte investimesh</t>
  </si>
  <si>
    <t>Produkti X (shto produkte sipas rastit)</t>
  </si>
  <si>
    <t xml:space="preserve">Kosto totale e produktit </t>
  </si>
  <si>
    <t>Kosto totale e produktit 9</t>
  </si>
  <si>
    <t>Kosto totale e produktit 10</t>
  </si>
  <si>
    <t>Kosto totale e produktit 11</t>
  </si>
  <si>
    <t>Kosto totale e produktit 12</t>
  </si>
  <si>
    <t>Produkti 13</t>
  </si>
  <si>
    <t>Kosto totale e produktit 13</t>
  </si>
  <si>
    <t>Produkti 14</t>
  </si>
  <si>
    <t>Kosto totale e produktit 14</t>
  </si>
  <si>
    <t>Produkti 15</t>
  </si>
  <si>
    <t>Kosto totale e produktit 15</t>
  </si>
  <si>
    <t>Produkti 16</t>
  </si>
  <si>
    <t>Kosto totale e produktit 16</t>
  </si>
  <si>
    <t>Produkti 17</t>
  </si>
  <si>
    <t>Kosto totale e produktit 17</t>
  </si>
  <si>
    <t>Produkti 18</t>
  </si>
  <si>
    <t>Kosto totale e produktit 18</t>
  </si>
  <si>
    <t>Produkti 19</t>
  </si>
  <si>
    <t>Kosto totale e produktit 19</t>
  </si>
  <si>
    <t>Produkti 9</t>
  </si>
  <si>
    <t>Produkti 10</t>
  </si>
  <si>
    <t>Produkti 11</t>
  </si>
  <si>
    <t>Objektivi 2 i Politikës së Programit</t>
  </si>
  <si>
    <t>Treguesit e Performancës për Objektivin 2</t>
  </si>
  <si>
    <t>Produkti 12</t>
  </si>
  <si>
    <t>Objektivi 3 i Politikës së Programit</t>
  </si>
  <si>
    <t>Treguesit e Performancës për Objektivin 3</t>
  </si>
  <si>
    <t>Produkti 20</t>
  </si>
  <si>
    <t>Kosto totale e produktit 20</t>
  </si>
  <si>
    <t>Produkti 21</t>
  </si>
  <si>
    <t>Kosto totale e produktit 21</t>
  </si>
  <si>
    <t>Produkti 22</t>
  </si>
  <si>
    <t>Kosto totale e produktit 22</t>
  </si>
  <si>
    <t>Produkti 23</t>
  </si>
  <si>
    <t>Kosto totale e produktit 23</t>
  </si>
  <si>
    <t>Produkti 24</t>
  </si>
  <si>
    <t>Kosto totale e produktit 24</t>
  </si>
  <si>
    <t>Produkti 25</t>
  </si>
  <si>
    <t>Kosto totale e produktit 25</t>
  </si>
  <si>
    <t>Produkti 26</t>
  </si>
  <si>
    <t>Kosto totale e produktit 26</t>
  </si>
  <si>
    <t>Produkti 27</t>
  </si>
  <si>
    <t>Kosto totale e produktit 27</t>
  </si>
  <si>
    <t>Produkti 28</t>
  </si>
  <si>
    <t>Kosto totale e produktit 28</t>
  </si>
  <si>
    <t>Produkti 29</t>
  </si>
  <si>
    <t>Kosto totale e produktit 29</t>
  </si>
  <si>
    <t>Produkti 30</t>
  </si>
  <si>
    <t>Kosto totale e produktit 30</t>
  </si>
  <si>
    <t>Produkti 31</t>
  </si>
  <si>
    <t>Kosto totale e produktit 31</t>
  </si>
  <si>
    <t>Kodi i Projektit të Investimeve 1/1</t>
  </si>
  <si>
    <t>Ujesjellesi i Ri</t>
  </si>
  <si>
    <t>Furnizimi me uje i plazheve Durres - Kavaje nga burimet e Çermes, Loti III: Linja e ujesjellesit nga piketa Nr.235, degezim Kavaje deri ne depon e re 4000 m3 Arapaj, ndertim depo e re 4000 m3 Arapaj, Durres</t>
  </si>
  <si>
    <t>M062850</t>
  </si>
  <si>
    <t xml:space="preserve">Linja e ujesjellesit PE  10 atm ,tub gize DN 500 PN 25 atm+ tub gize DN 500 PN 10 atm ,Stacioni kryesore -Ana ndertimore  dhe teknologjike 1cope ,hapjen e 5 puseve te reja ,ndertim e 1 Pasarel1 mbi lumin Shkumbin     dhe  ndertimin e nje Rezervuari 2x2000m3 Manskuri komplet  </t>
  </si>
  <si>
    <t>M062851</t>
  </si>
  <si>
    <t>Kontrolli dhe mbikeqyrja e punimeve te zbatimit</t>
  </si>
  <si>
    <t>aktivitet</t>
  </si>
  <si>
    <t>Supervizion punimesh per objektin:Furnizimi me uje i plazheve Durres - Kavaje nga burimet e Çermes, Loti III: Linja e ujesjellesit nga piketa Nr.235, degezim Kavaje deri ne depon e re 4000 m3 Arapaj, ndertim depo e re 4000 m3 Arapaj, Durres(Shtese kontrate )</t>
  </si>
  <si>
    <t>M063911</t>
  </si>
  <si>
    <t>Furnizimi me uje i qytetit Kukes dhe te 14 fshatrave rreth saj " faza e II"</t>
  </si>
  <si>
    <t xml:space="preserve"> M063426</t>
  </si>
  <si>
    <t>Linje transmetimi dhe linje dergimi, 21 Ujematesa te medhenj,1 Ndertim klorifikatori  dhe 20 puseta kontrolli</t>
  </si>
  <si>
    <t>Supervizion punimesh per objektin" Furnizimi me uje i qytetit Kukes dhe te 14 fshatrave rreth saj " faza e II"</t>
  </si>
  <si>
    <t>M063443</t>
  </si>
  <si>
    <t>Ndertim i rrjetit te ujesjellesit te Gjirit Lalzit Durres</t>
  </si>
  <si>
    <t>M063430</t>
  </si>
  <si>
    <t>Linje transmetimi dhe linje dergimi ,1 Ndertim  rezervuari I ri 1500 m3, 9 Puseta ajrimi dhe shkarkimi</t>
  </si>
  <si>
    <t>Supervizion punimesh per objektin: “Ndertim i rrjetit te ujesjellesit te Gjirit Lalzit Durres</t>
  </si>
  <si>
    <t>M063448</t>
  </si>
  <si>
    <t>Ndertim i rrjetit te ujesjellesit te Gjirit Lalzit Durres(Shtese Kontrate)</t>
  </si>
  <si>
    <t>M064146</t>
  </si>
  <si>
    <t>Linja kryesore shperndarese  Depo  e re 1500 m3 deri tek gjiri I Lalzit (Lura)</t>
  </si>
  <si>
    <t>Supervizion punimesh per objektin: “Ndertim i rrjetit te ujesjellesit te Gjirit Lalzit Durres( shtese Kontrate)</t>
  </si>
  <si>
    <t>M064147</t>
  </si>
  <si>
    <t>Furnizimi me ujë i fshatrave të Komunës Golem</t>
  </si>
  <si>
    <t>M063432</t>
  </si>
  <si>
    <t>Linje ujesjellesi</t>
  </si>
  <si>
    <t xml:space="preserve">Ndërtimin i linjes se ujesjellesit te fshatrave te komunes Golem,Ndërtim in  pusete  kontrolli   119 cope ,1 Stacion pompimi,  2 Depo uji </t>
  </si>
  <si>
    <t>cope (puseta)</t>
  </si>
  <si>
    <t>Furnizimi me ujë i fshatrave të Komunës Golem(shtese kontrate)</t>
  </si>
  <si>
    <t>M063866</t>
  </si>
  <si>
    <t>Supervizion punimesh per objektin: "Furnizimi me ujë i fshatrave të Komunës Golem"(shtese kontrate )</t>
  </si>
  <si>
    <t>M064003</t>
  </si>
  <si>
    <t>M063439</t>
  </si>
  <si>
    <t xml:space="preserve">Linja e furnizimit  kaptazh + depo dhe Rrjeti shperndares   i ujesjellesit, ndertim kaptazhi  + ndertim depo  dhe dhome klorinimi     cop 4,+Pusetë shpërndarje dhe kontrolli 113 cope </t>
  </si>
  <si>
    <t>Rikonstruksion i sistemit  te furnizimit me uje, Konispol</t>
  </si>
  <si>
    <t>M063764</t>
  </si>
  <si>
    <t xml:space="preserve">Ndertimi i linjes se dergimit me tub PE nga stacioni i Ciflikut deri tek rezervuari dhe  Ndertim rrjeti i shperndarjes me tub PE-100 me d=25 deri d=140 mm dhe Rikonstruksion i plote i rezervuarit </t>
  </si>
  <si>
    <t>Supervizion punimesh Rikonstruksion i sistemit  te furnizimit me uje, Konispol</t>
  </si>
  <si>
    <t>M063768</t>
  </si>
  <si>
    <t>Ujesjellesi  Dritaj -Fanjë-Karlavec, Bashkia Prrenjas</t>
  </si>
  <si>
    <t>M063767</t>
  </si>
  <si>
    <t>Ndertimin e linjes dergimit ,ndertimin  e stacionit te pompimit dhe 2 puseve shpimi</t>
  </si>
  <si>
    <t>Supervizion punimesh Ujesjellesi  Dritaj -Fanjë-Karlavec, Bashkia Prrenjas</t>
  </si>
  <si>
    <t>M063771</t>
  </si>
  <si>
    <t>Supervizion punimesh Ujësjellësi i jashtëm i Dropullit nga burimi i Manxifës</t>
  </si>
  <si>
    <t>M063791</t>
  </si>
  <si>
    <t xml:space="preserve">Punime ndertimore per linjen e ujesjellesit + Punime hidraulike +Punime elektromekanike + f.v 21 makineri paisje </t>
  </si>
  <si>
    <t>Ndërtimi i rrjetit të shpërndarjes së ujit të pijshëm dhe restaurimit të depove egzistuese në bashkinë Fushe Arrëz</t>
  </si>
  <si>
    <t>M063794</t>
  </si>
  <si>
    <t>Supervizion punimesh Ndërtimi i rrjetit të shpërndarjes së ujit të pijshëm dhe restaurimit të depove egzistuese në bashkinë Fushe Arrëz</t>
  </si>
  <si>
    <t>M063795</t>
  </si>
  <si>
    <t>Supervizion punimesh Furnizimi me uje i fshatrave Dorez, Gizavesh, Librazhd Katund dhe Librazhd Qender</t>
  </si>
  <si>
    <t>M063803</t>
  </si>
  <si>
    <t>Ndertim ujesjellesi i fshatit Drashovice</t>
  </si>
  <si>
    <t>M063804</t>
  </si>
  <si>
    <t>Supervizion punimesh  Ndertim ujesjellesi i fshatit Drashovice</t>
  </si>
  <si>
    <t>M063805</t>
  </si>
  <si>
    <t>Ndërhyrje emergjente për furnizimin me ujë të Urës Vajgurore nga Stacioni pompave Poshnje</t>
  </si>
  <si>
    <t>M063870</t>
  </si>
  <si>
    <t xml:space="preserve">Punime per linjen e jashteme te ujesjellesit me tub PE-100 d=315 mml
2. Ndertimi i stacionit te pompimit
3. Linje ajrorew 10 kva me shtulla b/a  350 ml
4. Instalim i  2 elektropompes zhytese
5. Kabine elektrike 10/0.4 kv me transformatore 160 kva
6. Insalime elektrike dhe ndricimi, rrufe pritese e tokezim
7. Ndertimin e dy puseve me 60 ml thellesi e diameter 500 mm   </t>
  </si>
  <si>
    <t>Supervizion punimesh Ndërhyrje emergjente për furnizimin me ujë të Urës Vajgurore nga Stacioni pompave Poshnje</t>
  </si>
  <si>
    <t>M063909</t>
  </si>
  <si>
    <t xml:space="preserve">Ndertimi i linjes se jashtme te ujesjellesit  rajonal Mallakaster </t>
  </si>
  <si>
    <t>M063874</t>
  </si>
  <si>
    <t xml:space="preserve">Supervizion punimesh Ndertimi i linjes se jashtme te ujesjellesit  rajonal Mallakaster </t>
  </si>
  <si>
    <t>M063917</t>
  </si>
  <si>
    <t>Ndertim  i Ujesjellesit te Fshatit Peladhi</t>
  </si>
  <si>
    <t>M063878</t>
  </si>
  <si>
    <t>Linje dergimi nga kaptazhi deri ne depo me tub PE-100 d= 63 mm me gjatesi 2100 ml
 Ndertim rrjet shperndares me PE-100 me d= 50-70 mm me gjatesi 6240 ml</t>
  </si>
  <si>
    <t>Supervizion punimesh Ndertim  i Ujesjellesit te Fshatit Peladhi</t>
  </si>
  <si>
    <t>M063921</t>
  </si>
  <si>
    <t>Supervizion punimeshNdertimi i linjes se ujesjellesit ne fshatin Ninat</t>
  </si>
  <si>
    <t>M063932</t>
  </si>
  <si>
    <t>Furnizimi me uje i disa fshatrave Shupenze , Bashkia Bulqize, Rrjetat shperndarese - faza e dyte</t>
  </si>
  <si>
    <t>M063898</t>
  </si>
  <si>
    <t xml:space="preserve">Ndertim rrjeti shperndares fshati Shupenze,fshati Boceve, fshati Homesh ,Kovashice me tub PE me diameter nga 125 deri 20 mm me gjatesi 3900 ml,7800 ml,10600 ml,2990 </t>
  </si>
  <si>
    <t>Supervizion punimesh Furnizimi me uje i disa fshatrave Shupenze , Bashkia Bulqize, Rrjetat shperndarese - faza e dyte</t>
  </si>
  <si>
    <t>M063940</t>
  </si>
  <si>
    <t>Supervizion punimesh -"Ndertim i rrjetit shperndares te ujesjellesit te fshatrave Dorez,Gizavesh , Librazhd Katund dhe Librazhd Qender ( faza e dyte)</t>
  </si>
  <si>
    <t>M063944</t>
  </si>
  <si>
    <t>Furnizimi me uje i qytetit Kukes dhe te 14 fshatrave rreth saj " faza e II" ( shtese kontrate )</t>
  </si>
  <si>
    <t>M063904</t>
  </si>
  <si>
    <t>FV tuba e rekorderi PE100 PN10  dhe Pn 16 me diameter 0 250 dhe 280</t>
  </si>
  <si>
    <t>Supervizion punimesh-Furnizimi me uje i qytetit Kukes dhe te 14 fshatrave rreth saj " faza e II" ( shtese kontrate )</t>
  </si>
  <si>
    <t>M063946</t>
  </si>
  <si>
    <t>"Ndërtim ujësjellësi për fshatrat Marinëz-Jagodine"</t>
  </si>
  <si>
    <t>M064018</t>
  </si>
  <si>
    <t xml:space="preserve">1. Stacion Pompimi 
2. Linja kryesore stacion pompimi-Depo ,L=1,075 ml
3. Depo uji,D=600 m3
4. Rrjeti Shperndares,L= 20,476 ml 
Makineri Paisje
</t>
  </si>
  <si>
    <t>Supervizion punimesh "Ndërtim ujësjellësi për fshatrat Marinëz-Jagodine"</t>
  </si>
  <si>
    <t>M064019</t>
  </si>
  <si>
    <t>Furnizimi me ujë te pijshëm i disa fshatrave , Komuna Gjoricë dhe Komuna Ostren</t>
  </si>
  <si>
    <t>M063625</t>
  </si>
  <si>
    <t>Linja kryesore  e transmetimit  nga vepra e marrjes deri ne depo  me tubacion  PE  80 me diameter 0 160 mm Pn 10 atm me gjatesi  rreth 1680 ml si dhe degezimet  per linjat  e fshatrave   me tubacion PE(80 -10) me 0 (50-200) mm Pn 10-20 atm, me gjatesi  totale rreth 19,230 ml</t>
  </si>
  <si>
    <t>Produkti 32</t>
  </si>
  <si>
    <t>"Ujësjellësi i jashtëm Ersekë nga burimet Mavro dhe Glladishtë &amp;Rrjeti i brendshem i ujesjellesit Erseke"</t>
  </si>
  <si>
    <t>M063896</t>
  </si>
  <si>
    <t xml:space="preserve">Tub PEHD PN-10 me diameter 63-150 me gjatesi 17,800 ml
Kaptazhe dhe pus shuarje 2 cope
Fv pompa centrifugale 2 cope
</t>
  </si>
  <si>
    <t>Kosto totale e produktit 32</t>
  </si>
  <si>
    <t>Supervizion i punimeve per objektin: "Ujësjellësi i jashtëm Ersekë nga burimet Mavro dhe Glladishtë &amp;Rrjeti i brendshem i ujesjellesit Erseke"</t>
  </si>
  <si>
    <t>M063938</t>
  </si>
  <si>
    <t>Produkti 33</t>
  </si>
  <si>
    <t>Ndertim i rrjetit te ujesjellesit dhe  fshatin Luz , Kavaje</t>
  </si>
  <si>
    <t>M063901</t>
  </si>
  <si>
    <t>F.V. tuiba ujesjellesi 7900 ml</t>
  </si>
  <si>
    <t>Kosto totale e produktit 33</t>
  </si>
  <si>
    <t>Supervizion punimesh per objektin:"Ndertim i rrjetit te ujesjellesit dhe KUZ ne fshatin Luz , Kavaje"</t>
  </si>
  <si>
    <t>M063943</t>
  </si>
  <si>
    <t>Produkti 34</t>
  </si>
  <si>
    <t>Sistemi i furnizimit me uje te zones turistike Hamallaj,Faza e I, Sukth</t>
  </si>
  <si>
    <t>Kosto totale e produktit 34</t>
  </si>
  <si>
    <t>Supervizion punimesh per objektin:"Sistemimi i furnizimit me uje te zones turistike Hamallaj , faza e I" Njesia administrative Sukth,Bashkia Durres.</t>
  </si>
  <si>
    <t>Produkti 35</t>
  </si>
  <si>
    <t>Ndertim i ujesjellesit  te fshatrave Lalez,Bize ,Daç dhe Shetë,Njesia administrativ Ishem</t>
  </si>
  <si>
    <t>Kosto totale e produktit 35</t>
  </si>
  <si>
    <t>Supervizion punimesh per objektin: "Ndertim u ujesjellesit  te fshatrave Lalez,Bize ,Daç dhe Shetë", Njesia administrative Ishem, Bashkia Durres</t>
  </si>
  <si>
    <t>Produkti 36</t>
  </si>
  <si>
    <t>Kosto totale e produktit 36</t>
  </si>
  <si>
    <t>Produkti 37</t>
  </si>
  <si>
    <t>I RI 2020</t>
  </si>
  <si>
    <t>Kosto totale e produktit 37</t>
  </si>
  <si>
    <t>Produkti 38</t>
  </si>
  <si>
    <t>Kosto totale e produktit 38</t>
  </si>
  <si>
    <t>Ujësjellësi  i Vau- Dejes</t>
  </si>
  <si>
    <t xml:space="preserve">1. Ndertim linje kryesore me gjatesi 666 ml e diameter 250 mm, tub celiku me gjatesi 250 ml
2. Nderim depo 1000 m3 dhe 400 m3
3. Rrjet shperndares me gjatesi 22608 ml me diameter nga nga 200 mm ne 32 mmm
4. Pompe dozimi per klorifikim 2 cope
5. Elektropompe centrifugale q= 50 l/sek, h=80 m
6. Elektropompe centrifugale q= 5 l/sek, h= 150 </t>
  </si>
  <si>
    <t>Kosto totale e produktit 39</t>
  </si>
  <si>
    <t>Produkti 39</t>
  </si>
  <si>
    <t>Supervizion punimesh per objektin:Ujësjellësi  i Vau- Dejes</t>
  </si>
  <si>
    <t>Përmirësimi i furnizimit me ujë i zonës së plazhit , Lagjia 13, Durrës(shtese kontrate )</t>
  </si>
  <si>
    <t>M063873</t>
  </si>
  <si>
    <t>Vendosje matsash  dn 100 pn 10- 10 cope</t>
  </si>
  <si>
    <t>Supervizion punimesh per objektin Përmirësimi i furnizimit me ujë i zonës së plazhit , Lagjia 13, Durrës ( shtese kontrate )</t>
  </si>
  <si>
    <t>M063947</t>
  </si>
  <si>
    <t>Kosto totale e produktit  4</t>
  </si>
  <si>
    <t>Supervizion punimesh per objektin:" Masa nixhinierike per mbrojtejn e linjes se ujesjellesit ne fshatin Bençe -Tepelene"</t>
  </si>
  <si>
    <t>M063814</t>
  </si>
  <si>
    <t>Supervizion punimesh per objektin  "Rikonstruksion  i magjistralit kryesor dhe rrjetit te brendshem te ujesjellesit ne Bashkine Rrogozhine Loti I "</t>
  </si>
  <si>
    <t>M063820</t>
  </si>
  <si>
    <t>Rikonstruksion i magjistralit kryesor dhe rrjetit te brendshem te ujesjellesit ne Bashkine Rrogozhine Loti II</t>
  </si>
  <si>
    <t>M063905</t>
  </si>
  <si>
    <t>1.Linja e dergimit 4100 ml
2Kalime tubacionesh
3. Kalim Kanali ne hyrjen jugore te qytetit.</t>
  </si>
  <si>
    <t>Supervizion punimesh per objektin "Rikonstruksion i magjistralit kryesor dhe rrjetit te brendshem te ujesjellesit ne Bashkine Rrogozhine Loti II"</t>
  </si>
  <si>
    <t>M063948</t>
  </si>
  <si>
    <t>Rehabilitimi i rrjetit te ujesjellesit te qytetit te Permetit</t>
  </si>
  <si>
    <t>M063887</t>
  </si>
  <si>
    <t xml:space="preserve">1. Rehabilitim i rrjetit të brendshëm të ujësjellësit lagje e re me tub PE d= 20-110 mm me gjatësi 13,462 ml
2. Rehabilitim i rrjetit të brendshëm të ujësjellësit lagje Mejdan me tub PE d= 20-225 mm me gjatesi 8,573 ml.
3. Rehabilitim i rrjetit të brendshëm të ujësjellësit lagje qendër  me tub PE d-20-315 mm me gjatësi 14,868 ml
4. Vendosje matësa të mëdhenj  prodhimi 11 copë me d=-300-100 mm
5. Ndërtim depo 1500 m3
6. Riparim depo egzistuese 2x500 m3
7. Rehabilitimi i Stacionit të pompimit dhe rrjetit elektrik si dhe automatizimin e komandimin e furnizimit me ujë nëpërmjet programit Skada.
</t>
  </si>
  <si>
    <t>Supervizion punimesh per objektin"Rehabilitimi i rrjetit te ujesjellesit te qytetit te Permetit"</t>
  </si>
  <si>
    <t>M063928</t>
  </si>
  <si>
    <t>Rikonstruksion i Ujesjellesit te Lagjes "28 Nentori dhe "Skenderbeu" ne qytetin e Elbasanit</t>
  </si>
  <si>
    <t>M064000</t>
  </si>
  <si>
    <t>1. Punime per pusetat e pikave te lidhjes
2. Punime per pusetat e manovrimit
3. FV tub PE Dn 315-50 me gjatesi 14,479 ml
4. Punime per hidrant dhe kasaeta kolektive</t>
  </si>
  <si>
    <t>Supervizion punimesh "Rikonstruksion i Ujesjellesit te Lagjes "28 Nentori dhe "Skenderbeu" ne qytetin e Elbasanit</t>
  </si>
  <si>
    <t>M064001</t>
  </si>
  <si>
    <t xml:space="preserve">Rikonstruksion  i rrjetit  te ujesjellesit Memaliaj, Rrjet shperndares </t>
  </si>
  <si>
    <t>M063880</t>
  </si>
  <si>
    <t xml:space="preserve">F.V Tuba e rakorderi ujesjellesi PE d=315mm, t = 29.7 mm, PN 16+LINJA E SHPERNDARJES   </t>
  </si>
  <si>
    <t>Supervizion punimesh per objektin"Rikonstriksion  i rrjetit  te ujesjellesit Memaliaj, Rrjet shperndares "</t>
  </si>
  <si>
    <t>Ndertimi i rrjetit shperndares i furnizimit me uje te qytetit Rreshen</t>
  </si>
  <si>
    <t>M063882</t>
  </si>
  <si>
    <t>Me investimin e ri uji do te merret nga depot e reja ekzistuese dhe do te shtrihen tubo PE 100 me diametra nga fi 20mm deri fi 280 mm dhe me nje gjatesi prej 9575 ml, si dhe do te ndertohen 21 cope puseta shperndarese dhe kontrolli. Gjithashtu do te ndertohet edhe nje depo e re 2000 m3 per perspektiven.</t>
  </si>
  <si>
    <t>Supervizion punimesh per objektin"Ndërtimi i rrjetit shperndares i furnizimit me uje te qytetit Rreshen"</t>
  </si>
  <si>
    <t>M063923</t>
  </si>
  <si>
    <t>"Rikonstruksion i rrjetit te brendshem te ujesjellesit Kelcyre,Bashkia Kelcyre, Faza e I"</t>
  </si>
  <si>
    <t>M063886</t>
  </si>
  <si>
    <t xml:space="preserve">1. Linjat e tubacioneve(rrjet shperndares ) 15,159 ml                                                                                                                                                                                       2. F.V Kolektor shpendares 3/4" ( 5+5 )  40
3. F.V Kolektor shpendares 1" ( 6+6 )  46
4. F.V Kolektor shpendares 1" ( 7+7 )  20
Lidhje familjaresh       1,232 cope </t>
  </si>
  <si>
    <t>Supervizion punimesh per objektin"Rikonstruksion i rrjetit te brendshem te ujesjellesit Kelcyre"</t>
  </si>
  <si>
    <t>M063927</t>
  </si>
  <si>
    <t>Ndërtimi i linjave të shpërndarjes së qytetit  Tepelenë</t>
  </si>
  <si>
    <t>M064148</t>
  </si>
  <si>
    <t>Linjat e shpërndarjes se qytetit nga depo 1000 m3 do te jenë PE 100 DN OD 250-32 mm, Pn 10 bar.                                                       1. Ndertimi i linjave te shperndarjes (Zona e Furnizimit nga depoja ne Kuoten 280.00 m )  13,703 ml
2. Ndertimi i linjave te shperndarjes (Zona e Furnizimit nga depoja ne Kuoten 195 m )       4,335 ml</t>
  </si>
  <si>
    <t>Supervizion punimesh per objektin:" Ndërtimi i linjave të shpërndarjes së qytetit  Tepelenë"</t>
  </si>
  <si>
    <t>M064149</t>
  </si>
  <si>
    <t>Rikonstruksion i rrjetit shperndares te ujesjellesit lagjia 85 dhe Dellinje , qyteti Gramsh</t>
  </si>
  <si>
    <t>M064150</t>
  </si>
  <si>
    <t>Zevendesimit te rrjetit ekzistues shperndares teper te amortizuar
-duke permiresuar sasine ujit pe rfryme si dhe cilesine e tij.
Disa nga punimet qe do te behen: Tubacioni dn=125mmCE i lagjes”85” do te zevendesohet me tub.Dn=110mmPE afersish L=280ml,Tub ekzistues  Dn=89mmCE do te zevendesohet me tub.Dn=90mm PE afersisht L=658ml, per lagjen “Dellenja” do te realizohet me tub.DN=75mm PE 284ml,si dhe tub Dn=200mm CE do et zevendesohet me tub.Dn=200mm PE afersisht 200ml gjithashtu do te ndertohen edhe 26 puseta shperndarese.</t>
  </si>
  <si>
    <t>Supervizion punimesh per objektin:" Rikonstruksion i rrjetit shperndares te ujesjellesit lagjia 85 dhe Dellinje , qyteti Gramsh"</t>
  </si>
  <si>
    <t>M064151</t>
  </si>
  <si>
    <t>Rikonstruksion i ujësjellësit Sektori Qëndër, Sukth</t>
  </si>
  <si>
    <t>M064152</t>
  </si>
  <si>
    <t>Rrjeti kryesor i furnizimit me ujë është konceptuar në këtë mënyrë. Linja PE 160 do të lidhet në
linjën ekzistuese 700 mm Çelik nga ku do të reduktohet në fund me tub PE 90 mm.
Linjat e shpërndarjes në sektorin Qender nga pika e furnizimit në tubin PE 700 mm do të jenë PE
100 DN OD 160-50 mm 10 bar.Pusete shperndarese me 5 ÷ 7 dalje-121 cope</t>
  </si>
  <si>
    <t>Supervizion punimesh per objektin:"Rikonstruksion i ujësjellësit Sektori Qëndër, Sukth"</t>
  </si>
  <si>
    <t>M064153</t>
  </si>
  <si>
    <t>Ndërtim i rrjetit shpërndarës  i furnizimit  me ujë të qytetit të Poliçanit, rikonstruksion i stacionit të pompimit dhe linjës së dërgimit</t>
  </si>
  <si>
    <t>M064154</t>
  </si>
  <si>
    <t>Rrjet shperndares 2,895 lagja e siperme +7,923 lagja e poshteme
Linje dergimi     1,480 ml
F.V Ujemates me fllanxha 0 D-200  depo mm cope 1
Hidrant 0 80 17 cope 
Makineri e paisje 
elektropmpe  horizontale  cope 2
Elektropompe vertikale  cope 2
Panel leshimi cope 4 
Elektropompa dozimi   cope 
2
F.V.Hidrant Zjarri dn 80 nen toke cope 17,MAKINERI DHE PAJISJE  10 cope, Depo Nr.1, Kaseta metalike per vendosje matesi=44 copë)-1403 familje ,185 private dhe 7 buxhetore</t>
  </si>
  <si>
    <t>Supervizion punimesh per objektin:"Ndërtim i rrjetit  shpërndarës  i furnizimit  me ujë të qytetit të Poliçanit, rikonstruksion i stacionit të pompimit dhe linjës së dërgimit"</t>
  </si>
  <si>
    <t>M064155</t>
  </si>
  <si>
    <t>Rrjeti i brendshëm për ujësjellësin Kavajë</t>
  </si>
  <si>
    <t>M064160</t>
  </si>
  <si>
    <t>Me investimin e ri do te rritet prurja e ujit duke e marre ujin nga tre pusshpimet e mesiperme si dhe 70 l/sek uje nga ndertimi i ujesjellesit te Çermes . Do te shtrohet linja te reja shperndarese te ujit me tubo tip PE100  me diameter  nga fi 110 mm deri ne fi 280 mm me presion 10 bar dhe nje gjatesi prej 15.747 ml,  do te ndertohen edhe 29 cope puseta kryesore kontrolli dhe manovrimi prej betoni dhe te mbuluara me kapak gize. Do montohen edhe 253 cope si dhe 1644 kg rakorderi e paisje hidraulike  dhe punime germimi dhe mbushje rreth 41.089 m3.</t>
  </si>
  <si>
    <t>Supervizion punimesh per objektin:"Rrjeti i brendshëm për ujësjellësin Kavajë"</t>
  </si>
  <si>
    <t>M064161</t>
  </si>
  <si>
    <t>M064156</t>
  </si>
  <si>
    <t>Supervizion punimesh per objektin:" Linja Kryesore per furnizimin me ujë dhe rrjeti shperndares i ujesjellesit për  qytetin e Belshit"</t>
  </si>
  <si>
    <t>M064157</t>
  </si>
  <si>
    <t>M063884</t>
  </si>
  <si>
    <t>M063925</t>
  </si>
  <si>
    <t xml:space="preserve">Linja dergimi  ujesjellesit  Burim –Depo 1000 m3  1,935 ml+HDPE RC 100,SDR17 DO 20-150,PN 10-PN 16,   15,123 ml </t>
  </si>
  <si>
    <t xml:space="preserve">1. F.V. tub ujesjellesi D=250 mm me gjatesi 5307 m
2. F.V. tub ujesjellesi D=250 mm me gjatesi 675 ml
3. Ndertim 2 depo V = 500 m3 </t>
  </si>
  <si>
    <t>Rrjeti shpendarës i Urës Vajgurore</t>
  </si>
  <si>
    <t>Supervizion punimesh per objekti:"Rrjeti shpendarës I Urës Vajgurore"</t>
  </si>
  <si>
    <t>Supervizion punimesh per objekti:"Rrjeti shprendarës për qytetit Çorovodë"</t>
  </si>
  <si>
    <t xml:space="preserve">Rikonstruksion magjistrali kryesor dhe rrjetit të brëndshëm të ujësjellësit  qytetit Patos Loti I" </t>
  </si>
  <si>
    <t>Ky projekt ne kete faze te dyte do te realizoje ndertimin e rrjetit shperndares per te gjithe zonen e sherbimit, ndertim e tre depove, pusetave te shperndarjes dhe kontrollit, klorifikimin e ujit te pijshem dhe ndricimi i objekteve.</t>
  </si>
  <si>
    <t xml:space="preserve"> Supervizion punimesh per objektin:" Rikonstruksion magjistrali kryesor dhe rrjetit të brëndshëm të ujësjellësit  qytetit Patos Loti I "</t>
  </si>
  <si>
    <t>Rikonstruksion i rrjetit shperndares të qytetit Ballsh</t>
  </si>
  <si>
    <t>Punime ne linjen kryesore depo 1000 m3 Kash-Depo e re Spital(Tub PE d=250,t =27.9 mm)
Ndertim depo 1000 m3 
Rikonstruksion i depos ekzistuese 600 m3
Linja e shperndarjes 
Sistemi i mbrojtjes nga zjarri ne rruge dhe banesa 
Sistemi i survejimit me Kamera</t>
  </si>
  <si>
    <t>Supervizion punimesh per objektin:"Rikonstruksion i rrjetit shperndares të qytetit Ballsh"</t>
  </si>
  <si>
    <t>Perfundimi i rrjetit te Kanalizimeve te Ujrave te Zeza ne zonen e Perroi i Agait - Qerret, LOTI II ( Linjat KUZ Perroi Agait, Stacioni Pompimit Nr.1 deri tek Stacioni Pompimit Nr.2 )</t>
  </si>
  <si>
    <t xml:space="preserve"> M062768</t>
  </si>
  <si>
    <t>Ndertim i rrjetit te KUZ  sekondar dhe tercial  me tub HDPE me diameter qe varion nga 200-500</t>
  </si>
  <si>
    <t>M062836</t>
  </si>
  <si>
    <t>Ndërtim i sistemit të ujrave të zeza në zonën e ujit të ftohtë Vlorë</t>
  </si>
  <si>
    <t xml:space="preserve"> M063682</t>
  </si>
  <si>
    <t>Ndertim kolektori me diameter nga 250-400 -Ndertim pusetash kontrolli dhe shkarkimi 291 cope + Stacion pompimi   2 cope</t>
  </si>
  <si>
    <t>"Ndërtimi i Kolektorit kryesor të ujrave të zeza dhe I.T.U.P, në zonën turistike Gjiri i Lalzit, Durrës"</t>
  </si>
  <si>
    <t>M063760</t>
  </si>
  <si>
    <t xml:space="preserve">Ndertim kolektori  me diameter 400-630 mm,Ndertim  4 stacione pompimi,Ndertim  4 godina transformatori dhe Ndertim  116 Puseta plastike   </t>
  </si>
  <si>
    <t>Supervizion punimesh per objektin: Ndërtimi i Kolektorit kryesor të ujrave të  zeza dhe I.T.U.P, në zonën turistike Gjiri i Lalzit, Durrës.</t>
  </si>
  <si>
    <t>M063761</t>
  </si>
  <si>
    <t>Ndertim i KUZ dhe KUB Cerrik ,Bashkia Cerrik</t>
  </si>
  <si>
    <t>M063766</t>
  </si>
  <si>
    <t>Ndertim  kolektori KUZ dhe KUB  me diameter nga 600-1000 +  Ndertim  16 pusetash</t>
  </si>
  <si>
    <t>Supervizion punimesh Ndertim i KUZ dhe KUB Cerrik, Bashkia Cerrik</t>
  </si>
  <si>
    <t>M063770</t>
  </si>
  <si>
    <t>Impinati i Trajtimit te Ujrave te Ndotura ne zonen Bregdetare Dhrale -Palase,Loti I pare</t>
  </si>
  <si>
    <t>M063875</t>
  </si>
  <si>
    <t xml:space="preserve">
1. lmpianti i trajtimit te uj erave te ndotura
2. Sistemi i kanalizimit  te  ujerave te  ndotura  (kolektoret  kryesore te largimit  te  ujerave tendotura, nga piket fundore te zonave zhvillimore per ne stacionin qendror) 
3. Stacioni kryesor i pompimit
4. Stacioni ndermjetes i pompimit
5. Linja e transmetmit te ujerave te ndotura (stacion qendror - stacion ndermjetes - impianti i trajtimit)
6. Linja e furnizimit me uje te trajtuar per vaditje (impianti i trajtimi - Lungo Mare - Plazh Publik) Sistemi i kanalizimit te ujerave te ndotura te zones Lungo Mare (kolektori i grumbull imit dhe stacionet e pompimit)
7. Sistemi i kanalizimit te ujerave te ndotura te zones se Plazhit Publik (kolektori i grumbullimit dhe stacionet e pomp•imit)</t>
  </si>
  <si>
    <t>Supervizion punimesh per objektin:"Impinati i Trajtimit te Ujrave te Ndotura ne zonen Bregdetare Dhrale -Palase,Loti I pare "</t>
  </si>
  <si>
    <t>M063918</t>
  </si>
  <si>
    <t xml:space="preserve"> Supervizion punimesh per objektin:KUZ Lagjia Bylis , Qyteti Ballsh.</t>
  </si>
  <si>
    <t>M063906</t>
  </si>
  <si>
    <t>"KUZ fshati Lubonje "</t>
  </si>
  <si>
    <t>M064012</t>
  </si>
  <si>
    <t xml:space="preserve">
   Punime germimi per hapjen e kanaleve ne rruget ekzistuese.
F.v tubo HDPE me DN/OD ( 315 – 800 ) mm me gjatesi totale rreth 3571 ml 
Ndertim puseta kontrolli me permasa ( 1.5 x1.5x1.5 ) m cope 70 
Ndertim puseta kontrolli me permasa ( 1x1x1.5 ) m cope 100 </t>
  </si>
  <si>
    <t>Kosto totale e produktit  8</t>
  </si>
  <si>
    <t>Supervizion punimesh per objektin "KUZ fshati Lubonje "</t>
  </si>
  <si>
    <t>M064013</t>
  </si>
  <si>
    <t>"Sistemimi i kanalizimeve te ujrave te ndotura te zones turistike Hamallaj , faza I" Njesia administrative Sukth,Bashkia Durres</t>
  </si>
  <si>
    <t>sistem kanalizimi</t>
  </si>
  <si>
    <t>Supervizion punimesh per objektin:"Sistemimi i kanalizimeve te ujrave te ndotura te zones turistike Hamallaj, faza e I" Njesia administrative Sukth,Bashkia Durres</t>
  </si>
  <si>
    <t>Rikonstruksion i rrjetit te KUZ e KUB te qytetit te Selenices</t>
  </si>
  <si>
    <t>M063899</t>
  </si>
  <si>
    <t>Rikonstruksion i rrjetit te KUZ e KUB</t>
  </si>
  <si>
    <t>Supervizion punimesh per objektin:"Rikonstruksion i rrjetit te KUZ e KUB te qytetit te Selenices"</t>
  </si>
  <si>
    <t>M063941</t>
  </si>
  <si>
    <t>Përmirësimi I infrastruktures se ujrave te zeza ne zonën bregdetare Vlorë</t>
  </si>
  <si>
    <t>Supervizion punimesh per objektin:"Përmirësimi i infrastruktures se ujrave te zeza ne zonën bregdetare Vlorë"</t>
  </si>
  <si>
    <t xml:space="preserve">Furnizim Makineri - Pajisje per Ndermarrjen SH.A,Vlore </t>
  </si>
  <si>
    <t>M063868</t>
  </si>
  <si>
    <t>Furnizim makineri paisje teknollogjike e laboratorike  per ITUN  e Vlorës</t>
  </si>
  <si>
    <t>Furnizim pajisje elektronike,kompjutera,printera, fotokopje</t>
  </si>
  <si>
    <t>Furnizim kompjutera ,printera  dhe fotokopje</t>
  </si>
  <si>
    <t>Studim projektim i objektit:"Rehabilitim i rrjetit te ujesjellesit ,Ujrave te  Zeza ,Ujrave te Bardha dhe perpunimit te trjatimit te ujrave te zeza  ,  qyteti Corovode ,Bashkia Skrapar  )"</t>
  </si>
  <si>
    <t>M063772</t>
  </si>
  <si>
    <t>Studim projektim për shtimin e sasisë së furnizimit me  ujë për qytetin e Krujës</t>
  </si>
  <si>
    <t>M063462</t>
  </si>
  <si>
    <t>Produkti-6</t>
  </si>
  <si>
    <t>Loti I “Studim projektim  i furnizimit me ujë për zonat bregdetare te njësisë administrative Shënkoll,bashkia Lezhë”</t>
  </si>
  <si>
    <t>Loti II “Studim projektim  i furnizimit me ujë për zonat bregdetare –I te njësisë administrative Golem,bashkia Kavajë"</t>
  </si>
  <si>
    <t>Loti III “Studim projektim  i furnizimit me ujë për zonat bregdetare –I te njësisë administrative Synej,bashkia Kavaje.</t>
  </si>
  <si>
    <t>Loti IV “Studim projektim  i furnizimit me ujë për zonat bregdetare te njësisë administrative Kryevidh,bashkia Rrogozhinë"</t>
  </si>
  <si>
    <t>Loti V “Studim projektim  i furnizimit me ujë për zonat bregdetare –I te njësisë administrative Divjakë,te njësisë administrative Remas,bashkia Divjakë)</t>
  </si>
  <si>
    <t>Studime-Projektime per objektet e  "Mbeshtetjes teknike ne zbatim te reformes ne sektorin e furnizimit me uje dhe kanalizimeve (  sipas performances ,  per uljen e humbjeve  deri ne nivelin teknik 20% dhe matjen e prodhimit te ujit)"</t>
  </si>
  <si>
    <t xml:space="preserve">Studim projektim </t>
  </si>
  <si>
    <t>OPONENCE TEKNIKE</t>
  </si>
  <si>
    <t>M061646</t>
  </si>
  <si>
    <t>Leje infrastrukturore per objektet Buxhetore</t>
  </si>
  <si>
    <t>M063140</t>
  </si>
  <si>
    <t>leje ndertimi</t>
  </si>
  <si>
    <t>Shpronesime per objektet buxhetore</t>
  </si>
  <si>
    <t>M063141</t>
  </si>
  <si>
    <t>hartim projektesh</t>
  </si>
  <si>
    <t>Trajtimi i vepres H/C Banje</t>
  </si>
  <si>
    <t>M060915</t>
  </si>
  <si>
    <t>KM06064</t>
  </si>
  <si>
    <t>M062839</t>
  </si>
  <si>
    <t>TVSH "Projekti i kanalizimeve të Tiranës së madhe"</t>
  </si>
  <si>
    <t>M061489</t>
  </si>
  <si>
    <t>Projekti I ri I furnizimit me uje per qytetin e Durrësit</t>
  </si>
  <si>
    <t>KM06092</t>
  </si>
  <si>
    <t>Kosto Lokale "Projekti i ri i furnizimit me uje  per qytetin e Durresit"</t>
  </si>
  <si>
    <t>M063149</t>
  </si>
  <si>
    <t>Programi I Infrastruktures Bashkiake III dhe IV</t>
  </si>
  <si>
    <t>GM06081</t>
  </si>
  <si>
    <t>Kosto Lokale "Programi i infrastruktures Bashkiake III dhe IV"</t>
  </si>
  <si>
    <t>M063950</t>
  </si>
  <si>
    <t>nr</t>
  </si>
  <si>
    <t>TVSH "Programi i infrastruktures Bashkiake III dhe IV"</t>
  </si>
  <si>
    <t>M063467</t>
  </si>
  <si>
    <t>KM06091</t>
  </si>
  <si>
    <t>M063029</t>
  </si>
  <si>
    <t>TVSH "Menaxhimi i mbetjeve Urbane te Tiranes (faza e dyte) impianti i pastrimit të ujrave të ndotura"</t>
  </si>
  <si>
    <t>M063025</t>
  </si>
  <si>
    <t>Mbeshtetje per Rrjetin Hidrik te Tiranes (AT fin.per NUK , Per nderhyrjet e metejshme ne rrjetin ujesjelles kanalizime 20.3 + 32.9 mid IT)</t>
  </si>
  <si>
    <t>KM06005</t>
  </si>
  <si>
    <t>Punime ndertimore per ndertim dhe rehabilitim rrjeti ujesjellesi</t>
  </si>
  <si>
    <t>M063949</t>
  </si>
  <si>
    <t>TVSH "Mbeshtetje per Rrjetin Hidrik të Tiranës (AT fin.per NUK , për nderhyrjet e metejshme në rrjetin ujësjellës kanalizime 20.3 + 32.9 mid IT)"</t>
  </si>
  <si>
    <t>M060602</t>
  </si>
  <si>
    <t>Ndertimi I sistemit te KUZper kater qytete, Vlore,Ksamil,Kavaje Shengjin ,IPA 2009</t>
  </si>
  <si>
    <t>GM06042</t>
  </si>
  <si>
    <t>TVSH"Ndertimi isistemit te KUZ  per 4 qytetet Vlore,Ksamil,Kavaje ,Shengjin,IPA 2009"</t>
  </si>
  <si>
    <t>M063151</t>
  </si>
  <si>
    <t>Përfundimi i sistemit të KUZ dhe zgjerimi  ITUP në Vlorë  IPA 2012</t>
  </si>
  <si>
    <t>GM06069</t>
  </si>
  <si>
    <t>TVSH "Përfundimii sistemit të KUZ dhe zgjerimi I ITUP  në Vlorë  I.P.A 2012"</t>
  </si>
  <si>
    <t>M063466</t>
  </si>
  <si>
    <t>Periferitë Urbane te Tiranes , komponenti infrastrukturor (shtese kontrate)</t>
  </si>
  <si>
    <t>KM06095</t>
  </si>
  <si>
    <t>Sistemime trutuaresh, rehabilitim dhe ndricime rrugesh</t>
  </si>
  <si>
    <t>TVSH "Periferite urbene te Tirenes ,komponenti  infrastrukturor ( shtese kontrate)"</t>
  </si>
  <si>
    <t>M063468</t>
  </si>
  <si>
    <t>Infrastruktua Bashkiake V</t>
  </si>
  <si>
    <t>GM06093</t>
  </si>
  <si>
    <t>TVSH " Infrastruktura bashkiake V "</t>
  </si>
  <si>
    <t>M063954</t>
  </si>
  <si>
    <t>M063763</t>
  </si>
  <si>
    <t>Tvsh,Furnizimi me uje per Shqiperine e mesme -komponenti Berat - kuçove</t>
  </si>
  <si>
    <t>M060619</t>
  </si>
  <si>
    <t>Tvsh, Furnizimi me uje dhe mbrojtja mjedisore e liqenit te Shkodres</t>
  </si>
  <si>
    <t>M061492</t>
  </si>
  <si>
    <t>FORMAT 2: FORMATI STANDARD I PËRGATITJES SË KËRKESAVE BUXHETORE PBA 2020-2022</t>
  </si>
  <si>
    <t>Buxheti 2020-2022</t>
  </si>
  <si>
    <t>2020-2022</t>
  </si>
  <si>
    <t>18BJ501</t>
  </si>
  <si>
    <t>18BJ601</t>
  </si>
  <si>
    <t>18BJ701</t>
  </si>
  <si>
    <t>18BJ801</t>
  </si>
  <si>
    <t>18BJ901</t>
  </si>
  <si>
    <t>18BK001</t>
  </si>
  <si>
    <t>Projekt i Ri</t>
  </si>
  <si>
    <t>Kosto Lokale Studim per zgjatimin dhe lidhjen e rrjetit hekurudhor kombetar me shtetet fqinje (investim I huaj)</t>
  </si>
  <si>
    <t>18BK401</t>
  </si>
  <si>
    <t>18BK501</t>
  </si>
  <si>
    <t>18BK601</t>
  </si>
  <si>
    <t>18BK701</t>
  </si>
  <si>
    <t>18BK801</t>
  </si>
  <si>
    <t>18BK901</t>
  </si>
  <si>
    <t>18BL001</t>
  </si>
  <si>
    <t>18BL101</t>
  </si>
  <si>
    <t>18BL102</t>
  </si>
  <si>
    <t>18BL201</t>
  </si>
  <si>
    <t>18BL301</t>
  </si>
  <si>
    <t>18BL401</t>
  </si>
  <si>
    <t>18BL501</t>
  </si>
  <si>
    <t>18BL601</t>
  </si>
  <si>
    <t>Permiresimi I ambjenteve per rritjen e cilesise se punes</t>
  </si>
  <si>
    <t>Pajisje zyre per DPHekurudhave</t>
  </si>
  <si>
    <t xml:space="preserve">Projekt i Ri </t>
  </si>
  <si>
    <t>Permiresimi i kushteve te punes</t>
  </si>
  <si>
    <t>Permiresimi i ambjenteve per rritjen e cilesise se punes</t>
  </si>
  <si>
    <t>Pajisje informatike per DPHekurudhave</t>
  </si>
  <si>
    <t>Pajisje zyre per Drejtorine e Inspektimit Hekurudhor</t>
  </si>
  <si>
    <t>Pajisje informatike per Drejtorine e Inspektimit Hekurudhor</t>
  </si>
  <si>
    <t>Studim projektime</t>
  </si>
  <si>
    <t xml:space="preserve">Studime dhe projektime </t>
  </si>
  <si>
    <t xml:space="preserve">Hartim projektesh per investime </t>
  </si>
  <si>
    <t>Rikonstruksion I linjes Budull - Gjormë</t>
  </si>
  <si>
    <t>Rikonstruksion I linjes Shkoder - Hani Hotit</t>
  </si>
  <si>
    <t xml:space="preserve">Rikonstruksion I linjes Lezhe -  Shkoder </t>
  </si>
  <si>
    <t>18BL801</t>
  </si>
  <si>
    <t>18BL901</t>
  </si>
  <si>
    <t>18BM001</t>
  </si>
  <si>
    <t>18BM101</t>
  </si>
  <si>
    <t>18BM201</t>
  </si>
  <si>
    <t>18BM202</t>
  </si>
  <si>
    <t>18BM301</t>
  </si>
  <si>
    <t>Hartimi I Projektit te detajuar Inxhinierik per Rehabilitimin e linjes hekurudhore Durres Rrogozhine</t>
  </si>
  <si>
    <t>Projekt I Ri</t>
  </si>
  <si>
    <t>Ndertimi i linjes hekurudhore terminali i transportit publik - stacioni i trenit Tirane, si zgjatim i linjes hekurudhore Durres - Tirane</t>
  </si>
  <si>
    <t>Transporti Detar</t>
  </si>
  <si>
    <t>Furnizimi me Uje dhe Kanalizime</t>
  </si>
  <si>
    <t>0637</t>
  </si>
  <si>
    <t>Shërbim i furnizimit me ujë dhe kanalizime për të gjithë popullatën, me cilësi dhe sipas standardeve ndërkombëtare</t>
  </si>
  <si>
    <t>Mbulimi me shërbim furnizimi me ujë të pijshëm Urbane (%)</t>
  </si>
  <si>
    <t>Mbulimi me shërbim furnizimi me ujë të pijshëm Rurale(%)</t>
  </si>
  <si>
    <t>Mbulimi me kanalizime i popullatës Urbane (%)</t>
  </si>
  <si>
    <t>Mbulimi me kanalizime i popullatës Rurale (%)</t>
  </si>
  <si>
    <t>Cilesia e ujit te pijshem (% e-coli)</t>
  </si>
  <si>
    <t>Zgjerimi dhe përmirësimi i cilësisë së shërbimeve të sektorit të ujësjellës-kanalizimeve</t>
  </si>
  <si>
    <t>Treguesit e Performancës për Objektivin 1**</t>
  </si>
  <si>
    <t>Oret mesatare te furnizimit me uje te pijshem (ore/dite)</t>
  </si>
  <si>
    <t>Sasia e ujit te faturuar (liter/ fryme/dite)</t>
  </si>
  <si>
    <t xml:space="preserve"> Orët e furnizimit me ujë në zonat bregdetare (ore/dite)</t>
  </si>
  <si>
    <t xml:space="preserve"> Reduktimi i humbjeve në rrjet në nivel kombëtar (%)</t>
  </si>
  <si>
    <t>Mbulimi me sherbimin e ITUN (kanalizime+gropa septike) (%)</t>
  </si>
  <si>
    <t>Permiresimi i menaxhimit te investimeve dhe monitorimit te sektorit ujesjelles kanalizime</t>
  </si>
  <si>
    <t>Pagat &amp;Mallrat dhe shërbimet</t>
  </si>
  <si>
    <t>Nr.punonjes</t>
  </si>
  <si>
    <t>Mbulimi I kostos operative dhe  rritja e performances se Ndermarrjeve</t>
  </si>
  <si>
    <t>Subvension</t>
  </si>
  <si>
    <t>Nderrmarrje</t>
  </si>
  <si>
    <r>
      <t xml:space="preserve">Supervizion punimesh per objektin: Furnizimi me uje i plazheve Durres - Kavaje nga burimet e Çermes, </t>
    </r>
    <r>
      <rPr>
        <b/>
        <sz val="12"/>
        <rFont val="Arial"/>
        <family val="2"/>
      </rPr>
      <t xml:space="preserve">Loti III: </t>
    </r>
    <r>
      <rPr>
        <i/>
        <sz val="12"/>
        <rFont val="Arial"/>
        <family val="2"/>
      </rPr>
      <t>Linja e ujesjellesit nga piketa Nr.235, degezim Kavaje deri ne depon e re 4000 m3 Arapaj, ndertim depo e re 4000 m3 Arapaj, Durres</t>
    </r>
  </si>
  <si>
    <t>Ndërtim ujësjellësi Troshan, Komuna Blinisht</t>
  </si>
  <si>
    <t>.FV tub celiku dn 250 mm 7000 kg-41.7 kg/ml=168 mm
FV tub celiku dn 193,7 mm 60209 kg,= 20.8kg.ml=2895
FV tub PE100 dn 225 mm me gjatesi 2432 ml</t>
  </si>
  <si>
    <t>18BQ357</t>
  </si>
  <si>
    <t>18BQ358</t>
  </si>
  <si>
    <t>18BQ359</t>
  </si>
  <si>
    <t>Rrjet Ujesjellesi</t>
  </si>
  <si>
    <t>18BQ360</t>
  </si>
  <si>
    <t>F.V Matësa prodhimi /konsumi dhe Paisje për ndërmarrjet, Durrës, Elbasan, Lushnjë,Vlorë, Fier, Kavajë.</t>
  </si>
  <si>
    <t>18BQ361</t>
  </si>
  <si>
    <t xml:space="preserve"> Matesa prodhimi dhe konsumi  per 6 Ndermarrje + NDERMARRJE NE VAZHDIM</t>
  </si>
  <si>
    <t>nderrmarrje</t>
  </si>
  <si>
    <t>" Linja Kryesore per furnizimin me ujë dhe rrjeti shperndares i ujesjellesit për  qytetin e Belshit" Faza I</t>
  </si>
  <si>
    <t>“ Linja kryesore per furnizimin me uje dhe rrjeti shperndares i ujesjellesit per qytetin e Belshit “ i cili do te realizoje pusshpimet dhe rikonstruksionin e stacionit qendror ne Shelg , ndertimin e linjes se furnizimit me uje nga stacionet e pompimit deri ne depon Gastare me ngritje mekanike , linjat kryesore nga depo Gastare deri ne depon ekzistuese Belsh me gravitet , rikonstruksion i depos ekzistuese Gastare dhe ndertimi i depos se re ne Gastare , rikonstruksion i depos ekzistuese ne Belsh , ndertimin e rrjetit shperndares te zones se Belshit</t>
  </si>
  <si>
    <t>18BQ441</t>
  </si>
  <si>
    <t>Rrjeti shperndaes i qytetit
1.F.V Tuba PE-HD  Ø90 deri Ø315 mm</t>
  </si>
  <si>
    <t>18BQ442</t>
  </si>
  <si>
    <t xml:space="preserve">Rikonstruksion i linjave te puseve 281,282,283,depo 500 m3 ,Sistemime ne pusin Nr.6 dhe ndertim i Pusit Nr.7 </t>
  </si>
  <si>
    <t>18BQ623</t>
  </si>
  <si>
    <t xml:space="preserve">Linja e puseve, shtrim tubi,Rikonstruksion depo 500m3 dhe stacioni Cerme
</t>
  </si>
  <si>
    <t>Supervizion punimesh per objekti:Rikonstruksion i linjave te puseve 281,282,283,depo 500 m3 ,Sistemime ne pusin Nr.6 dhe ndertim i Pusit Nr.7"</t>
  </si>
  <si>
    <t>18BQ624</t>
  </si>
  <si>
    <t xml:space="preserve"> Shtimi i sasisë së furnizimit me  ujë të qytetit të Krujës</t>
  </si>
  <si>
    <t>18BQ614</t>
  </si>
  <si>
    <t xml:space="preserve">1. Ndertimi I kaptazhe ne burimin e ujit
2. Ndertim I linjes kryesore me gjatesi 3240 ml tub HDPE me diameter 80 mm
3. Ndertim I linjes kryesore me gjatesi 3640 ml tub celiku  me diameter 90 mm
4. Ndertim I dhomes se klorinimit
5. Ndertim I depos 500 m3
6. Ndertim pusete komandimi e manovrimi
7. Rrethimi I depos 40 x 40 ml
8. Rikonstruksion I linjes se dergimit  ekzistuese
</t>
  </si>
  <si>
    <t>Supervizion punimesh per objektin:" Shtimi i sasisë së furnizimit me  ujë të qytetit të Krujës</t>
  </si>
  <si>
    <t>18BQ615</t>
  </si>
  <si>
    <t>Transformimi i stacionit te pompave Peqin</t>
  </si>
  <si>
    <t>18BQ625</t>
  </si>
  <si>
    <t>1. Lidhja e puseve me linjen kryesore me tub PE HD d=600 mm me gjatesi 240 ml se bashku me rekorderite e ndryshme
2. Stacioni I pompimit ana ndertimore, realizohen 4 cope
3. Stacioni pompimit ana teknologjike me 5 pompa me prurje 54 l/sek
4. Paisje Elektrike 
5. Paisje Makineri</t>
  </si>
  <si>
    <t>Supervizion punimesh per objektin:"Transformimi I stacionit te pompave Peqin"</t>
  </si>
  <si>
    <t>18BQ626</t>
  </si>
  <si>
    <t>Permiresimi I furnizimit me uje per lagjen Kraste e Vogel, Harmes dhe qytetin Elbasan</t>
  </si>
  <si>
    <t>18BQ635</t>
  </si>
  <si>
    <t xml:space="preserve">Ndertimi i rrjetit shperndares per Zonen Kraste e Vogel.
2.Ndertim Linje transmetimi StP Kraste e vogel – Depo Kraste e vogel.
3. Ndertim Linje transmetimi (zevendesim) Depo Kraste e vogel - pergjate unazes Elbasan. 
4.Ndertim Depo e re Harmes. 
5.Ndertim Linje transmetimi Depo Kraste e madhe – StP ndermjetes Harmes- Depo e redhe linja e kthimit. 
6.Ndertim Linje jashtme (zevendesim)StP Mengel-Stp Frigoriferi Elbasan.
7. Ndertim Linje jashtme (zevendesim)ne zonen e vorrezave
</t>
  </si>
  <si>
    <t>Supervizion punimesh per objektin:"Permiresimi I furnizimit me uje per lagjen Kraste e Vogel, Harmes dhe qytetin Elbasan</t>
  </si>
  <si>
    <t>18BQ636</t>
  </si>
  <si>
    <t>Projekt per vendosje matesash ne pallatet me kollone te brendshme, Loti I,Qytet Durres</t>
  </si>
  <si>
    <t>18BQ627</t>
  </si>
  <si>
    <t xml:space="preserve">1. Vendosje  Matesash ne pallatet me kollone te  brendshme </t>
  </si>
  <si>
    <t>Supervizion punimesh per objektin "Projekt per vendosje matesash ne pallatet me kollone te brendshme, Loti I,Qytet Durres</t>
  </si>
  <si>
    <t>18BQ628</t>
  </si>
  <si>
    <t xml:space="preserve"> Ujesjellesi -Zona e ujit te ftohte dhe lungomares Rrapi Uji I Ftohte - Shkolla e Marines</t>
  </si>
  <si>
    <t>18BQ616</t>
  </si>
  <si>
    <t>Rikonstruksioni dhe zëvendësimi i rrjetit të ujësjellësit në gjendje të amortizuar, përfshirë pusetat e manovrimit dhe stacionet e pompimit, në të gjitha qendrat lokale dhe lokalitetet turistike ku vihet re ky problem, duke patur në vëmendje nevojën për ujë gjatë sezonit të fluksit më të madh të turistëve</t>
  </si>
  <si>
    <t xml:space="preserve"> Supervizion punimesh per objektin-Ujesjellesi -Zona e ujit te ftohte dhe lungomares Rrapi Uji I Ftohte - Shkolla e Marines</t>
  </si>
  <si>
    <t>18BQ617</t>
  </si>
  <si>
    <t>18BQ367</t>
  </si>
  <si>
    <t>18BQ368</t>
  </si>
  <si>
    <t xml:space="preserve">Ndertimi i rrjetit te jashtem  te ujesjellesit Kelcyre </t>
  </si>
  <si>
    <t>18BQ639</t>
  </si>
  <si>
    <t xml:space="preserve">1. Ndertimi I dy kaptazheve ne burimin e ujit
2. Rrethimi I vepres se marrjes, kaptazheve
3. Depo uji beton/arme 25 m3, grumbulluese
4. FV tub PE 100 PN 16 D=63 ML me gjatesi 1290 ml
5. FV tub celiku d=219 me gjatesi 9145 ml
6. Pusete shuarje se presionit tip
7. Depo uji 1000 m3 se bashku me rrethimin e impjantin e klorifikimit
8. Godina e sherbimit te depos
9. Impianti klorifikimit
</t>
  </si>
  <si>
    <t xml:space="preserve">Supervizion punimesh per"Ndertimi i rrjetit te jashtem  te ujesjellesit Kelcyre </t>
  </si>
  <si>
    <t>18BQ640</t>
  </si>
  <si>
    <t>Kosto totale e produktit 40</t>
  </si>
  <si>
    <t>18BQ439</t>
  </si>
  <si>
    <t>Supervizion punimesh per objekti:"Furnizimi me uje i zones se Koplikut Qender dhe Koplik i Siperm"</t>
  </si>
  <si>
    <t>18BQ440</t>
  </si>
  <si>
    <t>Kosto totale e produktit 49</t>
  </si>
  <si>
    <t>Ndertim  I rrjetit te jashtem dhe te brendshem  te qytetit  Lac</t>
  </si>
  <si>
    <t>18BQ443</t>
  </si>
  <si>
    <t>18BQ444</t>
  </si>
  <si>
    <t>18BQ418</t>
  </si>
  <si>
    <t>Rikonstruksion I linjave  te rrjetit te ujesjellesit  ne disa rruge  te qytetit Elbasan</t>
  </si>
  <si>
    <t>18BQ629</t>
  </si>
  <si>
    <t>Supervizion punimesh per objektin;"Rikonstruksion I linjave  te rrjetit te ujesjellesit  ne disa rruge  te qytetit Elbasan</t>
  </si>
  <si>
    <t>18BQ630</t>
  </si>
  <si>
    <t xml:space="preserve">Rikonstruksion  i magjistralit kryesor dhe rrjetit te brendshem te ujesjellesit ne Bashkine Rrogozhine Loti III </t>
  </si>
  <si>
    <t>18BQ620</t>
  </si>
  <si>
    <t xml:space="preserve">Supervizion punimesh per objektin:'Rikonstruksion  i magjistralit kryesor dhe rrjetit te brendshem te ujesjellesit ne Bashkine Rrogozhine Loti III </t>
  </si>
  <si>
    <t>18BQ621</t>
  </si>
  <si>
    <t>Rikonstruksion i rrjetit te brendshem te ujesjellesit ne qytetin e Gramshit</t>
  </si>
  <si>
    <t>18BQ637</t>
  </si>
  <si>
    <t>Supervizion punimesh per objektin:'Rikonstruksion i rrjetit te brendshem te ujesjellesit ne qytetin e Gramshit</t>
  </si>
  <si>
    <t>18BQ638</t>
  </si>
  <si>
    <t>18BQ622</t>
  </si>
  <si>
    <t>18BQ445</t>
  </si>
  <si>
    <t>18BQ446</t>
  </si>
  <si>
    <t>18BQ449</t>
  </si>
  <si>
    <t>18BQ450</t>
  </si>
  <si>
    <t>Rikonstruksioni I rrjetit te brendshem dhe te jashtem te rurnizimit me uje te qytetit te Leskovikut</t>
  </si>
  <si>
    <t>Supervizion punimesh per objektin:"Rikonstruksioni I rrjetit te brendshem dhe te jashtem te rurnizimit me uje te qytetit te Leskovikut"</t>
  </si>
  <si>
    <r>
      <t>Supervizion punimesh per perfundimin e rrjetit te Kanalizimeve te Ujrave te Zeza ne zonen e Perroit i Agait - Qerret'', Loti II (Linjat KUZ Perroi i Agait, Stacioni i Pompave Nr.1 dhe deri tek Stacioni i Pompave nr.2 )</t>
    </r>
    <r>
      <rPr>
        <sz val="12"/>
        <rFont val="Arial"/>
        <family val="2"/>
      </rPr>
      <t xml:space="preserve"> </t>
    </r>
  </si>
  <si>
    <t>18BQ515</t>
  </si>
  <si>
    <t>18BQ516</t>
  </si>
  <si>
    <t>18BQ603</t>
  </si>
  <si>
    <t>Rrjet Kanalizimi</t>
  </si>
  <si>
    <t>18BQ604</t>
  </si>
  <si>
    <t>Rehabilitimi  KUZ,lagja Bektesh,Njesia administrative Gjelpalaj</t>
  </si>
  <si>
    <t>18BQ631</t>
  </si>
  <si>
    <t>Supervizion punimesh per objektin:"Rehabilitimi  KUZ,lagja Bektesh",Njesia administrative Gjelpalaj</t>
  </si>
  <si>
    <t>18BQ632</t>
  </si>
  <si>
    <t>Ndertimi I rrjetit te jashtem te kanalzimeve te ujrave te  zeza dhe stacioni I pompimit ,Lagja Potam</t>
  </si>
  <si>
    <t>18BQ633</t>
  </si>
  <si>
    <t>Supervizion punimesh per objektin;"Ndertimi I rrjetit te jashtem te kanalzimeve te ujrave te  zeza dhe stacioni I pompimit ,Lagja Potam</t>
  </si>
  <si>
    <t>18BQ634</t>
  </si>
  <si>
    <t>Instalimi I teknologjive te reja ne stacionet e pompimit ne sistemin Mengel-Samurr Godolesh((per zevendesimin e pompave dhe paisjeve elektrike),Bashkia  Elbasan</t>
  </si>
  <si>
    <t>18BQ618</t>
  </si>
  <si>
    <t>18BQ619</t>
  </si>
  <si>
    <t>18BQ606</t>
  </si>
  <si>
    <t>18BQ607</t>
  </si>
  <si>
    <t>Studim Projektim  I skemave ekzituese te  furnzimit me uje ne Ndermarrjet Ujesjelles Kanalizim</t>
  </si>
  <si>
    <t>Ri 2021</t>
  </si>
  <si>
    <t> Mbeshtetje ne planifikimin e sektorit te ujit per negociata me Bashkimin Europian </t>
  </si>
  <si>
    <t>Ri 2020</t>
  </si>
  <si>
    <t>konsulence</t>
  </si>
  <si>
    <t>18BQ706</t>
  </si>
  <si>
    <r>
      <rPr>
        <b/>
        <sz val="12"/>
        <rFont val="Arial"/>
        <family val="2"/>
      </rPr>
      <t>Loti II</t>
    </r>
    <r>
      <rPr>
        <sz val="12"/>
        <rFont val="Arial"/>
        <family val="2"/>
      </rPr>
      <t xml:space="preserve"> “Studim projektim  i furnizimit me ujë për zonat bregdetare –I te njësisë administrative Golem,bashkia Kavajë"</t>
    </r>
  </si>
  <si>
    <t>18BQ707</t>
  </si>
  <si>
    <r>
      <rPr>
        <b/>
        <sz val="12"/>
        <rFont val="Arial"/>
        <family val="2"/>
      </rPr>
      <t xml:space="preserve">Loti III </t>
    </r>
    <r>
      <rPr>
        <sz val="12"/>
        <rFont val="Arial"/>
        <family val="2"/>
      </rPr>
      <t>“Studim projektim  i furnizimit me ujë për zonat bregdetare –I te njësisë administrative Synej,bashkia Kavaje.</t>
    </r>
  </si>
  <si>
    <t>18BQ708</t>
  </si>
  <si>
    <r>
      <rPr>
        <b/>
        <sz val="12"/>
        <rFont val="Arial"/>
        <family val="2"/>
      </rPr>
      <t>Loti IV</t>
    </r>
    <r>
      <rPr>
        <sz val="12"/>
        <rFont val="Arial"/>
        <family val="2"/>
      </rPr>
      <t xml:space="preserve"> “Studim projektim  i furnizimit me ujë për zonat bregdetare te njësisë administrative Kryevidh,bashkia Rrogozhinë"</t>
    </r>
  </si>
  <si>
    <t>18BQ709</t>
  </si>
  <si>
    <r>
      <rPr>
        <b/>
        <i/>
        <sz val="12"/>
        <rFont val="Arial"/>
        <family val="2"/>
      </rPr>
      <t xml:space="preserve">Loti V </t>
    </r>
    <r>
      <rPr>
        <i/>
        <sz val="12"/>
        <rFont val="Arial"/>
        <family val="2"/>
      </rPr>
      <t>“Studim projektim  i furnizimit me ujë për zonat bregdetare –I te njësisë administrative Divjakë,te njësisë administrative Remas,bashkia Divjakë)</t>
    </r>
  </si>
  <si>
    <t>18BQ710</t>
  </si>
  <si>
    <t>18BQ711</t>
  </si>
  <si>
    <t>Produkti-7</t>
  </si>
  <si>
    <t>Studim -Projektim per Ujesjellesin-Zona e ujit te ftohte dhe lungomares Rrapi Uji I Ftohte - Shkolla e Marines</t>
  </si>
  <si>
    <t>18BQ641</t>
  </si>
  <si>
    <t>Produkti-8</t>
  </si>
  <si>
    <t xml:space="preserve">Studim Projektimi  Impianteve Voltaike ,Elbasan, </t>
  </si>
  <si>
    <t>18BQ642</t>
  </si>
  <si>
    <t>Produkti-9</t>
  </si>
  <si>
    <t>Loti VI “Studim projektim  i furnizimit me ujë për zonat bregdetare te njësisë administrative Velipoje ,bashkia Shkoder”</t>
  </si>
  <si>
    <t>18BQ608</t>
  </si>
  <si>
    <t>Produkti-10</t>
  </si>
  <si>
    <t>Loti VII “Studim projektim  i furnizimit me ujë për zonat bregdetare te njësisë administrative Shengjin ,bashkia Lezhe”</t>
  </si>
  <si>
    <t>18BQ609</t>
  </si>
  <si>
    <t>Produkti-11</t>
  </si>
  <si>
    <t>Loti VIII“Studim projektim  i furnizimit me ujë për zonat bregdetare te njësisë administrative Ishem  ,bashkia Durres”</t>
  </si>
  <si>
    <t>18BQ610</t>
  </si>
  <si>
    <t>Produkti-12</t>
  </si>
  <si>
    <t>Loti I“Studim projektim  i  I sistemiet te kanalizimeve për zonat bregdetare te njësisë administrative Ishem  ,bashkia Durres”</t>
  </si>
  <si>
    <t>18BQ611</t>
  </si>
  <si>
    <t>Produkti-13</t>
  </si>
  <si>
    <t>Loti II “Studim projektim  I sistemiet te kanalizimeve  për zonat bregdetare –I te njësisë administrative Synej,bashkia Kavaje.</t>
  </si>
  <si>
    <t>18BQ612</t>
  </si>
  <si>
    <t>Produkti-14</t>
  </si>
  <si>
    <t>Loti III “Studim projektim  i  i  sistemiet te kanalizimeve për zonat bregdetare –I te njësisë administrative Divjakë,te njësisë administrative Remas,bashkia Divjakë)</t>
  </si>
  <si>
    <t>18BQ613</t>
  </si>
  <si>
    <t>Menazhimi I mbetjeve urbane te Tiranes (faza dyte, impianti I pastrimit te ujrave te ndotura</t>
  </si>
  <si>
    <t>Ndrtimi I impiantit te trajtimit te ujrave te ndotura ne Sharre</t>
  </si>
  <si>
    <t>Mbeshtetje buxhetore per rimbursim tvsh</t>
  </si>
  <si>
    <t>000/leke</t>
  </si>
  <si>
    <t>Kosto Lokale "Menaxhimi i mbetjeve Urbane te Tiranes (faza e dyte) impianti i pastrimit te ujrave te ndotura "</t>
  </si>
  <si>
    <t>Mbeshtetje buxhetore per shpronesime dhe tarifa te tjera fikse qe dalin gjate zbatimit te projektit</t>
  </si>
  <si>
    <t>Kosto Lokale " Mbeshtetje per Rrjetin Hidrik të Tiranës (AT fin.per NUK , për nderhyrjet e metejshme në rrjetin ujësjellës kanalizime 20.3 + 32.9 mid IT )"</t>
  </si>
  <si>
    <t>Shpronesime dhe sherbime arkeologjike</t>
  </si>
  <si>
    <t>Projekti i kanalizimeve te Tiranes se madhe</t>
  </si>
  <si>
    <t>Konsulence</t>
  </si>
  <si>
    <t>Kosto Lokale "Projekti i kanalizimeve të Tiranës së madhe"</t>
  </si>
  <si>
    <t>Kosto lokale e planifikuar eshte per ruajtjen fizike te objektit, mirembajtja e kantierit, pagesa per procese gjyqesore  dhe  shpronesime.</t>
  </si>
  <si>
    <t xml:space="preserve">Mbeshtetje buxhetore per rimbursim tvsh </t>
  </si>
  <si>
    <t xml:space="preserve"> Rehabilitim rrjet kanalizime ne Ksamil</t>
  </si>
  <si>
    <t>Punime ndertimore mekanike dhe elektrike per ndertim ITUN</t>
  </si>
  <si>
    <t>Nderhyrje në rrjetin shpërndares të ujësjellësit të Durrësit</t>
  </si>
  <si>
    <t>Shpronesime dhe sherbime arkeologjike, taksa vendore</t>
  </si>
  <si>
    <t>Ndertim linje e re ujesjellesi</t>
  </si>
  <si>
    <t>Produkti 8 (shto produkte sipas rastit)</t>
  </si>
  <si>
    <t>Mbeshtetje  buxhetore per shpronesime dhe taksa te tjera vendore  qe dalin te nevojshme gjate zbatimit te projektit</t>
  </si>
  <si>
    <t>Studim fizibiliteti, Hartimi i projekteve te detajuara teknike per vitet 2019-2022, punime per vitet ne vazhdim</t>
  </si>
  <si>
    <t>Kosto lokaleInfrastruktura bashkiake V "</t>
  </si>
  <si>
    <t>Mbeshtetje  buxhetore per shpronesime dhe taksa te tjera vendore qe dalin te nevojshme gjate zbatimit te projektit</t>
  </si>
  <si>
    <t>Produkti11</t>
  </si>
  <si>
    <t>Kosto lokale"Projekti COMM.98-Frot/AID98/001/00. Furnizim paisje Sha .Ujesjelles - Kanalizime (shlyerje kredie)"</t>
  </si>
  <si>
    <t xml:space="preserve">Mbeshtetje buxhetore për shlyerje kredie e prapambetur  </t>
  </si>
  <si>
    <t>leke</t>
  </si>
  <si>
    <t>Orientimi i sherbimit te furnizimit me uje drejt performances dhe konsumatorit</t>
  </si>
  <si>
    <t>18BR701</t>
  </si>
  <si>
    <t xml:space="preserve">Mbeshtetje buxhetore per rimbursim TVSH </t>
  </si>
  <si>
    <t>Mbeshtetje buxhetore per rimbursim TVSH</t>
  </si>
  <si>
    <t xml:space="preserve">Mbeshtetje buxhetore per rimbursim  tvsh e prapambetur </t>
  </si>
  <si>
    <t>Bazuar në objektivin e përgjithshëm të Strategjisë Sektoriale të Transportit dhe Planit të Veprimit 2016-2020, që synon:  (i) të zhvillojë më tej sistemin kombëtar të transportit dhe përveç kësaj; (ii) të përmirësojë ndjeshëm qëndrueshmërinë, ndërlidhjen, ndërveprimin dhe integrimin e tij më gjerë, me sistemin ndërkombëtar dhe evropian të transportit dhe rajonin, Programi i Transportit Rrugor mbulon me financim zgjerimin, rritjen e standardeve dhe mirëmbajtjen   e rrjetit kombëtar te rrugëve, përfshirë korridoret dhe rrugët për ne destinacionet kufitare dhe turistike, me synim krijimin e një transporti te qëndrueshëm, qe nënkupton uljen e kostos, rritjen e shpejtësisë së lëvizjes, sigurinë rrugore a atë fizike te mjetit, udhëtarit dhe ngarkesës, si dhe parametra te pranueshëm mjedisore. Në këtë kuadër, programi, financon gjithashtu, përgatitjen e studimeve, projektimeve dhe mbikqyerjen e punimeve.</t>
  </si>
  <si>
    <t>Produkti 40</t>
  </si>
  <si>
    <t>Produkti 41</t>
  </si>
  <si>
    <t>Kosto totale e produktit 41</t>
  </si>
  <si>
    <t>Produkti 42</t>
  </si>
  <si>
    <t>Kosto totale e produktit 42</t>
  </si>
  <si>
    <t>Produkti 43</t>
  </si>
  <si>
    <t>Kosto totale e produktit 43</t>
  </si>
  <si>
    <t>Produkti 44</t>
  </si>
  <si>
    <t>Kosto totale e produktit 44</t>
  </si>
  <si>
    <t>Produkti 45</t>
  </si>
  <si>
    <t>Kosto totale e produktit 45</t>
  </si>
  <si>
    <t>Produkti 46</t>
  </si>
  <si>
    <t>Kosto totale e produktit 46</t>
  </si>
  <si>
    <t>Produkti 47</t>
  </si>
  <si>
    <t>Kosto totale e produktit 47</t>
  </si>
  <si>
    <t>Produkti 48</t>
  </si>
  <si>
    <t>Kosto totale e produktit 48</t>
  </si>
  <si>
    <t>Produkti 49</t>
  </si>
  <si>
    <t>Produkti 50</t>
  </si>
  <si>
    <t>Kosto totale e produktit 50</t>
  </si>
  <si>
    <t>Emërtimi i Njësisë së Qeverisjes Qendrore</t>
  </si>
  <si>
    <t>MINISTRIA E INFRASTRUKTURES DHE ENERGJISE</t>
  </si>
  <si>
    <t>Kodi i Njësisë së Qeverisjes Qendrore</t>
  </si>
  <si>
    <t>Misioni i Njësisë së Qeverisjes Qendrore</t>
  </si>
  <si>
    <t>Misioni i MIE-se eshte hartimi, zbatimi dhe monitorimi i politikave shteterore, programeve, normave dhe standarteve te percaktuara kombetare, ne funksion te zhvillimit te sektorit te planifikimit dhe zhvillimit urban, ne infrastrukturen rrugore dhe transportin, detare, hekurudhore dhe ajrore, ujesjelles kanalizime, , ne sektorin e telekomunikacionit e sherbimin postar, ne sektorin e energjise,shfrytezimit te burimeve energjike e minerare dhe ne sektorin e industrise, me synim rritjen e vazhdueshme te mireqenies se qytetareve, sigurimin e nje zhvillimi te qendrueshem dhe promovues per investimet private dhe rritjen ekonomike,zhvillimin e hapesires se lire private si dhe krijimin e kushteve per nje konkurrencete drejte ndermjet llojeve te transportit  dhe sistemit te licencimit, duke perdorur burimet e disponueshme me eficence dhe efektivitet.</t>
  </si>
  <si>
    <t>Programet Buxhetore</t>
  </si>
  <si>
    <t>Pershkrimi I Programit</t>
  </si>
  <si>
    <t>Planifikimi, Menaxhimi dhe Administrimi</t>
  </si>
  <si>
    <t>Mbështetje per Energjinë</t>
  </si>
  <si>
    <t>04320</t>
  </si>
  <si>
    <t>Politika e këtij programi konsiston në: zhvillimin e politikave dhe strategjive për zhvillimin e qendrueshem te sektorit te energjisë, ne zbatim te programit dhe prioriteteve te Qeverise, detyrave në zbatim të Traktatit per Krijimin e Komunitetit te Energjise e Direktivave të BE qe konsistojne ne plotësimin e kuadrit ligjor dhe institucional ne sektorin energjetik në përputhje me acquis communautaire; garantimin e një furnizimi të sigurt të ekonomisë me burime energjetike dhe për krijimin e kushteve të përshtatshme për nxitjen e zhvillimit të tregut të gazit natyror për të siguruar një zhvillim të shpejte dhe të qëndrueshëm ekonomik e social të vendit, si dhe për integrimin e vendit në BE; mbrojtjen e mjedisit dhe përdorimin eficent të burimeve natyrore tokësore dhe nëntokësore.</t>
  </si>
  <si>
    <t>Mbështetje për Burimet Natyrore</t>
  </si>
  <si>
    <t>Mbështetje për Industrinë</t>
  </si>
  <si>
    <t>Sigurimi i kushteve per monitorimin e standarteve teknike ne fushen e hidrokarbureve,  minierave dhe industrise, per problemet e sigurise se produkteve/pajisjeve/instalimeve dhe ne teresi veprimtarise industriale ne fushen e nxjerrjes dhe perpunimit si dhe në punimet nëntokësore të veprave hidroenergjetike. Krijimi i kushteve per miradministrimin e kimikateve te trasheguara dhe dy landfilleve ne te cilat jane depozituar mbetjet e rrezikshme si dhe konservimi dhe mbyllja e ish ndermarrjeve industriale ne varesi te MIE-s.</t>
  </si>
  <si>
    <t>Menaxhimi i Mbetjeve Urbane</t>
  </si>
  <si>
    <t>Kompletimi I kuadrit ligjor kombetar dhe Nderkombetar ne fushen e Transportit Detar. Konsolidimi i Drejtorise se pergjithshme Detare me struktura sipas standarteve nderkombetare. Ristrukturimi administrativ i porteve, komercializimi dhe privatizimi i sherbimeve. Rehabilitimi i infrastruktures se porteve. Studim master plane akte ligjore dhe nenligjore.</t>
  </si>
  <si>
    <t xml:space="preserve">Ky program merret me hartimin e politikave zhvilluese të transportit hekurudhor që synojnë përmirësimin e kuadrit ligjor dhe administrativ, në përputhje të plotë me aquise dhe nivelin administrativ rajonal dhe europian në këte sektor, për të mundësuar gjetjen e burime të ndryshme financuese dhe investuese për infrastrukurën dhe mjetet hekurudhore për një tranport malli/udhëtarësh në nivel bashkëkohor për klintët dhe transportuesit vendas dhe të huaj. </t>
  </si>
  <si>
    <t>Transporti Rrugor</t>
  </si>
  <si>
    <t>Ujesjelles-Kanalizime</t>
  </si>
  <si>
    <t>Krijimi i një mjedisi të përshtatshëm ligjor, financiar dhe institucional të fushës së Transportit Ajror, me qëllim për tu integruar në sistemet evropiane të transportit ajror</t>
  </si>
  <si>
    <t xml:space="preserve">Ky program harton politikat zhvilluese të transportit hekurudhor që synojnë përmirësimin e kuadrit ligjor dhe administrativ, në përputhje të plotë me aquise dhe nivelin administrativ rajonal dhe europian në këte sektor, për të mundësuar gjetjen e burime të ndryshme financuese dhe investuese për infrastrukurën dhe mjetet hekurudhore për një tranport malli/udhëtarësh në nivel bashkëkohor për klintët dhe transportuesit vendas dhe të huaj. </t>
  </si>
  <si>
    <t>Rritja volumit te transportit te mallit eksport- import kundrejt volumeve te realizuar ne 2014 (si viti me i mire I fundit, 136558 ton), ne %.</t>
  </si>
  <si>
    <t>Rritja volumit te transportit te brendshem te mallit kundrejt volumeve te realizuar ne ton ne 2018 ( 425440 ton dhe 7566999 ton km), ne %.</t>
  </si>
  <si>
    <t>Rritja e volumit te transportit te udhetareve kundrejt volumit te realizuar ne vitin 2013-(250 000 udhetar).</t>
  </si>
  <si>
    <t>Treguesit e Performancës në nivel objektivi</t>
  </si>
  <si>
    <t xml:space="preserve">Kuadri ligjor I plotesuar ne perqindje </t>
  </si>
  <si>
    <t>Rritja e numrit te subjekteve private ne tregun hekurudhor kundrejt 3 subjektve private qe jane ne 2019.</t>
  </si>
  <si>
    <t>Mirefunksionimi i administrates per Inspektoriatin Hekurudhor dhe Hekurudhen Shqiptare sh.a</t>
  </si>
  <si>
    <t xml:space="preserve">Inspektime te kryera/ subvencionimi i rrjetit hekurudhor </t>
  </si>
  <si>
    <r>
      <t xml:space="preserve">Detajimi i Kostos Totale të </t>
    </r>
    <r>
      <rPr>
        <b/>
        <sz val="8"/>
        <color indexed="10"/>
        <rFont val="Garamond"/>
        <family val="1"/>
      </rPr>
      <t>Produktit 1</t>
    </r>
    <r>
      <rPr>
        <b/>
        <sz val="8"/>
        <color indexed="8"/>
        <rFont val="Garamond"/>
        <family val="1"/>
      </rPr>
      <t xml:space="preserve"> sipas Artikujve Ekonomikë</t>
    </r>
  </si>
  <si>
    <t>Transformimi I Nivelit teknik dhe I qarkullimit ne Sistemin hekurudhor.</t>
  </si>
  <si>
    <t>Studime Fizibiliteti dhe Projekte zbatuese FS dhe DD qe mbulojnee gjithe rrjetin prej 380 km linje.(tregusi eshte ne perqindje se mbulimit te 380 klm).</t>
  </si>
  <si>
    <t>50klm</t>
  </si>
  <si>
    <t>Investime ne Infrastrukre/ Rikostruksione dhe ndertim linje te reja. Kundrejt te prishmit 38kml per vitin 2019.</t>
  </si>
  <si>
    <r>
      <t xml:space="preserve">Detajimi i Kostos Totale të </t>
    </r>
    <r>
      <rPr>
        <b/>
        <sz val="8"/>
        <color indexed="10"/>
        <rFont val="Arial Narrow"/>
        <family val="2"/>
        <charset val="238"/>
      </rPr>
      <t xml:space="preserve">Produktit 1 </t>
    </r>
    <r>
      <rPr>
        <b/>
        <sz val="8"/>
        <color indexed="8"/>
        <rFont val="Arial Narrow"/>
        <family val="2"/>
        <charset val="238"/>
      </rPr>
      <t>sipas Artikujve Ekonomikë</t>
    </r>
  </si>
  <si>
    <t xml:space="preserve">TVSh per hartimin e projektit te detajuar te linjes hekurudhore terminali i transportit publik - stacioni i trenit Tirane (4km) si zgjatim i linjes hekurudhore Durres - Tirane </t>
  </si>
  <si>
    <t>TVSH Hartimi I Projektit te detajuar Inxhinierik per Rehabilitimin e linjes hekurudhore Durres Rrogozhine</t>
  </si>
  <si>
    <t>TVSh Hartimi I Projektit preliminar Rrogozhine-Pogradec-Lin (Kufi me Maqedonine e Veriut)</t>
  </si>
  <si>
    <t>TVSh Sherbim I spedicionit (menyra e shperndarjes mallrave) midis transporti ujor dhe atij tokesor (rrugor dhe hekurudhor)</t>
  </si>
  <si>
    <r>
      <t xml:space="preserve">Detajimi i Kostos Totale të </t>
    </r>
    <r>
      <rPr>
        <b/>
        <sz val="8"/>
        <color indexed="10"/>
        <rFont val="Arial Narrow"/>
        <family val="2"/>
        <charset val="238"/>
      </rPr>
      <t xml:space="preserve">Produktit 2 </t>
    </r>
    <r>
      <rPr>
        <b/>
        <sz val="8"/>
        <color indexed="8"/>
        <rFont val="Arial Narrow"/>
        <family val="2"/>
        <charset val="238"/>
      </rPr>
      <t>sipas Artikujve Ekonomikë</t>
    </r>
  </si>
  <si>
    <t>Hartimi I Projektit preliminar Rrogozhine-Pogradec-Lin (Kufi me Maqedonine e Veriut)</t>
  </si>
  <si>
    <t>Sherbim I spedicionit (menyra e shperndarjes mallrave) midis transporti ujor dhe atij tokesor (rrugor dhe hekurudhor)</t>
  </si>
  <si>
    <t>Sherbim spedicioner</t>
  </si>
  <si>
    <t>Garantimi i Sigurise ne levizje dhe rritja e performances ne levizje te trenave./Permirsimi I infrastruktures hekurudhore/ Disponibiliteti I Mjeteve Hekurudhore.</t>
  </si>
  <si>
    <t>Ulja e numrit te aksidentve kundrejt 2018.</t>
  </si>
  <si>
    <t>Rritja e numrit te mjeteve ne levizjes se trenave kundrejt ne % te numrit te mjeteve ne 2019</t>
  </si>
  <si>
    <t>Rritja e shpejtesise mesatare te levizjes se trenave kundrejt 30kml/ore.</t>
  </si>
  <si>
    <r>
      <rPr>
        <b/>
        <sz val="11"/>
        <color indexed="63"/>
        <rFont val="Arial Narrow"/>
        <family val="2"/>
        <charset val="238"/>
      </rPr>
      <t xml:space="preserve">Kosto Lokale </t>
    </r>
    <r>
      <rPr>
        <sz val="11"/>
        <color indexed="63"/>
        <rFont val="Arial Narrow"/>
        <family val="2"/>
        <charset val="238"/>
      </rPr>
      <t>Studim I Prefisibilitetit per lidhjen hekurudhore Pogradec- Greqi [Kristalopigy]</t>
    </r>
  </si>
  <si>
    <r>
      <rPr>
        <b/>
        <sz val="12"/>
        <color indexed="63"/>
        <rFont val="Arial Narrow"/>
        <family val="2"/>
        <charset val="238"/>
      </rPr>
      <t xml:space="preserve">Kosto Lokale </t>
    </r>
    <r>
      <rPr>
        <sz val="12"/>
        <color indexed="63"/>
        <rFont val="Arial Narrow"/>
        <family val="2"/>
        <charset val="238"/>
      </rPr>
      <t>Sherbim I spedicionit (menyra e shperndarjes mallrave) midis transporti ujor dhe atij tokesor (rrugor dhe hekurudhor)</t>
    </r>
  </si>
  <si>
    <t>Kosto Lokale e projektit</t>
  </si>
  <si>
    <t xml:space="preserve">Rikonstruksion i godines se NJSHML + magazina te NJSHML </t>
  </si>
  <si>
    <t>FORMAT 2: FORMATI STANDARD I PËRGATITJES SË KËRKESAVE BUXHETORE PBA 2020-2022 -FAZA II</t>
  </si>
  <si>
    <t xml:space="preserve">Buxheti 2020-2022 </t>
  </si>
  <si>
    <r>
      <t xml:space="preserve">Detajimi i Kostos Totale të </t>
    </r>
    <r>
      <rPr>
        <b/>
        <sz val="12"/>
        <color indexed="10"/>
        <rFont val="Arial"/>
        <family val="2"/>
      </rPr>
      <t>Produktit 1</t>
    </r>
    <r>
      <rPr>
        <b/>
        <sz val="12"/>
        <color indexed="8"/>
        <rFont val="Arial"/>
        <family val="2"/>
      </rPr>
      <t xml:space="preserve"> sipas Artikujve Ekonomikë</t>
    </r>
  </si>
  <si>
    <r>
      <t>Detajimi i Kostos Totale të</t>
    </r>
    <r>
      <rPr>
        <b/>
        <sz val="12"/>
        <color indexed="10"/>
        <rFont val="Arial"/>
        <family val="2"/>
      </rPr>
      <t xml:space="preserve"> Produktit X </t>
    </r>
    <r>
      <rPr>
        <b/>
        <sz val="12"/>
        <color indexed="8"/>
        <rFont val="Arial"/>
        <family val="2"/>
      </rPr>
      <t>sipas Artikujve Ekonomikë</t>
    </r>
  </si>
  <si>
    <r>
      <t xml:space="preserve">Detajimi i Kostos Totale të </t>
    </r>
    <r>
      <rPr>
        <b/>
        <sz val="12"/>
        <color indexed="10"/>
        <rFont val="Arial"/>
        <family val="2"/>
      </rPr>
      <t xml:space="preserve">Produktit 1 </t>
    </r>
    <r>
      <rPr>
        <b/>
        <sz val="12"/>
        <color indexed="8"/>
        <rFont val="Arial"/>
        <family val="2"/>
      </rPr>
      <t>sipas Artikujve Ekonomikë</t>
    </r>
  </si>
  <si>
    <r>
      <t xml:space="preserve">Detajimi i Kostos Totale të </t>
    </r>
    <r>
      <rPr>
        <b/>
        <sz val="12"/>
        <color indexed="10"/>
        <rFont val="Arial"/>
        <family val="2"/>
      </rPr>
      <t xml:space="preserve">Produktit 1&amp;2 …X </t>
    </r>
    <r>
      <rPr>
        <b/>
        <sz val="12"/>
        <color indexed="8"/>
        <rFont val="Arial"/>
        <family val="2"/>
      </rPr>
      <t>sipas Artikujve Ekonomikë</t>
    </r>
  </si>
  <si>
    <t xml:space="preserve">Rrjet I funzimit me uje </t>
  </si>
  <si>
    <t xml:space="preserve">Instalimi I teknologjive te reja ne stacionet e pompimit ne sistemin Mengel-Samurr Godolesh((per zevendesimin e pompave dhe paisjeve elektrike),Stacioni Pompave Mengel,Stacion Pompave Samurr,stacioni I Pompave Byshek,Makineri dhe Paisje
</t>
  </si>
  <si>
    <t>Teknologjive te reja +Paisje</t>
  </si>
  <si>
    <t>Supervizion punimesh per objektin:Instalimi I teknologjive te reja ne stacionet e pompimit ne sistemin Mengel-Samurr Godolesh((per zevendesimin e pompave dhe paisjeve elektrike),Bashkia  Elbasan</t>
  </si>
  <si>
    <t xml:space="preserve">Sistem per mbledhjen e te dhenave dhe monitorimin  e indikatorev te kontrates se performances ne Kuader  te reformes ne sektorin e Ujit te  Pijshem </t>
  </si>
  <si>
    <t>sistem</t>
  </si>
  <si>
    <t>cope(Stacion Pompimi)</t>
  </si>
  <si>
    <t>Zhvillimi  indentiteti vizual institocionaldhe  ndërtimi i infrastrukturë dixhitale për AKUM</t>
  </si>
  <si>
    <t>M060625</t>
  </si>
  <si>
    <t>Sistem</t>
  </si>
  <si>
    <t>Furnizimi me ujë i qytetit Koplik</t>
  </si>
  <si>
    <r>
      <t xml:space="preserve">Detajimi i Kostos Totale të </t>
    </r>
    <r>
      <rPr>
        <b/>
        <sz val="12"/>
        <color indexed="10"/>
        <rFont val="Arial Narrow"/>
        <family val="2"/>
        <charset val="238"/>
      </rPr>
      <t xml:space="preserve">Produktit 1&amp;2 …X </t>
    </r>
    <r>
      <rPr>
        <b/>
        <sz val="12"/>
        <color indexed="8"/>
        <rFont val="Arial Narrow"/>
        <family val="2"/>
        <charset val="238"/>
      </rPr>
      <t>sipas Artikujve Ekonomikë</t>
    </r>
  </si>
  <si>
    <t>Mbeshtetje teknike ne zbatim te reformes ne sektorin e furnizimit me uje dhe kanalizimeve   sipas performance(Matesa prodhimi /konsumi dhe Pajisje per ndermarrjet-II)</t>
  </si>
  <si>
    <t>(Matesa prodhimi /konsumi dhe Pasje per ndermarrjet-II)</t>
  </si>
  <si>
    <t>ndermarrje</t>
  </si>
  <si>
    <t>Rehabilitimi i puseve eksiztuese dhe ndertimi I ri I linjes se transmetimit dhe shperndarjes se ujesjellsit Fushe-Kruje</t>
  </si>
  <si>
    <t xml:space="preserve">Ky projekt ne kete faze te dyte do te realizoje ndertimin e rrjetit shperndares per te gjithe zonen e sherbimit, ndertim e  depove, pusetave te shperndarjes dhe kontrollit, vendosja e matesve </t>
  </si>
  <si>
    <t>Kosto totale e produktit  44</t>
  </si>
  <si>
    <t>Supervizion punimesh per objekti:"Rehabilitimi i puseve eksiztuese dhe ndertimi I ri I linjes se transmetimit dhe shperndarjes se ujesjellsit Fushe-Kruje"</t>
  </si>
  <si>
    <t>Ndertim i rrjetit te Jashtem  te ujesjellesit  Fushe-Arrez</t>
  </si>
  <si>
    <t xml:space="preserve">Ky projekt ne kete faze te dyte do te realizoje ndertimin e rrjetit  te jashtem </t>
  </si>
  <si>
    <t>Ndërtim i ujësjellësit   për qytetin Rubik</t>
  </si>
  <si>
    <t>Supervizion punimesh per objekti:"Ndërtim i ujësjellësit   për qytetin Rubik"</t>
  </si>
  <si>
    <t>Linja Kryesore per furnizimin me ujë dhe rrjeti shperndares i ujesjellesit për  qytetin e Belshit" Faza II &amp;Faza III</t>
  </si>
  <si>
    <t xml:space="preserve">Ky projekt ne kete faze te dyte do te realizoje ndertimin e rrjetit shperndares per te gjithe zonen e sherbimit, ndertim e tre depove, pusetave te shperndarjes dhe kontrollit, klorifikimin e ujit te pijshem dhe ndricimi i objekteve  dhe ndertimi I sistemit voltaik </t>
  </si>
  <si>
    <t>Supervizion punimesh per objekti:"Linja Kryesore per furnizimin me ujë dhe rrjeti shperndares i ujesjellesit për  qytetin e Belshit" Faza II &amp;Faza III"</t>
  </si>
  <si>
    <t xml:space="preserve">Ky projekt ne kete faze te dyte do te realizoje ndertimin e rrjetit shperndares per te gjithe zonen e sherbimit, ndertim e tre depove, pusetave te shperndarjes dhe kontrollit, klorifikimin e ujit te pijshem dhe vendosja e matesave </t>
  </si>
  <si>
    <t>Kosto totale e produktit  48</t>
  </si>
  <si>
    <t>Supervizion punimesh per objekti:"Ndertim  I rrjetit te jashtem dhe te brendshem  te qytetit  Lac"</t>
  </si>
  <si>
    <t>Ujesjellesi  Cuke Berdenesh-Depo dhe tubacioni I dergimit per qytetin e Sarandes</t>
  </si>
  <si>
    <t>Kosto totale e produktit  49</t>
  </si>
  <si>
    <t>Supervizion punimesh per objekti:"Ujesjellesi  Cuke Berdenesh-Depo dhe tubacioni I dergimit per qytetin e Sarandes"</t>
  </si>
  <si>
    <t>Ujesjellesi i jashtem Humelice dhe ndertim I rrjetit te brendshem Palokaster,Njesia administrative Cepo,Gjirokaster</t>
  </si>
  <si>
    <t>Supervizion punimesh per objekti:"Ujesjellesi i jashtem Humelice dhe ndertim I rrjetit te brendshem Palokaster,Njesia administrative Cepo,Gjirokaster</t>
  </si>
  <si>
    <t xml:space="preserve">Ky projekt ne kete faze do te realizoje Rrjetin shpërndareste qytetit Patos.
Linjat e rrjetit shpërndares të qytetit janë prej çeliku të ndërtuara kryesisht në vitet 1970 me Ǿ (25 – 273 ) mm me një gjatësi totale rreth 45,000+lidhjet me familjaret
</t>
  </si>
  <si>
    <t>Permiresimi I Furnizimi me uje per  qytetit Roskovec</t>
  </si>
  <si>
    <t>Ky projekt do te realizoje Linja kryesore  4302 ml dhe ndertimin e rrjetit shperndares 13603 ml per te gjithe zonen e sherbimit uk Roskovec, rikonstruksionin e depos, pusetave te shperndarjes dhe kontrollit,ndertimin e stacionit te pompimit dhe vendosjen e matesave familjare</t>
  </si>
  <si>
    <t>Supervizion punimesh per objekti:"Permiresimi I Furnizimi me uje per  qytetit Roskovec"</t>
  </si>
  <si>
    <t>Produkti  20</t>
  </si>
  <si>
    <t>Rikonstruksion total I rrjetit te furnizmit me uje tw qytetit Bulqize dhe rrjeti shperndares I qytetit te ri Bulqize</t>
  </si>
  <si>
    <t>Ky projekt do te realizoje Linja kryesore  transmetimi 12,447 ml , ndertimin e rrjetit shperndares 15213 ml  dhe linje shperndarje 1935 ml per te gjithe zonen e sherbimit uk Bulqize, rikonstruksionin e depos, pusetave te shperndarjes dhe kontrollit,ndertimin e stacionit te pompimit dhe vendosjen e matesave familjare</t>
  </si>
  <si>
    <t>Supervizion punimesh per objektin"Rikonstruksion total I rrjetit te furnizmit me uje tw qytetit Bulqize dhe rrjeti shperndares I qytetit te ri Bulqize</t>
  </si>
  <si>
    <t xml:space="preserve"> I Ri</t>
  </si>
  <si>
    <t>Produkti  21</t>
  </si>
  <si>
    <t>Rrjeti shperndarës për qytetit Corovodë</t>
  </si>
  <si>
    <t>Produkti  22</t>
  </si>
  <si>
    <t>"Permiresimi  i furnizimit me uje te lagjes Nr.1 Vadardh, njesia admistrative ,  Sukth</t>
  </si>
  <si>
    <t xml:space="preserve">"Permiresimi  i furnizimit me uje </t>
  </si>
  <si>
    <t>Supervizion punimesh per objektin:"Permiresimi  i furnizimit me uje te lagjes Nr.1 Vadardh, njesia admistrative ,  Sukth.</t>
  </si>
  <si>
    <t>Produkti  23</t>
  </si>
  <si>
    <t>Produkti  24</t>
  </si>
  <si>
    <t>Kosto totale e produktit  24</t>
  </si>
  <si>
    <t>Produkti  25</t>
  </si>
  <si>
    <t>Nderhyrje emergjente per ujesjellesin  Klos</t>
  </si>
  <si>
    <t xml:space="preserve"> Supervizion punimesh per objektin:"Nderhyrje emergjente per ujesjellesin  Klos"</t>
  </si>
  <si>
    <t>Kosto totale e produktit  25</t>
  </si>
  <si>
    <t>Produkti  26</t>
  </si>
  <si>
    <t xml:space="preserve">Rikonstrusksion i rrjetit  te ujesjellsit te qytetit te  Libohoves </t>
  </si>
  <si>
    <t>Ndertim I rrjetit   kryesor dhe linje shperndarese , Rikostruksion depo ,stacione pompimi ,vendosje makineri paisje dhe vendosje matesash</t>
  </si>
  <si>
    <t>Kosto totale e produktit  26</t>
  </si>
  <si>
    <t>Produkti  27</t>
  </si>
  <si>
    <t>Optimizimi i Ujesjellesit per qytetin Kukes</t>
  </si>
  <si>
    <t>Supervizion punimesh per objektin:"Optimizimi i Ujesjellesit per qytetin Kukes"</t>
  </si>
  <si>
    <t>Kosto totale e produktit  27</t>
  </si>
  <si>
    <t>Produkti  28</t>
  </si>
  <si>
    <t>Permiresimi i furnizimit  me ujë i lagjes 26 Mars &amp; lagjes Nr.3, Njesia administrative Ksamil</t>
  </si>
  <si>
    <t xml:space="preserve">Supervizion punimesh per objektin"Permiresimi i furnizimit  me ujë i lagjes 26 Mars &amp; lagjes Nr.3,  Ksamil </t>
  </si>
  <si>
    <t>Kosto totale e produktit  28</t>
  </si>
  <si>
    <t>Produkti  29</t>
  </si>
  <si>
    <t>Optimizimi i Ujesjellesit per qytetin Pukë</t>
  </si>
  <si>
    <t xml:space="preserve">Ndertim I linjes shperndarese per zonen informale  ,Matesa te medhenj dhe  vendosje matesash familjare </t>
  </si>
  <si>
    <t>Supervizion punimesh per objektin:"Optimizimi i Ujesjellesit per qytetin Puke"</t>
  </si>
  <si>
    <t>Kosto totale e produktit  29</t>
  </si>
  <si>
    <t>Produkti  30</t>
  </si>
  <si>
    <t xml:space="preserve">F.V Makineri-Paisje per UK Elbasan </t>
  </si>
  <si>
    <t>Kosto totale e produktit  30</t>
  </si>
  <si>
    <t>Produkti  31</t>
  </si>
  <si>
    <t>Rrjeti I Brendshem per Ujesjellsin Durres</t>
  </si>
  <si>
    <t>Supervizion punimesh per objektin: Rrjeti i brendshem I Ujesjellsit te Durresit</t>
  </si>
  <si>
    <t>Kosto totale e produktit  31</t>
  </si>
  <si>
    <t>Produkti  32</t>
  </si>
  <si>
    <t>"Permiresimi  i furnizimit me uje te zones turistike Hamallaj, faza e II" Sukth</t>
  </si>
  <si>
    <t>Kosto totale e produktit  32</t>
  </si>
  <si>
    <t>Ndërtim i rrjetit të kanalzimeve në segmentin "4 rrugët Shijak"-"Ura Dajlanit"Durrës</t>
  </si>
  <si>
    <t>18CC401</t>
  </si>
  <si>
    <t xml:space="preserve"> Supervizion punimesh per objektin:Ndërtim i rrjetit të kanalzimeve në segmentin "4 rrugët Shijak"-"Ura Dajlanit"Durrës</t>
  </si>
  <si>
    <t>18CC402</t>
  </si>
  <si>
    <t>Studim projektim i objektit:"Rehabilitim i rrjetit te ujesjellesit ,Ujrave te  Zeza ,Ujrave te Bardha dhe perpunimit te trjatimit te ujrave te zeza  ,  qyteti Corovode ,Bashkia Skrapar )"</t>
  </si>
  <si>
    <r>
      <t xml:space="preserve">Detajimi i Kostos Totale të </t>
    </r>
    <r>
      <rPr>
        <b/>
        <sz val="12"/>
        <color indexed="10"/>
        <rFont val="Arial"/>
        <family val="2"/>
      </rPr>
      <t>Produktit X</t>
    </r>
    <r>
      <rPr>
        <b/>
        <sz val="12"/>
        <color indexed="8"/>
        <rFont val="Arial"/>
        <family val="2"/>
      </rPr>
      <t xml:space="preserve"> sipas Artikujve Ekonomikë</t>
    </r>
  </si>
  <si>
    <t>Produkti-3</t>
  </si>
  <si>
    <t>Produkti-4</t>
  </si>
  <si>
    <t>Produkti-5</t>
  </si>
  <si>
    <t>Produkti-15</t>
  </si>
  <si>
    <t>Produkti-16</t>
  </si>
  <si>
    <r>
      <t xml:space="preserve">Detajimi i Kostos Totale të </t>
    </r>
    <r>
      <rPr>
        <b/>
        <sz val="12"/>
        <color indexed="10"/>
        <rFont val="Arial Narrow"/>
        <family val="2"/>
        <charset val="238"/>
      </rPr>
      <t>Produktit X</t>
    </r>
    <r>
      <rPr>
        <b/>
        <sz val="12"/>
        <color indexed="8"/>
        <rFont val="Arial Narrow"/>
        <family val="2"/>
        <charset val="238"/>
      </rPr>
      <t xml:space="preserve"> sipas Artikujve Ekonomikë</t>
    </r>
  </si>
  <si>
    <t xml:space="preserve">REFORMA E UJIT </t>
  </si>
  <si>
    <t>Detyrime te prapambetura</t>
  </si>
  <si>
    <t>total</t>
  </si>
  <si>
    <t>Detyrime te prapambetura per objekte(borxh)</t>
  </si>
  <si>
    <r>
      <t xml:space="preserve">Detajimi i Kostos Totale të </t>
    </r>
    <r>
      <rPr>
        <b/>
        <sz val="12"/>
        <color indexed="10"/>
        <rFont val="Arial"/>
        <family val="2"/>
      </rPr>
      <t xml:space="preserve">Produktit 2 </t>
    </r>
    <r>
      <rPr>
        <b/>
        <sz val="12"/>
        <color indexed="8"/>
        <rFont val="Arial"/>
        <family val="2"/>
      </rPr>
      <t>sipas Artikujve Ekonomikë</t>
    </r>
  </si>
  <si>
    <r>
      <t xml:space="preserve">Detajimi i Kostos Totale të </t>
    </r>
    <r>
      <rPr>
        <b/>
        <sz val="12"/>
        <color indexed="10"/>
        <rFont val="Arial"/>
        <family val="2"/>
      </rPr>
      <t xml:space="preserve">Produktit X </t>
    </r>
    <r>
      <rPr>
        <b/>
        <sz val="12"/>
        <color indexed="8"/>
        <rFont val="Arial"/>
        <family val="2"/>
      </rPr>
      <t>sipas Artikujve Ekonomikë</t>
    </r>
  </si>
  <si>
    <t>Programi I Infrastruktures Bashkiake III dhe IV KREDI</t>
  </si>
  <si>
    <t>Projekt I ri KREDI</t>
  </si>
  <si>
    <t>Mbeshtetje për burimet natyrore</t>
  </si>
  <si>
    <t xml:space="preserve">Realizimi i politikave të promovimit, mbikqyrjes, monitorimit dhe transparences ne fushen e gjeologjise, minierave, ambientit, ujerave.
</t>
  </si>
  <si>
    <t>Leje minerare aktive ne te cilat zhvillohet aktivitet minerar konform standarteve</t>
  </si>
  <si>
    <t>Numri i studimeve per promovimin e burimeve natyrore si dhe studimeve mbi parandalimin e rreziqeve gjeologo mjedisore dhe hidrologjike</t>
  </si>
  <si>
    <t>Raport mbi transparencen ne industrine nxjerrese</t>
  </si>
  <si>
    <t>Promovimi i burimeve hidrologjike dhe minerare të pashfrytëzuara.</t>
  </si>
  <si>
    <t>Treguesit e Performancës për Objektivin 1</t>
  </si>
  <si>
    <t>Studime mbi burimeve hidrologjike dhe minerare të pashfrytëzuara dhe parandalimin e rreziqeve gjeologo - mjedisore nëpërmjet monitorimit</t>
  </si>
  <si>
    <t>Produktet për Objektivin 1</t>
  </si>
  <si>
    <t>Administrate funksionale per aktivitetin e Sherbimit Gjeologjik Shqiptar</t>
  </si>
  <si>
    <t>Angazhimi i ShGjSh-së në shërbime të rëndësishme për ekonominë kombëtare në zbatim të Programeve të Qeverisë, Ligjit për ShGjSh-në, Ligjit Minerar, Ligjit për “Mbrojtjen e Mjedisit”, Ligjit “Për Menaxhimin e Integruar të Ujrave“,  Ligjit “Për Emergjencat Civile”.Këto shërbime janë me porosi te shtetit ose të tretëve në fushën e shkencave të tokës në gjithë territorin e vendit.</t>
  </si>
  <si>
    <t>numer punonjesish</t>
  </si>
  <si>
    <r>
      <t xml:space="preserve">Detajimi i Kostos Totale të </t>
    </r>
    <r>
      <rPr>
        <b/>
        <sz val="8"/>
        <color rgb="FFFF0000"/>
        <rFont val="Garamond"/>
        <family val="1"/>
      </rPr>
      <t>Produktit 1</t>
    </r>
    <r>
      <rPr>
        <b/>
        <sz val="8"/>
        <color theme="1"/>
        <rFont val="Garamond"/>
        <family val="1"/>
      </rPr>
      <t xml:space="preserve"> sipas Artikujve Ekonomikë</t>
    </r>
  </si>
  <si>
    <t xml:space="preserve"> </t>
  </si>
  <si>
    <t>Shpenzimet Kapitale</t>
  </si>
  <si>
    <t>Kodi i Projektit të Investimeve</t>
  </si>
  <si>
    <t xml:space="preserve">Blerje aparatura dhe paije pune </t>
  </si>
  <si>
    <t>Aparatura e paisje teknologjike pune e paisje pune profesionale për nevoja të Shërbimit Gjeologjik Shqiptar</t>
  </si>
  <si>
    <t>Kodi i Projektit sipas listes se investimeve</t>
  </si>
  <si>
    <t>M064112</t>
  </si>
  <si>
    <t>Paisjet  dhe aparaturat teknologjike  kërkohen me qëllim përmirësimin dhe lehtësimin e kushteve të punës për punonjësit e institucionit tonë, për realizimin e funksioneve dhe detyrave të këtij institucinoni sipas programit të qeverisë dhe detyrave që kemi si vend anetar me të drejta të plota në organizma të ndryshme nderkombetar si: Shërbimi Gjeologjik Europian (EGS), Konsorciumi Ndërkombëtar i Rrëshqitjeve (ICL)  dhe anëtar i grupit të punës për hartimin e Hartës Gjeologjike të Botës (GMW).</t>
  </si>
  <si>
    <t xml:space="preserve">Copë </t>
  </si>
  <si>
    <r>
      <t xml:space="preserve">Detajimi i Kostos Totale të </t>
    </r>
    <r>
      <rPr>
        <b/>
        <sz val="8"/>
        <color rgb="FFFF0000"/>
        <rFont val="Garamond"/>
        <family val="1"/>
      </rPr>
      <t xml:space="preserve">Produktit 2 </t>
    </r>
    <r>
      <rPr>
        <b/>
        <sz val="8"/>
        <color theme="1"/>
        <rFont val="Garamond"/>
        <family val="1"/>
      </rPr>
      <t>sipas Artikujve Ekonomikë</t>
    </r>
  </si>
  <si>
    <t xml:space="preserve">Shënim: Shpjegoni supozimet dhe llogaritjet për Produktin 2 </t>
  </si>
  <si>
    <t>Paisje kompjuterike</t>
  </si>
  <si>
    <t>M064111</t>
  </si>
  <si>
    <t>Blerje aparatura e paisje kompjuterike për nevoja të Shërbimit Gjeologjik Shqiptar</t>
  </si>
  <si>
    <t>Për përmirësimin dhe lehtësimin e kushteve të punës për punonjësit e ShGjSh për realizimin e funksioneve dhe detyrave të këtij institucinoni sipas programit të qeverisë dhe detyrave, kërkohen paisje kompjuterike të nevojshme për stafin e institucionit tonë</t>
  </si>
  <si>
    <r>
      <t xml:space="preserve">Detajimi i Kostos Totale të </t>
    </r>
    <r>
      <rPr>
        <b/>
        <sz val="8"/>
        <color rgb="FFFF0000"/>
        <rFont val="Garamond"/>
        <family val="1"/>
      </rPr>
      <t xml:space="preserve">Produktit 3 </t>
    </r>
    <r>
      <rPr>
        <b/>
        <sz val="8"/>
        <color theme="1"/>
        <rFont val="Garamond"/>
        <family val="1"/>
      </rPr>
      <t>sipas Artikujve Ekonomikë</t>
    </r>
  </si>
  <si>
    <t xml:space="preserve">Produkti 4 </t>
  </si>
  <si>
    <t>Projekti i zbatimit per rikonstruksionin e zyrave te Sherbimit Gjeologjik Shqiptar ne Rubik</t>
  </si>
  <si>
    <t>18BI501</t>
  </si>
  <si>
    <t>Preventiv i punimeve të rikonstruksionit e projektit të zbatimit, 
Mbikqyrja dhe Kolaudim i punimeve të rikonstruksionit.</t>
  </si>
  <si>
    <r>
      <t xml:space="preserve">Detajimi i Kostos Totale të </t>
    </r>
    <r>
      <rPr>
        <b/>
        <sz val="8"/>
        <color rgb="FFFF0000"/>
        <rFont val="Garamond"/>
        <family val="1"/>
      </rPr>
      <t xml:space="preserve">Produktit 4 </t>
    </r>
    <r>
      <rPr>
        <b/>
        <sz val="8"/>
        <color theme="1"/>
        <rFont val="Garamond"/>
        <family val="1"/>
      </rPr>
      <t>sipas Artikujve Ekonomikë</t>
    </r>
  </si>
  <si>
    <t xml:space="preserve">Produkti 5 </t>
  </si>
  <si>
    <t>Rikonstruksion i ambjenteve ekzistuese  të  Shërbimit Gjeologjik Shqiptar 
me vendndodhje në Rubik</t>
  </si>
  <si>
    <t>18BI502</t>
  </si>
  <si>
    <t>Nga verifikimi fizik  dhe vlerësimi i nevojave për objekteve ndërtimore  të  institucionit tonë, duhet te kryhen këto punime rikonstruksioni të ambjenteve:                
  Punime për prishje  të shtresës betonit ekzitues rreth 200 m2, suvatime të brendshme e  fasade rreth 250 m2, shtrim me pllaka rreth 200 m2, pllaka mermeri dhe shkallë rreth 30 m2, patinime 600 m2, zgara hekuri 1 ton, materiale elektrike e hidtrosanitare, lyerje me bojë hidroplastie rreth 700 m2, rafte metalike 54 m2, e të tjera punime të nevojshme për rikonstruksionin e këtij objekti sipas prevntivit që do te hartohet.</t>
  </si>
  <si>
    <r>
      <t xml:space="preserve">Detajimi i Kostos Totale të </t>
    </r>
    <r>
      <rPr>
        <b/>
        <sz val="8"/>
        <color rgb="FFFF0000"/>
        <rFont val="Garamond"/>
        <family val="1"/>
      </rPr>
      <t xml:space="preserve">Produktit 5 </t>
    </r>
    <r>
      <rPr>
        <b/>
        <sz val="8"/>
        <color theme="1"/>
        <rFont val="Garamond"/>
        <family val="1"/>
      </rPr>
      <t>sipas Artikujve Ekonomikë</t>
    </r>
  </si>
  <si>
    <t>Kosto totale e produkti 5</t>
  </si>
  <si>
    <t>Produkti 6 (shto produkte sipas rastit)</t>
  </si>
  <si>
    <t>Mbikqyrja dhe kolaudimi i punimeve Shërbimit Gjeologjik Shqiptar 
me vendndodhje në Rubik</t>
  </si>
  <si>
    <t>18BI503</t>
  </si>
  <si>
    <t>Mbikqyrja dhe kolaudimi i punimeve te Shërbimit Gjeologjik Shqiptar 
me vendndodhje në Rubik</t>
  </si>
  <si>
    <r>
      <t xml:space="preserve">Detajimi i Kostos Totale të </t>
    </r>
    <r>
      <rPr>
        <b/>
        <sz val="8"/>
        <color rgb="FFFF0000"/>
        <rFont val="Garamond"/>
        <family val="1"/>
      </rPr>
      <t xml:space="preserve">Produktit 6 </t>
    </r>
    <r>
      <rPr>
        <b/>
        <sz val="8"/>
        <color theme="1"/>
        <rFont val="Garamond"/>
        <family val="1"/>
      </rPr>
      <t>sipas Artikujve Ekonomikë</t>
    </r>
  </si>
  <si>
    <t>Shfrytëzimi me eficencë i burimeve natyrore minerare nga shoqëritë e licensuara për këtë veprimtari nëpërmjet zbatimit të kushteve tekniko - profesionale dhe mjedisore sipas standarteve europiane</t>
  </si>
  <si>
    <t>Emërtimi i Treguesit 1</t>
  </si>
  <si>
    <t>Vlera Bazë</t>
  </si>
  <si>
    <t>Vlera e Synuar</t>
  </si>
  <si>
    <t>Përditësim gjeohapsinor i të dhënave të lejeve minerare</t>
  </si>
  <si>
    <t>Leje minerare te mbikqyryra</t>
  </si>
  <si>
    <t>Raport mbi monitorimin e fenomeneve të post shfrytëzimi në minierat e mbyllura</t>
  </si>
  <si>
    <t>Raport mbi promovimin e mineraleve</t>
  </si>
  <si>
    <t>Raport vjetor mbi gjëndjen mjedisore ne industrinë minerare dhe metalurgji</t>
  </si>
  <si>
    <t>Studim mbi zonimin minerar dhe hartimi i planit vjetor dhe 3-vjecar minerar</t>
  </si>
  <si>
    <t>Produktet për Objektivin 2</t>
  </si>
  <si>
    <r>
      <rPr>
        <b/>
        <sz val="8"/>
        <color rgb="FFFF0000"/>
        <rFont val="Garamond"/>
        <family val="1"/>
      </rPr>
      <t>Produkti 2</t>
    </r>
    <r>
      <rPr>
        <sz val="8"/>
        <color theme="1"/>
        <rFont val="Garamond"/>
        <family val="1"/>
      </rPr>
      <t>(shto produkte sipas rastit)</t>
    </r>
  </si>
  <si>
    <r>
      <t>Detajimi i Kostos Totale të</t>
    </r>
    <r>
      <rPr>
        <b/>
        <sz val="8"/>
        <color rgb="FFFF0000"/>
        <rFont val="Garamond"/>
        <family val="1"/>
      </rPr>
      <t xml:space="preserve"> Produktit X </t>
    </r>
    <r>
      <rPr>
        <b/>
        <sz val="8"/>
        <color theme="1"/>
        <rFont val="Garamond"/>
        <family val="1"/>
      </rPr>
      <t>sipas Artikujve Ekonomikë</t>
    </r>
  </si>
  <si>
    <r>
      <rPr>
        <b/>
        <sz val="8"/>
        <color rgb="FFFF0000"/>
        <rFont val="Garamond"/>
        <family val="1"/>
      </rPr>
      <t>Produkti 3</t>
    </r>
    <r>
      <rPr>
        <sz val="8"/>
        <color theme="1"/>
        <rFont val="Garamond"/>
        <family val="1"/>
      </rPr>
      <t>(shto produkte sipas rastit)</t>
    </r>
  </si>
  <si>
    <t>Kategoria 2: Shpenzimet Administrative Kapitale</t>
  </si>
  <si>
    <t xml:space="preserve">Shfrytëzimi me eficencë i burimeve natyrore minerare nga shoqëritë e licensuara për këtë veprimtari </t>
  </si>
  <si>
    <t xml:space="preserve">Produkti 7 </t>
  </si>
  <si>
    <t xml:space="preserve">Përditësimi dhe mirëmbajtja e database më të dhënat e lejeve minerare të vendit. </t>
  </si>
  <si>
    <t>18BI201</t>
  </si>
  <si>
    <t xml:space="preserve"> Përditësimi dhe mirëmbajtja e database më të dhënat e lejeve minerare të vendit. </t>
  </si>
  <si>
    <t>Numer lejesh</t>
  </si>
  <si>
    <r>
      <t xml:space="preserve">Detajimi i Kostos Totale të </t>
    </r>
    <r>
      <rPr>
        <b/>
        <sz val="8"/>
        <color rgb="FFFF0000"/>
        <rFont val="Garamond"/>
        <family val="1"/>
      </rPr>
      <t xml:space="preserve">Produktit 7 </t>
    </r>
    <r>
      <rPr>
        <b/>
        <sz val="8"/>
        <color theme="1"/>
        <rFont val="Garamond"/>
        <family val="1"/>
      </rPr>
      <t>sipas Artikujve Ekonomikë</t>
    </r>
  </si>
  <si>
    <t xml:space="preserve">Produkti 8 </t>
  </si>
  <si>
    <t>Leje minerare metalore dhe jo metalor të kontrolluara për zbatimin 
e ligjshmerisë</t>
  </si>
  <si>
    <t>M06060</t>
  </si>
  <si>
    <t>Mbikqyrja e shfrytezimit te  burimeve  minerare  metalore dhe jometalore.</t>
  </si>
  <si>
    <t xml:space="preserve">Projekti “Mbikqyrja e shfrytëzimit të burimeve minerare metalore”, do të trajtojë problematikat e shfrytëzimit të burimeve minerare metalore dhe jo metalorë. 
Shfrytëzimi i burimeve minerare metalore bëhet nga subjekte të licensuar me leje minerare. Për shfrytëzimin e burimeve minerare metalor, ku bëjnë pjesë minerali i kromit, bakrit, hekur nikelit etj, aktualisht janë të paisur me leje minerare rreth 320 subjekte. </t>
  </si>
  <si>
    <r>
      <t xml:space="preserve">Detajimi i Kostos Totale të </t>
    </r>
    <r>
      <rPr>
        <b/>
        <sz val="8"/>
        <color rgb="FFFF0000"/>
        <rFont val="Garamond"/>
        <family val="1"/>
      </rPr>
      <t xml:space="preserve">Produktit 8 </t>
    </r>
    <r>
      <rPr>
        <b/>
        <sz val="8"/>
        <color theme="1"/>
        <rFont val="Garamond"/>
        <family val="1"/>
      </rPr>
      <t>sipas Artikujve Ekonomikë</t>
    </r>
  </si>
  <si>
    <t>Kosto totale e produkti 8</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</si>
  <si>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</si>
  <si>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</si>
  <si>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t xml:space="preserve">Produkti 9  </t>
  </si>
  <si>
    <t>Raport mbi monitorimin e fenomeneve të post shfrytëzimi në 
minierat e mbyllura</t>
  </si>
  <si>
    <t>M064062</t>
  </si>
  <si>
    <t>Monitorimi i fenomeneve te post shfrytezimit ne minierat e mbyllura.</t>
  </si>
  <si>
    <t>Minierat e mbyllura dhe të braktisura në vazhdimësi shoqërohen me një sërë problemesh. Ndërmarrja e një projekti të tillë mbi monitorimin e rreziqeve minerare është i një rëndësie të madhe, sepse parashikon dhe parandalon dukuritë e rreziqeve potenciale minerare duke krijuar siguri për jetën dhe shëndetin e njerëzve përreth zonave minerare si edhe për ruajtjen dhe rehabilitimin e mjedisit natyror, për ta kthyer atë gradualisht në një mjedis normal jetese dhe pune.</t>
  </si>
  <si>
    <r>
      <t xml:space="preserve">Detajimi i Kostos Totale të </t>
    </r>
    <r>
      <rPr>
        <b/>
        <sz val="8"/>
        <color rgb="FFFF0000"/>
        <rFont val="Garamond"/>
        <family val="1"/>
      </rPr>
      <t>Produktit 9</t>
    </r>
    <r>
      <rPr>
        <b/>
        <sz val="8"/>
        <color theme="1"/>
        <rFont val="Garamond"/>
        <family val="1"/>
      </rPr>
      <t xml:space="preserve"> sipas Artikujve Ekonomikë</t>
    </r>
  </si>
  <si>
    <t xml:space="preserve">Produkti 10 </t>
  </si>
  <si>
    <t>Raport mbi 
promovimin e mineraleve</t>
  </si>
  <si>
    <t>M064061</t>
  </si>
  <si>
    <t>Promovimi i mineraleve te rinj dhe kerkimet teknologjike e mjedisore.</t>
  </si>
  <si>
    <t>Për promovimin e mineralit, gurër dekorativ do të zhvillohet projekti përkatës i cili në pika kryesore përbëhet: Grumbullimi i materialeve gjeologjik mbi gurët dekorativ; Përcaktimi i vend ndodhjes së vend burimeve të gurëve dekorativë në vendin tonë. Llogaritja e rezervave gjeologjike për secilin vend burimi. Kushtet tekniko minerare Marja e povave dhe kryerja e analizave fiziko kimike Përcaktimi i zonave për shfrytëzim  Fusha e përdorimit te gurëve dekorativ brënda dhe jashtë vendit Nevojat e tregut të brendhsëm dhe të jashtëm për gurë dekorativ. Studimi i çmimit të tregut të gurë dekorativë Përpunimi i tyre dhe fushat e përdorimit, etj</t>
  </si>
  <si>
    <r>
      <t xml:space="preserve">Detajimi i Kostos Totale të </t>
    </r>
    <r>
      <rPr>
        <b/>
        <sz val="8"/>
        <color rgb="FFFF0000"/>
        <rFont val="Garamond"/>
        <family val="1"/>
      </rPr>
      <t xml:space="preserve">Produktit 10 </t>
    </r>
    <r>
      <rPr>
        <b/>
        <sz val="8"/>
        <color theme="1"/>
        <rFont val="Garamond"/>
        <family val="1"/>
      </rPr>
      <t>sipas Artikujve Ekonomikë</t>
    </r>
  </si>
  <si>
    <t xml:space="preserve">Produkti 11 </t>
  </si>
  <si>
    <t>M064099</t>
  </si>
  <si>
    <t>Raport vjetor  mbi gjendjen  mjedisore  ne industrine minerare  dhe metalurgji</t>
  </si>
  <si>
    <t xml:space="preserve">Projekti do të trajtojë të gjitha objektet minerare dhe metalurgjike, aktive dhe pasive, të trashëguara apo të hapura pas viteve 2000, në përputhje me strategjinë e Qeverisës për mjedisin, me kuadrin ligjor minerar dhe mjedisor, veçanërisht ligjit Nr 10304, datë 15.7.2010, “Për sektorin minerar në Republikën e Shqipërisë’ të ndryshuar, akteve nënligjore në zbatim të tij.  Projekti do të pasqyrojë gjëndjen reale, burimet ndotëse, masat parandaluese dhe ndërhyrjet e nevojshme për një mejdis minerar dhe metalurgjik të pastër dhe pa ndotje
</t>
  </si>
  <si>
    <t>Numer</t>
  </si>
  <si>
    <r>
      <t xml:space="preserve">Detajimi i Kostos Totale të </t>
    </r>
    <r>
      <rPr>
        <b/>
        <sz val="8"/>
        <color rgb="FFFF0000"/>
        <rFont val="Garamond"/>
        <family val="1"/>
      </rPr>
      <t xml:space="preserve">Produktit 11 </t>
    </r>
    <r>
      <rPr>
        <b/>
        <sz val="8"/>
        <color theme="1"/>
        <rFont val="Garamond"/>
        <family val="1"/>
      </rPr>
      <t>sipas Artikujve Ekonomikë</t>
    </r>
  </si>
  <si>
    <t>Kosto totale e produkti 11</t>
  </si>
  <si>
    <t xml:space="preserve">Produkti 12 </t>
  </si>
  <si>
    <t>Studimi mbi zonimin minerar 
dhe hartimi i planit vjetor dhe 3-vjecar minerar</t>
  </si>
  <si>
    <t>M064066</t>
  </si>
  <si>
    <t>Studim mbi zonimin minerar dhe hartimi i planit vjetor dhe 3-vjecar minerar.</t>
  </si>
  <si>
    <t>Projekti “Studim mbi zonimin minerar dhe hartimi i planit vjetor dhe 3-vjecar minerar”, do të trajtojë problematikat e shfrytëzimit të burimeve minerare ndetimore e metalore. Në projekt do të përshkruhen hollësisht:
• Vend ndodhje e minierave dhe karrierave të mineraleve jo metalorë dhe ndërtimorë, duke dhënë rrethin, qarkun si dhe vend ndodhjen me koordinata të sistemit Gaus Kruger. • Llojin e mineraleve që shfrytëzohen dhe sasia e rezervave;• Percaktimin e kritereve per mundesite e ndryshimit te siperfaqeve te shfrytezimit dhe menyren e shfrytezimit; • Duke pare edhe nevojat e industrise minerare, te percaktoje zona te reja perspektive per shfrytezim;
• Evidenton kufizimet gjate ushtrimit te aktivitetit dhe paracakton masat për eleminimin e ndikimit te tyre dhe jo vetem; Në përfundim të tij, projekti do të dalë me konkluzione dhe rekomandime të cilat do të bëjnë një përmbledhje të gjëndjes reale dhe do të përcaktojnë masat për përmiresimin e aktivitetit të shfrytëzimit të objekteve minerare ndertimore e metalorë.</t>
  </si>
  <si>
    <t>numer studimi</t>
  </si>
  <si>
    <r>
      <t xml:space="preserve">Detajimi i Kostos Totale të </t>
    </r>
    <r>
      <rPr>
        <b/>
        <sz val="8"/>
        <color rgb="FFFF0000"/>
        <rFont val="Garamond"/>
        <family val="1"/>
      </rPr>
      <t>Produktit 12</t>
    </r>
  </si>
  <si>
    <t>Kosto totale e produkti 12</t>
  </si>
  <si>
    <t>Konservim dhe ruajtje e minierave te vjetra</t>
  </si>
  <si>
    <t xml:space="preserve">Produkti 13 </t>
  </si>
  <si>
    <t>Konservim Albminera</t>
  </si>
  <si>
    <t>M060431</t>
  </si>
  <si>
    <t>Ruajtja dhe konservimi i objekteve minerare te shfrytezuara dhe 
te abandonuara ne administrim te Albminiera sha</t>
  </si>
  <si>
    <t xml:space="preserve"> Projekti: “Ruajtja dhe konservimi i objekteve minerare te shfrytezuara dhe te abandonuara per te menjanuar rreziqet e mundshme mjedisore dhe humane.”, është një projekt i cili do të mundësoj ruajtjen dhe konservimin e minierave te shfrytëzuara dhe te abandonuara.
Objekte minerare të abandonuara në mjediset e tyre janë vend depozitimet e sterileve të trashëguara, grykat e galerive ku janë depozituar sterilet e punimeve minerare, objektet me karakter teknologjik, social-ekonomik etj.., duke sjellë një ndotje mjedisore në zonën përreth si dhe rrezik human në rastet e grykave të hapura të galerive.
Ruajtja dhe konservimi i këtyre minierave të abandonuara, deri në momentin e mbylljes së tyre, do të ruaj mjedisin, si dhe do të eliminoj rrezikun për aksidente të mundshme humane.</t>
  </si>
  <si>
    <r>
      <t xml:space="preserve">Detajimi i Kostos Totale të </t>
    </r>
    <r>
      <rPr>
        <b/>
        <sz val="8"/>
        <color rgb="FFFF0000"/>
        <rFont val="Garamond"/>
        <family val="1"/>
      </rPr>
      <t xml:space="preserve">Produktit 13 </t>
    </r>
    <r>
      <rPr>
        <b/>
        <sz val="8"/>
        <color theme="1"/>
        <rFont val="Garamond"/>
        <family val="1"/>
      </rPr>
      <t>sipas Artikujve Ekonomikë</t>
    </r>
  </si>
  <si>
    <t xml:space="preserve">Produkti 14 </t>
  </si>
  <si>
    <t>Konservim Albbaker</t>
  </si>
  <si>
    <t>18BI302</t>
  </si>
  <si>
    <t>Ruajtja dhe konservimi i objekteve minerare te shfrytezuara dhe 
te abandonuara ne administrim te Albbaker sha</t>
  </si>
  <si>
    <r>
      <t xml:space="preserve">Detajimi i Kostos Totale të </t>
    </r>
    <r>
      <rPr>
        <b/>
        <sz val="8"/>
        <color rgb="FFFF0000"/>
        <rFont val="Garamond"/>
        <family val="1"/>
      </rPr>
      <t xml:space="preserve">Produktit 14 </t>
    </r>
    <r>
      <rPr>
        <b/>
        <sz val="8"/>
        <color theme="1"/>
        <rFont val="Garamond"/>
        <family val="1"/>
      </rPr>
      <t>sipas Artikujve Ekonomikë</t>
    </r>
  </si>
  <si>
    <t xml:space="preserve">Produkti 15 </t>
  </si>
  <si>
    <t>Konservim Albkrom</t>
  </si>
  <si>
    <t>M18BI303</t>
  </si>
  <si>
    <t>Ruajtja dhe konservimi i objekteve minerare te shfrytezuara dhe 
te abandonuara ne administrim te Albkrom sha</t>
  </si>
  <si>
    <r>
      <t xml:space="preserve">Detajimi i Kostos Totale të </t>
    </r>
    <r>
      <rPr>
        <b/>
        <sz val="8"/>
        <color rgb="FFFF0000"/>
        <rFont val="Garamond"/>
        <family val="1"/>
      </rPr>
      <t xml:space="preserve">Produktit 15 </t>
    </r>
    <r>
      <rPr>
        <b/>
        <sz val="8"/>
        <color theme="1"/>
        <rFont val="Garamond"/>
        <family val="1"/>
      </rPr>
      <t>sipas Artikujve Ekonomikë</t>
    </r>
  </si>
  <si>
    <t>Rezultate analizash laboratorike me standarte europiane</t>
  </si>
  <si>
    <t>M064067</t>
  </si>
  <si>
    <t xml:space="preserve"> Projekti, “Akreditimi dhe certifikimi i laboratorit kimik, është një projekt bashkëkohor i cili siguron dhe garanton kryerjen e analizave dhe nxjerrjen e rezultatit sipas standarteve të laboratorëve të Komunitetit Europian.
Për të arritur këtë objektiv është e domosdoshme që të bëhen transformet e nevojshme në të.Në përfundim të projektit, laboratori kimik i AKBN-së, do të jetë në gjëndje që të analizojë dhe të japë rezultate analizash të cilat të njihen në të gjithë komunitetin europian.
</t>
  </si>
  <si>
    <r>
      <t xml:space="preserve">Detajimi i Kostos Totale të </t>
    </r>
    <r>
      <rPr>
        <b/>
        <sz val="8"/>
        <color rgb="FFFF0000"/>
        <rFont val="Garamond"/>
        <family val="1"/>
      </rPr>
      <t xml:space="preserve">Produktit 16 </t>
    </r>
    <r>
      <rPr>
        <b/>
        <sz val="8"/>
        <color theme="1"/>
        <rFont val="Garamond"/>
        <family val="1"/>
      </rPr>
      <t>sipas Artikujve Ekonomikë</t>
    </r>
  </si>
  <si>
    <t>Kosto totale e produkti 16</t>
  </si>
  <si>
    <t>Produkti 17 (shto produkte sipas rastit)</t>
  </si>
  <si>
    <t>Mbyllja e grykave
te galerive te vjetra</t>
  </si>
  <si>
    <t>M064104</t>
  </si>
  <si>
    <t>Mbyllja e grykave te galerive te vjetra</t>
  </si>
  <si>
    <r>
      <t xml:space="preserve">Detajimi i Kostos Totale të </t>
    </r>
    <r>
      <rPr>
        <b/>
        <sz val="8"/>
        <color rgb="FFFF0000"/>
        <rFont val="Garamond"/>
        <family val="1"/>
      </rPr>
      <t>Produktit 17</t>
    </r>
    <r>
      <rPr>
        <b/>
        <sz val="8"/>
        <color theme="1"/>
        <rFont val="Garamond"/>
        <family val="1"/>
      </rPr>
      <t xml:space="preserve"> sipas Artikujve Ekonomikë</t>
    </r>
  </si>
  <si>
    <t>Produkti 18 (shto produkte sipas rastit)</t>
  </si>
  <si>
    <t>Supervizion i punimeve per mbylljen e grykave</t>
  </si>
  <si>
    <t>M064105</t>
  </si>
  <si>
    <r>
      <t xml:space="preserve">Detajimi i Kostos Totale të </t>
    </r>
    <r>
      <rPr>
        <b/>
        <sz val="8"/>
        <color rgb="FFFF0000"/>
        <rFont val="Garamond"/>
        <family val="1"/>
      </rPr>
      <t>Produktit 18</t>
    </r>
    <r>
      <rPr>
        <b/>
        <sz val="8"/>
        <color theme="1"/>
        <rFont val="Garamond"/>
        <family val="1"/>
      </rPr>
      <t xml:space="preserve"> sipas Artikujve Ekonomikë</t>
    </r>
  </si>
  <si>
    <t>Produkti 19 (shto produkte sipas rastit)</t>
  </si>
  <si>
    <t>Kolaudim i punimeve per mbylljen e grykave</t>
  </si>
  <si>
    <t>M064106</t>
  </si>
  <si>
    <r>
      <t xml:space="preserve">Detajimi i Kostos Totale të </t>
    </r>
    <r>
      <rPr>
        <b/>
        <sz val="8"/>
        <color rgb="FFFF0000"/>
        <rFont val="Garamond"/>
        <family val="1"/>
      </rPr>
      <t>Produktit 19</t>
    </r>
    <r>
      <rPr>
        <b/>
        <sz val="8"/>
        <color theme="1"/>
        <rFont val="Garamond"/>
        <family val="1"/>
      </rPr>
      <t xml:space="preserve"> sipas Artikujve Ekonomikë</t>
    </r>
  </si>
  <si>
    <t>Rritja e transparences ne industrine nxjerrese me qellim rritjen e cilesise ne mireqeverisjen e industrise nxjerrese</t>
  </si>
  <si>
    <t>Kategoria 3: Shpenzimet Administrative Kapitale</t>
  </si>
  <si>
    <t xml:space="preserve"> Raport mbi industrinë nxjerrëse ne Shqipëri</t>
  </si>
  <si>
    <t xml:space="preserve"> M064100</t>
  </si>
  <si>
    <t xml:space="preserve"> Mbështetje për Nismën për Transparencë në Industrinë
Nxjerrëse dhe vijueshmëria e tij për vitet 2019 - 2021</t>
  </si>
  <si>
    <r>
      <t xml:space="preserve">Detajimi i Kostos Totale të </t>
    </r>
    <r>
      <rPr>
        <b/>
        <sz val="8"/>
        <color rgb="FFFF0000"/>
        <rFont val="Garamond"/>
        <family val="1"/>
      </rPr>
      <t xml:space="preserve">Produktit 20 </t>
    </r>
    <r>
      <rPr>
        <b/>
        <sz val="8"/>
        <color theme="1"/>
        <rFont val="Garamond"/>
        <family val="1"/>
      </rPr>
      <t>sipas Artikujve Ekonomikë</t>
    </r>
  </si>
  <si>
    <t xml:space="preserve">Mbeshtetje per Industrine </t>
  </si>
  <si>
    <t>Mbeshtetje per zhvillimin e sektorit te industrise, per zhvillimin e kapaciteteve prodhuese dhe perpunuese duke synuar thithjen e investimeve dhe rritjen e eksporteve te produkteve te perpunuara. Sigurimi I kushteve per inspektimin dhe monitorimin e zbatimit te standarteve tekniek ne fushen e indsutrise, minerare dhe hidrokarbure, per sigurine e produkteve / paisjeve /istalimeve dhe ne teresi veprimtarise industriale ne fushen e nxjerrjes dhe perpunimit si dhe ne punimet e burimeve natyrore te vendit. Krijimi i kushteve per mireadministrimin e kimikateve te trasheguara nga mbyllja e ish ndermarrjeve industriale ne fushen e pergjegjesise se MIE dhe dy landfilleve ne te cilat jane depozituar mbetjet e rrezikshme, si dhe kondervimi dhe mbyllja e ish ndermarrjeve industriale ne varesi te MIE-se</t>
  </si>
  <si>
    <t>Rritja e nivelit te sigurise se shfrytezimit, mirembajtjes dhe perdorimit te produkteve / pajisjeve / instalimeve ne fushat e veprimtarise se MEI-t; Reduktimi i aksidenteve ne pune.</t>
  </si>
  <si>
    <r>
      <rPr>
        <sz val="8"/>
        <color indexed="10"/>
        <rFont val="Garamond"/>
        <family val="1"/>
      </rPr>
      <t>Treguesit 1:</t>
    </r>
    <r>
      <rPr>
        <sz val="8"/>
        <color indexed="8"/>
        <rFont val="Garamond"/>
        <family val="1"/>
      </rPr>
      <t xml:space="preserve"> Rritja e standardeve te produkteve dhe sigurise se  pajisjeve / instalimeve </t>
    </r>
  </si>
  <si>
    <r>
      <rPr>
        <sz val="8"/>
        <color indexed="10"/>
        <rFont val="Garamond"/>
        <family val="1"/>
      </rPr>
      <t>Treguesit 2:</t>
    </r>
    <r>
      <rPr>
        <sz val="8"/>
        <color indexed="8"/>
        <rFont val="Garamond"/>
        <family val="1"/>
      </rPr>
      <t xml:space="preserve"> Rritja e standartit te produkteve  dhe sigruise se paisjeve </t>
    </r>
  </si>
  <si>
    <r>
      <rPr>
        <sz val="8"/>
        <color indexed="10"/>
        <rFont val="Garamond"/>
        <family val="1"/>
      </rPr>
      <t>Treguesit 3:</t>
    </r>
    <r>
      <rPr>
        <sz val="8"/>
        <color indexed="8"/>
        <rFont val="Garamond"/>
        <family val="1"/>
      </rPr>
      <t xml:space="preserve"> Reduktimi i rrezikut nga kimikateve te rrezikshme nen varesine e MIE-s</t>
    </r>
  </si>
  <si>
    <r>
      <rPr>
        <sz val="8"/>
        <color indexed="10"/>
        <rFont val="Garamond"/>
        <family val="1"/>
      </rPr>
      <t>Treguesit 1:</t>
    </r>
    <r>
      <rPr>
        <sz val="8"/>
        <color indexed="8"/>
        <rFont val="Garamond"/>
        <family val="1"/>
      </rPr>
      <t xml:space="preserve"> Rritja e mumrit te mostrave te analizuara te naftes dhe nenprodukteve te saj, te prodhuara ne vend dhe te importuara.</t>
    </r>
  </si>
  <si>
    <t>9200 monstra</t>
  </si>
  <si>
    <t>9200 mostra</t>
  </si>
  <si>
    <r>
      <rPr>
        <sz val="8"/>
        <color rgb="FFFF0000"/>
        <rFont val="Garamond"/>
        <family val="1"/>
      </rPr>
      <t>Treguesit 2:</t>
    </r>
    <r>
      <rPr>
        <sz val="8"/>
        <color theme="1"/>
        <rFont val="Garamond"/>
        <family val="1"/>
      </rPr>
      <t xml:space="preserve"> Rritja e standardeve te naftes dhe nenprodukteve te saj nepermjet perdorimit te aparaturave specifike testuese.</t>
    </r>
  </si>
  <si>
    <r>
      <rPr>
        <sz val="8"/>
        <color indexed="10"/>
        <rFont val="Garamond"/>
        <family val="1"/>
      </rPr>
      <t>Treguesit 3</t>
    </r>
    <r>
      <rPr>
        <sz val="8"/>
        <color indexed="8"/>
        <rFont val="Garamond"/>
        <family val="1"/>
      </rPr>
      <t>: Rritja e sigurise se pajisjeve / instalimeve elektrike dhe eneve nen presion nepermjet inspektimeve periodike.</t>
    </r>
  </si>
  <si>
    <r>
      <rPr>
        <b/>
        <sz val="12"/>
        <color theme="1"/>
        <rFont val="Garamond"/>
        <family val="1"/>
        <charset val="238"/>
      </rPr>
      <t xml:space="preserve">Objektivi 1 </t>
    </r>
    <r>
      <rPr>
        <sz val="12"/>
        <color theme="1"/>
        <rFont val="Garamond"/>
        <family val="1"/>
        <charset val="238"/>
      </rPr>
      <t xml:space="preserve">: Administrate Funksionale </t>
    </r>
  </si>
  <si>
    <t>Standarte te permiresuar ne kuader te sigurimit te standarteve cilesore  ne treg.</t>
  </si>
  <si>
    <t>Nepermjet aktivitetit te ISHTI do te sigurohet rritja e standarteve  cilesore  ne treg per produktet/instalimet dhe pajisjet, ne fushen e pergjegjesise se ISHTI.</t>
  </si>
  <si>
    <t>Nr. Punonjesish</t>
  </si>
  <si>
    <t>Standarte te permiresuar  ne kuader te sigurise  ne miniera dhe nderhyrjeve shpetuese .</t>
  </si>
  <si>
    <t>Nepermjet aktivitetit te AKSEM do te sigurohet rritja e performances dhe gadishmerise  te inspektimeve dhe nderhyrjeve ne raste avarish ne miniera.</t>
  </si>
  <si>
    <r>
      <t xml:space="preserve">Detajimi i Kostos Totale të </t>
    </r>
    <r>
      <rPr>
        <b/>
        <sz val="8"/>
        <color rgb="FFFF0000"/>
        <rFont val="Garamond"/>
        <family val="1"/>
      </rPr>
      <t>Produktit 2</t>
    </r>
    <r>
      <rPr>
        <b/>
        <sz val="8"/>
        <color theme="1"/>
        <rFont val="Garamond"/>
        <family val="1"/>
      </rPr>
      <t xml:space="preserve"> sipas Artikujve Ekonomikë</t>
    </r>
  </si>
  <si>
    <t>Standarte te permiresuar  ne kuader te depozitimit te sigurte te kimikate te rrezikshme ne QGTK.</t>
  </si>
  <si>
    <t>Sigurimi i standardeve per grumbullimin, trajtimin dhe depozitimin e kimikateve te rrezikshme</t>
  </si>
  <si>
    <r>
      <t xml:space="preserve">Detajimi i Kostos Totale të </t>
    </r>
    <r>
      <rPr>
        <b/>
        <sz val="8"/>
        <color rgb="FFFF0000"/>
        <rFont val="Garamond"/>
        <family val="1"/>
      </rPr>
      <t>Produktit 3</t>
    </r>
    <r>
      <rPr>
        <b/>
        <sz val="8"/>
        <color theme="1"/>
        <rFont val="Garamond"/>
        <family val="1"/>
      </rPr>
      <t xml:space="preserve"> sipas Artikujve Ekonomikë</t>
    </r>
  </si>
  <si>
    <t>Kategoria 1: Shpenzimet Administrative Kapitale</t>
  </si>
  <si>
    <t>Projekte Studimore ne Fushen e Industrise</t>
  </si>
  <si>
    <t>Studime ne fushen e industrise</t>
  </si>
  <si>
    <t>18BQ102</t>
  </si>
  <si>
    <t xml:space="preserve">studime ne fushen e industrise </t>
  </si>
  <si>
    <t>raporte</t>
  </si>
  <si>
    <r>
      <t xml:space="preserve">Detajimi i Kostos Totale të </t>
    </r>
    <r>
      <rPr>
        <b/>
        <sz val="8"/>
        <color rgb="FFFF0000"/>
        <rFont val="Garamond"/>
        <family val="1"/>
      </rPr>
      <t xml:space="preserve">Produktit 1 </t>
    </r>
    <r>
      <rPr>
        <b/>
        <sz val="8"/>
        <color theme="1"/>
        <rFont val="Garamond"/>
        <family val="1"/>
      </rPr>
      <t>sipas Artikujve Ekonomikë</t>
    </r>
  </si>
  <si>
    <t>Hartimi i raportit te Vleresimit Strategjik Mjedisor</t>
  </si>
  <si>
    <t>18BQ101</t>
  </si>
  <si>
    <t>Raporte</t>
  </si>
  <si>
    <t>Studim Projektim i murit rrethues</t>
  </si>
  <si>
    <t>18BQ103</t>
  </si>
  <si>
    <t>raport</t>
  </si>
  <si>
    <t>Studim tekniko - ekonomik per Industrine e perpunimit te drurit</t>
  </si>
  <si>
    <t xml:space="preserve">Studim per industrine e drurit </t>
  </si>
  <si>
    <t>Raporti</t>
  </si>
  <si>
    <r>
      <t xml:space="preserve">Detajimi i Kostos Totale të </t>
    </r>
    <r>
      <rPr>
        <b/>
        <sz val="8"/>
        <color rgb="FFFF0000"/>
        <rFont val="Garamond"/>
        <family val="1"/>
      </rPr>
      <t>Produktit 4</t>
    </r>
    <r>
      <rPr>
        <b/>
        <sz val="8"/>
        <color theme="1"/>
        <rFont val="Garamond"/>
        <family val="1"/>
      </rPr>
      <t xml:space="preserve"> sipas Artikujve Ekonomikë</t>
    </r>
  </si>
  <si>
    <t>Studim tekniko ekonomik per Industrine mekanike</t>
  </si>
  <si>
    <t xml:space="preserve">Studim per industrine mekanike </t>
  </si>
  <si>
    <r>
      <t xml:space="preserve">Detajimi i Kostos Totale të </t>
    </r>
    <r>
      <rPr>
        <b/>
        <sz val="8"/>
        <color rgb="FFFF0000"/>
        <rFont val="Garamond"/>
        <family val="1"/>
      </rPr>
      <t>Produktit 5</t>
    </r>
    <r>
      <rPr>
        <b/>
        <sz val="8"/>
        <color theme="1"/>
        <rFont val="Garamond"/>
        <family val="1"/>
      </rPr>
      <t xml:space="preserve"> sipas Artikujve Ekonomikë</t>
    </r>
  </si>
  <si>
    <t xml:space="preserve">Hartimi I projekteve per riorganizimin e zonave industriale </t>
  </si>
  <si>
    <t>Studim</t>
  </si>
  <si>
    <t>Raport</t>
  </si>
  <si>
    <r>
      <t xml:space="preserve">Detajimi i Kostos Totale të </t>
    </r>
    <r>
      <rPr>
        <b/>
        <sz val="8"/>
        <color rgb="FFFF0000"/>
        <rFont val="Garamond"/>
        <family val="1"/>
      </rPr>
      <t>Produktit 6</t>
    </r>
    <r>
      <rPr>
        <b/>
        <sz val="8"/>
        <color theme="1"/>
        <rFont val="Garamond"/>
        <family val="1"/>
      </rPr>
      <t xml:space="preserve"> sipas Artikujve Ekonomikë</t>
    </r>
  </si>
  <si>
    <t xml:space="preserve">Buletini informativ per industrine </t>
  </si>
  <si>
    <r>
      <t xml:space="preserve">Detajimi i Kostos Totale të </t>
    </r>
    <r>
      <rPr>
        <b/>
        <sz val="8"/>
        <color rgb="FFFF0000"/>
        <rFont val="Garamond"/>
        <family val="1"/>
      </rPr>
      <t>Produktit 7</t>
    </r>
    <r>
      <rPr>
        <b/>
        <sz val="8"/>
        <color theme="1"/>
        <rFont val="Garamond"/>
        <family val="1"/>
      </rPr>
      <t xml:space="preserve"> sipas Artikujve Ekonomikë</t>
    </r>
  </si>
  <si>
    <t>Blerje paisje per permiresimin e cilesise se punes</t>
  </si>
  <si>
    <t xml:space="preserve">Blerje paisje Komjuterike </t>
  </si>
  <si>
    <t>18BQ002</t>
  </si>
  <si>
    <t>nr pajisjesh</t>
  </si>
  <si>
    <t xml:space="preserve">Blerje paisje Dedegtuese per monitorimin e gazrave   </t>
  </si>
  <si>
    <t>18BQ003</t>
  </si>
  <si>
    <t xml:space="preserve">blerje paisje </t>
  </si>
  <si>
    <r>
      <t xml:space="preserve">Detajimi i Kostos Totale të </t>
    </r>
    <r>
      <rPr>
        <b/>
        <sz val="8"/>
        <color rgb="FFFF0000"/>
        <rFont val="Garamond"/>
        <family val="1"/>
      </rPr>
      <t xml:space="preserve">Produktit 9 </t>
    </r>
    <r>
      <rPr>
        <b/>
        <sz val="8"/>
        <color theme="1"/>
        <rFont val="Garamond"/>
        <family val="1"/>
      </rPr>
      <t>sipas Artikujve Ekonomikë</t>
    </r>
  </si>
  <si>
    <t>Ndertim dhe riparim I gardhit rrethues</t>
  </si>
  <si>
    <t>18BQ004</t>
  </si>
  <si>
    <t>meter linear</t>
  </si>
  <si>
    <t>Riparim ndricim  jashtem</t>
  </si>
  <si>
    <t>18BQ005</t>
  </si>
  <si>
    <t>Hapje pusi per furnizim me uje</t>
  </si>
  <si>
    <t>18BQ006</t>
  </si>
  <si>
    <r>
      <t xml:space="preserve">Detajimi i Kostos Totale të </t>
    </r>
    <r>
      <rPr>
        <b/>
        <sz val="8"/>
        <color rgb="FFFF0000"/>
        <rFont val="Garamond"/>
        <family val="1"/>
      </rPr>
      <t xml:space="preserve">Produktit 12 </t>
    </r>
    <r>
      <rPr>
        <b/>
        <sz val="8"/>
        <color theme="1"/>
        <rFont val="Garamond"/>
        <family val="1"/>
      </rPr>
      <t>sipas Artikujve Ekonomikë</t>
    </r>
  </si>
  <si>
    <t xml:space="preserve">Blerje dhe mobilim zyrash  </t>
  </si>
  <si>
    <t>18BQ007</t>
  </si>
  <si>
    <r>
      <t xml:space="preserve">Detajimi i Kostos Totale të </t>
    </r>
    <r>
      <rPr>
        <b/>
        <sz val="8"/>
        <color rgb="FFFF0000"/>
        <rFont val="Garamond"/>
        <family val="1"/>
      </rPr>
      <t>Produktit 13</t>
    </r>
    <r>
      <rPr>
        <b/>
        <sz val="8"/>
        <color theme="1"/>
        <rFont val="Garamond"/>
        <family val="1"/>
      </rPr>
      <t xml:space="preserve"> sipas Artikujve Ekonomikë</t>
    </r>
  </si>
  <si>
    <t>Blerje mjete transporti per QGKRR</t>
  </si>
  <si>
    <t>18BQ008</t>
  </si>
  <si>
    <r>
      <t xml:space="preserve">Detajimi i Kostos Totale të </t>
    </r>
    <r>
      <rPr>
        <b/>
        <sz val="8"/>
        <color rgb="FFFF0000"/>
        <rFont val="Garamond"/>
        <family val="1"/>
      </rPr>
      <t>Produktit 14</t>
    </r>
    <r>
      <rPr>
        <b/>
        <sz val="8"/>
        <color theme="1"/>
        <rFont val="Garamond"/>
        <family val="1"/>
      </rPr>
      <t xml:space="preserve"> sipas Artikujve Ekonomikë</t>
    </r>
  </si>
  <si>
    <t>Blerje paisje laboratorike</t>
  </si>
  <si>
    <t>18BQ009</t>
  </si>
  <si>
    <r>
      <t xml:space="preserve">Detajimi i Kostos Totale të </t>
    </r>
    <r>
      <rPr>
        <b/>
        <sz val="8"/>
        <color rgb="FFFF0000"/>
        <rFont val="Garamond"/>
        <family val="1"/>
      </rPr>
      <t>Produktit 15</t>
    </r>
    <r>
      <rPr>
        <b/>
        <sz val="8"/>
        <color theme="1"/>
        <rFont val="Garamond"/>
        <family val="1"/>
      </rPr>
      <t xml:space="preserve"> sipas Artikujve Ekonomikë</t>
    </r>
  </si>
  <si>
    <t>Blerje mjet transportues (vinc pirun) per QGKRR</t>
  </si>
  <si>
    <t>M064113</t>
  </si>
  <si>
    <r>
      <t xml:space="preserve">Detajimi i Kostos Totale të </t>
    </r>
    <r>
      <rPr>
        <b/>
        <sz val="8"/>
        <color rgb="FFFF0000"/>
        <rFont val="Garamond"/>
        <family val="1"/>
      </rPr>
      <t>Produktit 16</t>
    </r>
    <r>
      <rPr>
        <b/>
        <sz val="8"/>
        <color theme="1"/>
        <rFont val="Garamond"/>
        <family val="1"/>
      </rPr>
      <t xml:space="preserve"> sipas Artikujve Ekonomikë</t>
    </r>
  </si>
  <si>
    <t xml:space="preserve">Paisje profesionale pune </t>
  </si>
  <si>
    <t>18BQ010</t>
  </si>
  <si>
    <t>Blerje paisjesh (zyre dhe sigurimi me kamera )</t>
  </si>
  <si>
    <t>M061451</t>
  </si>
  <si>
    <t>Blerje paisje dhe aparatura per grupin e shpetimit dhe inspektmit</t>
  </si>
  <si>
    <t>M064069</t>
  </si>
  <si>
    <t>Blerje paisje kompjuterike dhe sigurim me kamera</t>
  </si>
  <si>
    <t>18BQ013</t>
  </si>
  <si>
    <r>
      <t xml:space="preserve">Detajimi i Kostos Totale të </t>
    </r>
    <r>
      <rPr>
        <b/>
        <sz val="8"/>
        <color rgb="FFFF0000"/>
        <rFont val="Garamond"/>
        <family val="1"/>
      </rPr>
      <t>Produktit 20</t>
    </r>
    <r>
      <rPr>
        <b/>
        <sz val="8"/>
        <color theme="1"/>
        <rFont val="Garamond"/>
        <family val="1"/>
      </rPr>
      <t xml:space="preserve"> sipas Artikujve Ekonomikë</t>
    </r>
  </si>
  <si>
    <t>Blerje automjeti per inspektim AKSEM</t>
  </si>
  <si>
    <t>18BQ014</t>
  </si>
  <si>
    <t>Blerje automjeti per inspektim</t>
  </si>
  <si>
    <r>
      <t xml:space="preserve">Detajimi i Kostos Totale të </t>
    </r>
    <r>
      <rPr>
        <b/>
        <sz val="8"/>
        <color rgb="FFFF0000"/>
        <rFont val="Garamond"/>
        <family val="1"/>
      </rPr>
      <t>Produktit 21</t>
    </r>
    <r>
      <rPr>
        <b/>
        <sz val="8"/>
        <color theme="1"/>
        <rFont val="Garamond"/>
        <family val="1"/>
      </rPr>
      <t xml:space="preserve"> sipas Artikujve Ekonomikë</t>
    </r>
  </si>
  <si>
    <t>Blerje automjeti per emergjencen</t>
  </si>
  <si>
    <t>18BQ015</t>
  </si>
  <si>
    <r>
      <t xml:space="preserve">Detajimi i Kostos Totale të </t>
    </r>
    <r>
      <rPr>
        <b/>
        <sz val="8"/>
        <color rgb="FFFF0000"/>
        <rFont val="Garamond"/>
        <family val="1"/>
      </rPr>
      <t>Produktit 22</t>
    </r>
    <r>
      <rPr>
        <b/>
        <sz val="8"/>
        <color theme="1"/>
        <rFont val="Garamond"/>
        <family val="1"/>
      </rPr>
      <t xml:space="preserve"> sipas Artikujve Ekonomikë</t>
    </r>
  </si>
  <si>
    <t>Ndertim muri rrethues per Azotikun Fier</t>
  </si>
  <si>
    <t>18BQ211</t>
  </si>
  <si>
    <t>Ndertim muri rrethues</t>
  </si>
  <si>
    <r>
      <t xml:space="preserve">Detajimi i Kostos Totale të </t>
    </r>
    <r>
      <rPr>
        <b/>
        <sz val="8"/>
        <color rgb="FFFF0000"/>
        <rFont val="Garamond"/>
        <family val="1"/>
      </rPr>
      <t>Produktit 23</t>
    </r>
    <r>
      <rPr>
        <b/>
        <sz val="8"/>
        <color theme="1"/>
        <rFont val="Garamond"/>
        <family val="1"/>
      </rPr>
      <t xml:space="preserve"> sipas Artikujve Ekonomikë</t>
    </r>
  </si>
  <si>
    <t>Mbikqyrje punimesh</t>
  </si>
  <si>
    <t>18BQ212</t>
  </si>
  <si>
    <r>
      <t xml:space="preserve">Detajimi i Kostos Totale të </t>
    </r>
    <r>
      <rPr>
        <b/>
        <sz val="8"/>
        <color rgb="FFFF0000"/>
        <rFont val="Garamond"/>
        <family val="1"/>
      </rPr>
      <t>Produktit 24</t>
    </r>
    <r>
      <rPr>
        <b/>
        <sz val="8"/>
        <color theme="1"/>
        <rFont val="Garamond"/>
        <family val="1"/>
      </rPr>
      <t xml:space="preserve"> sipas Artikujve Ekonomikë</t>
    </r>
  </si>
  <si>
    <t>Projekti i Rehabilitimit te Perpunimit te Uzines se Bakrit</t>
  </si>
  <si>
    <t>Rehabitlimi I Uzines se Perpunimit te Bakrit</t>
  </si>
  <si>
    <t>M064120</t>
  </si>
  <si>
    <r>
      <t xml:space="preserve">Detajimi i Kostos Totale të </t>
    </r>
    <r>
      <rPr>
        <b/>
        <sz val="8"/>
        <color rgb="FFFF0000"/>
        <rFont val="Garamond"/>
        <family val="1"/>
      </rPr>
      <t>Produktit 25</t>
    </r>
    <r>
      <rPr>
        <b/>
        <sz val="8"/>
        <color theme="1"/>
        <rFont val="Garamond"/>
        <family val="1"/>
      </rPr>
      <t xml:space="preserve"> sipas Artikujve Ekonomikë</t>
    </r>
  </si>
  <si>
    <t>Supervizion punimesh rehabitlimi I Uzines se Perpunimit te Bakrit</t>
  </si>
  <si>
    <t>M064121</t>
  </si>
  <si>
    <t xml:space="preserve">raport </t>
  </si>
  <si>
    <r>
      <t xml:space="preserve">Detajimi i Kostos Totale të </t>
    </r>
    <r>
      <rPr>
        <b/>
        <sz val="8"/>
        <color rgb="FFFF0000"/>
        <rFont val="Garamond"/>
        <family val="1"/>
      </rPr>
      <t>Produktit 26</t>
    </r>
    <r>
      <rPr>
        <b/>
        <sz val="8"/>
        <color theme="1"/>
        <rFont val="Garamond"/>
        <family val="1"/>
      </rPr>
      <t xml:space="preserve"> sipas Artikujve Ekonomikë</t>
    </r>
  </si>
  <si>
    <t>Kolaudim per rehabilitimin I Uzines se Perpunimit te Bakrit</t>
  </si>
  <si>
    <t>M064122</t>
  </si>
  <si>
    <r>
      <t xml:space="preserve">Detajimi i Kostos Totale të </t>
    </r>
    <r>
      <rPr>
        <b/>
        <sz val="8"/>
        <color rgb="FFFF0000"/>
        <rFont val="Garamond"/>
        <family val="1"/>
      </rPr>
      <t>Produktit 27</t>
    </r>
    <r>
      <rPr>
        <b/>
        <sz val="8"/>
        <color theme="1"/>
        <rFont val="Garamond"/>
        <family val="1"/>
      </rPr>
      <t xml:space="preserve"> sipas Artikujve Ekonomikë</t>
    </r>
  </si>
  <si>
    <t>Konservimi ne ndermarrjeve</t>
  </si>
  <si>
    <t>Konservimi Kombinati Energjitik Elbasan</t>
  </si>
  <si>
    <t>18BQ203</t>
  </si>
  <si>
    <r>
      <t xml:space="preserve">Detajimi i Kostos Totale të </t>
    </r>
    <r>
      <rPr>
        <b/>
        <sz val="8"/>
        <color rgb="FFFF0000"/>
        <rFont val="Garamond"/>
        <family val="1"/>
      </rPr>
      <t>Produktit 28</t>
    </r>
    <r>
      <rPr>
        <b/>
        <sz val="8"/>
        <color theme="1"/>
        <rFont val="Garamond"/>
        <family val="1"/>
      </rPr>
      <t xml:space="preserve"> sipas Artikujve Ekonomikë</t>
    </r>
  </si>
  <si>
    <t>Konservim prodhim celiqeve Elbasan</t>
  </si>
  <si>
    <r>
      <t xml:space="preserve">Detajimi i Kostos Totale të </t>
    </r>
    <r>
      <rPr>
        <b/>
        <sz val="8"/>
        <color rgb="FFFF0000"/>
        <rFont val="Garamond"/>
        <family val="1"/>
      </rPr>
      <t>Produktit 29</t>
    </r>
    <r>
      <rPr>
        <b/>
        <sz val="8"/>
        <color theme="1"/>
        <rFont val="Garamond"/>
        <family val="1"/>
      </rPr>
      <t xml:space="preserve"> sipas Artikujve Ekonomikë</t>
    </r>
  </si>
  <si>
    <t>Azotiku Monitorimi I Landfilleve</t>
  </si>
  <si>
    <t>M064074</t>
  </si>
  <si>
    <r>
      <t xml:space="preserve">Detajimi i Kostos Totale të </t>
    </r>
    <r>
      <rPr>
        <b/>
        <sz val="8"/>
        <color rgb="FFFF0000"/>
        <rFont val="Garamond"/>
        <family val="1"/>
      </rPr>
      <t>Produktit  30</t>
    </r>
    <r>
      <rPr>
        <b/>
        <sz val="8"/>
        <color theme="1"/>
        <rFont val="Garamond"/>
        <family val="1"/>
      </rPr>
      <t xml:space="preserve"> sipas Artikujve Ekonomikë</t>
    </r>
  </si>
  <si>
    <t>Azotiku Konservime</t>
  </si>
  <si>
    <t>18BQ205</t>
  </si>
  <si>
    <r>
      <t xml:space="preserve">Detajimi i Kostos Totale të </t>
    </r>
    <r>
      <rPr>
        <b/>
        <sz val="8"/>
        <color rgb="FFFF0000"/>
        <rFont val="Garamond"/>
        <family val="1"/>
      </rPr>
      <t>Produktit 31</t>
    </r>
    <r>
      <rPr>
        <b/>
        <sz val="8"/>
        <color theme="1"/>
        <rFont val="Garamond"/>
        <family val="1"/>
      </rPr>
      <t xml:space="preserve"> sipas Artikujve Ekonomikë</t>
    </r>
  </si>
  <si>
    <t>Konservim prodhim kabllo Shkoder</t>
  </si>
  <si>
    <t>M064250</t>
  </si>
  <si>
    <t>Konservim prodhim mobilje sh.a Tirane</t>
  </si>
  <si>
    <t>18BQ210</t>
  </si>
  <si>
    <r>
      <t xml:space="preserve">Detajimi i Kostos Totale të </t>
    </r>
    <r>
      <rPr>
        <b/>
        <sz val="8"/>
        <color rgb="FFFF0000"/>
        <rFont val="Garamond"/>
        <family val="1"/>
      </rPr>
      <t>Produktit 33</t>
    </r>
    <r>
      <rPr>
        <b/>
        <sz val="8"/>
        <color theme="1"/>
        <rFont val="Garamond"/>
        <family val="1"/>
      </rPr>
      <t xml:space="preserve"> sipas Artikujve Ekonomikë</t>
    </r>
  </si>
  <si>
    <t xml:space="preserve">Aparatura laboratorike per treguesit cilesor te naftes dhe gazit </t>
  </si>
  <si>
    <t>M064072</t>
  </si>
  <si>
    <r>
      <t xml:space="preserve">Detajimi i Kostos Totale të </t>
    </r>
    <r>
      <rPr>
        <b/>
        <sz val="8"/>
        <color rgb="FFFF0000"/>
        <rFont val="Garamond"/>
        <family val="1"/>
      </rPr>
      <t>Produktit 34</t>
    </r>
    <r>
      <rPr>
        <b/>
        <sz val="8"/>
        <color theme="1"/>
        <rFont val="Garamond"/>
        <family val="1"/>
      </rPr>
      <t xml:space="preserve"> sipas Artikujve Ekonomikë</t>
    </r>
  </si>
  <si>
    <t>Laborator Levizes</t>
  </si>
  <si>
    <t>M064117</t>
  </si>
  <si>
    <r>
      <t xml:space="preserve">Detajimi i Kostos Totale të </t>
    </r>
    <r>
      <rPr>
        <b/>
        <sz val="8"/>
        <color rgb="FFFF0000"/>
        <rFont val="Garamond"/>
        <family val="1"/>
      </rPr>
      <t>Produktit 35</t>
    </r>
    <r>
      <rPr>
        <b/>
        <sz val="8"/>
        <color theme="1"/>
        <rFont val="Garamond"/>
        <family val="1"/>
      </rPr>
      <t xml:space="preserve"> sipas Artikujve Ekonomikë</t>
    </r>
  </si>
  <si>
    <t xml:space="preserve">Implementi i sistemit te hidranteve </t>
  </si>
  <si>
    <r>
      <t xml:space="preserve">Detajimi i Kostos Totale të </t>
    </r>
    <r>
      <rPr>
        <b/>
        <sz val="8"/>
        <color rgb="FFFF0000"/>
        <rFont val="Garamond"/>
        <family val="1"/>
      </rPr>
      <t>Produktit 36</t>
    </r>
    <r>
      <rPr>
        <b/>
        <sz val="8"/>
        <color theme="1"/>
        <rFont val="Garamond"/>
        <family val="1"/>
      </rPr>
      <t xml:space="preserve"> sipas Artikujve Ekonomikë</t>
    </r>
  </si>
  <si>
    <t>Sistemi I ujrave dhe ne zonat industriale</t>
  </si>
  <si>
    <t>Sistemi i ujrave dhe ne zonat industriale</t>
  </si>
  <si>
    <r>
      <t xml:space="preserve">Detajimi i Kostos Totale të </t>
    </r>
    <r>
      <rPr>
        <b/>
        <sz val="8"/>
        <color rgb="FFFF0000"/>
        <rFont val="Garamond"/>
        <family val="1"/>
      </rPr>
      <t>Produktit 37</t>
    </r>
    <r>
      <rPr>
        <b/>
        <sz val="8"/>
        <color theme="1"/>
        <rFont val="Garamond"/>
        <family val="1"/>
      </rPr>
      <t xml:space="preserve"> sipas Artikujve Ekonomikë</t>
    </r>
  </si>
  <si>
    <t xml:space="preserve">FORMAT 2: FORMATI STANDARD I PËRGATITJES SË KËRKESAVE BUXHETORE PBA 2020-2022 </t>
  </si>
  <si>
    <t>Menaxhimi i Mbetjeve  Urbane</t>
  </si>
  <si>
    <t>06220</t>
  </si>
  <si>
    <t>Ngritja e një sistemi modern dhe efektiv të menaxhimit të integruar të mbetjeve që kontribuon,  mbrojtjen dhe ruajtjen e mjedisit,mbrojtjen e shëndetit të njeriut, dhe mbështet përdorimin racional të burimeve natyrore.</t>
  </si>
  <si>
    <t>Norma e ndotjes se ajrit.</t>
  </si>
  <si>
    <t>45 μg/m3</t>
  </si>
  <si>
    <t>40 μg/m3</t>
  </si>
  <si>
    <t>39 μg/m3</t>
  </si>
  <si>
    <t>% e mbetjeve të trajtuara me standarte  kundrejt sasisë totale të mbetjeve të prodhuara.</t>
  </si>
  <si>
    <t>% e mbetjeve të trajtuara me standarte ne lendfille kundrejt sasisë totale të mbetjeve të prodhuara.</t>
  </si>
  <si>
    <t>% e mbetjeve të rikuperuara kundrejt sasisë totale të mbetjeve të prodhuara.</t>
  </si>
  <si>
    <t>Numri i impianteve rajonalë të trajtimit të mbetjeve të ndërtuara kundrejt numrit total të nevojshëm për trajtimin e gjithë mbetjeve të prodhuara.</t>
  </si>
  <si>
    <t>4/10</t>
  </si>
  <si>
    <t>5/10</t>
  </si>
  <si>
    <t>6/10</t>
  </si>
  <si>
    <t xml:space="preserve">Impianti i prodhimit të energjisë nga mbetjet në Tiranë
</t>
  </si>
  <si>
    <t>Incenerator i ndërtuar</t>
  </si>
  <si>
    <t>Copë</t>
  </si>
  <si>
    <t>Kodi i Projektit të Investimeve 1</t>
  </si>
  <si>
    <t xml:space="preserve">Ndërtim i impianteve të reja për trajtimin e mbetjeve dhe  zgjerim i impianteve ekzistuese </t>
  </si>
  <si>
    <r>
      <t>Produkti 1</t>
    </r>
    <r>
      <rPr>
        <b/>
        <sz val="8"/>
        <color theme="1"/>
        <rFont val="Garamond"/>
        <family val="1"/>
      </rPr>
      <t xml:space="preserve">
</t>
    </r>
  </si>
  <si>
    <t xml:space="preserve"> Impianti i prodhimit të energjisë nga mbetjet në Fier.</t>
  </si>
  <si>
    <t>M064079</t>
  </si>
  <si>
    <t>Detajimi i Kostos Totale të Produktit 1 sipas Artikujve Ekonomikë</t>
  </si>
  <si>
    <r>
      <t>Produkti 2</t>
    </r>
    <r>
      <rPr>
        <sz val="8"/>
        <color rgb="FFFF0000"/>
        <rFont val="Garamond"/>
        <family val="1"/>
      </rPr>
      <t xml:space="preserve"> </t>
    </r>
  </si>
  <si>
    <t>Impianti i prodhimit të energjisë nga mbetjet në Elbasan</t>
  </si>
  <si>
    <t>M064078</t>
  </si>
  <si>
    <r>
      <t xml:space="preserve">Detajimi i Kostos Totale të </t>
    </r>
    <r>
      <rPr>
        <b/>
        <sz val="8"/>
        <color rgb="FFFF0000"/>
        <rFont val="Garamond"/>
        <family val="1"/>
        <charset val="238"/>
      </rPr>
      <t xml:space="preserve">Produktit </t>
    </r>
    <r>
      <rPr>
        <b/>
        <sz val="8"/>
        <color theme="1"/>
        <rFont val="Garamond"/>
        <family val="1"/>
      </rPr>
      <t>2 sipas Artikujve Ekonomikë</t>
    </r>
  </si>
  <si>
    <r>
      <t>Produkti 3</t>
    </r>
    <r>
      <rPr>
        <sz val="8"/>
        <color rgb="FFFF0000"/>
        <rFont val="Garamond"/>
        <family val="1"/>
      </rPr>
      <t xml:space="preserve"> </t>
    </r>
    <r>
      <rPr>
        <b/>
        <sz val="8"/>
        <color rgb="FFFF0000"/>
        <rFont val="Garamond"/>
        <family val="1"/>
      </rPr>
      <t xml:space="preserve">
</t>
    </r>
  </si>
  <si>
    <t>Punime shtese te impiantit te trajtimit te ujrave dhe shtresave te lendfillit Bajkaj</t>
  </si>
  <si>
    <t>18BE205</t>
  </si>
  <si>
    <t>copë</t>
  </si>
  <si>
    <r>
      <t>Produkti 4</t>
    </r>
    <r>
      <rPr>
        <sz val="8"/>
        <color rgb="FFFF0000"/>
        <rFont val="Garamond"/>
        <family val="1"/>
      </rPr>
      <t xml:space="preserve"> </t>
    </r>
    <r>
      <rPr>
        <b/>
        <sz val="8"/>
        <color rgb="FFFF0000"/>
        <rFont val="Garamond"/>
        <family val="1"/>
      </rPr>
      <t xml:space="preserve">
</t>
    </r>
  </si>
  <si>
    <t>Supervizion per "Punime shtese te impiantit te trajtimit te ujrave dhe shtresave te lendfillit Bajkaj"</t>
  </si>
  <si>
    <t>Supervizim punimesh</t>
  </si>
  <si>
    <t>Ndërtimi i venddepozitimit Bushat vazhdimi (faza II)</t>
  </si>
  <si>
    <t>18BE201</t>
  </si>
  <si>
    <t xml:space="preserve">Ndërtimi i venddepozitimit Bushat vazhdimi (faza II)
</t>
  </si>
  <si>
    <t xml:space="preserve"> Qendrueshmeria financiare e sektorit te mbettjeve urbane dhe orientimi drejt performances</t>
  </si>
  <si>
    <t>18BE202</t>
  </si>
  <si>
    <t>Rritje performance</t>
  </si>
  <si>
    <t xml:space="preserve"> Mbyllja dhe rehabilitimi i venddepozitimit ekzistues, ECO Park,  Durrës</t>
  </si>
  <si>
    <t>Venddepozitim I rehabilituar</t>
  </si>
  <si>
    <t xml:space="preserve">Supervizion punimesh "Mbyllja dhe rehabilitimi i venddepozitimit ekzistues, ECO Park,  Durrës"
</t>
  </si>
  <si>
    <t xml:space="preserve">Oponence teknike per projektin "Mbyllja dhe rehabilitimi i venddepozitimit ekzistues   Durrës"
</t>
  </si>
  <si>
    <t>18BE204</t>
  </si>
  <si>
    <t>Oponence teknike nga Instituti I Ndertimit</t>
  </si>
  <si>
    <t xml:space="preserve">Projekte investimesh ne fushen e mbetjeve urbane </t>
  </si>
  <si>
    <t>18BE206</t>
  </si>
  <si>
    <t xml:space="preserve">numer projektesh </t>
  </si>
  <si>
    <t xml:space="preserve">Oponence teknike per projektin "Rehabilitimi dhe kapsulimi i mbetjeve urbane ekzistuese Mbrostar, Fier"
</t>
  </si>
  <si>
    <t xml:space="preserve">Oponence teknike </t>
  </si>
  <si>
    <t>Rehabilitimi dhe kapsulimi i mbetjeve urbane ekzistuese Mbrostar, Fier</t>
  </si>
  <si>
    <t>Supervizim punimesh per "Rehabilitimi dhe kapsulimi i mbetjeve urbane ekzistuese Mbrostar, Fier"</t>
  </si>
  <si>
    <t xml:space="preserve">Produkti 14
</t>
  </si>
  <si>
    <t>Menaxhimi i mbetjeve te ngurta ne Qarkun Vlore (Grant)</t>
  </si>
  <si>
    <t>GM06092</t>
  </si>
  <si>
    <t>Lendfill i ndërtuar</t>
  </si>
  <si>
    <t xml:space="preserve"> Menaxhimi i mbetjeve te ngurta ne Qarkun Vlore (Kredi)</t>
  </si>
  <si>
    <t>18BE304</t>
  </si>
  <si>
    <t xml:space="preserve">Produkti 16
</t>
  </si>
  <si>
    <t>Tvsh, "Menaxhimi i mbetjeve te ngurta ne Qarkun Vlore"</t>
  </si>
  <si>
    <t>M063998</t>
  </si>
  <si>
    <t xml:space="preserve">Produkti 18
</t>
  </si>
  <si>
    <t>Kosto lokale "Menaxhimi i mbetjeve te ngurta ne Qarkun Vlore"</t>
  </si>
  <si>
    <t>M063999</t>
  </si>
  <si>
    <t>Shpronesime</t>
  </si>
  <si>
    <r>
      <t xml:space="preserve">Detajimi i Kostos Totale të </t>
    </r>
    <r>
      <rPr>
        <b/>
        <i/>
        <sz val="8"/>
        <color rgb="FFFF0000"/>
        <rFont val="Garamond"/>
        <family val="1"/>
      </rPr>
      <t xml:space="preserve">Produktit 18 </t>
    </r>
    <r>
      <rPr>
        <b/>
        <i/>
        <sz val="8"/>
        <color theme="1"/>
        <rFont val="Garamond"/>
        <family val="1"/>
      </rPr>
      <t>sipas Artikujve Ekonomikë</t>
    </r>
  </si>
  <si>
    <t xml:space="preserve"> "Menaxhimi i Mbetjeve te Ngurta ne Qarkun e Beratit"</t>
  </si>
  <si>
    <t>GM06054</t>
  </si>
  <si>
    <t>Studim i kryer</t>
  </si>
  <si>
    <r>
      <t xml:space="preserve">Detajimi i Kostos Totale të </t>
    </r>
    <r>
      <rPr>
        <b/>
        <sz val="8"/>
        <color rgb="FFFF0000"/>
        <rFont val="Garamond"/>
        <family val="1"/>
      </rPr>
      <t xml:space="preserve">Produktit 19 </t>
    </r>
    <r>
      <rPr>
        <b/>
        <sz val="8"/>
        <color theme="1"/>
        <rFont val="Garamond"/>
        <family val="1"/>
      </rPr>
      <t>sipas Artikujve Ekonomikë</t>
    </r>
  </si>
  <si>
    <t xml:space="preserve">Produkti 20
</t>
  </si>
  <si>
    <t xml:space="preserve"> TVSH "Sistemi I Menaxhimit te Mbetjeve te Ngurta ne Qarkun e Beratit"</t>
  </si>
  <si>
    <t>M064014</t>
  </si>
  <si>
    <t xml:space="preserve">Produkti 21
</t>
  </si>
  <si>
    <t xml:space="preserve"> Kosto Lokale Sistemi I Menaxhimit te Mbetjeve te Ngurta ne Qarkun e Beratit</t>
  </si>
  <si>
    <t>18BE306</t>
  </si>
  <si>
    <t>Kosto lokale</t>
  </si>
  <si>
    <r>
      <t xml:space="preserve">Detajimi i Kostos Totale të </t>
    </r>
    <r>
      <rPr>
        <b/>
        <sz val="8"/>
        <color rgb="FFFF0000"/>
        <rFont val="Garamond"/>
        <family val="1"/>
      </rPr>
      <t>Produktit 21 s</t>
    </r>
    <r>
      <rPr>
        <b/>
        <sz val="8"/>
        <color theme="1"/>
        <rFont val="Garamond"/>
        <family val="1"/>
      </rPr>
      <t>ipas Artikujve Ekonomikë</t>
    </r>
  </si>
  <si>
    <t xml:space="preserve">Kodi i Projektit të Investimeve </t>
  </si>
  <si>
    <t xml:space="preserve">Ndertim i Stacioneve te Transferimi te Mbetjeve sipas parashikimit te Masterplanit te Mbetjeve(Grand+Kredi)
</t>
  </si>
  <si>
    <t xml:space="preserve">Produkti 22
</t>
  </si>
  <si>
    <t>Ndertim i Stacioneve te Transferimit te Mbetjeve sipas parashikimit te Masterplanit te Mbetjeve (Grand+Kredi)</t>
  </si>
  <si>
    <t>18BE308</t>
  </si>
  <si>
    <t>Stacione të ndërtuara</t>
  </si>
  <si>
    <r>
      <t xml:space="preserve">Detajimi i Kostos Totale të </t>
    </r>
    <r>
      <rPr>
        <b/>
        <sz val="8"/>
        <color rgb="FFFF0000"/>
        <rFont val="Garamond"/>
        <family val="1"/>
      </rPr>
      <t xml:space="preserve">Produktit 22 </t>
    </r>
    <r>
      <rPr>
        <b/>
        <sz val="8"/>
        <color theme="1"/>
        <rFont val="Garamond"/>
        <family val="1"/>
      </rPr>
      <t>sipas Artikujve Ekonomikë</t>
    </r>
  </si>
  <si>
    <t xml:space="preserve">Produkti 23
</t>
  </si>
  <si>
    <t>TVSH "Ndertim i Stacioneve te Transferimit te Mbetjeve sipas parashikimit te Masterplanit te Mbetjeve"</t>
  </si>
  <si>
    <t>18BE309</t>
  </si>
  <si>
    <r>
      <t xml:space="preserve">Detajimi i Kostos Totale të </t>
    </r>
    <r>
      <rPr>
        <b/>
        <sz val="8"/>
        <color rgb="FFFF0000"/>
        <rFont val="Garamond"/>
        <family val="1"/>
      </rPr>
      <t xml:space="preserve">Produktit 23 </t>
    </r>
    <r>
      <rPr>
        <b/>
        <sz val="8"/>
        <color theme="1"/>
        <rFont val="Garamond"/>
        <family val="1"/>
      </rPr>
      <t>sipas Artikujve Ekonomikë</t>
    </r>
  </si>
  <si>
    <t xml:space="preserve">Administrimi i mbetjeve te ngurta ne Juglindje te Shqiperise (Faza II)
</t>
  </si>
  <si>
    <t>Administrimi i mbetjeve te ngurta ne Juglindje te Shqiperise (Faza II)</t>
  </si>
  <si>
    <t>KM06089</t>
  </si>
  <si>
    <r>
      <t xml:space="preserve">Detajimi i Kostos Totale të </t>
    </r>
    <r>
      <rPr>
        <b/>
        <sz val="8"/>
        <color rgb="FFFF0000"/>
        <rFont val="Garamond"/>
        <family val="1"/>
      </rPr>
      <t xml:space="preserve">Produktit 24 </t>
    </r>
    <r>
      <rPr>
        <b/>
        <sz val="8"/>
        <color theme="1"/>
        <rFont val="Garamond"/>
        <family val="1"/>
      </rPr>
      <t>sipas Artikujve Ekonomikë</t>
    </r>
  </si>
  <si>
    <t xml:space="preserve">Produkti 25
</t>
  </si>
  <si>
    <t xml:space="preserve"> TVSH  "Administrimi i mbetjeve te ngurta ne Juglindje te Shqiperise (Faza II)"</t>
  </si>
  <si>
    <t>M063124</t>
  </si>
  <si>
    <r>
      <t xml:space="preserve">Detajimi i Kostos Totale të </t>
    </r>
    <r>
      <rPr>
        <b/>
        <sz val="8"/>
        <color rgb="FFFF0000"/>
        <rFont val="Garamond"/>
        <family val="1"/>
      </rPr>
      <t xml:space="preserve">Produktit 25 </t>
    </r>
    <r>
      <rPr>
        <b/>
        <sz val="8"/>
        <color theme="1"/>
        <rFont val="Garamond"/>
        <family val="1"/>
      </rPr>
      <t>sipas Artikujve Ekonomikë</t>
    </r>
  </si>
  <si>
    <r>
      <t>Produkti 26</t>
    </r>
    <r>
      <rPr>
        <sz val="8"/>
        <color rgb="FFFF0000"/>
        <rFont val="Garamond"/>
        <family val="1"/>
      </rPr>
      <t xml:space="preserve">
</t>
    </r>
  </si>
  <si>
    <t xml:space="preserve">  Administrimi i mbetjeve te ngurta ne Juglindje te Shqiperise, masa shoqëruese, faza e dytë (Rajoni Korçë)</t>
  </si>
  <si>
    <t>18BE310</t>
  </si>
  <si>
    <t>Masa Shoqëruese</t>
  </si>
  <si>
    <r>
      <t xml:space="preserve">Detajimi i Kostos Totale të </t>
    </r>
    <r>
      <rPr>
        <b/>
        <sz val="8"/>
        <color rgb="FFFF0000"/>
        <rFont val="Garamond"/>
        <family val="1"/>
      </rPr>
      <t xml:space="preserve">Produktit 26 </t>
    </r>
    <r>
      <rPr>
        <b/>
        <sz val="8"/>
        <color theme="1"/>
        <rFont val="Garamond"/>
        <family val="1"/>
      </rPr>
      <t>sipas Artikujve Ekonomikë</t>
    </r>
  </si>
  <si>
    <t xml:space="preserve">Produkti 27
</t>
  </si>
  <si>
    <t xml:space="preserve"> TVSH   "Administrimi i mbetjeve te ngurta ne Juglindje te Shqiperise, masa shoqëruese, faza e dytë (Rajoni Korçë)"</t>
  </si>
  <si>
    <t>18BE311</t>
  </si>
  <si>
    <r>
      <t xml:space="preserve">Detajimi i Kostos Totale të </t>
    </r>
    <r>
      <rPr>
        <b/>
        <sz val="8"/>
        <color rgb="FFFF0000"/>
        <rFont val="Garamond"/>
        <family val="1"/>
      </rPr>
      <t xml:space="preserve">Produktit 27 </t>
    </r>
    <r>
      <rPr>
        <b/>
        <sz val="8"/>
        <color theme="1"/>
        <rFont val="Garamond"/>
        <family val="1"/>
      </rPr>
      <t>sipas Artikujve Ekonomikë</t>
    </r>
  </si>
  <si>
    <t xml:space="preserve">Ndertimi i landfillit rajonal Berat dhe masa shoqeruese (Grand+Kredi)
</t>
  </si>
  <si>
    <t xml:space="preserve">Produkti 28
</t>
  </si>
  <si>
    <t>Ndertimi i landfillit rajonal Berat dhe masa shoqeruese</t>
  </si>
  <si>
    <t>18BE314</t>
  </si>
  <si>
    <r>
      <t xml:space="preserve">Detajimi i Kostos Totale të </t>
    </r>
    <r>
      <rPr>
        <b/>
        <sz val="8"/>
        <color rgb="FFFF0000"/>
        <rFont val="Garamond"/>
        <family val="1"/>
      </rPr>
      <t xml:space="preserve">Produktit 28 </t>
    </r>
    <r>
      <rPr>
        <b/>
        <sz val="8"/>
        <color theme="1"/>
        <rFont val="Garamond"/>
        <family val="1"/>
      </rPr>
      <t>sipas Artikujve Ekonomikë</t>
    </r>
  </si>
  <si>
    <t xml:space="preserve">Produkti 29
</t>
  </si>
  <si>
    <t xml:space="preserve">Projekti ne fushen e mbetjeve financuar ne kuadrin e "Ekonomise Cirkulare"  </t>
  </si>
  <si>
    <r>
      <t xml:space="preserve">Detajimi i Kostos Totale të </t>
    </r>
    <r>
      <rPr>
        <b/>
        <sz val="8"/>
        <color rgb="FFFF0000"/>
        <rFont val="Garamond"/>
        <family val="1"/>
      </rPr>
      <t xml:space="preserve">Produktit 29 </t>
    </r>
    <r>
      <rPr>
        <b/>
        <sz val="8"/>
        <color theme="1"/>
        <rFont val="Garamond"/>
        <family val="1"/>
      </rPr>
      <t>sipas Artikujve Ekonomikë</t>
    </r>
  </si>
  <si>
    <t xml:space="preserve">Produkti 30
</t>
  </si>
  <si>
    <t>TVSH  "Ndertimi  i landfillit rajonal Berat dhe masa shoqeruese"</t>
  </si>
  <si>
    <t>18BE312</t>
  </si>
  <si>
    <r>
      <t xml:space="preserve">Detajimi i Kostos Totale të </t>
    </r>
    <r>
      <rPr>
        <b/>
        <sz val="8"/>
        <color rgb="FFFF0000"/>
        <rFont val="Garamond"/>
        <family val="1"/>
      </rPr>
      <t xml:space="preserve">Produktit 30 </t>
    </r>
    <r>
      <rPr>
        <b/>
        <sz val="8"/>
        <color theme="1"/>
        <rFont val="Garamond"/>
        <family val="1"/>
      </rPr>
      <t>sipas Artikujve Ekonomikë</t>
    </r>
  </si>
  <si>
    <t xml:space="preserve">Produkti 31
</t>
  </si>
  <si>
    <t xml:space="preserve">TVSH  per projektin ne fushen e mbetjeve financuar ne kuadrin e "Ekonomise Cirkulare"  </t>
  </si>
  <si>
    <t>Lendfill I ndërtuar</t>
  </si>
  <si>
    <r>
      <t xml:space="preserve">Detajimi i Kostos Totale të </t>
    </r>
    <r>
      <rPr>
        <b/>
        <sz val="8"/>
        <color rgb="FFFF0000"/>
        <rFont val="Garamond"/>
        <family val="1"/>
      </rPr>
      <t xml:space="preserve">Produktit 31 </t>
    </r>
    <r>
      <rPr>
        <b/>
        <sz val="8"/>
        <color theme="1"/>
        <rFont val="Garamond"/>
        <family val="1"/>
      </rPr>
      <t>sipas Artikujve Ekonomikë</t>
    </r>
  </si>
  <si>
    <t xml:space="preserve">Produkti 32
</t>
  </si>
  <si>
    <t xml:space="preserve"> Kosto Lokale per projektin ne fushen e mbetjeve financuar ne kuadrin e "Ekonomise Cirkulare" </t>
  </si>
  <si>
    <t>kosto lokale</t>
  </si>
  <si>
    <r>
      <t xml:space="preserve">Detajimi i Kostos Totale të </t>
    </r>
    <r>
      <rPr>
        <b/>
        <sz val="8"/>
        <color rgb="FFFF0000"/>
        <rFont val="Garamond"/>
        <family val="1"/>
      </rPr>
      <t xml:space="preserve">Produktit 32 </t>
    </r>
    <r>
      <rPr>
        <b/>
        <sz val="8"/>
        <color theme="1"/>
        <rFont val="Garamond"/>
        <family val="1"/>
      </rPr>
      <t>sipas Artikujve Ekonomikë</t>
    </r>
  </si>
  <si>
    <t xml:space="preserve">Mbështetje për zbatimin e Masterplanit të Menaxhimit të Mbetjeve të Ngurta.
</t>
  </si>
  <si>
    <t xml:space="preserve"> Mbështetje për zbatimin e Masterplanit të Menaxhimit të Mbetjeve të Ngurta.</t>
  </si>
  <si>
    <t>18BE316</t>
  </si>
  <si>
    <t xml:space="preserve">Mbështetje për zbatimin e Masterplanit të Menaxhimit të Mbetjeve të Ngurta (Grand+Kredi)
</t>
  </si>
  <si>
    <r>
      <t xml:space="preserve">Detajimi i Kostos Totale të </t>
    </r>
    <r>
      <rPr>
        <b/>
        <sz val="8"/>
        <color rgb="FFFF0000"/>
        <rFont val="Garamond"/>
        <family val="1"/>
      </rPr>
      <t xml:space="preserve">Produktit 33 </t>
    </r>
    <r>
      <rPr>
        <b/>
        <sz val="8"/>
        <color theme="1"/>
        <rFont val="Garamond"/>
        <family val="1"/>
      </rPr>
      <t>sipas Artikujve Ekonomikë</t>
    </r>
  </si>
  <si>
    <t>TVSH, Mbështetje për zbatimin e Masterplanit të Menaxhimit të Mbetjeve të Ngurta.</t>
  </si>
  <si>
    <t>18BE315</t>
  </si>
  <si>
    <t xml:space="preserve">Rimbursim TVSH </t>
  </si>
  <si>
    <t>Programi “Planifikim, Menaxhim, Administrim”, planifikon/detajon, monitoron dhe menaxhon fondet buxhetore (shpenzime korrente dhe kapitale), të miratuara me ligjin vjetor të buxhetit, për realizimin e qëllimit dhe arritjen e objektivave te politikës së programit, për funksionimin dhe forcimin e kapaciteteve administrative të Aparatit të Ministrisë së Infrastruktuës dhe Energjisë, rritjen e standardeve dhe performancës së punës së tyre.</t>
  </si>
  <si>
    <t xml:space="preserve">Programi “Planifikim, Menaxhim, Administrim” ka si qellim arritjen e objektivave te politikës së programit, për funksionimin dhe forcimin e kapaciteteve administrative të Aparatit të Ministrisë së Infrastruktuës dhe Energjisë, rritjen e standardeve dhe performancës së punës së tyre. </t>
  </si>
  <si>
    <t>Forcimi I kapaciteteve administrative dhe rritje e standardeve ne pune.</t>
  </si>
  <si>
    <t>Rritja dhe zhvillimi i kapaciteteve planifikuese dhe menaxhuese, nëpërmjet programeve trajnuese dhe zhvilluese</t>
  </si>
  <si>
    <t>Mirëmenaxhimi i stafit të aparatit të MIE-së dhe politikbërja me sukses brenda fushës së përgjegjësisë shtetërore të institucionit.</t>
  </si>
  <si>
    <t>Rritja e standardeve në punë</t>
  </si>
  <si>
    <t>Forcimi kapaciteteve administrative nepermjet trajnimeve</t>
  </si>
  <si>
    <t>Administata funksionale e MIE-së</t>
  </si>
  <si>
    <t>Funksionimi normal i administratës së MIE-së nëpërmjet kryerjes së pagave, sigurimeve shoqërore/shëndetsore, mallrave dhe shërbimeve.</t>
  </si>
  <si>
    <t>Numër punonjësi</t>
  </si>
  <si>
    <t>Blerje pajisje zyre e administratës funksionale</t>
  </si>
  <si>
    <t>Blerje pajisje zyrash</t>
  </si>
  <si>
    <t>M063701</t>
  </si>
  <si>
    <t>Numer pajisjesh</t>
  </si>
  <si>
    <t>Rikonstruksion dhe supervizion i godinës së MIE-së.</t>
  </si>
  <si>
    <t>Mbikqyrje punimesh për rikonstruksionin e godinës së Ish MZHU-së</t>
  </si>
  <si>
    <t>M064044</t>
  </si>
  <si>
    <t>Mbikqyrje punimesh per rikonstruksionin e godines se MIE-së.</t>
  </si>
  <si>
    <t>Monitorim</t>
  </si>
  <si>
    <t xml:space="preserve">Produkti 3 </t>
  </si>
  <si>
    <t>Rikonstruksion në godinën Nr.2, në ish MZHU-në (kontrata shtesë)</t>
  </si>
  <si>
    <t>18BH502</t>
  </si>
  <si>
    <t>Rikonstruksion në godinën Nr.2</t>
  </si>
  <si>
    <t>Numër ndërtese</t>
  </si>
  <si>
    <t>Kosto totale e produkti 3</t>
  </si>
  <si>
    <t>Asistencë teknike për zhvillimin e infratsrukturës digjitale</t>
  </si>
  <si>
    <t>18BH503</t>
  </si>
  <si>
    <t>Asistence teknike "Zhvillimi I infrastrukturës digjitale rajonale"</t>
  </si>
  <si>
    <t>Asistence teknike</t>
  </si>
  <si>
    <t>TVSH"Asistencë teknike për zhvillimin e infratsrukturës digjitale"</t>
  </si>
  <si>
    <t>TVSH "Asistence teknike Zhvillimi I infrastrukturës digjitale rajonale"</t>
  </si>
  <si>
    <t>Hartimi I projekt-zbatimit të objektit "Rikonstruksion i ish godinës së drejtorisë së Përgjithsme të Burgjeve, Tiranë</t>
  </si>
  <si>
    <t>18BH504</t>
  </si>
  <si>
    <t xml:space="preserve">Projekt zbatim i godinës </t>
  </si>
  <si>
    <t>Projekt</t>
  </si>
  <si>
    <t>Çentrali telefonik ne godinën Nr.2</t>
  </si>
  <si>
    <t>18BH505</t>
  </si>
  <si>
    <t>Çentrali telefonik</t>
  </si>
  <si>
    <t>Numër</t>
  </si>
  <si>
    <t>Blerje autoveture</t>
  </si>
  <si>
    <t>18BH506</t>
  </si>
  <si>
    <t>Autoveturë</t>
  </si>
  <si>
    <r>
      <t xml:space="preserve">Detajimi i Kostos Totale të </t>
    </r>
    <r>
      <rPr>
        <b/>
        <sz val="8"/>
        <color rgb="FFFF0000"/>
        <rFont val="Garamond"/>
        <family val="1"/>
      </rPr>
      <t>Produktit 8</t>
    </r>
    <r>
      <rPr>
        <b/>
        <sz val="8"/>
        <color theme="1"/>
        <rFont val="Garamond"/>
        <family val="1"/>
      </rPr>
      <t xml:space="preserve"> sipas Artikujve Ekonomikë</t>
    </r>
  </si>
  <si>
    <t>Instalim I sistemit te fonisë, projektim, ndriçim në sallën e mbledhjeve</t>
  </si>
  <si>
    <t>18BH507</t>
  </si>
  <si>
    <t>Sistem fonie dhe ndriçim</t>
  </si>
  <si>
    <t>Sistemit I sinjalizimit të fonisë, projektim, ndriçimt në sallën e mbledhjeve</t>
  </si>
  <si>
    <t>18BH508</t>
  </si>
  <si>
    <t>Sistem sinjalizimi</t>
  </si>
  <si>
    <r>
      <t xml:space="preserve">Detajimi i Kostos Totale të </t>
    </r>
    <r>
      <rPr>
        <b/>
        <sz val="8"/>
        <color rgb="FFFF0000"/>
        <rFont val="Garamond"/>
        <family val="1"/>
      </rPr>
      <t>Produktit 10</t>
    </r>
    <r>
      <rPr>
        <b/>
        <sz val="8"/>
        <color theme="1"/>
        <rFont val="Garamond"/>
        <family val="1"/>
      </rPr>
      <t xml:space="preserve"> sipas Artikujve Ekonomikë</t>
    </r>
  </si>
  <si>
    <t>Sistemit fotovoltaik në tarracën e godinës Nr.1</t>
  </si>
  <si>
    <t>Sistem fotovoltaik</t>
  </si>
  <si>
    <r>
      <t xml:space="preserve">Detajimi i Kostos Totale të </t>
    </r>
    <r>
      <rPr>
        <b/>
        <sz val="8"/>
        <color rgb="FFFF0000"/>
        <rFont val="Garamond"/>
        <family val="1"/>
      </rPr>
      <t>Produktit 11</t>
    </r>
    <r>
      <rPr>
        <b/>
        <sz val="8"/>
        <color theme="1"/>
        <rFont val="Garamond"/>
        <family val="1"/>
      </rPr>
      <t xml:space="preserve"> sipas Artikujve Ekonomikë</t>
    </r>
  </si>
  <si>
    <t>Blerje pajisje elektronike pc, fotokopje etj</t>
  </si>
  <si>
    <t>Pajisje elektronike</t>
  </si>
  <si>
    <r>
      <t xml:space="preserve">Detajimi i Kostos Totale të </t>
    </r>
    <r>
      <rPr>
        <b/>
        <sz val="8"/>
        <color rgb="FFFF0000"/>
        <rFont val="Garamond"/>
        <family val="1"/>
      </rPr>
      <t>Produktit 12</t>
    </r>
    <r>
      <rPr>
        <b/>
        <sz val="8"/>
        <color theme="1"/>
        <rFont val="Garamond"/>
        <family val="1"/>
      </rPr>
      <t xml:space="preserve"> sipas Artikujve Ekonomikë</t>
    </r>
  </si>
  <si>
    <t>Sistem informatik për shërbimet e rimburisimit e sherbimeve ndaj qytetarëve</t>
  </si>
  <si>
    <t xml:space="preserve">Sistem informatik </t>
  </si>
  <si>
    <t>Planifikimi Urban</t>
  </si>
  <si>
    <t>06180</t>
  </si>
  <si>
    <t xml:space="preserve">
Ky program harton, mbështet dhe zbaton procese dhe politika për planifikimin dhe zhvillimin e qëndrueshëm urban, kontrollin e territorit, mbetjet urbane, si dhe mbështet zhvillimin e vendit në nivel rajoni, sipas fushave të përgjegjësisë; harton, mbështet, financon dhe zbaton projekte në fushat e mësipërme.
</t>
  </si>
  <si>
    <t xml:space="preserve">Zbatueshmëria e politikave dhe strategjive për një zhvillim territori të qëndrueshëm dhe të balancuar, si dhe detyrimet e përafrimit të kuadrit ligjor sipas kritereve të BE për dokumentet e  planifikimit të territorit, rregullave teknike, kritereve urbane dhe standardeve teknike të ndërtimit për Republikën e Shqipërisë. </t>
  </si>
  <si>
    <t>Fuqizimi i funksionit menaxhues, në funksion të implementimit të suksesshëm të programit, konform kërkesave të kuadrit ligjor në fuqi</t>
  </si>
  <si>
    <t xml:space="preserve">Realizimi i Projekteve Konkrete </t>
  </si>
  <si>
    <t>Hartimi dhe monitorimi i Planeve ne nivel lokal dhe rajonal</t>
  </si>
  <si>
    <t>Hartimi i Masterplanit të mbetjeve</t>
  </si>
  <si>
    <t>Hartimin e rregullave dhe standardeve të projektimit në disa fusha ne vijim te MSA dhe perafrimit te legjislacionit tone me BE</t>
  </si>
  <si>
    <t xml:space="preserve">Mbeshtetjen e projekteve me fokus lokal, rajonal dhe ne rang vendi, si dhe hartimin e rregullave teknike ne projektim duke i harmonizuar këto plane me PPK, PINS Durana dhe PINS Tiranë Durrës, per nje zhvillimit te barabarte ne territorit.
</t>
  </si>
  <si>
    <t>Administratë funksionale për realizimin e politikave të Planifikimit Urban</t>
  </si>
  <si>
    <t>Projekte të zbatuara AQTN</t>
  </si>
  <si>
    <t>Territore të zhvilluara</t>
  </si>
  <si>
    <t>Menaxhim i mbetjeve të ngurta Urbane</t>
  </si>
  <si>
    <t>Standarte Urbane sipas Direktivave të BE</t>
  </si>
  <si>
    <t xml:space="preserve">Administratë funksionale për realizimin e politikave të Planifikimit Urban </t>
  </si>
  <si>
    <t xml:space="preserve">Sigurimi i shërbimeve bazë për realizimin efektiv të përgjegjësive funksionale të institucioneve të varësisë per realizimin e politikave të zhvillimit urban </t>
  </si>
  <si>
    <t>numër punonjësish</t>
  </si>
  <si>
    <r>
      <t xml:space="preserve">Detajimi i Kostos Totale të </t>
    </r>
    <r>
      <rPr>
        <b/>
        <sz val="9"/>
        <color rgb="FFFF0000"/>
        <rFont val="Garamond"/>
        <family val="1"/>
      </rPr>
      <t>Produktit 1</t>
    </r>
    <r>
      <rPr>
        <b/>
        <sz val="9"/>
        <color theme="1"/>
        <rFont val="Garamond"/>
        <family val="1"/>
      </rPr>
      <t xml:space="preserve"> sipas Artikujve Ekonomikë</t>
    </r>
  </si>
  <si>
    <t>M064255</t>
  </si>
  <si>
    <t>Pajisje informatike AQTN</t>
  </si>
  <si>
    <t>Në përputhje me objektivat dhe programet, si dhe shërbimet online, shihet e nevojshme për mbarëvajtjen e punës, të paturit të pajisjeve informatike përkatëse (software, programe, pajisje etj)</t>
  </si>
  <si>
    <r>
      <t xml:space="preserve">Detajimi i Kostos Totale të </t>
    </r>
    <r>
      <rPr>
        <b/>
        <sz val="9"/>
        <color rgb="FFFF0000"/>
        <rFont val="Garamond"/>
        <family val="1"/>
      </rPr>
      <t xml:space="preserve">Produktit 1 </t>
    </r>
    <r>
      <rPr>
        <b/>
        <sz val="9"/>
        <color theme="1"/>
        <rFont val="Garamond"/>
        <family val="1"/>
      </rPr>
      <t>sipas Artikujve Ekonomikë</t>
    </r>
  </si>
  <si>
    <t>M064086</t>
  </si>
  <si>
    <t xml:space="preserve">Produkti 2 </t>
  </si>
  <si>
    <t>Pajisje per skeleri dhe rafte arkivore AQTN</t>
  </si>
  <si>
    <t>Ruajtja e parametrave tekniko-profesionale  te dokumenteve arkivore si dhe kriteret e zbatimit te Ligjit "Per Arkivat",kerkojne sigurimin e tyre ne rafte e skeleri metalike arkivore. Arkivi si nje institucion qe arshivon ne vazhdimesi dokumente arkivore ne fushen e ndertimit e kerkon si domosdoshmeri dhe sigurimin e tyre ne pajisje te tilla.</t>
  </si>
  <si>
    <r>
      <t xml:space="preserve">Detajimi i Kostos Totale të </t>
    </r>
    <r>
      <rPr>
        <b/>
        <sz val="9"/>
        <color rgb="FFFF0000"/>
        <rFont val="Garamond"/>
        <family val="1"/>
      </rPr>
      <t xml:space="preserve">Produktit 2 </t>
    </r>
    <r>
      <rPr>
        <b/>
        <sz val="9"/>
        <color theme="1"/>
        <rFont val="Garamond"/>
        <family val="1"/>
      </rPr>
      <t>sipas Artikujve Ekonomikë</t>
    </r>
  </si>
  <si>
    <t>M061461</t>
  </si>
  <si>
    <t>Projektzbatim per ndertim AQTN</t>
  </si>
  <si>
    <t xml:space="preserve">Nga zbatimi i VKM 234,date 21/03/2017"per kalimin ne administrim te Universitetit Politeknik Fakulteti Matematikes dhe Fizikes " se nje sip. te konsiderueshme nga AQTN, si dhe ne zbatim te Ligjit "Per Arkivat" nr.9154 date 06/09/2013 dhe Ligjit nr.107/2014 "Per planifikimin dhe zhvillimin e territorit" e kerkojne si domosdoshmeri krijimin e ambjenteve shtese (shtese kati) per AQTN.Gjithashtu AQTN vazhdimisht pasurohet me dokumente te reja arkivore ne fushen e ndertimit te cilart i perkasin kohes pas viteve 1990.. Ky projektzbatim  do te sherbeje per krijimin e hapesirave te reja (shtese kati) per te krijuar nje ruajtje dhe  sherbim bashkekohor  per qytetaret. 
</t>
  </si>
  <si>
    <t>projekt</t>
  </si>
  <si>
    <t>M064084</t>
  </si>
  <si>
    <t>TVSH -Zhvillimi i Integruar dhe i Qëndrueshëm i Zonës Bregdetare, GIZ</t>
  </si>
  <si>
    <t xml:space="preserve">Në kuadër të një procesi gjithëpërfshirës synohet të zhvillohen prioritetet për zhvillimin ekonomik rajonal duke marrë në konsideratë objektivat e zhvillimit rual dhe menaxhimin e qëndrueshëm të biodiversitetit. Rezultati i parë do të jetë një plan veprimi i integruar për menaxhimin e zonës së bregdetit, i cili do të parashikojë ndërhyrjet për investime me qëllim rritjen e potencialit turisitk, modele të partneritetit publik privat dhe masa në mbrojtje të burimeve natyrore.  </t>
  </si>
  <si>
    <r>
      <t xml:space="preserve">Detajimi i Kostos Totale të </t>
    </r>
    <r>
      <rPr>
        <b/>
        <sz val="9"/>
        <color rgb="FFFF0000"/>
        <rFont val="Garamond"/>
        <family val="1"/>
      </rPr>
      <t>Produktit 2</t>
    </r>
    <r>
      <rPr>
        <b/>
        <sz val="9"/>
        <color theme="1"/>
        <rFont val="Garamond"/>
        <family val="1"/>
      </rPr>
      <t xml:space="preserve"> sipas Artikujve Ekonomikë</t>
    </r>
  </si>
  <si>
    <t>M064080</t>
  </si>
  <si>
    <t>Hartimi i Planeve te Pergjithshme Vendore</t>
  </si>
  <si>
    <t xml:space="preserve">Projekti synon mbështetjen financiare dhe teknike për hartimin e planeve të përgjithshme vendore për të 61 bashkitë, në vijim të reformës administrativo-territoriale. Njësitë e reja vendore në bashkëpunim me qeverisjen qendrore, ekspertizën e huaj dhe kombëtare do të hartojmë planet vendore, që do të shërbejnë si bazë për një zhvillim të qëndrueshëm ekonomik e social të tyre. </t>
  </si>
  <si>
    <t>projekt/bashki</t>
  </si>
  <si>
    <t>M064136</t>
  </si>
  <si>
    <t>Projekte pilot për rikualifikimin e blloqeve urbane</t>
  </si>
  <si>
    <t>Investimi në zonat urbane, dhe mbështetja financiare në investimin e përmirësimeve infrastrukturore urbane, do të nxiste sipërmarrësit të investojne në zonë duke sjellë gjenerimin e më shumë të ardhurave për banorët dhe krijimin e modeleve të suksesit, të cilat mund të replikohen më pas edhe në  blloqe urbane ne qytete të tjera.</t>
  </si>
  <si>
    <r>
      <t xml:space="preserve">Detajimi i Kostos Totale të </t>
    </r>
    <r>
      <rPr>
        <b/>
        <sz val="9"/>
        <color rgb="FFFF0000"/>
        <rFont val="Garamond"/>
        <family val="1"/>
      </rPr>
      <t>Produktit 4</t>
    </r>
    <r>
      <rPr>
        <b/>
        <sz val="9"/>
        <color theme="1"/>
        <rFont val="Garamond"/>
        <family val="1"/>
      </rPr>
      <t xml:space="preserve"> sipas Artikujve Ekonomikë</t>
    </r>
  </si>
  <si>
    <t>M064137</t>
  </si>
  <si>
    <t>Projekt për zonën e liqenit të Pogradecit (Tushemisht - Drilon)</t>
  </si>
  <si>
    <t>Investimi në zonën turistike urbane, ndërtimi i një programi të sipërmarrjes nga partnerët e projektit dhe mbështetja financiare në investimin e përmirësimeve infrastrukturore urbane, do të nxiste sipërmarrësit të investonin në zonë duke sjellë gjenerimin e më shumë të ardhurave për banorët dhe krijimin e modeleve të suksesit, të cilat mund të replikohen më pas edhe në zona të tjera.</t>
  </si>
  <si>
    <r>
      <t xml:space="preserve">Detajimi i Kostos Totale të </t>
    </r>
    <r>
      <rPr>
        <b/>
        <sz val="9"/>
        <color rgb="FFFF0000"/>
        <rFont val="Garamond"/>
        <family val="1"/>
      </rPr>
      <t>Produktit 5</t>
    </r>
    <r>
      <rPr>
        <b/>
        <sz val="9"/>
        <color theme="1"/>
        <rFont val="Garamond"/>
        <family val="1"/>
      </rPr>
      <t xml:space="preserve"> sipas Artikujve Ekonomikë</t>
    </r>
  </si>
  <si>
    <t>M064138</t>
  </si>
  <si>
    <t>Hartimi i Planeve Sektoriale/Rajonale me tematika të veçanta</t>
  </si>
  <si>
    <t>Projekti konsiston në vlerësim dhe analizë të gjendjes ekzistuese të territorit, vlerësim të potencialeve, risqeve dhe mundësive që paraqet territori për zhvillim të qëndrueshëm ekonomik, social dhe mjedisor. Planet e hartuara do të konkludojnë me propozime konkrete për projekte strategjike për zbatim të cilat do të ndikojnë në shkallë të gjerë zhvillimin ekonomik dhe social të zonës në studim. Ato do të shërbejnë si referencë për stafet e  institucioneve sipas fushave te veprimtarise.</t>
  </si>
  <si>
    <t>plane</t>
  </si>
  <si>
    <t>M064085</t>
  </si>
  <si>
    <t>TVSH per projektin e KfW   Hartimi i Masterplanit në fushën e Mbetjeve, KFW</t>
  </si>
  <si>
    <t>Hartimi i master planit në këtë fushë do të përcaktojë venddepozitimet e reja në gjithë territorin e vendit, do të prioritizojë mbylljet e venddepozitimeve jo-sanitare ekzistuese, do të shqyrtojë metodologjinë më të përshtatshme për përpunimin e mbetjeve me kostot respektive, si dhe do të krijojë një sistem prioritizimi për gjithë investimet sipas një plani investimesh të detajuar në tre faza 2017, 2025, 2030.</t>
  </si>
  <si>
    <t>18BM901</t>
  </si>
  <si>
    <t>Pershtatja dhe adaptimi i  eurokodeve 5, 9 dhe 6 (pjesa 3) dhe 7 (pjesa 3)</t>
  </si>
  <si>
    <t>Projekti konsiston në pershtatjen dhe adaptimin e eurokodeve 5, 9 dhe 6 (pjesa 3) dhe 7 (pjesa 3)
për plotësimin e paketës prej 10 Eurokode për ti hapur rrugën hartimit të Anekseve Kombëtare.
Futja në zbatim e Eurokodeve në vendin tonë do të sjellë një ndryshim mjaft cilësor për
përmirësimin e metodave të projektimit për veprat e ndërtimit, e cila do të ndikojnë edhe në cilësinë e zbatimit të tyre. Procesi i përafrimit të legjislacionit kombëtar me atë Europian do të përfshijë edhe fushat e standardeve të sigurisë, cilësisë dhe prodhimit për veprat e ndërtimit. Përfitimet që rrjedhin nga adoptimi dhe më pas zbatimi i Eurokodeve EN në vendin tonë, janë të konsiderueshme.</t>
  </si>
  <si>
    <t>M064140</t>
  </si>
  <si>
    <t>Sistemi i integruar për nformatizimin e Manualit të çmimeve për zërat e punimeve në ndërtim</t>
  </si>
  <si>
    <t>Projekti konsiston në unifikimin e metodologjisë së
llogaritjes dhe të formatit të paraqitjes së preventivave e të analizës së kostos për punimet e ndërtimit, sipas programeve kompjuterike, në lehtësimin e veprimtarisë së subjekteve, që zhvillojnë veprimtari në këtë fushë, lehtësimin e kontrollit tekniko-financiar të punimeve të ndërtimit dhe në shmangien e informalitetit në veprimtarinë prodhuese, në tregun e ndërtimeve në Shqipëri. Projekti (sitemi informatik) i jep lehtësi përditësimit dhe pasurimit
të manualit teknike të çmimeve të ndërtimit, përfshirë analizat teknike të tyre, si dhe buletinit të çmimeve të materialeve të ndërtimit, në çdo kohë dhe në kohë rekord. Për të shmangur informalitetin dhe për të vënë në barazi ligjore të gjithë tatimpaguesit, të gjitha detyrimet tatimore ndaj shtetit dhe detyrimet e tjera, të lidhura me veprimtarinë ndërtuese,
në fushën e ndërtimit, përfshirë sigurimet shëndetësore dhe shoqërore, të llogariten sipas vlerave faktike të punimeve, të zbërthyera sipas strukturës së kostos.</t>
  </si>
  <si>
    <t>manual</t>
  </si>
  <si>
    <t>M064141</t>
  </si>
  <si>
    <t>Hartimi i udhëzimeve për zbatimin e Eurokodeve</t>
  </si>
  <si>
    <t xml:space="preserve">Projekti konsiston në hartimin e manualeve udhezuese per secilin nga 10 Eurokodet qe do te perkthehen, pershtaten dhe vendosen ne zbatim si standarde detyruese ne fushen e projektimit te objekteve ndertimore. Eurokodet do te jene te shoqeruara nga Anekset Kombetare, dhe duke pasur parasysh kompleksitetin dhe vellimin e tyre, ato rekomandohet te shoqerohen me udhezues qe spjegojne perberjen dhe zbatueshmerine e tyre. </t>
  </si>
  <si>
    <r>
      <t xml:space="preserve">Detajimi i Kostos Totale të </t>
    </r>
    <r>
      <rPr>
        <b/>
        <sz val="9"/>
        <color rgb="FFFF0000"/>
        <rFont val="Garamond"/>
        <family val="1"/>
      </rPr>
      <t>Produktit 3</t>
    </r>
    <r>
      <rPr>
        <b/>
        <sz val="9"/>
        <color theme="1"/>
        <rFont val="Garamond"/>
        <family val="1"/>
      </rPr>
      <t xml:space="preserve"> sipas Artikujve Ekonomikë</t>
    </r>
  </si>
  <si>
    <t>M064142</t>
  </si>
  <si>
    <t>Hartimi i standarteve të projektimit të strukturave Industriale</t>
  </si>
  <si>
    <t>Projekti konsiston në hartimin e standardeve të projektimit për strukturat industriale, duke u bazuar në standardet evropiane dhe përshtatjen e tyre me legjislacionin shqiptar në fuqi. Kuadri ligjor në fuqi nuk rregullon çështjet e standarteve të projektimit për objektet e përdorimit publik dhe privat, duke krijuar kushtet për projektim joprofesional dhe të pastandartizuar, gjë që krijon premisa për rrezikimin e sigurisë dhe cilësisë së jetës së qytetarëve, si dhe përbën rrezik për dështimin e investimeve publike dhe private.</t>
  </si>
  <si>
    <t>standard</t>
  </si>
  <si>
    <t>M064143</t>
  </si>
  <si>
    <t>Hartimi i Anekseve Kombëtare të Eurokodeve</t>
  </si>
  <si>
    <t xml:space="preserve">Projekti konsiston në rifreskimin dhe përditësimin e anekseve kombëtare të Eurokodeve, të cilat janë të nevojshme për zbatimin e plotë të Eurokodeve. </t>
  </si>
  <si>
    <t>18BM906</t>
  </si>
  <si>
    <t>Produkti</t>
  </si>
  <si>
    <t>Hartimi i Standardeve të projektimit të spitaleve dhe klinikave mjekësore</t>
  </si>
  <si>
    <t>Projekti konsiston në hartimin e standardeve të projektimit për spitale dhe klinika mjekësore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t>
  </si>
  <si>
    <r>
      <t xml:space="preserve">Detajimi i Kostos Totale të </t>
    </r>
    <r>
      <rPr>
        <b/>
        <sz val="9"/>
        <color rgb="FFFF0000"/>
        <rFont val="Garamond"/>
        <family val="1"/>
      </rPr>
      <t>Produktit 6</t>
    </r>
    <r>
      <rPr>
        <b/>
        <sz val="9"/>
        <color theme="1"/>
        <rFont val="Garamond"/>
        <family val="1"/>
      </rPr>
      <t xml:space="preserve"> sipas Artikujve Ekonomikë</t>
    </r>
  </si>
  <si>
    <t>18BM907</t>
  </si>
  <si>
    <t>Hartimi i Standardeve të projektimit të universiteteve dhe ambjenteve të tyre plotësuese (konvikte, ambjente sportive etj.)</t>
  </si>
  <si>
    <t xml:space="preserve">Projekti konsiston në hartimin e standardeve të projektimit për universiteteve dhe ambjenteve të tyre plotësuese (konvikte, ambjente sportive, etj) duke u bazuar në standardet europiane dhe përshtatjen e tyre me legjislacionin shqiptar në fuqi. Kuadri ligjor në fuqi nuk rregullon çështjet e standardeve të projektimit për objektet e përdorimit publik dhe privat në këtë fushë, duke krijuar kushtet për projektim joprofesional dhe të pastandardizuar, gjë që krijon premisa për të rrezikuar sigurinë dhe cilësinë e jetës së qytetarëve, si dhe përbën rrezik për dështimin e investimeve publike dhe private. </t>
  </si>
  <si>
    <r>
      <t xml:space="preserve">Detajimi i Kostos Totale të </t>
    </r>
    <r>
      <rPr>
        <b/>
        <sz val="9"/>
        <color rgb="FFFF0000"/>
        <rFont val="Garamond"/>
        <family val="1"/>
      </rPr>
      <t>Produktit 7</t>
    </r>
    <r>
      <rPr>
        <b/>
        <sz val="9"/>
        <color theme="1"/>
        <rFont val="Garamond"/>
        <family val="1"/>
      </rPr>
      <t xml:space="preserve"> sipas Artikujve Ekonomikë</t>
    </r>
  </si>
  <si>
    <t>18BM908</t>
  </si>
  <si>
    <t>Sistem i integruar për informatizimin e manualit të tarifave për shërbime në planifikim territori, projektim, mbikqyrje dhe kolaudim</t>
  </si>
  <si>
    <t>Projekti konsiston në bërjen efektive të përllogaritjes së pagesës së shërbimeve nëpërmjet programeve kompjuterike, në lehtësimin e veprimtarisë së subjekteve, që zhvillojnë veprimtari në fushën e planifikimit, projektimit, mbikqyrjes dhe kolaudimit të veprave ndërtimore, lehtësimin e kontrollit financiar për përcaktimin e fondit të shërbimeve nga institucionet publike e private në këto fusha, për të evituar shmangien e mos pagimit të tatimit mbi vleren reale. Projekti (sitemi informatik) jep mundesi për përcaktimin sa më drejtë të pagesës si derivat i tipologjisë së shërbimit në bazë të kostove të ngarkimit të projektit bazuar në kostot e llogaritshme ose vlerësuese për grupet tarifore. Për të shmangur informalitetin dhe për të vënë në barazi ligjore të gjithë tatimpaguesit, të gjitha detyrimet tatimore ndaj shtetit dhe detyrimet e tjera, të lidhura me veprimtarinë studimore projektuese mbikqyrëse dhe kolauduese, në fushën e ndërtimit të
veprave publike dhe private.</t>
  </si>
  <si>
    <r>
      <t xml:space="preserve">Detajimi i Kostos Totale të </t>
    </r>
    <r>
      <rPr>
        <b/>
        <sz val="9"/>
        <color rgb="FFFF0000"/>
        <rFont val="Garamond"/>
        <family val="1"/>
      </rPr>
      <t>Produktit 8</t>
    </r>
    <r>
      <rPr>
        <b/>
        <sz val="9"/>
        <color theme="1"/>
        <rFont val="Garamond"/>
        <family val="1"/>
      </rPr>
      <t xml:space="preserve"> sipas Artikujve Ekonomikë</t>
    </r>
  </si>
  <si>
    <t>Financimi I Huaj</t>
  </si>
  <si>
    <t>GM06108</t>
  </si>
  <si>
    <t>Zhvillimi i integruar dhe i qendrueshem i zones bregdetare, GIZ</t>
  </si>
  <si>
    <t>Zhvillimi i integruar dhe i qendrueshem i zones bregdetare për fshatrat e bashkisë Himarë dhe Vlorë të qarkut të Vlorës</t>
  </si>
  <si>
    <t>zone e zhvilluar (Bashkia)</t>
  </si>
  <si>
    <r>
      <t xml:space="preserve">Detajimi i Kostos Totale të </t>
    </r>
    <r>
      <rPr>
        <b/>
        <sz val="9"/>
        <color rgb="FFFF0000"/>
        <rFont val="Garamond"/>
        <family val="1"/>
      </rPr>
      <t>Produktit 9</t>
    </r>
    <r>
      <rPr>
        <b/>
        <sz val="9"/>
        <color theme="1"/>
        <rFont val="Garamond"/>
        <family val="1"/>
      </rPr>
      <t xml:space="preserve"> sipas Artikujve Ekonomikë</t>
    </r>
  </si>
  <si>
    <t>Projekti i GIZ, Lëvizja urbane miqësore ndaj mjedisit në Bashkinë Tiranë</t>
  </si>
  <si>
    <t xml:space="preserve">Ky projekt do të mbështesë:
- projektet pilote me impakt të matshëm, me zgjidhje të qëndrueshme sa i përket levizjes urbane, të cilat mund të ripërdoren në pjesë të ndryshme të territorit
- bashkëpunimet midis partrerëve (publik – privat)
- do të realizojë trajnime
- do të krijojë një rrjetë informacioni e cila do të përdoret nga kushdo
- do të mbështes procesin e transformimit të transportit alternativ  </t>
  </si>
  <si>
    <r>
      <t xml:space="preserve">Detajimi i Kostos Totale të </t>
    </r>
    <r>
      <rPr>
        <b/>
        <sz val="9"/>
        <color rgb="FFFF0000"/>
        <rFont val="Garamond"/>
        <family val="1"/>
      </rPr>
      <t>Produktit 10</t>
    </r>
    <r>
      <rPr>
        <b/>
        <sz val="9"/>
        <color theme="1"/>
        <rFont val="Garamond"/>
        <family val="1"/>
      </rPr>
      <t xml:space="preserve"> sipas Artikujve Ekonomikë</t>
    </r>
  </si>
  <si>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</si>
  <si>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</si>
  <si>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</si>
  <si>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</si>
  <si>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</si>
  <si>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</si>
  <si>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</si>
  <si>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</si>
  <si>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</si>
  <si>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</si>
  <si>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t>04560</t>
  </si>
  <si>
    <t>Krijimi i një mjedisi të përshtatshëm ligjor, financiar dhe institucional të fushës së Transportit Ajror, me qëllim për tu integruar në sistemet evropiane të transportit ajror;
Zbatimi dhe unifikimi i standarteve ndërkombetare për sigurinë në aviacion;
Zhvillimi, vënia në operim dhe ndërtimi i infrastrukturave aeroportuale, me qëllim krijimin e një tregu konkurues në shërbimet ajrore.</t>
  </si>
  <si>
    <t>Shërbime të transportit ajror me cilësi dhe standarte ndërkombëtare; Rritja e performancës së Organit Kombëtar të Incidenteve/Aksidenteve ajrore; Krijimi i nje tregu konkurues ne rajon me qëllim rritjen e fluksit të pasagjerëve për në dhe nga Shqipëria.</t>
  </si>
  <si>
    <t>Numri i investigimeve të kryera</t>
  </si>
  <si>
    <t>Emërtimi i Treguesit x (shto tregues sipas rastit)</t>
  </si>
  <si>
    <t xml:space="preserve">Forcimi i kapaciteteve administrative të Organit Kombëtar të Incidenteve/Aksidenteve ajrore dhe rritja e standarteve dhe performancës së punës se tyre. </t>
  </si>
  <si>
    <t>Numri i raporteve të investigimit</t>
  </si>
  <si>
    <t>Investigime të kryera nga OKIIA</t>
  </si>
  <si>
    <t>Investigime lidhur me parandalimin e incidenteve dhe aksidenteve ajrore</t>
  </si>
  <si>
    <r>
      <t xml:space="preserve">Detajimi i Kostos Totale të </t>
    </r>
    <r>
      <rPr>
        <b/>
        <sz val="9"/>
        <color indexed="10"/>
        <rFont val="Garamond"/>
        <family val="1"/>
      </rPr>
      <t>Produktit 1</t>
    </r>
    <r>
      <rPr>
        <b/>
        <sz val="9"/>
        <color indexed="8"/>
        <rFont val="Garamond"/>
        <family val="1"/>
      </rPr>
      <t xml:space="preserve"> sipas Artikujve Ekonomikë</t>
    </r>
  </si>
  <si>
    <r>
      <t>Shënim: Shpjegoni supozimet dhe llogaritjet për Produktin 1 (Metoda 2)</t>
    </r>
    <r>
      <rPr>
        <b/>
        <sz val="9"/>
        <color indexed="10"/>
        <rFont val="Garamond"/>
        <family val="1"/>
      </rPr>
      <t>***</t>
    </r>
  </si>
  <si>
    <t>18CA901</t>
  </si>
  <si>
    <t>Shërbimet inxhinierike të pavarura për zbatimin e Kontratës Koncesionare/PPP “Për rehabilitimin, operimin dhe transferimin e Aeroportit të Kukësit</t>
  </si>
  <si>
    <t xml:space="preserve">Raporte per mbikqyrjen dhe kolaudimin e punimeve </t>
  </si>
  <si>
    <t>M063991</t>
  </si>
  <si>
    <t>Blerje pajisje investiguese</t>
  </si>
  <si>
    <t>Pajisje investiguese</t>
  </si>
  <si>
    <t>Pajisje për kryerjen e investigimeve nga inspektorët</t>
  </si>
  <si>
    <r>
      <t xml:space="preserve">Detajimi i Kostos Totale të </t>
    </r>
    <r>
      <rPr>
        <b/>
        <sz val="9"/>
        <color indexed="10"/>
        <rFont val="Garamond"/>
        <family val="1"/>
      </rPr>
      <t>Produktit 2</t>
    </r>
    <r>
      <rPr>
        <b/>
        <sz val="9"/>
        <color indexed="8"/>
        <rFont val="Garamond"/>
        <family val="1"/>
      </rPr>
      <t xml:space="preserve"> sipas Artikujve Ekonomikë</t>
    </r>
  </si>
  <si>
    <t>M062863</t>
  </si>
  <si>
    <t>Pajisje plotësuese për çantën e investigimit</t>
  </si>
  <si>
    <t xml:space="preserve">Pajisje </t>
  </si>
  <si>
    <t>Pajisje që duhen per tu kompletuar canta e investigimit, sipas kerkesave te ICAO</t>
  </si>
  <si>
    <r>
      <t xml:space="preserve">Detajimi i Kostos Totale të </t>
    </r>
    <r>
      <rPr>
        <b/>
        <sz val="9"/>
        <color indexed="10"/>
        <rFont val="Garamond"/>
        <family val="1"/>
      </rPr>
      <t>Produktit 3</t>
    </r>
    <r>
      <rPr>
        <b/>
        <sz val="9"/>
        <color indexed="8"/>
        <rFont val="Garamond"/>
        <family val="1"/>
      </rPr>
      <t xml:space="preserve"> sipas Artikujve Ekonomikë</t>
    </r>
  </si>
  <si>
    <t>18BM408</t>
  </si>
  <si>
    <t>Mobilim i zyave të OKIIA</t>
  </si>
  <si>
    <t>Zyra te OKIIA te mobiluara</t>
  </si>
  <si>
    <t>Orendi per zyrat e punes se Organit te Investigimit</t>
  </si>
  <si>
    <t>numër</t>
  </si>
  <si>
    <r>
      <t xml:space="preserve">Detajimi i Kostos Totale të </t>
    </r>
    <r>
      <rPr>
        <b/>
        <sz val="9"/>
        <color indexed="10"/>
        <rFont val="Garamond"/>
        <family val="1"/>
      </rPr>
      <t>Produktit 4</t>
    </r>
    <r>
      <rPr>
        <b/>
        <sz val="9"/>
        <color indexed="8"/>
        <rFont val="Garamond"/>
        <family val="1"/>
      </rPr>
      <t xml:space="preserve"> sipas Artikujve Ekonomikë</t>
    </r>
  </si>
  <si>
    <t>18BM407</t>
  </si>
  <si>
    <t>Blerje pajisje dhe instrumente pune</t>
  </si>
  <si>
    <t>Pajisje dhe instrumente pune</t>
  </si>
  <si>
    <t>Pajisje për kryerjen e detyrave te investiguesve</t>
  </si>
  <si>
    <r>
      <t xml:space="preserve">Detajimi i Kostos Totale të </t>
    </r>
    <r>
      <rPr>
        <b/>
        <sz val="9"/>
        <color indexed="10"/>
        <rFont val="Garamond"/>
        <family val="1"/>
      </rPr>
      <t>Produktit 5</t>
    </r>
    <r>
      <rPr>
        <b/>
        <sz val="9"/>
        <color indexed="8"/>
        <rFont val="Garamond"/>
        <family val="1"/>
      </rPr>
      <t xml:space="preserve"> sipas Artikujve Ekonomikë</t>
    </r>
  </si>
  <si>
    <t>M063623</t>
  </si>
  <si>
    <t>Rikonstruksion, riparim dhe sistemim i ambienteve te OKIIA</t>
  </si>
  <si>
    <t>Ambiente te ristrukturuara</t>
  </si>
  <si>
    <t>Rikonstruksioni perfshin pjeses hyrese te zyrave,tarace si dhe riparime te brendeshme</t>
  </si>
  <si>
    <r>
      <t xml:space="preserve">Detajimi i Kostos Totale të </t>
    </r>
    <r>
      <rPr>
        <b/>
        <sz val="9"/>
        <color indexed="10"/>
        <rFont val="Garamond"/>
        <family val="1"/>
      </rPr>
      <t>Produktit 6</t>
    </r>
    <r>
      <rPr>
        <b/>
        <sz val="9"/>
        <color indexed="8"/>
        <rFont val="Garamond"/>
        <family val="1"/>
      </rPr>
      <t xml:space="preserve"> sipas Artikujve Ekonomikë</t>
    </r>
  </si>
  <si>
    <t>04540</t>
  </si>
  <si>
    <t>Zhvillimi i Shqiperise nga nje vend bregdetar ne nje vend te zhvilluar detar te orientuar  drejt permiresimit te infrastruktures portuale, rritjes se kapaciteve akostuese perpunuese, nivelit te sherbimeve ne portet detare dhe rritjes se investimeve ne infrastukturen portuale sipas objektiva te meposhtem : 1) Kompletimi i kuadrit ligjor  kombetare ne perputhje me ate nderkombetar dhe europian ne Fushen e Transportit Detar  2. Konsolidimi i Drejtorise se Pergjithshme Detare( Administrates Detare Shqiptare) me struktura sipas standarteve nderkombetare (IMO) dhe personel te trainuar.   3. Ristrukturimi administrativ i porteve, komercializimi, privatizimi i sherbimeve.  4. Rehabilitimi i infrastruktures dhe superstruktures se porteve.  5. Studime, Master - Plane, akte ligjore dhe nenligjore</t>
  </si>
  <si>
    <t>Zhvillimi i Shqiperise nga nje vend bregdetar ne nje vend te zhvilluar detar orientuar drejt rritjes ekonomike e integrimit eurpoian, nepermjet permiresimit te infrastruktures, kapaciteteve njerezore, sigurise dhe sistemit te menaxhimit ne porte.</t>
  </si>
  <si>
    <t xml:space="preserve">Rritja e volumit te perpunimit te mallrave ne porte </t>
  </si>
  <si>
    <t>Rritja e nivelit te investimeve dhe kapaciteteve perpunuese</t>
  </si>
  <si>
    <t>Tregues 1, Rritja te volumit dhe perpunimit te mallrave tregtare ne porte e R.SH</t>
  </si>
  <si>
    <t xml:space="preserve">Tregues 2, Numri I pasagjereve qe udhetojne ne/nga Shqiperia ne rruge detare </t>
  </si>
  <si>
    <t>Administrate Funksionale e Drejtorise se Pergjithshme Detare</t>
  </si>
  <si>
    <t>Punonjes te administrates se Drejtorise se Pergjithshme Detare</t>
  </si>
  <si>
    <t xml:space="preserve">Ndermarrje ne Konservim </t>
  </si>
  <si>
    <t>Konservim i ndermarrjes se Kontroll Shfrytezimit te Mjeteve Ujore Vau i Dejes</t>
  </si>
  <si>
    <t>M063090</t>
  </si>
  <si>
    <t xml:space="preserve">Ndermarrje ne konservim </t>
  </si>
  <si>
    <t xml:space="preserve">numer punonjes </t>
  </si>
  <si>
    <t>Ndertim Sistemi LRIT</t>
  </si>
  <si>
    <t>M063966</t>
  </si>
  <si>
    <t>Numwr paisjesh sistem navigacioni</t>
  </si>
  <si>
    <t>numwr pajisjesh</t>
  </si>
  <si>
    <t>Rehabilitimi I infrastruktures portuale dhe rikonstruksione kalatesh</t>
  </si>
  <si>
    <t>Rikonstruksion i kalates lindore te mallrave ne portin e Vlores</t>
  </si>
  <si>
    <t>M064126</t>
  </si>
  <si>
    <t>Permiresimi I standarteve te perpunimit te mallrave, rritja e kapaciteteve perpunuese si dhe eleminimi I riskut te emergjences civile ne Portin e Vlores. Projekti do te beje te mundur ndertimin e nje kalate te re te mallrave</t>
  </si>
  <si>
    <t>metra linear</t>
  </si>
  <si>
    <t>Rikonstruksion I Kalates RORO ne Portin e Sarandes</t>
  </si>
  <si>
    <t>18BI902</t>
  </si>
  <si>
    <t xml:space="preserve">Ndertimi kalates se RORO do te sherbeje si kalate e perpunitmit te trageteve te linjes Sarande - Korfuz, akuariumi I jahteve dhe akuariumi I policise kufitare. Aktualisht terrenet e kesaj kalate jane me elemente te amortizuara dhe te pamjaftueshem per funksionim normal te punes. </t>
  </si>
  <si>
    <t>kalate</t>
  </si>
  <si>
    <t>Rimbursime TVSh per projektet IPA dhe me financim te huaj</t>
  </si>
  <si>
    <t>TVSh per projektin e Konektivitetit te Adriatikut Jugor</t>
  </si>
  <si>
    <t>18BJ002</t>
  </si>
  <si>
    <t>TVSH per asistencen teknike per monitorimin komunikimin e kontrates sektoriale</t>
  </si>
  <si>
    <t>18BJ003</t>
  </si>
  <si>
    <t>TVSH per rehabilitimin e kalates se Portit Vlore</t>
  </si>
  <si>
    <t>M062800</t>
  </si>
  <si>
    <t>rehabilitim kalate</t>
  </si>
  <si>
    <t xml:space="preserve">Kalata </t>
  </si>
  <si>
    <t>Kosto lokale per projektin e Konektivitetit te Adriatikut Jugor (SAGOU)</t>
  </si>
  <si>
    <t>Sistemi i monitorimit dhe informimit te trafikut detar (VTMIS)</t>
  </si>
  <si>
    <t>Sistemi i monitorimit dhe informimit te trafikut detar permireson reagimin e autoriteteve ndaj incidenteve dhe akidenteve duke kontribuar ne prabdalimin dhe zbulimin me te mire te  te veprimeve te jashteligjshme</t>
  </si>
  <si>
    <t xml:space="preserve">Sistem monitorimi </t>
  </si>
  <si>
    <t>Projekt - Buxheti 2020-2022 FAZA E II</t>
  </si>
  <si>
    <t>TRANSPORTI RRUGOR  POLITIKAT EKZISTUESE</t>
  </si>
  <si>
    <t>04520</t>
  </si>
  <si>
    <t>Bazuar në objektivin e përgjithshëm të Strategjisë Sektoriale të Transportit dhe Planit të Veprimit 2016-2020, që synon:              (i) të zhvillojë më tej sistemin kombëtar të transportit dhe përveç kësaj; (ii) të përmirësojë ndjeshëm qëndrueshmërinë, ndërlidhjen, ndërveprimin dhe integrimin e tij më gjerë, me sistemin ndërkombëtar dhe evropian të transportit dhe rajonin, Programi i Transportit Rrugor mbulon me financim zgjerimin, rritjen e standardeve dhe mirëmbajtjen   e rrjetit kombëtar te rrugëve, përfshirë korridoret dhe rrugët për ne destinacionet kufitare dhe turistike, me synim krijimin e një transporti te qëndrueshëm, qe nënkupton uljen e kostos, rritjen e shpejtësisë së lëvizjes, sigurinë rrugore a atë fizike te mjetit, udhëtarit dhe ngarkesës, si dhe parametra te pranueshëm mjedisore. Në këtë kuadër, programi, financon gjithashtu, përgatitjen e studimeve, projektimeve dhe mbikqyerjen e punimeve.</t>
  </si>
  <si>
    <t>Qëllimi i Politikes se programit  është: i) të krijohen parakushtet për zhvillimin e sektorëve të tjerë të ekonomisë; ii) të rritet aksesi i mallrave dhe udhëtarëve në tregti dhe ofrimin e shërbimeve; iii) të kontribuohet në mënyrë të konsiderueshme në rritjen e përgjithshme dhe zhvillimin e ekonomisë; iv) rehabilitimi dhe mirëmbajtja, për të ruajtur investimet e mëparshme në infrastrukturën rrugore.</t>
  </si>
  <si>
    <t>Rritja e numrit te km të rrjetit rrugor si një i tërë (km) (leke)</t>
  </si>
  <si>
    <t>Emërtimi i Treguesit 2</t>
  </si>
  <si>
    <t xml:space="preserve">Zgjerimi dhe mirembajtja e rrjetit të rrugëve kombëtare  nëpërmjet, ndertimit , rehabilitimit dhe sitemimit te rrugëve  kombëtare (nën administrimin e e Autoriteti Shqiptar Rrugor). </t>
  </si>
  <si>
    <t>Km te Ndertuara Reabilituara, sistemuara, asfaltuara dhe te pajisura me sinjalistike rrugore.</t>
  </si>
  <si>
    <t>Km Rruge te mirembajtura sipas standardeve</t>
  </si>
  <si>
    <t>Kategoria 1: SHPENZIME KORRENTE</t>
  </si>
  <si>
    <t>Administrate funksionale e Autoritetit Rrugor Shqiptar Qender</t>
  </si>
  <si>
    <t>Shpenzime personeli, paga  dhe sigurime shoqerore                                                                                                                      AUTORITETI RRUGOR SHQIPTAR QENDER</t>
  </si>
  <si>
    <t>Nr punonjesve</t>
  </si>
  <si>
    <t>Administrate funksionale e Drejtorise se Rajonit Qendror Tirane</t>
  </si>
  <si>
    <t>Shpenzime personeli, paga  dhe sigurime shoqerore                                                                                                                    DREJTORIA E RAJONIT QENDROR TIRANE</t>
  </si>
  <si>
    <t>Administrate Funksionale e Drejtorise se Rajonit Verior Shkoder</t>
  </si>
  <si>
    <t>Shpenzime personeli, paga  dhe sigurime shoqerore                                                                                                                      DREJTORIA E RAJONIT VERIOR SHKODER</t>
  </si>
  <si>
    <t>Administrate funksionale e Drejtorise se Rajonit Jugor Gjirokaster</t>
  </si>
  <si>
    <t>Shpenzime personeli, paga  dhe sigurime shoqerore                                                                                                                     DREJTORIA E RAJONIT JUGOR GJIROKASTER</t>
  </si>
  <si>
    <r>
      <t xml:space="preserve">Kontrata punimesh dhe Mirembajtje te rrugeve nacionale (Shpenzime administrative) </t>
    </r>
    <r>
      <rPr>
        <b/>
        <sz val="9"/>
        <color indexed="8"/>
        <rFont val="Garamond"/>
        <family val="1"/>
      </rPr>
      <t>90605AA</t>
    </r>
  </si>
  <si>
    <t>Autorieti Rrugor Shqiptar lidh kontrata per ndertim aksesh te reja rrugore, rikonstruksione, supervizime etj. si dhe per mirembajtjen e rrugeve nacionale sipas llojeve, duke monitoruar dhe mbikqyrur zbatimin e tyre.</t>
  </si>
  <si>
    <t>KM</t>
  </si>
  <si>
    <t>DREJTORIA E RAJONIT QENDROR TIRANE                                                                                            lidh kontrata per ndertim aksesh te reja rrugore, rikonstruksione, supervizime etj. si dhe per mirembajtjen e rrugeve nacionale sipas llojeve, duke monitoruar dhe mbikqyrur zbatimin e tyre.</t>
  </si>
  <si>
    <t>LEKE</t>
  </si>
  <si>
    <t>DREJTORIA E RAJONIT VERIOR SHKODER                                                                              lidhin kontrata per ndertim aksesh te reja rrugore, rikonstruksione, supervizime etj. si dhe per mirembajtjen e rrugeve nacionale sipas llojeve, duke monitoruar dhe mbikqyrur zbatimin e tyre.</t>
  </si>
  <si>
    <r>
      <t xml:space="preserve">Detajimi i Kostos Totale të </t>
    </r>
    <r>
      <rPr>
        <b/>
        <sz val="9"/>
        <color indexed="10"/>
        <rFont val="Garamond"/>
        <family val="1"/>
      </rPr>
      <t xml:space="preserve">Produktit 3 </t>
    </r>
    <r>
      <rPr>
        <b/>
        <sz val="9"/>
        <color indexed="8"/>
        <rFont val="Garamond"/>
        <family val="1"/>
      </rPr>
      <t>sipas Artikujve Ekonomikë</t>
    </r>
  </si>
  <si>
    <t>DREJTORIA E RAJONIT JUGOR GJIROKASER                                                                        lidhin kontrata per ndertim aksesh te reja rrugore, rikonstruksione, supervizime etj. si dhe per mirembajtjen e rrugeve nacionale sipas llojeve, duke monitoruar dhe mbikqyrur zbatimin e tyre.</t>
  </si>
  <si>
    <r>
      <t xml:space="preserve">Detajimi i Kostos Totale të </t>
    </r>
    <r>
      <rPr>
        <b/>
        <sz val="9"/>
        <color indexed="10"/>
        <rFont val="Garamond"/>
        <family val="1"/>
      </rPr>
      <t xml:space="preserve">Produktit 4 </t>
    </r>
    <r>
      <rPr>
        <b/>
        <sz val="9"/>
        <color indexed="8"/>
        <rFont val="Garamond"/>
        <family val="1"/>
      </rPr>
      <t>sipas Artikujve Ekonomikë</t>
    </r>
  </si>
  <si>
    <t>3. Shpenzime mirëmbajtje të akseve rrugore llogaria 602</t>
  </si>
  <si>
    <t>Kontrata punimesh dhe Mirembajtje te rrugeve nacionale ( kontratat e mirembajtjes) 90605AB</t>
  </si>
  <si>
    <t xml:space="preserve">AUTORITETI RRUGOR QENDER                                                                                                      Ne kete produkt perfshihen shpenzimet qe ARRSH me institucionet e saj ne varesi alokon per mirembajtjen e rrugeve nacionale sipas standardeve dhe tipeve te percaktuara ne manualet ne fuqi.                                                                        </t>
  </si>
  <si>
    <t>Leke/Km/vite</t>
  </si>
  <si>
    <r>
      <t xml:space="preserve">Detajimi i Kostos Totale të </t>
    </r>
    <r>
      <rPr>
        <b/>
        <sz val="9"/>
        <color indexed="10"/>
        <rFont val="Garamond"/>
        <family val="1"/>
      </rPr>
      <t xml:space="preserve">Produktit 1 </t>
    </r>
    <r>
      <rPr>
        <b/>
        <sz val="9"/>
        <color indexed="8"/>
        <rFont val="Garamond"/>
        <family val="1"/>
      </rPr>
      <t>sipas Artikujve Ekonomikë</t>
    </r>
  </si>
  <si>
    <r>
      <t xml:space="preserve">Kontrata punimesh dhe Mirembajtje te rrugeve nacionale ( kontratat e mirembajtjes) </t>
    </r>
    <r>
      <rPr>
        <b/>
        <sz val="9"/>
        <color indexed="8"/>
        <rFont val="Garamond"/>
        <family val="1"/>
      </rPr>
      <t>90605AB</t>
    </r>
  </si>
  <si>
    <t xml:space="preserve">DREJTORIA E RAJONIT QENDROR TIRANE                                                                                                      Ne kete produkt perfshihen shpenzimet qe  Drejtoria e Rajonit Qendror Tirane  alokon per mirembajtjen e rrugeve nacionale sipas standardeve dhe tipeve te percaktuara ne manualet ne fuqi.                                                                        </t>
  </si>
  <si>
    <r>
      <t xml:space="preserve">Detajimi i Kostos Totale të </t>
    </r>
    <r>
      <rPr>
        <b/>
        <sz val="9"/>
        <color indexed="10"/>
        <rFont val="Garamond"/>
        <family val="1"/>
      </rPr>
      <t xml:space="preserve">Produktit 2 </t>
    </r>
    <r>
      <rPr>
        <b/>
        <sz val="9"/>
        <color indexed="8"/>
        <rFont val="Garamond"/>
        <family val="1"/>
      </rPr>
      <t>sipas Artikujve Ekonomikë</t>
    </r>
  </si>
  <si>
    <t xml:space="preserve">DREJTORIA E RAJONIT VERIOR SHKODER                                                                                                    Ne kete produkt perfshihen shpenzimet qe  Drejtoria e Rajonit Verior Shkoder  alokon per mirembajtjen e rrugeve nacionale sipas standardeve dhe tipeve te percaktuara ne manualet ne fuqi.                                                                        </t>
  </si>
  <si>
    <t xml:space="preserve">DREJTORIA E RAJONIT JUGOR GJIROKASTER                                                                                             Ne kete produkt perfshihen shpenzimet qe  Drejtoria e Rajonit Jugor Gjirokaster  alokon per mirembajtjen e rrugeve nacionale sipas standardeve dhe tipeve te percaktuara ne manualet ne fuqi.                                                                        </t>
  </si>
  <si>
    <t>Studime e projekte te kryera nga Instituti I Transportit</t>
  </si>
  <si>
    <t>numer punonjes</t>
  </si>
  <si>
    <r>
      <t xml:space="preserve">Detajimi i Kostos Totale të </t>
    </r>
    <r>
      <rPr>
        <b/>
        <sz val="9"/>
        <color indexed="10"/>
        <rFont val="Garamond"/>
        <family val="1"/>
      </rPr>
      <t xml:space="preserve">Produktit 5 </t>
    </r>
    <r>
      <rPr>
        <b/>
        <sz val="9"/>
        <color indexed="8"/>
        <rFont val="Garamond"/>
        <family val="1"/>
      </rPr>
      <t>sipas Artikujve Ekonomikë</t>
    </r>
  </si>
  <si>
    <t>Investime ne Kontrata te Partneritetit Publik Privat</t>
  </si>
  <si>
    <t>Kontrata koncesionare "Per ndertimin, operimin dhe mirembajtjen e rruges se Arbrit PPP</t>
  </si>
  <si>
    <t>18BA201</t>
  </si>
  <si>
    <t>Ndertim Rruge</t>
  </si>
  <si>
    <t>Supervizioni I kontrates koncesionare per permiresimin, ndertimin, operimin dhe mirembajtjne e rruges se Arbrit</t>
  </si>
  <si>
    <t>M064243</t>
  </si>
  <si>
    <t>Supervizion sipas kontrates</t>
  </si>
  <si>
    <t>Subvencioni i Kontrates koncesionare ''Per ndertimin, permiresimin, shrytezimin, mirembajtjen dhe rehabilitimin e autostrades Milot - Morine ''</t>
  </si>
  <si>
    <t>18BA203</t>
  </si>
  <si>
    <t>Subvencioni sipas kontrate</t>
  </si>
  <si>
    <t>Supervizion i kontrates koncensionare për ndertimin, operimin, mirëmbajtjen, rehabilitimin e autostradës Milot- Morinë</t>
  </si>
  <si>
    <t>M063842</t>
  </si>
  <si>
    <t>Supervizion Kontrate</t>
  </si>
  <si>
    <t>Kontrata Koncesionare/PPP, per projektimin, ndertimin, dhe mirembajtjen e segmentit rrugor Milot - Balldre</t>
  </si>
  <si>
    <t>Km</t>
  </si>
  <si>
    <r>
      <t xml:space="preserve">Detajimi i Kostos Totale të </t>
    </r>
    <r>
      <rPr>
        <b/>
        <sz val="9"/>
        <color indexed="10"/>
        <rFont val="Garamond"/>
        <family val="1"/>
      </rPr>
      <t xml:space="preserve">Produktit 6 </t>
    </r>
    <r>
      <rPr>
        <b/>
        <sz val="9"/>
        <color indexed="8"/>
        <rFont val="Garamond"/>
        <family val="1"/>
      </rPr>
      <t>sipas Artikujve Ekonomikë</t>
    </r>
  </si>
  <si>
    <t>Supervizioni I kontrates koncesionare per permiresimin, ndertimin, operimin dhe mirembajtjne e rrugesMilot - Balldre</t>
  </si>
  <si>
    <t>Ndertim dhe operimi I rruges Orikum-Dukat</t>
  </si>
  <si>
    <r>
      <t xml:space="preserve">Detajimi i Kostos Totale të </t>
    </r>
    <r>
      <rPr>
        <b/>
        <sz val="9"/>
        <color indexed="10"/>
        <rFont val="Garamond"/>
        <family val="1"/>
      </rPr>
      <t xml:space="preserve">Produktit 7 </t>
    </r>
    <r>
      <rPr>
        <b/>
        <sz val="9"/>
        <color indexed="8"/>
        <rFont val="Garamond"/>
        <family val="1"/>
      </rPr>
      <t>sipas Artikujve Ekonomikë</t>
    </r>
  </si>
  <si>
    <t>Kosto totale e produkti 7</t>
  </si>
  <si>
    <t>Supervizioni ikontrates koncesionare per permiresimin, ndertimin, operimin dhe mirembajtjne e rruges se Orikum-Dukat</t>
  </si>
  <si>
    <r>
      <t xml:space="preserve">Detajimi i Kostos Totale të </t>
    </r>
    <r>
      <rPr>
        <b/>
        <sz val="9"/>
        <color indexed="10"/>
        <rFont val="Garamond"/>
        <family val="1"/>
      </rPr>
      <t xml:space="preserve">Produktit 8 </t>
    </r>
    <r>
      <rPr>
        <b/>
        <sz val="9"/>
        <color indexed="8"/>
        <rFont val="Garamond"/>
        <family val="1"/>
      </rPr>
      <t>sipas Artikujve Ekonomikë</t>
    </r>
  </si>
  <si>
    <t xml:space="preserve">Projekte studimore ne fushen e infrastruktures rse rrjetit te rrugore nacionale </t>
  </si>
  <si>
    <t xml:space="preserve">studime projektesh </t>
  </si>
  <si>
    <t>TVSH per projektet IPA</t>
  </si>
  <si>
    <t>18BU501</t>
  </si>
  <si>
    <r>
      <t xml:space="preserve">Detajimi i Kostos Totale të </t>
    </r>
    <r>
      <rPr>
        <b/>
        <sz val="9"/>
        <color indexed="10"/>
        <rFont val="Garamond"/>
        <family val="1"/>
      </rPr>
      <t xml:space="preserve">Produktit 9 </t>
    </r>
    <r>
      <rPr>
        <b/>
        <sz val="9"/>
        <color indexed="8"/>
        <rFont val="Garamond"/>
        <family val="1"/>
      </rPr>
      <t>sipas Artikujve Ekonomikë</t>
    </r>
  </si>
  <si>
    <t xml:space="preserve">Kategoria 2: SHPENZIME KAPITALE </t>
  </si>
  <si>
    <t>1. FINANCIM I BRENDSHEM POLITIKAT EKZISTUESE</t>
  </si>
  <si>
    <t>Ndertim rruga Kardhiq - Delvine Loti 4</t>
  </si>
  <si>
    <t>M064176</t>
  </si>
  <si>
    <t>Ndertim rruge tip B' (2x1)</t>
  </si>
  <si>
    <t xml:space="preserve">Ndertim rruga Kardhiq - Delvine Loti 5 </t>
  </si>
  <si>
    <t>M064177</t>
  </si>
  <si>
    <t>Ndertim rruga Kardhiq - Delvine Loti 6 (M064178)</t>
  </si>
  <si>
    <t xml:space="preserve">Ndertim rruga Kardhiq - Delvine Loti 6 </t>
  </si>
  <si>
    <t>M064178</t>
  </si>
  <si>
    <t xml:space="preserve">Ndertim rruga Kardhiq - Delvine Loti 7 </t>
  </si>
  <si>
    <t>M064179</t>
  </si>
  <si>
    <t>Ndertim tuneli</t>
  </si>
  <si>
    <t>Ndertim rruga Kardhiq - Delvinë Loti 8 (rishikimi dhe plotësimi i sinjalistikës nga Loti 1 deri në Lotin 7) dhe ndërtimi i rrugës lidhëse Shijan - Ura e Gajdarit dhe rehabilitimi i segmentit rrugor Shijan - Delvinë.</t>
  </si>
  <si>
    <t>M064180</t>
  </si>
  <si>
    <t>Sinjalistike hotizontale dhe vertikale (33 km sinjalistike dhe ndertimi i 12.5 km rruge e kategorise C)</t>
  </si>
  <si>
    <t xml:space="preserve">Perfundim i Punimeve te mbetura dhe plotesimi me rruge dytesore nyja e Milotit </t>
  </si>
  <si>
    <t>M064188</t>
  </si>
  <si>
    <t>Plotesim i nyjes se Milotit dhe ndertimi I rrugeve dytesore me shtresa asfaltike,pajisje rrugore dhe sinjalistike dhe ndertim i 12 km rrugeve dytesore e tipit C.</t>
  </si>
  <si>
    <t>Ndertim rruga  Kukes - Morine viaduktet Loti 2</t>
  </si>
  <si>
    <t>M061502</t>
  </si>
  <si>
    <t>Ndertim  Viadukti</t>
  </si>
  <si>
    <r>
      <t xml:space="preserve">Detajimi i Kostos Totale të </t>
    </r>
    <r>
      <rPr>
        <b/>
        <sz val="9"/>
        <color indexed="10"/>
        <rFont val="Garamond"/>
        <family val="1"/>
      </rPr>
      <t>Produktit 7</t>
    </r>
    <r>
      <rPr>
        <b/>
        <sz val="9"/>
        <color indexed="8"/>
        <rFont val="Garamond"/>
        <family val="1"/>
      </rPr>
      <t xml:space="preserve"> sipas Artikujve Ekonomikë</t>
    </r>
  </si>
  <si>
    <t>231. Aktive te trupëzuara</t>
  </si>
  <si>
    <t xml:space="preserve">Ndërtim rruga Kukës-Morinë Loti2  (dy viadukte) dublimi (shtesë punimesh)    </t>
  </si>
  <si>
    <t>M063474</t>
  </si>
  <si>
    <t>Ndertim rruge e tipit A2 (2x2)</t>
  </si>
  <si>
    <t xml:space="preserve">Plotesim, rakordim, masa mbrojtese dhe siguri rrugore ne viaduktet e aksit Kukes-Morine,  </t>
  </si>
  <si>
    <t>M064181</t>
  </si>
  <si>
    <t>Vendosje dhe plotesim sinjalistike horizontale, vertikale, guardraile etj.</t>
  </si>
  <si>
    <r>
      <t xml:space="preserve">Detajimi i Kostos Totale të </t>
    </r>
    <r>
      <rPr>
        <b/>
        <sz val="9"/>
        <color indexed="10"/>
        <rFont val="Garamond"/>
        <family val="1"/>
      </rPr>
      <t>Produktit 9</t>
    </r>
    <r>
      <rPr>
        <b/>
        <sz val="9"/>
        <color indexed="8"/>
        <rFont val="Garamond"/>
        <family val="1"/>
      </rPr>
      <t xml:space="preserve"> sipas Artikujve Ekonomikë</t>
    </r>
  </si>
  <si>
    <t>Vendosja e mbikalimeve ne aksin rrugor Thumane - Milot dhe Kukes - Morine ( M064189).</t>
  </si>
  <si>
    <t xml:space="preserve">Vendosja e mbikalimeve ne aksin rrugor Thumane - Milot dhe Kukes - Morine </t>
  </si>
  <si>
    <t>M064189</t>
  </si>
  <si>
    <t>Vendosje mbikalimesh</t>
  </si>
  <si>
    <t>cope (gjithe objekti 10 cope)</t>
  </si>
  <si>
    <r>
      <t xml:space="preserve">Detajimi i Kostos Totale të </t>
    </r>
    <r>
      <rPr>
        <b/>
        <sz val="9"/>
        <color indexed="10"/>
        <rFont val="Garamond"/>
        <family val="1"/>
      </rPr>
      <t>Produktit 10</t>
    </r>
    <r>
      <rPr>
        <b/>
        <sz val="9"/>
        <color indexed="8"/>
        <rFont val="Garamond"/>
        <family val="1"/>
      </rPr>
      <t xml:space="preserve"> sipas Artikujve Ekonomikë</t>
    </r>
  </si>
  <si>
    <t xml:space="preserve">Ndërtim rruga Milot - F. Krujë (dublimi i superstradës) Loti3 sinjalistikë rrugore </t>
  </si>
  <si>
    <t>M061933</t>
  </si>
  <si>
    <t>Permiresim sinjalitike vendosje dhe plotesim sinjalistike horizontale, vertikale, guardraile etj.</t>
  </si>
  <si>
    <r>
      <t xml:space="preserve">Detajimi i Kostos Totale të </t>
    </r>
    <r>
      <rPr>
        <b/>
        <sz val="9"/>
        <color indexed="10"/>
        <rFont val="Garamond"/>
        <family val="1"/>
      </rPr>
      <t>Produktit 11</t>
    </r>
    <r>
      <rPr>
        <b/>
        <sz val="9"/>
        <color indexed="8"/>
        <rFont val="Garamond"/>
        <family val="1"/>
      </rPr>
      <t xml:space="preserve"> sipas Artikujve Ekonomikë</t>
    </r>
  </si>
  <si>
    <t xml:space="preserve">Rehabilitim i segmentit rrugore mbikalimi pallati me shigjeta  rrethrrotullimi Shqiponja Loti 1   </t>
  </si>
  <si>
    <t>M064190</t>
  </si>
  <si>
    <t>Rehabilitim rruge tip A me standartet e reja (Ndertim 1 mbikalim kryesor,1 rrethrrotullim,nenkalim dhe 2 mbikalime)</t>
  </si>
  <si>
    <r>
      <t xml:space="preserve">Detajimi i Kostos Totale të </t>
    </r>
    <r>
      <rPr>
        <b/>
        <sz val="9"/>
        <color indexed="10"/>
        <rFont val="Garamond"/>
        <family val="1"/>
      </rPr>
      <t xml:space="preserve">Produktit 12 </t>
    </r>
    <r>
      <rPr>
        <b/>
        <sz val="9"/>
        <color indexed="8"/>
        <rFont val="Garamond"/>
        <family val="1"/>
      </rPr>
      <t>sipas Artikujve Ekonomikë</t>
    </r>
  </si>
  <si>
    <t xml:space="preserve">Rehabilitim i segmentit rrugore mbikalimi pallati me shigjeta  rrethrrotullimi Shqiponja Loti 2  </t>
  </si>
  <si>
    <t>M064191</t>
  </si>
  <si>
    <t>Rehabilitim rruge tip A me standartet e reja (Ndertim nenkalimi dhe rruge)</t>
  </si>
  <si>
    <r>
      <t xml:space="preserve">Detajimi i Kostos Totale të </t>
    </r>
    <r>
      <rPr>
        <b/>
        <sz val="9"/>
        <color indexed="10"/>
        <rFont val="Garamond"/>
        <family val="1"/>
      </rPr>
      <t xml:space="preserve">Produktit 13 </t>
    </r>
    <r>
      <rPr>
        <b/>
        <sz val="9"/>
        <color indexed="8"/>
        <rFont val="Garamond"/>
        <family val="1"/>
      </rPr>
      <t>sipas Artikujve Ekonomikë</t>
    </r>
  </si>
  <si>
    <t xml:space="preserve">Rehabilitim i segmentit rrugore mbikalimi pallati me shigjeta  rrethrrotullimi Shqiponja Loti 3 </t>
  </si>
  <si>
    <t>M064192</t>
  </si>
  <si>
    <t>Rehabilitim rruge tip A me standartet e reja (Ndertim 1 mbikalimi dhe rakordim te rrugeve ekzistuese)</t>
  </si>
  <si>
    <r>
      <t xml:space="preserve">Detajimi i Kostos Totale të </t>
    </r>
    <r>
      <rPr>
        <b/>
        <sz val="9"/>
        <color indexed="10"/>
        <rFont val="Garamond"/>
        <family val="1"/>
      </rPr>
      <t xml:space="preserve">Produktit 14 </t>
    </r>
    <r>
      <rPr>
        <b/>
        <sz val="9"/>
        <color indexed="8"/>
        <rFont val="Garamond"/>
        <family val="1"/>
      </rPr>
      <t>sipas Artikujve Ekonomikë</t>
    </r>
  </si>
  <si>
    <t xml:space="preserve">Sistemi Asafaltime, masa inxhinierike te akseve rrugore kombetare </t>
  </si>
  <si>
    <t xml:space="preserve"> Sistemim asfaltim masa inxhinierike në Km.21+050, në rrugën Qafë Thanë Lin-Pogradec</t>
  </si>
  <si>
    <t>M063673</t>
  </si>
  <si>
    <t>Sistemim Rruge tip B' (2x1)</t>
  </si>
  <si>
    <r>
      <t xml:space="preserve">Detajimi i Kostos Totale të </t>
    </r>
    <r>
      <rPr>
        <b/>
        <sz val="9"/>
        <color indexed="10"/>
        <rFont val="Garamond"/>
        <family val="1"/>
      </rPr>
      <t>Produktit 15</t>
    </r>
    <r>
      <rPr>
        <b/>
        <sz val="9"/>
        <color indexed="8"/>
        <rFont val="Garamond"/>
        <family val="1"/>
      </rPr>
      <t xml:space="preserve"> sipas Artikujve Ekonomikë</t>
    </r>
  </si>
  <si>
    <t xml:space="preserve">Sistemim asfaltim masa inxhinierike në Km.21+050, në rrugën Qafë Thanë Lin-Pogradec (shtese punimesh) </t>
  </si>
  <si>
    <t>M064182</t>
  </si>
  <si>
    <t xml:space="preserve">Sistemim Rruge tip B' (2x1). Kilometrat e ketij objekti jane pasqyruar te objekti baze dhe I gjithe objekti I ndertuar eshte rreth 1 km dhe shtesa e punimeve ka shtese ne volumin e punimeve, kryesisht masa inxhinierike. </t>
  </si>
  <si>
    <r>
      <t xml:space="preserve">Detajimi i Kostos Totale të </t>
    </r>
    <r>
      <rPr>
        <b/>
        <sz val="9"/>
        <color indexed="10"/>
        <rFont val="Garamond"/>
        <family val="1"/>
      </rPr>
      <t>Produktit 16</t>
    </r>
    <r>
      <rPr>
        <b/>
        <sz val="9"/>
        <color indexed="8"/>
        <rFont val="Garamond"/>
        <family val="1"/>
      </rPr>
      <t xml:space="preserve"> sipas Artikujve Ekonomikë</t>
    </r>
  </si>
  <si>
    <t xml:space="preserve">Pjesa e mbetur e punimeve ne segmentin Lin-Pogradec, km 4 deri 21 </t>
  </si>
  <si>
    <t>M063719</t>
  </si>
  <si>
    <r>
      <t xml:space="preserve">Detajimi i Kostos Totale të </t>
    </r>
    <r>
      <rPr>
        <b/>
        <sz val="9"/>
        <color indexed="10"/>
        <rFont val="Garamond"/>
        <family val="1"/>
      </rPr>
      <t>Produktit 17</t>
    </r>
    <r>
      <rPr>
        <b/>
        <sz val="9"/>
        <color indexed="8"/>
        <rFont val="Garamond"/>
        <family val="1"/>
      </rPr>
      <t xml:space="preserve"> sipas Artikujve Ekonomikë</t>
    </r>
  </si>
  <si>
    <t xml:space="preserve">Ndërtim i rruges së Unazës së Jashtme Tiranë,pjesa verilindore (seg Kth Saukut - Bregu i lumit Loti 1 </t>
  </si>
  <si>
    <t>M062973</t>
  </si>
  <si>
    <t>Ndertim rruge tipit A2' (2x2)</t>
  </si>
  <si>
    <r>
      <t xml:space="preserve">Detajimi i Kostos Totale të </t>
    </r>
    <r>
      <rPr>
        <b/>
        <sz val="9"/>
        <color indexed="10"/>
        <rFont val="Garamond"/>
        <family val="1"/>
      </rPr>
      <t>Produktit 18</t>
    </r>
    <r>
      <rPr>
        <b/>
        <sz val="9"/>
        <color indexed="8"/>
        <rFont val="Garamond"/>
        <family val="1"/>
      </rPr>
      <t xml:space="preserve"> sipas Artikujve Ekonomikë</t>
    </r>
  </si>
  <si>
    <t xml:space="preserve">Ndërtim i rrugës së Unazës së Jashtme Tiranë,pjesa verilindore (seg Kth Saukut - Bregu i lumit) Loti 2 </t>
  </si>
  <si>
    <t>M062974</t>
  </si>
  <si>
    <r>
      <t xml:space="preserve">Detajimi i Kostos Totale të </t>
    </r>
    <r>
      <rPr>
        <b/>
        <sz val="9"/>
        <color indexed="10"/>
        <rFont val="Garamond"/>
        <family val="1"/>
      </rPr>
      <t>Produktit 19</t>
    </r>
    <r>
      <rPr>
        <b/>
        <sz val="9"/>
        <color indexed="8"/>
        <rFont val="Garamond"/>
        <family val="1"/>
      </rPr>
      <t xml:space="preserve"> sipas Artikujve Ekonomikë</t>
    </r>
  </si>
  <si>
    <t xml:space="preserve">Ndërtim i rrugës së Unazës së Jashtme Tiranë,pjesa verilindore (seg Kth Saukut - Bregu i lumit) Loti 3 </t>
  </si>
  <si>
    <t>M062975</t>
  </si>
  <si>
    <r>
      <t xml:space="preserve">Detajimi i Kostos Totale të </t>
    </r>
    <r>
      <rPr>
        <b/>
        <sz val="9"/>
        <color indexed="10"/>
        <rFont val="Garamond"/>
        <family val="1"/>
      </rPr>
      <t>Produktit 20</t>
    </r>
    <r>
      <rPr>
        <b/>
        <sz val="9"/>
        <color indexed="8"/>
        <rFont val="Garamond"/>
        <family val="1"/>
      </rPr>
      <t xml:space="preserve"> sipas Artikujve Ekonomikë</t>
    </r>
  </si>
  <si>
    <t>Riveshje Sistemim asfaltim rruga  Elbasan-Banjë Loti 3</t>
  </si>
  <si>
    <t>M063716</t>
  </si>
  <si>
    <t>Riveshje, Sistemim asfaltim rruge tip C2 (2X1)</t>
  </si>
  <si>
    <r>
      <t xml:space="preserve">Detajimi i Kostos Totale të </t>
    </r>
    <r>
      <rPr>
        <b/>
        <sz val="9"/>
        <color indexed="10"/>
        <rFont val="Garamond"/>
        <family val="1"/>
      </rPr>
      <t>Produktit 21</t>
    </r>
    <r>
      <rPr>
        <b/>
        <sz val="9"/>
        <color indexed="8"/>
        <rFont val="Garamond"/>
        <family val="1"/>
      </rPr>
      <t xml:space="preserve"> sipas Artikujve Ekonomikë</t>
    </r>
  </si>
  <si>
    <t xml:space="preserve">Riveshje Sistemim asfaltim rruga  Elbasan-Banjë Loti 3 (shtese punimesh)   </t>
  </si>
  <si>
    <t>M063717</t>
  </si>
  <si>
    <t>COPE</t>
  </si>
  <si>
    <r>
      <t xml:space="preserve">Detajimi i Kostos Totale të </t>
    </r>
    <r>
      <rPr>
        <b/>
        <sz val="9"/>
        <color indexed="10"/>
        <rFont val="Garamond"/>
        <family val="1"/>
      </rPr>
      <t>Produktit 22</t>
    </r>
    <r>
      <rPr>
        <b/>
        <sz val="9"/>
        <color indexed="8"/>
        <rFont val="Garamond"/>
        <family val="1"/>
      </rPr>
      <t xml:space="preserve"> sipas Artikujve Ekonomikë</t>
    </r>
  </si>
  <si>
    <t xml:space="preserve">Ndertim By Pass Shkoder Loti 1 </t>
  </si>
  <si>
    <t>M062778</t>
  </si>
  <si>
    <r>
      <t xml:space="preserve">Detajimi i Kostos Totale të </t>
    </r>
    <r>
      <rPr>
        <b/>
        <sz val="9"/>
        <color indexed="10"/>
        <rFont val="Garamond"/>
        <family val="1"/>
      </rPr>
      <t xml:space="preserve">Produktit 23 </t>
    </r>
    <r>
      <rPr>
        <b/>
        <sz val="9"/>
        <color indexed="8"/>
        <rFont val="Garamond"/>
        <family val="1"/>
      </rPr>
      <t>sipas Artikujve Ekonomikë</t>
    </r>
  </si>
  <si>
    <t xml:space="preserve">Ndertim By Pass Shkoder Loti 1 shtese punimesh </t>
  </si>
  <si>
    <t>M064184</t>
  </si>
  <si>
    <r>
      <t xml:space="preserve">Detajimi i Kostos Totale të </t>
    </r>
    <r>
      <rPr>
        <b/>
        <sz val="9"/>
        <color indexed="10"/>
        <rFont val="Garamond"/>
        <family val="1"/>
      </rPr>
      <t xml:space="preserve">Produktit 24 </t>
    </r>
    <r>
      <rPr>
        <b/>
        <sz val="9"/>
        <color indexed="8"/>
        <rFont val="Garamond"/>
        <family val="1"/>
      </rPr>
      <t>sipas Artikujve Ekonomikë</t>
    </r>
  </si>
  <si>
    <t xml:space="preserve">Ndertim By Pass Shkoder  Loti 2 </t>
  </si>
  <si>
    <t>M062779</t>
  </si>
  <si>
    <r>
      <t xml:space="preserve">Detajimi i Kostos Totale të </t>
    </r>
    <r>
      <rPr>
        <b/>
        <sz val="9"/>
        <color indexed="10"/>
        <rFont val="Garamond"/>
        <family val="1"/>
      </rPr>
      <t xml:space="preserve">Produktit 25 </t>
    </r>
    <r>
      <rPr>
        <b/>
        <sz val="9"/>
        <color indexed="8"/>
        <rFont val="Garamond"/>
        <family val="1"/>
      </rPr>
      <t>sipas Artikujve Ekonomikë</t>
    </r>
  </si>
  <si>
    <t xml:space="preserve">Ndertim i aksit rrugore Skrapar - Permet Loti 1 </t>
  </si>
  <si>
    <t>M063827</t>
  </si>
  <si>
    <t>Ndertim rruge tipit C2  (2x1)</t>
  </si>
  <si>
    <r>
      <t xml:space="preserve">Detajimi i Kostos Totale të </t>
    </r>
    <r>
      <rPr>
        <b/>
        <sz val="9"/>
        <color indexed="10"/>
        <rFont val="Garamond"/>
        <family val="1"/>
      </rPr>
      <t xml:space="preserve">Produktit 26 </t>
    </r>
    <r>
      <rPr>
        <b/>
        <sz val="9"/>
        <color indexed="8"/>
        <rFont val="Garamond"/>
        <family val="1"/>
      </rPr>
      <t>sipas Artikujve Ekonomikë</t>
    </r>
  </si>
  <si>
    <t xml:space="preserve">Ndertim i aksit rrugore Skrapar - Permet Loti 1 shtese punimesh </t>
  </si>
  <si>
    <t>M064185</t>
  </si>
  <si>
    <r>
      <t xml:space="preserve">Detajimi i Kostos Totale të </t>
    </r>
    <r>
      <rPr>
        <b/>
        <sz val="9"/>
        <color indexed="10"/>
        <rFont val="Garamond"/>
        <family val="1"/>
      </rPr>
      <t xml:space="preserve">Produktit 27 </t>
    </r>
    <r>
      <rPr>
        <b/>
        <sz val="9"/>
        <color indexed="8"/>
        <rFont val="Garamond"/>
        <family val="1"/>
      </rPr>
      <t>sipas Artikujve Ekonomikë</t>
    </r>
  </si>
  <si>
    <t xml:space="preserve">Ndertim By Pass Tepelene Loti 1 </t>
  </si>
  <si>
    <t>M064228</t>
  </si>
  <si>
    <r>
      <t xml:space="preserve">Detajimi i Kostos Totale të </t>
    </r>
    <r>
      <rPr>
        <b/>
        <sz val="9"/>
        <color indexed="10"/>
        <rFont val="Garamond"/>
        <family val="1"/>
      </rPr>
      <t xml:space="preserve">Produktit 28 </t>
    </r>
    <r>
      <rPr>
        <b/>
        <sz val="9"/>
        <color indexed="8"/>
        <rFont val="Garamond"/>
        <family val="1"/>
      </rPr>
      <t>sipas Artikujve Ekonomikë</t>
    </r>
  </si>
  <si>
    <t>Rikualifikim I akseve rrugore Unaza Lindore Loti 2  (M064193)</t>
  </si>
  <si>
    <t>M064193</t>
  </si>
  <si>
    <r>
      <t xml:space="preserve">Detajimi i Kostos Totale të </t>
    </r>
    <r>
      <rPr>
        <b/>
        <sz val="9"/>
        <color indexed="10"/>
        <rFont val="Garamond"/>
        <family val="1"/>
      </rPr>
      <t>Produktit 29</t>
    </r>
    <r>
      <rPr>
        <b/>
        <sz val="9"/>
        <color indexed="8"/>
        <rFont val="Garamond"/>
        <family val="1"/>
      </rPr>
      <t xml:space="preserve"> sipas Artikujve Ekonomikë</t>
    </r>
  </si>
  <si>
    <t xml:space="preserve">Rikualifikim I akseve rrugore Unaza Lindore  Loti 3 </t>
  </si>
  <si>
    <t>M064194</t>
  </si>
  <si>
    <r>
      <t xml:space="preserve">Detajimi i Kostos Totale të </t>
    </r>
    <r>
      <rPr>
        <b/>
        <sz val="9"/>
        <color indexed="10"/>
        <rFont val="Garamond"/>
        <family val="1"/>
      </rPr>
      <t>Produktit 30</t>
    </r>
    <r>
      <rPr>
        <b/>
        <sz val="9"/>
        <color indexed="8"/>
        <rFont val="Garamond"/>
        <family val="1"/>
      </rPr>
      <t xml:space="preserve"> sipas Artikujve Ekonomikë</t>
    </r>
  </si>
  <si>
    <t>EMERGJENCAT    Ndertim mure mbajtes dhe prites ne segmentin rrugore Kuben - Vasije</t>
  </si>
  <si>
    <t>18BS611</t>
  </si>
  <si>
    <t>Masa mbrojtese dhe pritese  per te siguruar rruge te kalueshme dhe me standarte (ndertimi I dy mureve mbajtese me gjatesi 47 ml pjesa e pare dhe 78 ml pjesa e dyte, 318 ml rreshqitje ne 5 vende te ndryshme si dhe nderhyrja per pilat e ures dhe ndertimi i  shpatullave te ures me gjatesi 3 ml)</t>
  </si>
  <si>
    <r>
      <t xml:space="preserve">Detajimi i Kostos Totale të </t>
    </r>
    <r>
      <rPr>
        <b/>
        <sz val="9"/>
        <color indexed="10"/>
        <rFont val="Garamond"/>
        <family val="1"/>
      </rPr>
      <t>Produktit 31</t>
    </r>
    <r>
      <rPr>
        <b/>
        <sz val="9"/>
        <color indexed="8"/>
        <rFont val="Garamond"/>
        <family val="1"/>
      </rPr>
      <t xml:space="preserve"> sipas Artikujve Ekonomikë</t>
    </r>
  </si>
  <si>
    <t xml:space="preserve">Masa inxhinierike per stabilizimin e shembjes ne Km.21+363÷ Km.21+468, ne segmentin Lin - Pogradec </t>
  </si>
  <si>
    <t>18BS604</t>
  </si>
  <si>
    <t>Masa inxhinierike per stabilizim  shembje</t>
  </si>
  <si>
    <r>
      <t xml:space="preserve">Detajimi i Kostos Totale të </t>
    </r>
    <r>
      <rPr>
        <b/>
        <sz val="9"/>
        <color indexed="10"/>
        <rFont val="Garamond"/>
        <family val="1"/>
      </rPr>
      <t>Produktit 32</t>
    </r>
    <r>
      <rPr>
        <b/>
        <sz val="9"/>
        <color indexed="8"/>
        <rFont val="Garamond"/>
        <family val="1"/>
      </rPr>
      <t xml:space="preserve"> sipas Artikujve Ekonomikë</t>
    </r>
  </si>
  <si>
    <t xml:space="preserve">EMERGJENCAT Stabilizim i rreshqitjes ne aksin Tunel - Elbasan km 17.36- 17.46, segmenti 3, aksi Tirane - Elbasan (Dalje tuneli i Krrabes km 15.20 - Elbasan km 27 </t>
  </si>
  <si>
    <t>M064230</t>
  </si>
  <si>
    <t>Masa mbrojtese dhe stabilizim rreshqitje per te siguruar rruge te kalueshme dhe me standarte</t>
  </si>
  <si>
    <r>
      <t xml:space="preserve">Detajimi i Kostos Totale të </t>
    </r>
    <r>
      <rPr>
        <b/>
        <sz val="9"/>
        <color indexed="10"/>
        <rFont val="Garamond"/>
        <family val="1"/>
      </rPr>
      <t>Produktit 33</t>
    </r>
    <r>
      <rPr>
        <b/>
        <sz val="9"/>
        <color indexed="8"/>
        <rFont val="Garamond"/>
        <family val="1"/>
      </rPr>
      <t xml:space="preserve"> sipas Artikujve Ekonomikë</t>
    </r>
  </si>
  <si>
    <t xml:space="preserve">Rikonstruksion rruge Ura e Gajdarit hyrje Sarande </t>
  </si>
  <si>
    <t>M063828</t>
  </si>
  <si>
    <t>Rikonstruksion rruge rruge tip C2 (2X1)</t>
  </si>
  <si>
    <r>
      <t xml:space="preserve">Detajimi i Kostos Totale të </t>
    </r>
    <r>
      <rPr>
        <b/>
        <sz val="9"/>
        <color indexed="10"/>
        <rFont val="Garamond"/>
        <family val="1"/>
      </rPr>
      <t xml:space="preserve">Produktit 34 </t>
    </r>
    <r>
      <rPr>
        <b/>
        <sz val="9"/>
        <color indexed="8"/>
        <rFont val="Garamond"/>
        <family val="1"/>
      </rPr>
      <t>sipas Artikujve Ekonomikë</t>
    </r>
  </si>
  <si>
    <t xml:space="preserve">Ndertim i Qendrës së monitorimit dhe kontrollit të trafikut rrugor </t>
  </si>
  <si>
    <t>Vendosjem e kamerave dhe elementeve te tjere te sinjalistikes rrugore ne  rruge kryesore dhe ndertimin e qendres se trafikut multidimensionale kombetare.</t>
  </si>
  <si>
    <r>
      <t xml:space="preserve">Detajimi i Kostos Totale të </t>
    </r>
    <r>
      <rPr>
        <b/>
        <sz val="9"/>
        <color indexed="10"/>
        <rFont val="Garamond"/>
        <family val="1"/>
      </rPr>
      <t xml:space="preserve">Produktit 35 </t>
    </r>
    <r>
      <rPr>
        <b/>
        <sz val="9"/>
        <color indexed="8"/>
        <rFont val="Garamond"/>
        <family val="1"/>
      </rPr>
      <t>sipas Artikujve Ekonomikë</t>
    </r>
  </si>
  <si>
    <t>Ndertim rruga Porto romano Durres Loti 3</t>
  </si>
  <si>
    <t>Ndertim rruge kategoria A, me gjatesi 3.4 km.</t>
  </si>
  <si>
    <r>
      <t xml:space="preserve">Detajimi i Kostos Totale të </t>
    </r>
    <r>
      <rPr>
        <b/>
        <sz val="9"/>
        <color indexed="10"/>
        <rFont val="Garamond"/>
        <family val="1"/>
      </rPr>
      <t xml:space="preserve">Produktit 36 </t>
    </r>
    <r>
      <rPr>
        <b/>
        <sz val="9"/>
        <color indexed="8"/>
        <rFont val="Garamond"/>
        <family val="1"/>
      </rPr>
      <t>sipas Artikujve Ekonomikë</t>
    </r>
  </si>
  <si>
    <t>Ndertim rruga Korce - Erseke Loti 2 ( pjesa e pare)</t>
  </si>
  <si>
    <t>Ndertim i rruges se re  e kategorise C me gjatesi 8.6 km.</t>
  </si>
  <si>
    <r>
      <t xml:space="preserve">Detajimi i Kostos Totale të </t>
    </r>
    <r>
      <rPr>
        <b/>
        <sz val="9"/>
        <color indexed="10"/>
        <rFont val="Garamond"/>
        <family val="1"/>
      </rPr>
      <t xml:space="preserve">Produktit 37 </t>
    </r>
    <r>
      <rPr>
        <b/>
        <sz val="9"/>
        <color indexed="8"/>
        <rFont val="Garamond"/>
        <family val="1"/>
      </rPr>
      <t>sipas Artikujve Ekonomikë</t>
    </r>
  </si>
  <si>
    <t>Ndertim rruga Korce - Erseke Loti 2 ( pjesa e Dyte)</t>
  </si>
  <si>
    <r>
      <t xml:space="preserve">Detajimi i Kostos Totale të </t>
    </r>
    <r>
      <rPr>
        <b/>
        <sz val="9"/>
        <color indexed="10"/>
        <rFont val="Garamond"/>
        <family val="1"/>
      </rPr>
      <t xml:space="preserve">Produktit 38 </t>
    </r>
    <r>
      <rPr>
        <b/>
        <sz val="9"/>
        <color indexed="8"/>
        <rFont val="Garamond"/>
        <family val="1"/>
      </rPr>
      <t>sipas Artikujve Ekonomikë</t>
    </r>
  </si>
  <si>
    <t>Rehabilitim dhe masa inxhinierike rruga e Spillese.</t>
  </si>
  <si>
    <t>Eleminimi i rreshqitjeve, mbrojtja e  trupit te rruges ne gjatesi  14 km  te rruges e tipit F me gjeresi 6 m.</t>
  </si>
  <si>
    <r>
      <t xml:space="preserve">Detajimi i Kostos Totale të </t>
    </r>
    <r>
      <rPr>
        <b/>
        <sz val="9"/>
        <color indexed="10"/>
        <rFont val="Garamond"/>
        <family val="1"/>
      </rPr>
      <t xml:space="preserve">Produktit 39 </t>
    </r>
    <r>
      <rPr>
        <b/>
        <sz val="9"/>
        <color indexed="8"/>
        <rFont val="Garamond"/>
        <family val="1"/>
      </rPr>
      <t>sipas Artikujve Ekonomikë</t>
    </r>
  </si>
  <si>
    <t>Studim Projektim Oponencë teknike (K.lidhur)</t>
  </si>
  <si>
    <t>M060526</t>
  </si>
  <si>
    <t>Miratimi i projekteve te reja  me vlere mbi 100 milion nga Instituti i Transportit para zbatimit te tyre.</t>
  </si>
  <si>
    <r>
      <t xml:space="preserve">Detajimi i Kostos Totale të </t>
    </r>
    <r>
      <rPr>
        <b/>
        <sz val="9"/>
        <color indexed="10"/>
        <rFont val="Garamond"/>
        <family val="1"/>
      </rPr>
      <t xml:space="preserve">Produktit 41 </t>
    </r>
    <r>
      <rPr>
        <b/>
        <sz val="9"/>
        <color indexed="8"/>
        <rFont val="Garamond"/>
        <family val="1"/>
      </rPr>
      <t>sipas Artikujve Ekonomikë</t>
    </r>
  </si>
  <si>
    <t>Studim Fizibiliteti për Qendrën e monitorimit dhe kontrollit të trafikut rrugor</t>
  </si>
  <si>
    <t>18BT215</t>
  </si>
  <si>
    <t>Hartimi I studimit te fizibikitetit per ngritjen e Qendres se Monitorimit dhe Kontrollit te trafikut rrugor.</t>
  </si>
  <si>
    <r>
      <t xml:space="preserve">Detajimi i Kostos Totale të </t>
    </r>
    <r>
      <rPr>
        <b/>
        <sz val="9"/>
        <color indexed="10"/>
        <rFont val="Garamond"/>
        <family val="1"/>
      </rPr>
      <t xml:space="preserve">Produktit 42 </t>
    </r>
    <r>
      <rPr>
        <b/>
        <sz val="9"/>
        <color indexed="8"/>
        <rFont val="Garamond"/>
        <family val="1"/>
      </rPr>
      <t>sipas Artikujve Ekonomikë</t>
    </r>
  </si>
  <si>
    <t xml:space="preserve">Studim projektim i aksit rrugor Gjirokastër - Libohovë - Poliçan - Zagori </t>
  </si>
  <si>
    <t>M063555</t>
  </si>
  <si>
    <t xml:space="preserve">Hartimi i studim projektimit per ndertimin e aksit Gjirokastër - Libohovë - Poliçan - Zagori </t>
  </si>
  <si>
    <r>
      <t xml:space="preserve">Detajimi i Kostos Totale të </t>
    </r>
    <r>
      <rPr>
        <b/>
        <sz val="9"/>
        <color indexed="10"/>
        <rFont val="Garamond"/>
        <family val="1"/>
      </rPr>
      <t xml:space="preserve">Produktit 43 </t>
    </r>
    <r>
      <rPr>
        <b/>
        <sz val="9"/>
        <color indexed="8"/>
        <rFont val="Garamond"/>
        <family val="1"/>
      </rPr>
      <t>sipas Artikujve Ekonomikë</t>
    </r>
  </si>
  <si>
    <t xml:space="preserve">Studim projektim Plotesimi i By Pass Shkodër si pjese e koridorit Veri-Jug dhe lidhja me qytetin. </t>
  </si>
  <si>
    <t>M063559</t>
  </si>
  <si>
    <t>Hartimi i studim projektimit per  objektin  Plotesimi i By Pass Shkodër si pjese e koridorit Veri-Jug dhe lidhja me qytetin.</t>
  </si>
  <si>
    <r>
      <t xml:space="preserve">Detajimi i Kostos Totale të </t>
    </r>
    <r>
      <rPr>
        <b/>
        <sz val="9"/>
        <color indexed="10"/>
        <rFont val="Garamond"/>
        <family val="1"/>
      </rPr>
      <t xml:space="preserve">Produktit 44 </t>
    </r>
    <r>
      <rPr>
        <b/>
        <sz val="9"/>
        <color indexed="8"/>
        <rFont val="Garamond"/>
        <family val="1"/>
      </rPr>
      <t>sipas Artikujve Ekonomikë</t>
    </r>
  </si>
  <si>
    <t xml:space="preserve">Studim projektim, rishikim i punimeve te mbetura ne aksin rrugor Elbasan - Gjinar </t>
  </si>
  <si>
    <t>M064234</t>
  </si>
  <si>
    <t xml:space="preserve">Hartimi i studim projektimit per rishikimin e punimeve te mbetura ne aksin rrugor Elbasan - Gjinar </t>
  </si>
  <si>
    <r>
      <t xml:space="preserve">Detajimi i Kostos Totale të </t>
    </r>
    <r>
      <rPr>
        <b/>
        <sz val="9"/>
        <color indexed="10"/>
        <rFont val="Garamond"/>
        <family val="1"/>
      </rPr>
      <t xml:space="preserve">Produktit 45 </t>
    </r>
    <r>
      <rPr>
        <b/>
        <sz val="9"/>
        <color indexed="8"/>
        <rFont val="Garamond"/>
        <family val="1"/>
      </rPr>
      <t>sipas Artikujve Ekonomikë</t>
    </r>
  </si>
  <si>
    <t>Studim Projektim i Urave te Leklit, Dragotit, Ura e Vores, Tapizes, Ura e Drojes, Zemblake , rikonstruksioni i ures se Kaludhit dhe nyja ne disnivel ne Bushnesh dhe ura lidhese e rrugeve Levan- Tepelene me Dragot - Tepelene</t>
  </si>
  <si>
    <t>M064231</t>
  </si>
  <si>
    <t>Studim projektim I Rikonstruksion i disa urave</t>
  </si>
  <si>
    <r>
      <t xml:space="preserve">Detajimi i Kostos Totale të </t>
    </r>
    <r>
      <rPr>
        <b/>
        <sz val="9"/>
        <color indexed="10"/>
        <rFont val="Garamond"/>
        <family val="1"/>
      </rPr>
      <t xml:space="preserve">Produktit 46 </t>
    </r>
    <r>
      <rPr>
        <b/>
        <sz val="9"/>
        <color indexed="8"/>
        <rFont val="Garamond"/>
        <family val="1"/>
      </rPr>
      <t>sipas Artikujve Ekonomikë</t>
    </r>
  </si>
  <si>
    <t xml:space="preserve">Studim Projekti , rishikim i projektit per segmentin rrugore te vazhdimit te unazes se madhe Tirane nga sheshi Shqiponja-Bulevardi I ri. </t>
  </si>
  <si>
    <t>M064232</t>
  </si>
  <si>
    <t>Rishikim i projektit per segmentin rrugore te vazhdimit te unazes se madhe Tirane nga sheshi Shqiponja-Bulevardi I ri</t>
  </si>
  <si>
    <r>
      <t xml:space="preserve">Detajimi i Kostos Totale të </t>
    </r>
    <r>
      <rPr>
        <b/>
        <sz val="9"/>
        <color indexed="10"/>
        <rFont val="Garamond"/>
        <family val="1"/>
      </rPr>
      <t xml:space="preserve">Produktit 47 </t>
    </r>
    <r>
      <rPr>
        <b/>
        <sz val="9"/>
        <color indexed="8"/>
        <rFont val="Garamond"/>
        <family val="1"/>
      </rPr>
      <t>sipas Artikujve Ekonomikë</t>
    </r>
  </si>
  <si>
    <t>Studim projektim rruga Kardhiq - Delvinë Loti 8 (rishikimi dhe plotësimi i sinjalistikës nga Loti 1 deri në Lotin 7) dhe ndërtimi i rrugës lidhëse Shijan - Ura e Gajdarit dhe rehabilitimi i segmentit rrugor Shijan - Delvinë.</t>
  </si>
  <si>
    <t>18BT214</t>
  </si>
  <si>
    <t>Rishikim I projektit te sinjalistikes nga Loti 1 deri ne lotin 7 dhe hartimi I projektit per dy segmentet rrugore Kardhiq - delvine me qytetin e Delvines.</t>
  </si>
  <si>
    <r>
      <t xml:space="preserve">Detajimi i Kostos Totale të </t>
    </r>
    <r>
      <rPr>
        <b/>
        <sz val="9"/>
        <color indexed="10"/>
        <rFont val="Garamond"/>
        <family val="1"/>
      </rPr>
      <t xml:space="preserve">Produktit 48 </t>
    </r>
    <r>
      <rPr>
        <b/>
        <sz val="9"/>
        <color indexed="8"/>
        <rFont val="Garamond"/>
        <family val="1"/>
      </rPr>
      <t>sipas Artikujve Ekonomikë</t>
    </r>
  </si>
  <si>
    <t xml:space="preserve">Studim Projektim mbikalimi TEG </t>
  </si>
  <si>
    <t>M064233</t>
  </si>
  <si>
    <t>Hartim i projektit  per ndertimin e mbikalimit TEG.</t>
  </si>
  <si>
    <r>
      <t xml:space="preserve">Detajimi i Kostos Totale të </t>
    </r>
    <r>
      <rPr>
        <b/>
        <sz val="9"/>
        <color indexed="10"/>
        <rFont val="Garamond"/>
        <family val="1"/>
      </rPr>
      <t xml:space="preserve">Produktit 49 </t>
    </r>
    <r>
      <rPr>
        <b/>
        <sz val="9"/>
        <color indexed="8"/>
        <rFont val="Garamond"/>
        <family val="1"/>
      </rPr>
      <t>sipas Artikujve Ekonomikë</t>
    </r>
  </si>
  <si>
    <t>Studim projektim rishikim I projektit te rruges Tirane -Ndroq - Plepa.</t>
  </si>
  <si>
    <t>Hartim i projektit  per rehabilitim</t>
  </si>
  <si>
    <r>
      <t xml:space="preserve">Detajimi i Kostos Totale të </t>
    </r>
    <r>
      <rPr>
        <b/>
        <sz val="9"/>
        <color indexed="10"/>
        <rFont val="Garamond"/>
        <family val="1"/>
      </rPr>
      <t xml:space="preserve">Produktit 50 </t>
    </r>
    <r>
      <rPr>
        <b/>
        <sz val="9"/>
        <color indexed="8"/>
        <rFont val="Garamond"/>
        <family val="1"/>
      </rPr>
      <t>sipas Artikujve Ekonomikë</t>
    </r>
  </si>
  <si>
    <t>Produkti 51</t>
  </si>
  <si>
    <t>Studim projektim per standartizimin e rrugeve paralele Plepa-Kavaje-Rrogozhine</t>
  </si>
  <si>
    <r>
      <t xml:space="preserve">Detajimi i Kostos Totale të </t>
    </r>
    <r>
      <rPr>
        <b/>
        <sz val="9"/>
        <color indexed="10"/>
        <rFont val="Garamond"/>
        <family val="1"/>
      </rPr>
      <t xml:space="preserve">Produktit 51 </t>
    </r>
    <r>
      <rPr>
        <b/>
        <sz val="9"/>
        <color indexed="8"/>
        <rFont val="Garamond"/>
        <family val="1"/>
      </rPr>
      <t>sipas Artikujve Ekonomikë</t>
    </r>
  </si>
  <si>
    <t>Kosto totale e produktit 51</t>
  </si>
  <si>
    <t>Produkti 52</t>
  </si>
  <si>
    <t>Studim Projektim I rrugeve dytesore Vore - Durres</t>
  </si>
  <si>
    <r>
      <t xml:space="preserve">Detajimi i Kostos Totale të </t>
    </r>
    <r>
      <rPr>
        <b/>
        <sz val="9"/>
        <color indexed="10"/>
        <rFont val="Garamond"/>
        <family val="1"/>
      </rPr>
      <t xml:space="preserve">Produktit 52 </t>
    </r>
    <r>
      <rPr>
        <b/>
        <sz val="9"/>
        <color indexed="8"/>
        <rFont val="Garamond"/>
        <family val="1"/>
      </rPr>
      <t>sipas Artikujve Ekonomikë</t>
    </r>
  </si>
  <si>
    <t>Kosto totale e produktit 52</t>
  </si>
  <si>
    <t>Produkti 53</t>
  </si>
  <si>
    <t xml:space="preserve">Studim projektim, rehabilitim dhe masa inxhinierike rruga e Spillese. </t>
  </si>
  <si>
    <t>18BT210</t>
  </si>
  <si>
    <t>Hartim i projektit  per rehabilitim dhe masa inxhinierike</t>
  </si>
  <si>
    <r>
      <t xml:space="preserve">Detajimi i Kostos Totale të </t>
    </r>
    <r>
      <rPr>
        <b/>
        <sz val="9"/>
        <color indexed="10"/>
        <rFont val="Garamond"/>
        <family val="1"/>
      </rPr>
      <t xml:space="preserve">Produktit 53 </t>
    </r>
    <r>
      <rPr>
        <b/>
        <sz val="9"/>
        <color indexed="8"/>
        <rFont val="Garamond"/>
        <family val="1"/>
      </rPr>
      <t>sipas Artikujve Ekonomikë</t>
    </r>
  </si>
  <si>
    <t>Kosto totale e produktit 53</t>
  </si>
  <si>
    <t>Produkti 54</t>
  </si>
  <si>
    <t>Studim projektim e masa inxhinierike, Ura e Viroit- Gjirokaster</t>
  </si>
  <si>
    <t>18BT211</t>
  </si>
  <si>
    <t>Hartim i projektit per  masa inxhinierike</t>
  </si>
  <si>
    <r>
      <t xml:space="preserve">Detajimi i Kostos Totale të </t>
    </r>
    <r>
      <rPr>
        <b/>
        <sz val="9"/>
        <color indexed="10"/>
        <rFont val="Garamond"/>
        <family val="1"/>
      </rPr>
      <t xml:space="preserve">Produktit 54 </t>
    </r>
    <r>
      <rPr>
        <b/>
        <sz val="9"/>
        <color indexed="8"/>
        <rFont val="Garamond"/>
        <family val="1"/>
      </rPr>
      <t>sipas Artikujve Ekonomikë</t>
    </r>
  </si>
  <si>
    <t>Kosto totale e produktit 54</t>
  </si>
  <si>
    <t>Produkti 55</t>
  </si>
  <si>
    <t>Studim projektim rikuakifikim i Unazes lindore per lotet 4,5,6</t>
  </si>
  <si>
    <t>18BT213</t>
  </si>
  <si>
    <t>Hartim i projektit per rikualifikimin e Unazes lindore per lotet 4,5,6</t>
  </si>
  <si>
    <r>
      <t xml:space="preserve">Detajimi i Kostos Totale të </t>
    </r>
    <r>
      <rPr>
        <b/>
        <sz val="9"/>
        <color indexed="10"/>
        <rFont val="Garamond"/>
        <family val="1"/>
      </rPr>
      <t xml:space="preserve">Produktit 55 </t>
    </r>
    <r>
      <rPr>
        <b/>
        <sz val="9"/>
        <color indexed="8"/>
        <rFont val="Garamond"/>
        <family val="1"/>
      </rPr>
      <t>sipas Artikujve Ekonomikë</t>
    </r>
  </si>
  <si>
    <t>Kosto totale e produktit 55</t>
  </si>
  <si>
    <t>Akse rrugore kombetare me sinjalistike dhe siguri rrugore</t>
  </si>
  <si>
    <t>Produkti 56</t>
  </si>
  <si>
    <t>Punime ndertimi  per eleminimin e pikave te zeza ne rruge ( bashkefinancim  IPA 2013, Siguria rrugore)</t>
  </si>
  <si>
    <t>18BS701</t>
  </si>
  <si>
    <t>Eleminimi I pikave te zeza ne rruge</t>
  </si>
  <si>
    <t xml:space="preserve">10 cope </t>
  </si>
  <si>
    <r>
      <t xml:space="preserve">Detajimi i Kostos Totale të </t>
    </r>
    <r>
      <rPr>
        <b/>
        <sz val="9"/>
        <color indexed="10"/>
        <rFont val="Garamond"/>
        <family val="1"/>
      </rPr>
      <t>Produktit 56</t>
    </r>
    <r>
      <rPr>
        <b/>
        <sz val="9"/>
        <color indexed="8"/>
        <rFont val="Garamond"/>
        <family val="1"/>
      </rPr>
      <t xml:space="preserve"> sipas Artikujve Ekonomikë</t>
    </r>
  </si>
  <si>
    <t>Kosto totale e produktit 56</t>
  </si>
  <si>
    <t>Produkti 57</t>
  </si>
  <si>
    <t xml:space="preserve">Përmiresimi rifreskimi sinjalistikës vertikale/horizontale në akset kombëtare dhe përmirësim të sigurisë rrugore ne akset e Rajonit Verior Loti 1 </t>
  </si>
  <si>
    <t>M064195</t>
  </si>
  <si>
    <t xml:space="preserve">Vendosje dhe plotesim sinjalistike horizontale, vertikale, guardraile etj  </t>
  </si>
  <si>
    <r>
      <t xml:space="preserve">Detajimi i Kostos Totale të </t>
    </r>
    <r>
      <rPr>
        <b/>
        <sz val="9"/>
        <color indexed="10"/>
        <rFont val="Garamond"/>
        <family val="1"/>
      </rPr>
      <t>Produktit 57</t>
    </r>
    <r>
      <rPr>
        <b/>
        <sz val="9"/>
        <color indexed="8"/>
        <rFont val="Garamond"/>
        <family val="1"/>
      </rPr>
      <t xml:space="preserve"> sipas Artikujve Ekonomikë</t>
    </r>
  </si>
  <si>
    <t>Kosto totale e produktit 57</t>
  </si>
  <si>
    <t>Produkti 58</t>
  </si>
  <si>
    <t>Përmiresimi rifreskimi sinjalistikës vertikale/horizontale në akset kombëtare dhe përmirësim të sigurisë rrugore ne akset e Rajonit Verior Loti 1 vazhdimi</t>
  </si>
  <si>
    <t>18BS703</t>
  </si>
  <si>
    <r>
      <t xml:space="preserve">Detajimi i Kostos Totale të </t>
    </r>
    <r>
      <rPr>
        <b/>
        <sz val="9"/>
        <color indexed="10"/>
        <rFont val="Garamond"/>
        <family val="1"/>
      </rPr>
      <t>Produktit 58</t>
    </r>
    <r>
      <rPr>
        <b/>
        <sz val="9"/>
        <color indexed="8"/>
        <rFont val="Garamond"/>
        <family val="1"/>
      </rPr>
      <t xml:space="preserve"> sipas Artikujve Ekonomikë</t>
    </r>
  </si>
  <si>
    <t>Kosto totale e produktit 58</t>
  </si>
  <si>
    <t>Produkti 59</t>
  </si>
  <si>
    <t>Përmiresimi rifreskimi sinjalistikës vertikale/horizontale në akset kombëtare dhe përmirësim të sigurisë rrugore ne akset e Rajonit Jugor Loti 3 vazhdimi</t>
  </si>
  <si>
    <t>18BS706</t>
  </si>
  <si>
    <r>
      <t xml:space="preserve">Detajimi i Kostos Totale të </t>
    </r>
    <r>
      <rPr>
        <b/>
        <sz val="9"/>
        <color indexed="10"/>
        <rFont val="Garamond"/>
        <family val="1"/>
      </rPr>
      <t xml:space="preserve">Produktit 59 </t>
    </r>
    <r>
      <rPr>
        <b/>
        <sz val="9"/>
        <color indexed="8"/>
        <rFont val="Garamond"/>
        <family val="1"/>
      </rPr>
      <t>sipas Artikujve Ekonomikë</t>
    </r>
  </si>
  <si>
    <t>Kosto totale e produktit 59</t>
  </si>
  <si>
    <t>Produkti 60</t>
  </si>
  <si>
    <t xml:space="preserve">Përmiresimi rifreskimi sinjalistikës vertikale/horizontale në akset kombëtare dhe përmirësim të sigurisë rrugore ne akset e Rajonit Qendror Loti 2 </t>
  </si>
  <si>
    <t>M064196</t>
  </si>
  <si>
    <r>
      <t xml:space="preserve">Detajimi i Kostos Totale të </t>
    </r>
    <r>
      <rPr>
        <b/>
        <sz val="9"/>
        <color indexed="10"/>
        <rFont val="Garamond"/>
        <family val="1"/>
      </rPr>
      <t xml:space="preserve">Produktit 60 </t>
    </r>
    <r>
      <rPr>
        <b/>
        <sz val="9"/>
        <color indexed="8"/>
        <rFont val="Garamond"/>
        <family val="1"/>
      </rPr>
      <t>sipas Artikujve Ekonomikë</t>
    </r>
  </si>
  <si>
    <t>Kosto totale e produktit 60</t>
  </si>
  <si>
    <t>Produkti 61</t>
  </si>
  <si>
    <t>Përmiresimi rifreskimi sinjalistikës vertikale/horizontale në akset kombëtare dhe përmirësim të sigurisë rrugore ne akset e Rajonit Jugor Loti 3</t>
  </si>
  <si>
    <t>M064197</t>
  </si>
  <si>
    <r>
      <t xml:space="preserve">Detajimi i Kostos Totale të </t>
    </r>
    <r>
      <rPr>
        <b/>
        <sz val="9"/>
        <color indexed="10"/>
        <rFont val="Garamond"/>
        <family val="1"/>
      </rPr>
      <t>Produktit 61</t>
    </r>
    <r>
      <rPr>
        <b/>
        <sz val="9"/>
        <color indexed="8"/>
        <rFont val="Garamond"/>
        <family val="1"/>
      </rPr>
      <t xml:space="preserve"> sipas Artikujve Ekonomikë</t>
    </r>
  </si>
  <si>
    <t>Kosto totale e produktit 61</t>
  </si>
  <si>
    <t>Produkti 62</t>
  </si>
  <si>
    <t>Supervizion punimesh Punime ndertimi  per eleminimin e pikave te zeza ne rruge  ( bashkefinancim  IPA 2013, Siguria rrugore)</t>
  </si>
  <si>
    <t>18BT101</t>
  </si>
  <si>
    <t>Çertifikim i punimeve te kryera ne objektin Punime ndertimi  per eleminimin e pikave te zeza ne rruge  (bashkefinancim  IPA 2013, Siguria rrugore).</t>
  </si>
  <si>
    <r>
      <t xml:space="preserve">Detajimi i Kostos Totale të </t>
    </r>
    <r>
      <rPr>
        <b/>
        <sz val="9"/>
        <color indexed="10"/>
        <rFont val="Garamond"/>
        <family val="1"/>
      </rPr>
      <t xml:space="preserve">Produktit 62 </t>
    </r>
    <r>
      <rPr>
        <b/>
        <sz val="9"/>
        <color indexed="8"/>
        <rFont val="Garamond"/>
        <family val="1"/>
      </rPr>
      <t>sipas Artikujve Ekonomikë</t>
    </r>
  </si>
  <si>
    <t>Kosto totale e produktit 62</t>
  </si>
  <si>
    <t>Produkti 63</t>
  </si>
  <si>
    <t xml:space="preserve">Supervizion punimesh ndërtim rruga Kukës Morinë loti 2 (dy viaduktet ) dublimi </t>
  </si>
  <si>
    <t>M062583</t>
  </si>
  <si>
    <t>Çertifikim i punimeve te kryera ne objektin ndërtim rruga Kukës Morinë loti 2 (dy viaduktet ) dublimi</t>
  </si>
  <si>
    <r>
      <t xml:space="preserve">Detajimi i Kostos Totale të </t>
    </r>
    <r>
      <rPr>
        <b/>
        <sz val="9"/>
        <color indexed="10"/>
        <rFont val="Garamond"/>
        <family val="1"/>
      </rPr>
      <t xml:space="preserve">Produktit 63 </t>
    </r>
    <r>
      <rPr>
        <b/>
        <sz val="9"/>
        <color indexed="8"/>
        <rFont val="Garamond"/>
        <family val="1"/>
      </rPr>
      <t>sipas Artikujve Ekonomikë</t>
    </r>
  </si>
  <si>
    <t>Kosto totale e produktit 63</t>
  </si>
  <si>
    <t>Produkti 64</t>
  </si>
  <si>
    <t xml:space="preserve">Supervizion punimesh Plotesim, rakordim, masa mbrojtese dhe siguri rrugore ne viaduktet e aksit Kukes-Morine </t>
  </si>
  <si>
    <t>M064198</t>
  </si>
  <si>
    <t>Çertifikim i punimeve te kryera ne objektin: Plotesim, rakordim, masa mbrojtese dhe siguri rrugore ne viaduktet e aksit Kukes-Morine</t>
  </si>
  <si>
    <r>
      <t xml:space="preserve">Detajimi i Kostos Totale të </t>
    </r>
    <r>
      <rPr>
        <b/>
        <sz val="9"/>
        <color indexed="10"/>
        <rFont val="Garamond"/>
        <family val="1"/>
      </rPr>
      <t xml:space="preserve">Produktit 64 </t>
    </r>
    <r>
      <rPr>
        <b/>
        <sz val="9"/>
        <color indexed="8"/>
        <rFont val="Garamond"/>
        <family val="1"/>
      </rPr>
      <t>sipas Artikujve Ekonomikë</t>
    </r>
  </si>
  <si>
    <t>Kosto totale e produktit 64</t>
  </si>
  <si>
    <t>Produkti 65</t>
  </si>
  <si>
    <t xml:space="preserve">Supervizion punimesh Ndërtim Rruga Milot-F.Krujë-Dublimi i Superstradës Loti 3 </t>
  </si>
  <si>
    <t>M062238</t>
  </si>
  <si>
    <t>Çertifikim i punimeve te kryera ne objektin: Ndërtim Rruga Milot-F.Krujë-Dublimi i Superstradës Loti 3</t>
  </si>
  <si>
    <r>
      <t xml:space="preserve">Detajimi i Kostos Totale të </t>
    </r>
    <r>
      <rPr>
        <b/>
        <sz val="9"/>
        <color indexed="10"/>
        <rFont val="Garamond"/>
        <family val="1"/>
      </rPr>
      <t xml:space="preserve">Produktit 65 </t>
    </r>
    <r>
      <rPr>
        <b/>
        <sz val="9"/>
        <color indexed="8"/>
        <rFont val="Garamond"/>
        <family val="1"/>
      </rPr>
      <t>sipas Artikujve Ekonomikë</t>
    </r>
  </si>
  <si>
    <t>Kosto totale e produktit 65</t>
  </si>
  <si>
    <t>Produkti 66</t>
  </si>
  <si>
    <t xml:space="preserve">Supervizor Punimesh Pjesa e mbetur e punimeve ne segmentin Lin-Pogradec, km 4 deri 21 </t>
  </si>
  <si>
    <t>M063721</t>
  </si>
  <si>
    <t>Çertifikim i punimeve te kryera ne objektin: Pjesa e mbetur e punimeve ne segmentin Lin-Pogradec, km 4 deri 21</t>
  </si>
  <si>
    <r>
      <t xml:space="preserve">Detajimi i Kostos Totale të </t>
    </r>
    <r>
      <rPr>
        <b/>
        <sz val="9"/>
        <color indexed="10"/>
        <rFont val="Garamond"/>
        <family val="1"/>
      </rPr>
      <t xml:space="preserve">Produktit 66 </t>
    </r>
    <r>
      <rPr>
        <b/>
        <sz val="9"/>
        <color indexed="8"/>
        <rFont val="Garamond"/>
        <family val="1"/>
      </rPr>
      <t>sipas Artikujve Ekonomikë</t>
    </r>
  </si>
  <si>
    <t>Kosto totale e produktit 66</t>
  </si>
  <si>
    <t>Produkti 67</t>
  </si>
  <si>
    <t xml:space="preserve">Supervizion punimesh Plotesimi dhe perfundimi i objektit - Ndërtim rruga Unaza e Re e Tiranës , Komuna e Parisit - Shkolla Teknologjike,pjesa e mbetur km 0.00-km0.640 </t>
  </si>
  <si>
    <t>M063789</t>
  </si>
  <si>
    <t>Çertifikim i punimeve te kryera ne objektin: Plotesimi dhe perfundimi i objektit - Ndërtim rruga Unaza e Re e Tiranës , Komuna e Parisit - Shkolla Teknologjike,pjesa e mbetur km 0.00-km0.640</t>
  </si>
  <si>
    <r>
      <t xml:space="preserve">Detajimi i Kostos Totale të </t>
    </r>
    <r>
      <rPr>
        <b/>
        <sz val="9"/>
        <color indexed="10"/>
        <rFont val="Garamond"/>
        <family val="1"/>
      </rPr>
      <t xml:space="preserve">Produktit 67 </t>
    </r>
    <r>
      <rPr>
        <b/>
        <sz val="9"/>
        <color indexed="8"/>
        <rFont val="Garamond"/>
        <family val="1"/>
      </rPr>
      <t>sipas Artikujve Ekonomikë</t>
    </r>
  </si>
  <si>
    <t>Kosto totale e produktit 67</t>
  </si>
  <si>
    <t>Produkti 68</t>
  </si>
  <si>
    <t>Supervizion punimesh  ndërtim i rrugës së Unazës së Jashtme Tiranë,pjesa verilindore (seg Kth.Saukut-Bregu i Lumit) Loti 2</t>
  </si>
  <si>
    <t>M063005</t>
  </si>
  <si>
    <t>Çertifikim i punimeve te kryera ne objektin:  ndërtim i rrugës së Unazës së Jashtme Tiranë,pjesa verilindore (seg Kth.Saukut-Bregu i Lumit) Loti 2</t>
  </si>
  <si>
    <r>
      <t xml:space="preserve">Detajimi i Kostos Totale të </t>
    </r>
    <r>
      <rPr>
        <b/>
        <sz val="9"/>
        <color indexed="10"/>
        <rFont val="Garamond"/>
        <family val="1"/>
      </rPr>
      <t xml:space="preserve">Produktit 68 </t>
    </r>
    <r>
      <rPr>
        <b/>
        <sz val="9"/>
        <color indexed="8"/>
        <rFont val="Garamond"/>
        <family val="1"/>
      </rPr>
      <t>sipas Artikujve Ekonomikë</t>
    </r>
  </si>
  <si>
    <t>Kosto totale e produktit 68</t>
  </si>
  <si>
    <t>Produkti 69</t>
  </si>
  <si>
    <t>Supervizion punimesh  ndërtim i rrugës së Unazës së Jashtme Tiranë, pjesa verilindore (seg Kth.Saukut-Bregu i Lumit) Loti 3</t>
  </si>
  <si>
    <t>M063006</t>
  </si>
  <si>
    <t>Çertifikim i punimeve te kryera ne objektin:  ndërtim i rrugës së Unazës së Jashtme Tiranë, pjesa verilindore (seg Kth.Saukut-Bregu i Lumit) Loti 3</t>
  </si>
  <si>
    <r>
      <t xml:space="preserve">Detajimi i Kostos Totale të </t>
    </r>
    <r>
      <rPr>
        <b/>
        <sz val="9"/>
        <color indexed="10"/>
        <rFont val="Garamond"/>
        <family val="1"/>
      </rPr>
      <t xml:space="preserve">Produktit 69 </t>
    </r>
    <r>
      <rPr>
        <b/>
        <sz val="9"/>
        <color indexed="8"/>
        <rFont val="Garamond"/>
        <family val="1"/>
      </rPr>
      <t>sipas Artikujve Ekonomikë</t>
    </r>
  </si>
  <si>
    <t>Kosto totale e produktit 69</t>
  </si>
  <si>
    <t>Produkti 70</t>
  </si>
  <si>
    <t>Supervizion punimesh Sistemim asfaltim rruga Elbasan-Banjë Loti 3</t>
  </si>
  <si>
    <t>M063619</t>
  </si>
  <si>
    <t>Çertifikim i punimeve te kryera ne objektin: Sistemim asfaltim rruga Elbasan-Banjë Loti 3</t>
  </si>
  <si>
    <r>
      <t xml:space="preserve">Detajimi i Kostos Totale të </t>
    </r>
    <r>
      <rPr>
        <b/>
        <sz val="9"/>
        <color indexed="10"/>
        <rFont val="Garamond"/>
        <family val="1"/>
      </rPr>
      <t xml:space="preserve">Produktit 70 </t>
    </r>
    <r>
      <rPr>
        <b/>
        <sz val="9"/>
        <color indexed="8"/>
        <rFont val="Garamond"/>
        <family val="1"/>
      </rPr>
      <t>sipas Artikujve Ekonomikë</t>
    </r>
  </si>
  <si>
    <t>Kosto totale e produktit 70</t>
  </si>
  <si>
    <t>Produkti 71</t>
  </si>
  <si>
    <t>Supervizion punimesh Sistemim asfaltim rruga Elbasan-Banjë Loti 3 (shtese kontrate)</t>
  </si>
  <si>
    <t>M063725</t>
  </si>
  <si>
    <t>Çertifikim i punimeve te kryera ne objektin: Sistemim asfaltim rruga Elbasan-Banjë Loti 3 (shtese kontrate)</t>
  </si>
  <si>
    <r>
      <t xml:space="preserve">Detajimi i Kostos Totale të </t>
    </r>
    <r>
      <rPr>
        <b/>
        <sz val="9"/>
        <color indexed="10"/>
        <rFont val="Garamond"/>
        <family val="1"/>
      </rPr>
      <t xml:space="preserve">Produktit 71 </t>
    </r>
    <r>
      <rPr>
        <b/>
        <sz val="9"/>
        <color indexed="8"/>
        <rFont val="Garamond"/>
        <family val="1"/>
      </rPr>
      <t>sipas Artikujve Ekonomikë</t>
    </r>
  </si>
  <si>
    <t>Kosto totale e produktit 71</t>
  </si>
  <si>
    <t>Produkti 72</t>
  </si>
  <si>
    <t xml:space="preserve">Supervizion punimesh Plotesimi i punimeve te mbetura dhe lidhja me rrugen ekzistuese te objektit Sistemim Asfaltim rruga Korce-Erseke Loti 1 </t>
  </si>
  <si>
    <t>M063848</t>
  </si>
  <si>
    <t>Çertifikim i punimeve te kryera ne objektin: Plotesimi ipunimeve te mbetura dhe lidhja me rrugen ekzistuese te objektit Sistemim Asfaltim rruga Korce-Erseke Loti 1</t>
  </si>
  <si>
    <r>
      <t xml:space="preserve">Detajimi i Kostos Totale të </t>
    </r>
    <r>
      <rPr>
        <b/>
        <sz val="9"/>
        <color indexed="10"/>
        <rFont val="Garamond"/>
        <family val="1"/>
      </rPr>
      <t xml:space="preserve">Produktit 72 </t>
    </r>
    <r>
      <rPr>
        <b/>
        <sz val="9"/>
        <color indexed="8"/>
        <rFont val="Garamond"/>
        <family val="1"/>
      </rPr>
      <t>sipas Artikujve Ekonomikë</t>
    </r>
  </si>
  <si>
    <t>Kosto totale e produktit 72</t>
  </si>
  <si>
    <t>Produkti 73</t>
  </si>
  <si>
    <t xml:space="preserve">Supervizion punimesh Ndërtim rruga By pass Perëndimor Shkoder  Loti1 </t>
  </si>
  <si>
    <t>M062783</t>
  </si>
  <si>
    <t>Çertifikim i punimeve te kryera ne objektin: Ndërtim rruga By pass Perëndimor Shkoder  Loti1</t>
  </si>
  <si>
    <r>
      <t xml:space="preserve">Detajimi i Kostos Totale të </t>
    </r>
    <r>
      <rPr>
        <b/>
        <sz val="9"/>
        <color indexed="10"/>
        <rFont val="Garamond"/>
        <family val="1"/>
      </rPr>
      <t xml:space="preserve">Produktit 73 </t>
    </r>
    <r>
      <rPr>
        <b/>
        <sz val="9"/>
        <color indexed="8"/>
        <rFont val="Garamond"/>
        <family val="1"/>
      </rPr>
      <t>sipas Artikujve Ekonomikë</t>
    </r>
  </si>
  <si>
    <t>Kosto totale e produktit 73</t>
  </si>
  <si>
    <t>Produkti 74</t>
  </si>
  <si>
    <t xml:space="preserve">Supervizion punimesh Ndërtim rruga By pass Perëndimor Shkoder  Loti 2  </t>
  </si>
  <si>
    <t>M062784</t>
  </si>
  <si>
    <t>Çertifikim i punimeve te kryera ne objektin: Ndërtim rruga By pass Perëndimor Shkoder  Loti2</t>
  </si>
  <si>
    <r>
      <t xml:space="preserve">Detajimi i Kostos Totale të </t>
    </r>
    <r>
      <rPr>
        <b/>
        <sz val="9"/>
        <color indexed="10"/>
        <rFont val="Garamond"/>
        <family val="1"/>
      </rPr>
      <t xml:space="preserve">Produktit 74 </t>
    </r>
    <r>
      <rPr>
        <b/>
        <sz val="9"/>
        <color indexed="8"/>
        <rFont val="Garamond"/>
        <family val="1"/>
      </rPr>
      <t>sipas Artikujve Ekonomikë</t>
    </r>
  </si>
  <si>
    <t>Kosto totale e produktit 74</t>
  </si>
  <si>
    <t>Produkti 75</t>
  </si>
  <si>
    <t xml:space="preserve">Supervizion punimesh Ndertim i aksit rrugore Skrapar - Permet Loti 1 </t>
  </si>
  <si>
    <t>M063849</t>
  </si>
  <si>
    <t>Çertifikim i punimeve te kryera ne objektin: Ndertim i aksit rrugore Skrapar - Permet Loti 1</t>
  </si>
  <si>
    <r>
      <t xml:space="preserve">Detajimi i Kostos Totale të </t>
    </r>
    <r>
      <rPr>
        <b/>
        <sz val="9"/>
        <color indexed="10"/>
        <rFont val="Garamond"/>
        <family val="1"/>
      </rPr>
      <t xml:space="preserve">Produktit 75 </t>
    </r>
    <r>
      <rPr>
        <b/>
        <sz val="9"/>
        <color indexed="8"/>
        <rFont val="Garamond"/>
        <family val="1"/>
      </rPr>
      <t>sipas Artikujve Ekonomikë</t>
    </r>
  </si>
  <si>
    <t>Kosto totale e produktit 75</t>
  </si>
  <si>
    <t>Produkti 76</t>
  </si>
  <si>
    <t xml:space="preserve">Supervizion punimesh Përmiresimi rifreskimi sinjalistikës vertikale/horizontale në akset kombëtare dhe përmirësim të sigurisë rrugore ne akset e Rajonit Verior Loti 1 </t>
  </si>
  <si>
    <t>M064203</t>
  </si>
  <si>
    <t>Çertifikim i punimeve te kryera ne objektin: Përmiresimi rifreskimi sinjalistikës vertikale/horizontale në akset kombëtare dhe përmirësim të sigurisë rrugore ne akset e Rajonit Verior Loti 1</t>
  </si>
  <si>
    <r>
      <t xml:space="preserve">Detajimi i Kostos Totale të </t>
    </r>
    <r>
      <rPr>
        <b/>
        <sz val="9"/>
        <color indexed="10"/>
        <rFont val="Garamond"/>
        <family val="1"/>
      </rPr>
      <t xml:space="preserve">Produktit 76 </t>
    </r>
    <r>
      <rPr>
        <b/>
        <sz val="9"/>
        <color indexed="8"/>
        <rFont val="Garamond"/>
        <family val="1"/>
      </rPr>
      <t>sipas Artikujve Ekonomikë</t>
    </r>
  </si>
  <si>
    <t>Kosto totale e produktit 76</t>
  </si>
  <si>
    <t>Produkti 77</t>
  </si>
  <si>
    <t>Supervizion punimesh Përmiresimi rifreskimi sinjalistikës vertikale/horizontale në akset kombëtare dhe përmirësim të sigurisë rrugore ne akset e Rajonit Qendror Loti 2</t>
  </si>
  <si>
    <t>M064204</t>
  </si>
  <si>
    <t>Çertifikim i punimeve te kryera ne objektin: Përmiresimi rifreskimi sinjalistikës vertikale/horizontale në akset kombëtare dhe përmirësim të sigurisë rrugore ne akset e Rajonit Qendror  Loti 2.</t>
  </si>
  <si>
    <r>
      <t xml:space="preserve">Detajimi i Kostos Totale të </t>
    </r>
    <r>
      <rPr>
        <b/>
        <sz val="9"/>
        <color indexed="10"/>
        <rFont val="Garamond"/>
        <family val="1"/>
      </rPr>
      <t xml:space="preserve">Produktit 77 </t>
    </r>
    <r>
      <rPr>
        <b/>
        <sz val="9"/>
        <color indexed="8"/>
        <rFont val="Garamond"/>
        <family val="1"/>
      </rPr>
      <t>sipas Artikujve Ekonomikë</t>
    </r>
  </si>
  <si>
    <t>Kosto totale e produktit 77</t>
  </si>
  <si>
    <t>Produkti 78</t>
  </si>
  <si>
    <t xml:space="preserve">Supervizion punimesh Përmiresimi rifreskimi sinjalistikës vertikale/horizontale në akset kombëtare dhe përmirësim të sigurisë rrugore ne akset e Rajonit Jugor Loti 3 </t>
  </si>
  <si>
    <t>M064205</t>
  </si>
  <si>
    <t>Çertifikim i punimeve te kryera ne objektin: Përmiresimi rifreskimi sinjalistikës vertikale/horizontale në akset kombëtare dhe përmirësim të sigurisë rrugore ne akset e Rajonit Jugor  Loti 3.</t>
  </si>
  <si>
    <r>
      <t xml:space="preserve">Detajimi i Kostos Totale të </t>
    </r>
    <r>
      <rPr>
        <b/>
        <sz val="9"/>
        <color indexed="10"/>
        <rFont val="Garamond"/>
        <family val="1"/>
      </rPr>
      <t xml:space="preserve">Produktit 78 </t>
    </r>
    <r>
      <rPr>
        <b/>
        <sz val="9"/>
        <color indexed="8"/>
        <rFont val="Garamond"/>
        <family val="1"/>
      </rPr>
      <t>sipas Artikujve Ekonomikë</t>
    </r>
  </si>
  <si>
    <t>Kosto totale e produktit 78</t>
  </si>
  <si>
    <t>Produkti 79</t>
  </si>
  <si>
    <t>Supervizion punimesh Perfundim i Punimeve te mbetura dhe plotesimi me rruge dytesore nyja e Milotit</t>
  </si>
  <si>
    <t>M064208</t>
  </si>
  <si>
    <t>Çertifikim i punimeve te kryera ne objektin: Perfundim i Punimeve te mbetura dhe plotesimi me rruge dytesore nyja e Milotit</t>
  </si>
  <si>
    <r>
      <t xml:space="preserve">Detajimi i Kostos Totale të </t>
    </r>
    <r>
      <rPr>
        <b/>
        <sz val="9"/>
        <color indexed="10"/>
        <rFont val="Garamond"/>
        <family val="1"/>
      </rPr>
      <t xml:space="preserve">Produktit 79 </t>
    </r>
    <r>
      <rPr>
        <b/>
        <sz val="9"/>
        <color indexed="8"/>
        <rFont val="Garamond"/>
        <family val="1"/>
      </rPr>
      <t>sipas Artikujve Ekonomikë</t>
    </r>
  </si>
  <si>
    <t>Kosto totale e produktit 79</t>
  </si>
  <si>
    <t>Produkti 80</t>
  </si>
  <si>
    <t>Supervizion punimesh Vendosja e mbikalimeve ne aksin rrugorThumane - Milot dhe  Kukes - Morine</t>
  </si>
  <si>
    <t>M064209</t>
  </si>
  <si>
    <r>
      <t xml:space="preserve">Detajimi i Kostos Totale të </t>
    </r>
    <r>
      <rPr>
        <b/>
        <sz val="9"/>
        <color indexed="10"/>
        <rFont val="Garamond"/>
        <family val="1"/>
      </rPr>
      <t xml:space="preserve">Produktit 80 </t>
    </r>
    <r>
      <rPr>
        <b/>
        <sz val="9"/>
        <color indexed="8"/>
        <rFont val="Garamond"/>
        <family val="1"/>
      </rPr>
      <t>sipas Artikujve Ekonomikë</t>
    </r>
  </si>
  <si>
    <t>Kosto totale e produktit 80</t>
  </si>
  <si>
    <t>Produkti 81</t>
  </si>
  <si>
    <t xml:space="preserve">Supervizion Punimesh Rehabilitim I segmentit rrugore mbikalimi pallati me shigjeta  rrethrrotullimi Shqiponja Loti 1 </t>
  </si>
  <si>
    <t>M064210</t>
  </si>
  <si>
    <t>Çertifikim i punimeve te kryera ne objektin: Rehabilitim I segmentit rrugore mbikalimi pallati me shigjeta  rrethrrotullimi Shqiponja Loti 1</t>
  </si>
  <si>
    <r>
      <t xml:space="preserve">Detajimi i Kostos Totale të </t>
    </r>
    <r>
      <rPr>
        <b/>
        <sz val="9"/>
        <color indexed="10"/>
        <rFont val="Garamond"/>
        <family val="1"/>
      </rPr>
      <t xml:space="preserve">Produktit 81 </t>
    </r>
    <r>
      <rPr>
        <b/>
        <sz val="9"/>
        <color indexed="8"/>
        <rFont val="Garamond"/>
        <family val="1"/>
      </rPr>
      <t>sipas Artikujve Ekonomikë</t>
    </r>
  </si>
  <si>
    <t>Kosto totale e produktit 81</t>
  </si>
  <si>
    <t>Produkti 82</t>
  </si>
  <si>
    <t xml:space="preserve">Supervizion Punimesh Rehabilitim I segmentit rrugore mbikalimi pallati me shigjeta  rrethrrotullimi Shqiponja Loti 2 </t>
  </si>
  <si>
    <t>M064211</t>
  </si>
  <si>
    <t>Çertifikim i punimeve te kryera ne objektin: Rehabilitim I segmentit rrugore mbikalimi pallati me shigjeta  rrethrrotullimi Shqiponja Loti 2</t>
  </si>
  <si>
    <r>
      <t xml:space="preserve">Detajimi i Kostos Totale të </t>
    </r>
    <r>
      <rPr>
        <b/>
        <sz val="9"/>
        <color indexed="10"/>
        <rFont val="Garamond"/>
        <family val="1"/>
      </rPr>
      <t xml:space="preserve">Produktit 82 </t>
    </r>
    <r>
      <rPr>
        <b/>
        <sz val="9"/>
        <color indexed="8"/>
        <rFont val="Garamond"/>
        <family val="1"/>
      </rPr>
      <t>sipas Artikujve Ekonomikë</t>
    </r>
  </si>
  <si>
    <t>Kosto totale e produktit 82</t>
  </si>
  <si>
    <t>Produkti 83</t>
  </si>
  <si>
    <t xml:space="preserve">Supervizion Punimesh Rehabilitim i segmentit rrugore mbikalimi pallati me shigjeta  rrethrrotullimi Shqiponja Loti 3 </t>
  </si>
  <si>
    <t>M064212</t>
  </si>
  <si>
    <t>Çertifikim i punimeve te kryera ne objektin: Rehabilitim I segmentit rrugore mbikalimi pallati me shigjeta  rrethrrotullimi Shqiponja Loti 3</t>
  </si>
  <si>
    <r>
      <t xml:space="preserve">Detajimi i Kostos Totale të </t>
    </r>
    <r>
      <rPr>
        <b/>
        <sz val="9"/>
        <color indexed="10"/>
        <rFont val="Garamond"/>
        <family val="1"/>
      </rPr>
      <t xml:space="preserve">Produktit 83 </t>
    </r>
    <r>
      <rPr>
        <b/>
        <sz val="9"/>
        <color indexed="8"/>
        <rFont val="Garamond"/>
        <family val="1"/>
      </rPr>
      <t>sipas Artikujve Ekonomikë</t>
    </r>
  </si>
  <si>
    <t>Kosto totale e produktit 83</t>
  </si>
  <si>
    <t>Produkti 84</t>
  </si>
  <si>
    <t xml:space="preserve"> Supervizion Punimesh Ndertim rruga Kardhiq - Delvine Loti 4, Loti 5, Loti 6 </t>
  </si>
  <si>
    <t>M064213</t>
  </si>
  <si>
    <t>Çertifikim i punimeve te kryera ne objektin: Ndertim rruga Kardhiq - Delvine Loti 4, Loti 5, Loti 6</t>
  </si>
  <si>
    <r>
      <t xml:space="preserve">Detajimi i Kostos Totale të </t>
    </r>
    <r>
      <rPr>
        <b/>
        <sz val="9"/>
        <color indexed="10"/>
        <rFont val="Garamond"/>
        <family val="1"/>
      </rPr>
      <t xml:space="preserve">Produktit 84 </t>
    </r>
    <r>
      <rPr>
        <b/>
        <sz val="9"/>
        <color indexed="8"/>
        <rFont val="Garamond"/>
        <family val="1"/>
      </rPr>
      <t>sipas Artikujve Ekonomikë</t>
    </r>
  </si>
  <si>
    <t>Kosto totale e produktit 84</t>
  </si>
  <si>
    <t>Produkti 85</t>
  </si>
  <si>
    <t xml:space="preserve"> Supervizion Punimesh Ndertim rruga Kardhiq - Delvine Loti 7</t>
  </si>
  <si>
    <t>M064214</t>
  </si>
  <si>
    <t>Çertifikim i punimeve te kryera ne objektin: Ndertim rruga Kardhiq - Delvine Loti 7</t>
  </si>
  <si>
    <r>
      <t xml:space="preserve">Detajimi i Kostos Totale të </t>
    </r>
    <r>
      <rPr>
        <b/>
        <sz val="9"/>
        <color indexed="10"/>
        <rFont val="Garamond"/>
        <family val="1"/>
      </rPr>
      <t xml:space="preserve">Produktit 85 </t>
    </r>
    <r>
      <rPr>
        <b/>
        <sz val="9"/>
        <color indexed="8"/>
        <rFont val="Garamond"/>
        <family val="1"/>
      </rPr>
      <t>sipas Artikujve Ekonomikë</t>
    </r>
  </si>
  <si>
    <t>Kosto totale e produktit 85</t>
  </si>
  <si>
    <t>Produkti 86</t>
  </si>
  <si>
    <t>Supervizion Punimesh 'Ndertim rruga Kardhiq - Delvinë Loti 8 (rishikimi dhe plotësimi i sinjalistikës nga Loti 1 deri në Lotin 7) dhe ndërtimi i rrugës lidhëse Shijan - Ura e Gajdarit dhe rehabilitimi i segmentit rrugor Shijan - Delvinë.</t>
  </si>
  <si>
    <t>18BT125</t>
  </si>
  <si>
    <t>Çertifikim i punimeve te kryera ne objektin: Ndertim rruga Kardhiq - Delvine Loti 8</t>
  </si>
  <si>
    <r>
      <t xml:space="preserve">Detajimi i Kostos Totale të </t>
    </r>
    <r>
      <rPr>
        <b/>
        <sz val="9"/>
        <color indexed="10"/>
        <rFont val="Garamond"/>
        <family val="1"/>
      </rPr>
      <t xml:space="preserve">Produktit 86 </t>
    </r>
    <r>
      <rPr>
        <b/>
        <sz val="9"/>
        <color indexed="8"/>
        <rFont val="Garamond"/>
        <family val="1"/>
      </rPr>
      <t>sipas Artikujve Ekonomikë</t>
    </r>
  </si>
  <si>
    <t>Kosto totale e produktit 86</t>
  </si>
  <si>
    <t>Produkti 87</t>
  </si>
  <si>
    <t xml:space="preserve"> Supervizion punimesh Ndertim By Pass Tepelene Loti 1 </t>
  </si>
  <si>
    <t>M064229</t>
  </si>
  <si>
    <t>Çertifikim i punimeve te kryera ne objektin: Ndertim By Pass Tepelene Loti 1</t>
  </si>
  <si>
    <r>
      <t xml:space="preserve">Detajimi i Kostos Totale të </t>
    </r>
    <r>
      <rPr>
        <b/>
        <sz val="9"/>
        <color indexed="10"/>
        <rFont val="Garamond"/>
        <family val="1"/>
      </rPr>
      <t xml:space="preserve">Produktit 87 </t>
    </r>
    <r>
      <rPr>
        <b/>
        <sz val="9"/>
        <color indexed="8"/>
        <rFont val="Garamond"/>
        <family val="1"/>
      </rPr>
      <t>sipas Artikujve Ekonomikë</t>
    </r>
  </si>
  <si>
    <t>Kosto totale e produktit 87</t>
  </si>
  <si>
    <t>Produkti 88</t>
  </si>
  <si>
    <t xml:space="preserve"> Supervizion punimesh Rikualifikim I akseve rrugore Unaza Lindore Loti 2 </t>
  </si>
  <si>
    <t>M064215</t>
  </si>
  <si>
    <t xml:space="preserve">Çertifikim i punimeve te kryera ne objektin: Rikualifikim I akseve rrugore Unaza Lindore Loti 2 </t>
  </si>
  <si>
    <r>
      <t xml:space="preserve">Detajimi i Kostos Totale të </t>
    </r>
    <r>
      <rPr>
        <b/>
        <sz val="9"/>
        <color indexed="10"/>
        <rFont val="Garamond"/>
        <family val="1"/>
      </rPr>
      <t xml:space="preserve">Produktit 88  </t>
    </r>
    <r>
      <rPr>
        <b/>
        <sz val="9"/>
        <color indexed="8"/>
        <rFont val="Garamond"/>
        <family val="1"/>
      </rPr>
      <t>sipas Artikujve Ekonomikë</t>
    </r>
  </si>
  <si>
    <t>Kosto totale e produktit 88</t>
  </si>
  <si>
    <t>Produkti 89</t>
  </si>
  <si>
    <t xml:space="preserve"> Supervizion punimesh Rikualifikim I akseve rrugore Unaza Lindore Loti 3  </t>
  </si>
  <si>
    <t>M0164216</t>
  </si>
  <si>
    <t xml:space="preserve">Çertifikim i punimeve te kryera ne objektin: Rikualifikim I akseve rrugore Unaza Lindore Loti 3. </t>
  </si>
  <si>
    <r>
      <t xml:space="preserve">Detajimi i Kostos Totale të </t>
    </r>
    <r>
      <rPr>
        <b/>
        <sz val="9"/>
        <color indexed="10"/>
        <rFont val="Garamond"/>
        <family val="1"/>
      </rPr>
      <t xml:space="preserve">Produktit 89 </t>
    </r>
    <r>
      <rPr>
        <b/>
        <sz val="9"/>
        <color indexed="8"/>
        <rFont val="Garamond"/>
        <family val="1"/>
      </rPr>
      <t>sipas Artikujve Ekonomikë</t>
    </r>
  </si>
  <si>
    <t>Kosto totale e produktit 89</t>
  </si>
  <si>
    <t>Produkti 90</t>
  </si>
  <si>
    <t xml:space="preserve">Supervizion Punimesh Ndertim i Qendrës së monitorimit dhe kontrollit të trafikut rrugor </t>
  </si>
  <si>
    <t>Çertifikim i punimeve te kryera ne objektin: Ndertim i Qendrës së monitorimit dhe kontrollit të trafikut rrugor.</t>
  </si>
  <si>
    <r>
      <t xml:space="preserve">Detajimi i Kostos Totale të </t>
    </r>
    <r>
      <rPr>
        <b/>
        <sz val="9"/>
        <color indexed="10"/>
        <rFont val="Garamond"/>
        <family val="1"/>
      </rPr>
      <t xml:space="preserve">Produktit 90 </t>
    </r>
    <r>
      <rPr>
        <b/>
        <sz val="9"/>
        <color indexed="8"/>
        <rFont val="Garamond"/>
        <family val="1"/>
      </rPr>
      <t>sipas Artikujve Ekonomikë</t>
    </r>
  </si>
  <si>
    <t>Kosto totale e produktit 90</t>
  </si>
  <si>
    <t>Produkti 91</t>
  </si>
  <si>
    <t>Supervizon punimesh Ndertim rruga Porto romano Durres Loti 3</t>
  </si>
  <si>
    <t>Çertifikim i punimeve te kryera ne objektin:  Ndertim rruga Porto romano Durres Loti 3</t>
  </si>
  <si>
    <r>
      <t xml:space="preserve">Detajimi i Kostos Totale të </t>
    </r>
    <r>
      <rPr>
        <b/>
        <sz val="9"/>
        <color indexed="10"/>
        <rFont val="Garamond"/>
        <family val="1"/>
      </rPr>
      <t xml:space="preserve">Produktit 91 </t>
    </r>
    <r>
      <rPr>
        <b/>
        <sz val="9"/>
        <color indexed="8"/>
        <rFont val="Garamond"/>
        <family val="1"/>
      </rPr>
      <t>sipas Artikujve Ekonomikë</t>
    </r>
  </si>
  <si>
    <t>Kosto totale e produktit 91</t>
  </si>
  <si>
    <t>Produkti 92</t>
  </si>
  <si>
    <t>Supervizion Punimesh Ndertim rruga Korce - Erseke Loti 2 ( pjesa e pare)</t>
  </si>
  <si>
    <t>Çertifikim i punimeve te kryera ne objektin: Ndertim rruga Korce - Erseke Loti 2 ( pjesa e pare).</t>
  </si>
  <si>
    <r>
      <t xml:space="preserve">Detajimi i Kostos Totale të </t>
    </r>
    <r>
      <rPr>
        <b/>
        <sz val="9"/>
        <color indexed="10"/>
        <rFont val="Garamond"/>
        <family val="1"/>
      </rPr>
      <t xml:space="preserve">Produktit 92 </t>
    </r>
    <r>
      <rPr>
        <b/>
        <sz val="9"/>
        <color indexed="8"/>
        <rFont val="Garamond"/>
        <family val="1"/>
      </rPr>
      <t>sipas Artikujve Ekonomikë</t>
    </r>
  </si>
  <si>
    <t>Kosto totale e produktit 92</t>
  </si>
  <si>
    <t>Produkti 93</t>
  </si>
  <si>
    <t>Supervizion Punimesh Ndertim rruga Korce - Erseke Loti 2 ( pjesa eDyte)</t>
  </si>
  <si>
    <r>
      <t xml:space="preserve">Detajimi i Kostos Totale të </t>
    </r>
    <r>
      <rPr>
        <b/>
        <sz val="9"/>
        <color indexed="10"/>
        <rFont val="Garamond"/>
        <family val="1"/>
      </rPr>
      <t xml:space="preserve">Produktit 93 </t>
    </r>
    <r>
      <rPr>
        <b/>
        <sz val="9"/>
        <color indexed="8"/>
        <rFont val="Garamond"/>
        <family val="1"/>
      </rPr>
      <t>sipas Artikujve Ekonomikë</t>
    </r>
  </si>
  <si>
    <t>Kosto totale e produktit 93</t>
  </si>
  <si>
    <t>Produkti 94</t>
  </si>
  <si>
    <t>Supervizon punimesh Rehabilitim dhe masa inxhinierike rruga e Spillese.</t>
  </si>
  <si>
    <t>Çertifikim i punimeve te kryera ne objektin: Rehabilitim dhe masa inxhinierike rruga e Spillese.</t>
  </si>
  <si>
    <r>
      <t xml:space="preserve">Detajimi i Kostos Totale të </t>
    </r>
    <r>
      <rPr>
        <b/>
        <sz val="9"/>
        <color indexed="10"/>
        <rFont val="Garamond"/>
        <family val="1"/>
      </rPr>
      <t xml:space="preserve">Produktit 94 </t>
    </r>
    <r>
      <rPr>
        <b/>
        <sz val="9"/>
        <color indexed="8"/>
        <rFont val="Garamond"/>
        <family val="1"/>
      </rPr>
      <t>sipas Artikujve Ekonomikë</t>
    </r>
  </si>
  <si>
    <t>Kosto totale e produktit 94</t>
  </si>
  <si>
    <t>Produkti 95</t>
  </si>
  <si>
    <t>Supervizion punimesh Sistemim asfaltim rruga Gjinar - Elbasan  (shtese kontrate)</t>
  </si>
  <si>
    <t>M062722</t>
  </si>
  <si>
    <t>Çertifikim i punimeve te kryera ne objektin: Sistemim asfaltim rruga Gjinar - Elbasan  (shtese kontrate)</t>
  </si>
  <si>
    <r>
      <t xml:space="preserve">Detajimi i Kostos Totale të </t>
    </r>
    <r>
      <rPr>
        <b/>
        <sz val="9"/>
        <color indexed="10"/>
        <rFont val="Garamond"/>
        <family val="1"/>
      </rPr>
      <t xml:space="preserve">Produktit 95 </t>
    </r>
    <r>
      <rPr>
        <b/>
        <sz val="9"/>
        <color indexed="8"/>
        <rFont val="Garamond"/>
        <family val="1"/>
      </rPr>
      <t>sipas Artikujve Ekonomikë</t>
    </r>
  </si>
  <si>
    <t>Kosto totale e produktit 95</t>
  </si>
  <si>
    <t>Produkti 96</t>
  </si>
  <si>
    <t xml:space="preserve">Supervizion punimesh Ndertim i by Pass Plepa -Kavaje- Rrogozhine Loti 10 shtese punimesh </t>
  </si>
  <si>
    <t>M063723</t>
  </si>
  <si>
    <t xml:space="preserve">Çertifikim i punimeve te kryera ne objektin: Ndertim i by Pass Plepa -Kavaje- Rrogozhine Loti 10 shtese punimesh </t>
  </si>
  <si>
    <r>
      <t xml:space="preserve">Detajimi i Kostos Totale të </t>
    </r>
    <r>
      <rPr>
        <b/>
        <sz val="9"/>
        <color indexed="10"/>
        <rFont val="Garamond"/>
        <family val="1"/>
      </rPr>
      <t xml:space="preserve">Produktit 96 </t>
    </r>
    <r>
      <rPr>
        <b/>
        <sz val="9"/>
        <color indexed="8"/>
        <rFont val="Garamond"/>
        <family val="1"/>
      </rPr>
      <t>sipas Artikujve Ekonomikë</t>
    </r>
  </si>
  <si>
    <t>Kosto totale e produktit 96</t>
  </si>
  <si>
    <t>Produkti 97</t>
  </si>
  <si>
    <t xml:space="preserve">Supervizion punimesh Ndertim rruga Kardhiq - Delvine,   Loti 1 shtese punimesh </t>
  </si>
  <si>
    <t>M062186</t>
  </si>
  <si>
    <t>Çertifikim i punimeve te kryera ne objektin: Ndertim rruga Kardhiq - Delvine,   Loti 1 shtese punimesh</t>
  </si>
  <si>
    <r>
      <t xml:space="preserve">Detajimi i Kostos Totale të </t>
    </r>
    <r>
      <rPr>
        <b/>
        <sz val="9"/>
        <color indexed="10"/>
        <rFont val="Garamond"/>
        <family val="1"/>
      </rPr>
      <t xml:space="preserve">Produktit 97 </t>
    </r>
    <r>
      <rPr>
        <b/>
        <sz val="9"/>
        <color indexed="8"/>
        <rFont val="Garamond"/>
        <family val="1"/>
      </rPr>
      <t>sipas Artikujve Ekonomikë</t>
    </r>
  </si>
  <si>
    <t>Kosto totale e produktit 97</t>
  </si>
  <si>
    <t>Shpronesime per pronaret qe preken nga ndertimi I akseve rrugore kombetare, sipas VKM dhe vendime gjyqesore ne proces</t>
  </si>
  <si>
    <t>Produkti 98</t>
  </si>
  <si>
    <t xml:space="preserve">Vendime Gjyqesore ne Proces </t>
  </si>
  <si>
    <t>M062991</t>
  </si>
  <si>
    <t>Mbrotja e ceshtjeve gjyqesore per shpronesime dhe çeshtje gjyqesore te humbura nga ARRSH-ja</t>
  </si>
  <si>
    <r>
      <t xml:space="preserve">Detajimi i Kostos Totale të </t>
    </r>
    <r>
      <rPr>
        <b/>
        <sz val="9"/>
        <color indexed="10"/>
        <rFont val="Garamond"/>
        <family val="1"/>
      </rPr>
      <t xml:space="preserve">Produktit 98 </t>
    </r>
    <r>
      <rPr>
        <b/>
        <sz val="9"/>
        <color indexed="8"/>
        <rFont val="Garamond"/>
        <family val="1"/>
      </rPr>
      <t>sipas Artikujve Ekonomikë</t>
    </r>
  </si>
  <si>
    <t>Kosto totale e produktit 98</t>
  </si>
  <si>
    <t>Produkti 99</t>
  </si>
  <si>
    <t xml:space="preserve">Shpronësime </t>
  </si>
  <si>
    <t>M062993</t>
  </si>
  <si>
    <t>Shpronësime per pronaret, sipas VKM te dala per akset e reja rrugore qe ndertohen.</t>
  </si>
  <si>
    <t>Leke</t>
  </si>
  <si>
    <r>
      <t xml:space="preserve">Detajimi i Kostos Totale të </t>
    </r>
    <r>
      <rPr>
        <b/>
        <sz val="9"/>
        <color indexed="10"/>
        <rFont val="Garamond"/>
        <family val="1"/>
      </rPr>
      <t xml:space="preserve">Produktit 99 </t>
    </r>
    <r>
      <rPr>
        <b/>
        <sz val="9"/>
        <color indexed="8"/>
        <rFont val="Garamond"/>
        <family val="1"/>
      </rPr>
      <t>sipas Artikujve Ekonomikë</t>
    </r>
  </si>
  <si>
    <t>Kosto totale e produktit 99</t>
  </si>
  <si>
    <t>Produkti 100</t>
  </si>
  <si>
    <t xml:space="preserve">Garanci objektesh  </t>
  </si>
  <si>
    <t>M062990</t>
  </si>
  <si>
    <t>Garanci per objektet e perfunduara</t>
  </si>
  <si>
    <t>nr kontrate</t>
  </si>
  <si>
    <r>
      <t xml:space="preserve">Detajimi i Kostos Totale të </t>
    </r>
    <r>
      <rPr>
        <b/>
        <sz val="9"/>
        <color indexed="10"/>
        <rFont val="Garamond"/>
        <family val="1"/>
      </rPr>
      <t xml:space="preserve">Produktit 100 </t>
    </r>
    <r>
      <rPr>
        <b/>
        <sz val="9"/>
        <color indexed="8"/>
        <rFont val="Garamond"/>
        <family val="1"/>
      </rPr>
      <t>sipas Artikujve Ekonomikë</t>
    </r>
  </si>
  <si>
    <t>Kosto totale e produktit 100</t>
  </si>
  <si>
    <t xml:space="preserve">                                                                                                                                                    Blerje paisje funksionale per permiresimin,e kushteve te punes se aparatit te ARRSh dhe riksonstruksion te godinave te drejtorive rajonale rrugore</t>
  </si>
  <si>
    <t>Produkti 101</t>
  </si>
  <si>
    <t xml:space="preserve">Blerje pajisje kompiuterike për ARRSH </t>
  </si>
  <si>
    <t>Blerje pajisjen e 20 kompiuterike per funksionimin e stafit te ARRSH-se dhe 6 fotokopje dhe 35 UPS.</t>
  </si>
  <si>
    <r>
      <t xml:space="preserve">Detajimi i Kostos Totale të </t>
    </r>
    <r>
      <rPr>
        <b/>
        <sz val="9"/>
        <color indexed="10"/>
        <rFont val="Garamond"/>
        <family val="1"/>
      </rPr>
      <t xml:space="preserve">Produktit 101 </t>
    </r>
    <r>
      <rPr>
        <b/>
        <sz val="9"/>
        <color indexed="8"/>
        <rFont val="Garamond"/>
        <family val="1"/>
      </rPr>
      <t>sipas Artikujve Ekonomikë</t>
    </r>
  </si>
  <si>
    <t>Kosto totale e produktit 101</t>
  </si>
  <si>
    <t>Produkti 102</t>
  </si>
  <si>
    <t>Permiresim I dhomes se serverave te ARRSH-se</t>
  </si>
  <si>
    <t>18BS901</t>
  </si>
  <si>
    <r>
      <t xml:space="preserve">Kompletimin e infrastrukturës TIK në server room (UPS),  Panel elektrik, Kondicioner, Rack. Realizimi i këtij objekti do të garantojë mbarëvajtjen normale të server room referuar standarteve të AKSHIT, 1 cope panel elektik, 1 cope kondicioner, 1 cope rack, 1 cope ups, 1 cope central telefonik. </t>
    </r>
    <r>
      <rPr>
        <b/>
        <sz val="9"/>
        <color indexed="8"/>
        <rFont val="Garamond"/>
        <family val="1"/>
      </rPr>
      <t>Ky objekt sipas standarteve te AKSHIT do te mirembahet per 4 vitet e ardhshme. Mirembajtja e ketij objekti eshte parashikuar ne llog.602.</t>
    </r>
  </si>
  <si>
    <r>
      <t xml:space="preserve">Detajimi i Kostos Totale të </t>
    </r>
    <r>
      <rPr>
        <b/>
        <sz val="9"/>
        <color indexed="10"/>
        <rFont val="Garamond"/>
        <family val="1"/>
      </rPr>
      <t xml:space="preserve">Produktit 102 </t>
    </r>
    <r>
      <rPr>
        <b/>
        <sz val="9"/>
        <color indexed="8"/>
        <rFont val="Garamond"/>
        <family val="1"/>
      </rPr>
      <t>sipas Artikujve Ekonomikë</t>
    </r>
  </si>
  <si>
    <t>Kosto totale e produktit 102</t>
  </si>
  <si>
    <t>Produkti 103</t>
  </si>
  <si>
    <t>Implementi i  sistemit të menaxhimit të trafikut (Vazhdimi) dhe instalimi i sensoreve pesh per aks</t>
  </si>
  <si>
    <t>18BS902</t>
  </si>
  <si>
    <t>Instalimi i pajisjeve per matjen e trafikut dhe matjen e peshes per aks te automjeteve qe qarkullojne ne rrjetin rrugore. Instalimi I 6 paisjeve stacionere trafik ndarese dhe instalimi I 5 sensoreve pesh per aks</t>
  </si>
  <si>
    <r>
      <t xml:space="preserve">Detajimi i Kostos Totale të </t>
    </r>
    <r>
      <rPr>
        <b/>
        <sz val="9"/>
        <color indexed="10"/>
        <rFont val="Garamond"/>
        <family val="1"/>
      </rPr>
      <t xml:space="preserve">Produktit 103 </t>
    </r>
    <r>
      <rPr>
        <b/>
        <sz val="9"/>
        <color indexed="8"/>
        <rFont val="Garamond"/>
        <family val="1"/>
      </rPr>
      <t>sipas Artikujve Ekonomikë</t>
    </r>
  </si>
  <si>
    <t>Kosto totale e produktit 103</t>
  </si>
  <si>
    <t>Produkti 104</t>
  </si>
  <si>
    <t>Sistemi i menaxhimit te kontratave, inspektimi dhe raportimi</t>
  </si>
  <si>
    <t>18BS903</t>
  </si>
  <si>
    <t>Instalimi i nje sistemi qe do te menaxhoje kontratat e  investimeve dhe te mirembajtjes qe financohen nga ARRSH-ja.Perpunimi I menaxhimit te kontratave, inspektimi dhe raportimi</t>
  </si>
  <si>
    <r>
      <t xml:space="preserve">Detajimi i Kostos Totale të </t>
    </r>
    <r>
      <rPr>
        <b/>
        <sz val="9"/>
        <color indexed="10"/>
        <rFont val="Garamond"/>
        <family val="1"/>
      </rPr>
      <t xml:space="preserve">Produktit 104 </t>
    </r>
    <r>
      <rPr>
        <b/>
        <sz val="9"/>
        <color indexed="8"/>
        <rFont val="Garamond"/>
        <family val="1"/>
      </rPr>
      <t>sipas Artikujve Ekonomikë</t>
    </r>
  </si>
  <si>
    <t>Kosto totale e produktit 104</t>
  </si>
  <si>
    <t>Produkti 105</t>
  </si>
  <si>
    <t>Rikonstruksion i godines se ARRSH-se</t>
  </si>
  <si>
    <t>18BS904</t>
  </si>
  <si>
    <t xml:space="preserve">Rikonstruksion godine:  Rehabilitimi i Fasadës së godinës, Plotësimi i katit të pestë të godinës, Vendosja e ashensorit në godinë, Rikonstruksioni total i rrjetit inxhinierik ( elektrik, hidraulik dhe interneti). </t>
  </si>
  <si>
    <r>
      <t xml:space="preserve">Detajimi i Kostos Totale të </t>
    </r>
    <r>
      <rPr>
        <b/>
        <sz val="9"/>
        <color indexed="10"/>
        <rFont val="Garamond"/>
        <family val="1"/>
      </rPr>
      <t xml:space="preserve">Produktit 105 </t>
    </r>
    <r>
      <rPr>
        <b/>
        <sz val="9"/>
        <color indexed="8"/>
        <rFont val="Garamond"/>
        <family val="1"/>
      </rPr>
      <t>sipas Artikujve Ekonomikë</t>
    </r>
  </si>
  <si>
    <t>Kosto totale e produktit 105</t>
  </si>
  <si>
    <t>Produkti 106</t>
  </si>
  <si>
    <t>Rikonstruksion i godines se ARRSH-se shtese kontrate</t>
  </si>
  <si>
    <r>
      <t xml:space="preserve">Detajimi i Kostos Totale të </t>
    </r>
    <r>
      <rPr>
        <b/>
        <sz val="9"/>
        <color indexed="10"/>
        <rFont val="Garamond"/>
        <family val="1"/>
      </rPr>
      <t xml:space="preserve">Produktit 106 </t>
    </r>
    <r>
      <rPr>
        <b/>
        <sz val="9"/>
        <color indexed="8"/>
        <rFont val="Garamond"/>
        <family val="1"/>
      </rPr>
      <t>sipas Artikujve Ekonomikë</t>
    </r>
  </si>
  <si>
    <t>Kosto totale e produktit 106</t>
  </si>
  <si>
    <t>Produkti 107</t>
  </si>
  <si>
    <t>Rikonstruksion i godines se ARRSH-se vazhdimi</t>
  </si>
  <si>
    <t xml:space="preserve">Rikonstruksion godine:  Rikonstruksioni total i rrjetit inxhinierik ( elektrik, hidraulik dhe interneti). </t>
  </si>
  <si>
    <r>
      <t xml:space="preserve">Detajimi i Kostos Totale të </t>
    </r>
    <r>
      <rPr>
        <b/>
        <sz val="9"/>
        <color indexed="10"/>
        <rFont val="Garamond"/>
        <family val="1"/>
      </rPr>
      <t xml:space="preserve">Produktit 107 </t>
    </r>
    <r>
      <rPr>
        <b/>
        <sz val="9"/>
        <color indexed="8"/>
        <rFont val="Garamond"/>
        <family val="1"/>
      </rPr>
      <t>sipas Artikujve Ekonomikë</t>
    </r>
  </si>
  <si>
    <t>Kosto totale e produktit 107</t>
  </si>
  <si>
    <t>Produkti 108</t>
  </si>
  <si>
    <t>Rikonstruksion i godines se Drejtorise se Rajonit Qendror Tirane.</t>
  </si>
  <si>
    <t>18BS905</t>
  </si>
  <si>
    <t xml:space="preserve">Rikonstruksion godine (Punime shtresash kati parë;Punime tavani, suva dhe veshje;Punime dyer, dritare;Punime lyerje Punime të ndryshme).
</t>
  </si>
  <si>
    <r>
      <t xml:space="preserve">Detajimi i Kostos Totale të </t>
    </r>
    <r>
      <rPr>
        <b/>
        <sz val="9"/>
        <color indexed="10"/>
        <rFont val="Garamond"/>
        <family val="1"/>
      </rPr>
      <t xml:space="preserve">Produktit 108 </t>
    </r>
    <r>
      <rPr>
        <b/>
        <sz val="9"/>
        <color indexed="8"/>
        <rFont val="Garamond"/>
        <family val="1"/>
      </rPr>
      <t>sipas Artikujve Ekonomikë</t>
    </r>
  </si>
  <si>
    <t>Kosto totale e produktit 108</t>
  </si>
  <si>
    <t>Produkti 109</t>
  </si>
  <si>
    <t xml:space="preserve">Rikonstruksion i godines se Drejtorise se Rajonit Jugor Gjirokaster </t>
  </si>
  <si>
    <t>18BS906</t>
  </si>
  <si>
    <t xml:space="preserve">Rikonstruksion godine ( Ndërtim kati i dytë, shtesë me shkallë të jashtme ku përfshihen të gjitha llojet e punimeve; Rikonstruksion ambient zyra, dysheme, suvatime të brendshme, dyer, dritare.
</t>
  </si>
  <si>
    <r>
      <t xml:space="preserve">Detajimi i Kostos Totale të </t>
    </r>
    <r>
      <rPr>
        <b/>
        <sz val="9"/>
        <color indexed="10"/>
        <rFont val="Garamond"/>
        <family val="1"/>
      </rPr>
      <t xml:space="preserve">Produktit 109 </t>
    </r>
    <r>
      <rPr>
        <b/>
        <sz val="9"/>
        <color indexed="8"/>
        <rFont val="Garamond"/>
        <family val="1"/>
      </rPr>
      <t>sipas Artikujve Ekonomikë</t>
    </r>
  </si>
  <si>
    <t>Kosto totale e produktit 109</t>
  </si>
  <si>
    <t>Produkti 110</t>
  </si>
  <si>
    <t>Blerje dhe instalim kondicionere stacionare</t>
  </si>
  <si>
    <t>18BS908</t>
  </si>
  <si>
    <t>Blerje kondicioneresh per zyrat ne ARRSH-Qender.</t>
  </si>
  <si>
    <r>
      <t xml:space="preserve">Detajimi i Kostos Totale të </t>
    </r>
    <r>
      <rPr>
        <b/>
        <sz val="9"/>
        <color indexed="10"/>
        <rFont val="Garamond"/>
        <family val="1"/>
      </rPr>
      <t xml:space="preserve">Produktit 110 </t>
    </r>
    <r>
      <rPr>
        <b/>
        <sz val="9"/>
        <color indexed="8"/>
        <rFont val="Garamond"/>
        <family val="1"/>
      </rPr>
      <t>sipas Artikujve Ekonomikë</t>
    </r>
  </si>
  <si>
    <t>Kosto totale e produktit 110</t>
  </si>
  <si>
    <t>Produkti 111</t>
  </si>
  <si>
    <t>Blerje orendi per zyra</t>
  </si>
  <si>
    <t>18BS909</t>
  </si>
  <si>
    <t>Blerje orendi zyre ( rreth 160 cope karrike rrotulluese, rreth 160 Cope tavolina zyre,rreth 160 cope dollape zyre, rreth 160 cope komodina zyre, rreth 5 sete kolltuqe zyre).</t>
  </si>
  <si>
    <r>
      <t xml:space="preserve">Detajimi i Kostos Totale të </t>
    </r>
    <r>
      <rPr>
        <b/>
        <sz val="9"/>
        <color indexed="10"/>
        <rFont val="Garamond"/>
        <family val="1"/>
      </rPr>
      <t xml:space="preserve">Produktit 111 </t>
    </r>
    <r>
      <rPr>
        <b/>
        <sz val="9"/>
        <color indexed="8"/>
        <rFont val="Garamond"/>
        <family val="1"/>
      </rPr>
      <t>sipas Artikujve Ekonomikë</t>
    </r>
  </si>
  <si>
    <t>Kosto totale e produktit 111</t>
  </si>
  <si>
    <t>Fond Emergjence per eleminimin e rreshqitjeve ne raste te pa parashikuara</t>
  </si>
  <si>
    <t>Produkti 112</t>
  </si>
  <si>
    <t>Eleminimi i emergjencave qe mund te dalin gjate viteve ne ARRSH.</t>
  </si>
  <si>
    <t>18BT001</t>
  </si>
  <si>
    <t>Eleminimi i emergjencave (vlera e nje rreshqitje ka vlera te ndryshme sipas llojeve te rreshqitjes).</t>
  </si>
  <si>
    <r>
      <t xml:space="preserve">Detajimi i Kostos Totale të </t>
    </r>
    <r>
      <rPr>
        <b/>
        <sz val="9"/>
        <color indexed="10"/>
        <rFont val="Garamond"/>
        <family val="1"/>
      </rPr>
      <t xml:space="preserve">Produktit 112 </t>
    </r>
    <r>
      <rPr>
        <b/>
        <sz val="9"/>
        <color indexed="8"/>
        <rFont val="Garamond"/>
        <family val="1"/>
      </rPr>
      <t>sipas Artikujve Ekonomikë</t>
    </r>
  </si>
  <si>
    <t>Kosto totale e produktit 112</t>
  </si>
  <si>
    <t>Produkti 113</t>
  </si>
  <si>
    <t>Ndertim i Ures se Zemblakut</t>
  </si>
  <si>
    <t>Ndertim ure me gjatesi 50 ml me gjeresi 9 ml.</t>
  </si>
  <si>
    <r>
      <t xml:space="preserve">Detajimi i Kostos Totale të </t>
    </r>
    <r>
      <rPr>
        <b/>
        <sz val="9"/>
        <color indexed="10"/>
        <rFont val="Garamond"/>
        <family val="1"/>
      </rPr>
      <t xml:space="preserve">Produktit 113 </t>
    </r>
    <r>
      <rPr>
        <b/>
        <sz val="9"/>
        <color indexed="8"/>
        <rFont val="Garamond"/>
        <family val="1"/>
      </rPr>
      <t>sipas Artikujve Ekonomikë</t>
    </r>
  </si>
  <si>
    <t>Kosto totale e produktit 113</t>
  </si>
  <si>
    <t>Produkti 114</t>
  </si>
  <si>
    <t>Rikonstruksion i Ures se Kaludhit</t>
  </si>
  <si>
    <t>Rehabilitim dhe mbrojtje e shpatullave te  ures me gjatesi 10 ml me gjeresi 9 ml.</t>
  </si>
  <si>
    <r>
      <t xml:space="preserve">Detajimi i Kostos Totale të </t>
    </r>
    <r>
      <rPr>
        <b/>
        <sz val="9"/>
        <color indexed="10"/>
        <rFont val="Garamond"/>
        <family val="1"/>
      </rPr>
      <t xml:space="preserve">Produktit 114 </t>
    </r>
    <r>
      <rPr>
        <b/>
        <sz val="9"/>
        <color indexed="8"/>
        <rFont val="Garamond"/>
        <family val="1"/>
      </rPr>
      <t>sipas Artikujve Ekonomikë</t>
    </r>
  </si>
  <si>
    <t>Kosto totale e produktit 114</t>
  </si>
  <si>
    <t>Produkti 115</t>
  </si>
  <si>
    <t>Rikonstruksion i Ures se Dragotit</t>
  </si>
  <si>
    <t>Mbrojtje e shpatullabve te ures dhe rehabilitim I pjeseve metalike te ures me gjatesi 150 ml dhe gjeresi 6 ml.</t>
  </si>
  <si>
    <r>
      <t xml:space="preserve">Detajimi i Kostos Totale të </t>
    </r>
    <r>
      <rPr>
        <b/>
        <sz val="9"/>
        <color indexed="10"/>
        <rFont val="Garamond"/>
        <family val="1"/>
      </rPr>
      <t xml:space="preserve">Produktit 115 </t>
    </r>
    <r>
      <rPr>
        <b/>
        <sz val="9"/>
        <color indexed="8"/>
        <rFont val="Garamond"/>
        <family val="1"/>
      </rPr>
      <t>sipas Artikujve Ekonomikë</t>
    </r>
  </si>
  <si>
    <t>Kosto totale e produktit 115</t>
  </si>
  <si>
    <t>Produkti 116</t>
  </si>
  <si>
    <t>Rikonstruksion i Ures se Leklit</t>
  </si>
  <si>
    <t>Mbrojtje e shpatullabve te ures dhe rehabilitim I pjeseve metalike te ures me gjatesi 100 ml dhe gjeresi 6 ml.</t>
  </si>
  <si>
    <r>
      <t xml:space="preserve">Detajimi i Kostos Totale të </t>
    </r>
    <r>
      <rPr>
        <b/>
        <sz val="9"/>
        <color indexed="10"/>
        <rFont val="Garamond"/>
        <family val="1"/>
      </rPr>
      <t xml:space="preserve">Produktit 116 </t>
    </r>
    <r>
      <rPr>
        <b/>
        <sz val="9"/>
        <color indexed="8"/>
        <rFont val="Garamond"/>
        <family val="1"/>
      </rPr>
      <t>sipas Artikujve Ekonomikë</t>
    </r>
  </si>
  <si>
    <t>Kosto totale e produktit 116</t>
  </si>
  <si>
    <t>Produkti 117</t>
  </si>
  <si>
    <t>Rikonstruksion i Ures se Vores</t>
  </si>
  <si>
    <t>Rehabilitim I trareve te ures, i mbistruktures dhe ndertimi I trotuareve te ures me gjatesi 350 ml dhe gjeresi 8 ml</t>
  </si>
  <si>
    <r>
      <t xml:space="preserve">Detajimi i Kostos Totale të </t>
    </r>
    <r>
      <rPr>
        <b/>
        <sz val="9"/>
        <color indexed="10"/>
        <rFont val="Garamond"/>
        <family val="1"/>
      </rPr>
      <t xml:space="preserve">Produktit 117 </t>
    </r>
    <r>
      <rPr>
        <b/>
        <sz val="9"/>
        <color indexed="8"/>
        <rFont val="Garamond"/>
        <family val="1"/>
      </rPr>
      <t>sipas Artikujve Ekonomikë</t>
    </r>
  </si>
  <si>
    <t>Kosto totale e produktit 117</t>
  </si>
  <si>
    <t>Produkti 118</t>
  </si>
  <si>
    <t xml:space="preserve"> Supervizion punimesh Ndertim i Ures se Zemblakut,  Urës së Kaludhit, Ures se Dragotit, Ures se Leklit</t>
  </si>
  <si>
    <t>Çertifikim i punimeve te kryera ne objektin: Ndertim i Ures se Zemblakut,  Urës së Kaludhit, Ures se Dragotit, Ures se Leklit.</t>
  </si>
  <si>
    <r>
      <t xml:space="preserve">Detajimi i Kostos Totale të </t>
    </r>
    <r>
      <rPr>
        <b/>
        <sz val="9"/>
        <color indexed="10"/>
        <rFont val="Garamond"/>
        <family val="1"/>
      </rPr>
      <t xml:space="preserve">Produktit 118 </t>
    </r>
    <r>
      <rPr>
        <b/>
        <sz val="9"/>
        <color indexed="8"/>
        <rFont val="Garamond"/>
        <family val="1"/>
      </rPr>
      <t>sipas Artikujve Ekonomikë</t>
    </r>
  </si>
  <si>
    <t>Kosto totale e produktit 118</t>
  </si>
  <si>
    <t>Produkti 119</t>
  </si>
  <si>
    <t>Supervizion punimesh Rikonstruksion i Ures se Vores</t>
  </si>
  <si>
    <t>Çertifikim i punimeve te kryera ne objektin: Rikonstruksion I Ures se Vores.</t>
  </si>
  <si>
    <r>
      <t xml:space="preserve">Detajimi i Kostos Totale të </t>
    </r>
    <r>
      <rPr>
        <b/>
        <sz val="9"/>
        <color indexed="10"/>
        <rFont val="Garamond"/>
        <family val="1"/>
      </rPr>
      <t xml:space="preserve">Produktit 119 </t>
    </r>
    <r>
      <rPr>
        <b/>
        <sz val="9"/>
        <color indexed="8"/>
        <rFont val="Garamond"/>
        <family val="1"/>
      </rPr>
      <t>sipas Artikujve Ekonomikë</t>
    </r>
  </si>
  <si>
    <t>Kosto totale e produktit 119</t>
  </si>
  <si>
    <t>Produkti 120</t>
  </si>
  <si>
    <t xml:space="preserve">Ndertim i Ures se Tapizes </t>
  </si>
  <si>
    <t>Ndertimi (zgjerim dhe rikonstruksion I ures egzistuese) me gjatesi 150ml dhe gjeresi 11 ml.</t>
  </si>
  <si>
    <r>
      <t xml:space="preserve">Detajimi i Kostos Totale të </t>
    </r>
    <r>
      <rPr>
        <b/>
        <sz val="9"/>
        <color indexed="10"/>
        <rFont val="Garamond"/>
        <family val="1"/>
      </rPr>
      <t xml:space="preserve">Produktit 120 </t>
    </r>
    <r>
      <rPr>
        <b/>
        <sz val="9"/>
        <color indexed="8"/>
        <rFont val="Garamond"/>
        <family val="1"/>
      </rPr>
      <t>sipas Artikujve Ekonomikë</t>
    </r>
  </si>
  <si>
    <t>Kosto totale e produktit 120</t>
  </si>
  <si>
    <t>Produkti 121</t>
  </si>
  <si>
    <t xml:space="preserve">Supervizion punimesh Ndertim i Ures se Tapizes </t>
  </si>
  <si>
    <t>Çertifikim i punimeve te kryera ne objektin: Ndertim i Ures se Tapizes</t>
  </si>
  <si>
    <r>
      <t xml:space="preserve">Detajimi i Kostos Totale të </t>
    </r>
    <r>
      <rPr>
        <b/>
        <sz val="9"/>
        <color indexed="10"/>
        <rFont val="Garamond"/>
        <family val="1"/>
      </rPr>
      <t xml:space="preserve">Produktit 121 </t>
    </r>
    <r>
      <rPr>
        <b/>
        <sz val="9"/>
        <color indexed="8"/>
        <rFont val="Garamond"/>
        <family val="1"/>
      </rPr>
      <t>sipas Artikujve Ekonomikë</t>
    </r>
  </si>
  <si>
    <t>Kosto totale e produktit 121</t>
  </si>
  <si>
    <t>2. Shpenzimet për projekte investimesh ME FINANCIM TE HUAJA DHE TVSH &amp; K.L</t>
  </si>
  <si>
    <t>RRSMSP/CW/2015/1- Kontrata A (Projekti i Bankes Boterore)                ( KM06100)</t>
  </si>
  <si>
    <t>Mirembajtje akseve te ndryshme rrugore</t>
  </si>
  <si>
    <t>Mirembajtje e 275 km akse rrugore te ndryshme ne Rajonin Verior te vendit.</t>
  </si>
  <si>
    <t xml:space="preserve">Kosto Lokale RRSMSP/CW/2015/1- Kontrata A (Projekti i Bankes Boterore) ( M063727) </t>
  </si>
  <si>
    <t>TVSH dhe T.D, RRSMSP/CW/2015/1- Kontrata A (Projekti i Bankes Boterore) (M063741)</t>
  </si>
  <si>
    <t xml:space="preserve"> RRSMSP/CW/2015/2- Kontrata B (Projekti i Bankes Boterore)                 (KM 06101)</t>
  </si>
  <si>
    <t>Mirembajtje e 286 km akse rrugore te ndryshme ne Rajonin Qendror te vendit.</t>
  </si>
  <si>
    <t>Kosto Lokale RRSMSP/CW/2015/2- Kontrata B (Projekti i Bankes Boterore) (M063728).</t>
  </si>
  <si>
    <t>TVSH dhe T.D, RRSMSP/CW/2015/2- Kontrata B (Projekti i Bankes Boterore) (M063742).</t>
  </si>
  <si>
    <t xml:space="preserve"> RRSMSP/CW/2015/3- Kontrata C (Projekti i Bankes Boterore) (KM06102)</t>
  </si>
  <si>
    <t>Mirembajtje e 419 km akse rrugore te ndryshme ne Rajonin Jugperendimor  te vendit.</t>
  </si>
  <si>
    <t>Kosto Lokale RRSMSP/CW/2015/3- Kontrata C (Projekti i Bankes Boterore) (M063729).</t>
  </si>
  <si>
    <r>
      <t xml:space="preserve">Detajimi i Kostos Totale të </t>
    </r>
    <r>
      <rPr>
        <b/>
        <sz val="9"/>
        <color indexed="10"/>
        <rFont val="Garamond"/>
        <family val="1"/>
      </rPr>
      <t>Produktit 8</t>
    </r>
    <r>
      <rPr>
        <b/>
        <sz val="9"/>
        <color indexed="8"/>
        <rFont val="Garamond"/>
        <family val="1"/>
      </rPr>
      <t xml:space="preserve"> sipas Artikujve Ekonomikë</t>
    </r>
  </si>
  <si>
    <t xml:space="preserve">TVSH dhe T.D, RRSMSP/CW/2015/3- Kontrata C (Projekti i Bankes Boterore) (M063743). </t>
  </si>
  <si>
    <t xml:space="preserve"> RRSMSP/CW/2015/4- Kontrata D (Projekti i Bankes Boterore)              (KM 06103)</t>
  </si>
  <si>
    <t>Mirembajtje e 350 km akse rrugore te ndryshme ne Rajonin Jugor  te vendit.</t>
  </si>
  <si>
    <t>Kosto Lokale RRSMSP/CW/2015/4- Kontrata D (Projekti i Bankes Boterore) (M063730)</t>
  </si>
  <si>
    <t>TVSH dhe T.D, RRSMSP/CW/2015/4- Kontrata D (Projekti i Bankes Boterore) (M063744).</t>
  </si>
  <si>
    <r>
      <t xml:space="preserve">Detajimi i Kostos Totale të </t>
    </r>
    <r>
      <rPr>
        <b/>
        <sz val="9"/>
        <color indexed="10"/>
        <rFont val="Garamond"/>
        <family val="1"/>
      </rPr>
      <t>Produktit 12</t>
    </r>
    <r>
      <rPr>
        <b/>
        <sz val="9"/>
        <color indexed="8"/>
        <rFont val="Garamond"/>
        <family val="1"/>
      </rPr>
      <t xml:space="preserve"> sipas Artikujve Ekonomikë</t>
    </r>
  </si>
  <si>
    <t>Konsulenti i Monitorimit (Supervizori) i kontratave te mirembajtjes (Projekti i Bankes Boterore) (KM06104).</t>
  </si>
  <si>
    <t>Çertifikim i punimeve te kryera ne te gjitha kontratat qe financohen nga BB (1330 km).</t>
  </si>
  <si>
    <t>Çertifikim i punimeve te kryera ne te gjitha kontratatat.</t>
  </si>
  <si>
    <r>
      <t xml:space="preserve">Detajimi i Kostos Totale të </t>
    </r>
    <r>
      <rPr>
        <b/>
        <sz val="9"/>
        <color indexed="10"/>
        <rFont val="Garamond"/>
        <family val="1"/>
      </rPr>
      <t>Produktit 13</t>
    </r>
    <r>
      <rPr>
        <b/>
        <sz val="9"/>
        <color indexed="8"/>
        <rFont val="Garamond"/>
        <family val="1"/>
      </rPr>
      <t xml:space="preserve"> sipas Artikujve Ekonomikë</t>
    </r>
  </si>
  <si>
    <t>Kosto Lokale Konsulenti i Monitorimit (Supervizori) i kontratave te mirembajtjes  (Projekti i Bankes Boterore) (M063731).</t>
  </si>
  <si>
    <r>
      <t xml:space="preserve">Detajimi i Kostos Totale të </t>
    </r>
    <r>
      <rPr>
        <b/>
        <sz val="9"/>
        <color indexed="10"/>
        <rFont val="Garamond"/>
        <family val="1"/>
      </rPr>
      <t>Produktit 14</t>
    </r>
    <r>
      <rPr>
        <b/>
        <sz val="9"/>
        <color indexed="8"/>
        <rFont val="Garamond"/>
        <family val="1"/>
      </rPr>
      <t xml:space="preserve"> sipas Artikujve Ekonomikë</t>
    </r>
  </si>
  <si>
    <t>TVSH dhe T.D, Konsulenti i Monitorimit (Supervizori) i kontratave te mirembajtjes  (Projekti i Bankes Boterore) (M063745).</t>
  </si>
  <si>
    <t>Asistence Teknike per Sigurine Rrugore( Projekti i Bankes Boterore) (KM06106).</t>
  </si>
  <si>
    <t>Rritja e kapaciteteve te burime njerezore.</t>
  </si>
  <si>
    <t>Rritja e kapaciteteve te burime njerezore nepermjet trajnimeve, pergatitje manualesh, e fushatave te ndergjegjesimit per sigurine rrugore.</t>
  </si>
  <si>
    <t>Kosto Lokale Asistence Teknike per Sigurine Rrugore (Projekti i Bankes Boterore) (M063733)</t>
  </si>
  <si>
    <t>TVSH dhe T.D, Asistence Teknike per Sigurine Rrugore( Projekti i Bankes Boterore) (M063747).</t>
  </si>
  <si>
    <t>Menaxhimi i aseteve rrugore ( Projekti i Bankes Boterore) (KM06121).</t>
  </si>
  <si>
    <t>Ndertimi i Softwerit te menaxhimit te aseteve rrugore.</t>
  </si>
  <si>
    <t>Ndertimi i Softwerit te menaxhimit te aseteve rrugore si dhe ngritkjen e kapaciteteve te burimeve njerezore qe do te menaxhojne kete sistem.</t>
  </si>
  <si>
    <t>Kosto lokale Menaxhimi i aseteve rrugore (Projekti i Bankes Boterore) (M064021)</t>
  </si>
  <si>
    <t>TVSH dhe Takse doganore Menaxhimi i aseteve rrugore ( Projekti i Bankes Boterore) (M064026).</t>
  </si>
  <si>
    <t>Ndertimi i Softwerit te menaxhimit te aseteve rrugore si dhe ngritjen e kapaciteteve te burimeve njerezore qe do te menaxhojne kete sistem.</t>
  </si>
  <si>
    <t>Data base e Sigurise rrugore ( Projekti i Bankes Boterore)  (KM06122).</t>
  </si>
  <si>
    <t>Infrastruktur fizike (Data base) per ruajtjen e informacionit</t>
  </si>
  <si>
    <t>Krijimi dhe ngritja e infrastruktures e teknologjise se informacionit per ruajtjen e studimeve lidhur me sigurine rrugore</t>
  </si>
  <si>
    <t>Kosto lokale Data baze e Sigurisë rrugore (Projekti i Bankes Boterore) (M064022)</t>
  </si>
  <si>
    <r>
      <t xml:space="preserve">Detajimi i Kostos Totale të </t>
    </r>
    <r>
      <rPr>
        <b/>
        <sz val="9"/>
        <color indexed="10"/>
        <rFont val="Garamond"/>
        <family val="1"/>
      </rPr>
      <t>Produktit 23</t>
    </r>
    <r>
      <rPr>
        <b/>
        <sz val="9"/>
        <color indexed="8"/>
        <rFont val="Garamond"/>
        <family val="1"/>
      </rPr>
      <t xml:space="preserve"> sipas Artikujve Ekonomikë</t>
    </r>
  </si>
  <si>
    <t>TVSH dhe Takse doganore  Data baze e Sigurisë rrugore ( Projekti i Bankes Boterore)(M064027)</t>
  </si>
  <si>
    <r>
      <t xml:space="preserve">Detajimi i Kostos Totale të </t>
    </r>
    <r>
      <rPr>
        <b/>
        <sz val="9"/>
        <color indexed="10"/>
        <rFont val="Garamond"/>
        <family val="1"/>
      </rPr>
      <t>Produktit 24</t>
    </r>
    <r>
      <rPr>
        <b/>
        <sz val="9"/>
        <color indexed="8"/>
        <rFont val="Garamond"/>
        <family val="1"/>
      </rPr>
      <t xml:space="preserve"> sipas Artikujve Ekonomikë</t>
    </r>
  </si>
  <si>
    <t>Strategjia e transportit &amp; Nihma per programin e investimeve &amp; aktivitete te tjera ( Projekti i Bankes Boterore) (KM06123).</t>
  </si>
  <si>
    <t>Asistence Teknike per politikat e strategjise se transportit</t>
  </si>
  <si>
    <t>Asistencw Teknike per politikat e strategjise se transportit per buxhetimin dhe investimet ne funksion te permirwsimit te infrastruktures se transportit</t>
  </si>
  <si>
    <r>
      <t xml:space="preserve">Detajimi i Kostos Totale të </t>
    </r>
    <r>
      <rPr>
        <b/>
        <sz val="9"/>
        <color indexed="10"/>
        <rFont val="Garamond"/>
        <family val="1"/>
      </rPr>
      <t>Produktit 25</t>
    </r>
    <r>
      <rPr>
        <b/>
        <sz val="9"/>
        <color indexed="8"/>
        <rFont val="Garamond"/>
        <family val="1"/>
      </rPr>
      <t xml:space="preserve"> sipas Artikujve Ekonomikë</t>
    </r>
  </si>
  <si>
    <t>TVSH dhe Takse doganore Strategjia e transportit &amp; Ndihma per programin e investimeve &amp; Aktivitetet e tjera ( Projekti i Bankes Boterore) (18BT502)</t>
  </si>
  <si>
    <r>
      <t xml:space="preserve">Detajimi i Kostos Totale të </t>
    </r>
    <r>
      <rPr>
        <b/>
        <sz val="9"/>
        <color indexed="10"/>
        <rFont val="Garamond"/>
        <family val="1"/>
      </rPr>
      <t>Produktit 26</t>
    </r>
    <r>
      <rPr>
        <b/>
        <sz val="9"/>
        <color indexed="8"/>
        <rFont val="Garamond"/>
        <family val="1"/>
      </rPr>
      <t xml:space="preserve"> sipas Artikujve Ekonomikë</t>
    </r>
  </si>
  <si>
    <t>Mbeshtetje per programin afatmesem te investimeve dhe mirembajtjes (KM06126).</t>
  </si>
  <si>
    <t>Asistence teknike per programin afatmesem te mirembajtjes dhe investimeve</t>
  </si>
  <si>
    <r>
      <t xml:space="preserve">Detajimi i Kostos Totale të </t>
    </r>
    <r>
      <rPr>
        <b/>
        <sz val="9"/>
        <color indexed="10"/>
        <rFont val="Garamond"/>
        <family val="1"/>
      </rPr>
      <t>Produktit 27</t>
    </r>
    <r>
      <rPr>
        <b/>
        <sz val="9"/>
        <color indexed="8"/>
        <rFont val="Garamond"/>
        <family val="1"/>
      </rPr>
      <t xml:space="preserve"> sipas Artikujve Ekonomikë</t>
    </r>
  </si>
  <si>
    <t>TVSH e T,D mbeshtetja per programin afatmesem te investimeve dhe mirembajtjes. (18BT504)</t>
  </si>
  <si>
    <r>
      <t xml:space="preserve">Detajimi i Kostos Totale të </t>
    </r>
    <r>
      <rPr>
        <b/>
        <sz val="9"/>
        <color indexed="10"/>
        <rFont val="Garamond"/>
        <family val="1"/>
      </rPr>
      <t>Produktit 28</t>
    </r>
    <r>
      <rPr>
        <b/>
        <sz val="9"/>
        <color indexed="8"/>
        <rFont val="Garamond"/>
        <family val="1"/>
      </rPr>
      <t xml:space="preserve"> sipas Artikujve Ekonomikë</t>
    </r>
  </si>
  <si>
    <t>Pajisje per sigurine Rrugore ( Projekti i Bankes Boterore) (KM06135).</t>
  </si>
  <si>
    <t>Blerje pajisjesh ne funksion te permiresimit te sigurise rrugore</t>
  </si>
  <si>
    <t>Blerje pajisjesh per policine rrugore ne funksion te permiresimit te sigurise rrugore</t>
  </si>
  <si>
    <t>Kosto Lokale Pajisje per sigurine Rrugore (Projekti i Bankes Boterore) (M063732).</t>
  </si>
  <si>
    <t>TVSH dhe T.D, Pajisje per sigurine Rrugore( Projekti i Bankes Boterore) (M063746).</t>
  </si>
  <si>
    <t>Perditesimi I planit te Transportit (KM 06131)</t>
  </si>
  <si>
    <t>Asistence teknike per Planin e Transportit</t>
  </si>
  <si>
    <t>TVSH dhe Takse doganore Perditesimi i planit te Transportit (M064219)</t>
  </si>
  <si>
    <t>Pergatitja e Manualeve te Transportit (KM06132)</t>
  </si>
  <si>
    <t>Asistence teknike per pwrgatitjen e manualeve te transportit</t>
  </si>
  <si>
    <r>
      <t xml:space="preserve">Detajimi i Kostos Totale të </t>
    </r>
    <r>
      <rPr>
        <b/>
        <sz val="9"/>
        <color indexed="10"/>
        <rFont val="Garamond"/>
        <family val="1"/>
      </rPr>
      <t>Produktit 34</t>
    </r>
    <r>
      <rPr>
        <b/>
        <sz val="9"/>
        <color indexed="8"/>
        <rFont val="Garamond"/>
        <family val="1"/>
      </rPr>
      <t xml:space="preserve"> sipas Artikujve Ekonomikë</t>
    </r>
  </si>
  <si>
    <t>TVSH dhe Takse doganore Pergatitja e Manualeve te Transportit (M064220)</t>
  </si>
  <si>
    <t>Asistence teknike per pergatitjen e manualeve te transportit</t>
  </si>
  <si>
    <r>
      <t xml:space="preserve">Detajimi i Kostos Totale të </t>
    </r>
    <r>
      <rPr>
        <b/>
        <sz val="9"/>
        <color indexed="10"/>
        <rFont val="Garamond"/>
        <family val="1"/>
      </rPr>
      <t>Produktit 35</t>
    </r>
    <r>
      <rPr>
        <b/>
        <sz val="9"/>
        <color indexed="8"/>
        <rFont val="Garamond"/>
        <family val="1"/>
      </rPr>
      <t xml:space="preserve"> sipas Artikujve Ekonomikë</t>
    </r>
  </si>
  <si>
    <t>Indipendent Annual Technical and DLI (KM06088)</t>
  </si>
  <si>
    <t>Konsulence Auditimi e pavarur per projektin</t>
  </si>
  <si>
    <t>Auditim teknik I ecurise se projektit dhe permbushjes se treguesve te disbursimit</t>
  </si>
  <si>
    <r>
      <t xml:space="preserve">Detajimi i Kostos Totale të </t>
    </r>
    <r>
      <rPr>
        <b/>
        <sz val="9"/>
        <color indexed="10"/>
        <rFont val="Garamond"/>
        <family val="1"/>
      </rPr>
      <t>Produktit 36</t>
    </r>
    <r>
      <rPr>
        <b/>
        <sz val="9"/>
        <color indexed="8"/>
        <rFont val="Garamond"/>
        <family val="1"/>
      </rPr>
      <t xml:space="preserve"> sipas Artikujve Ekonomikë</t>
    </r>
  </si>
  <si>
    <t xml:space="preserve"> TVSH dhe Takse doganore Indipendent Annual Technical and DLI ( Projekti i Bankes Boterore)(M064029)</t>
  </si>
  <si>
    <r>
      <t xml:space="preserve">Detajimi i Kostos Totale të </t>
    </r>
    <r>
      <rPr>
        <b/>
        <sz val="9"/>
        <color indexed="10"/>
        <rFont val="Garamond"/>
        <family val="1"/>
      </rPr>
      <t>Produktit 37</t>
    </r>
    <r>
      <rPr>
        <b/>
        <sz val="9"/>
        <color indexed="8"/>
        <rFont val="Garamond"/>
        <family val="1"/>
      </rPr>
      <t xml:space="preserve"> sipas Artikujve Ekonomikë</t>
    </r>
  </si>
  <si>
    <t>Njesia e Implementimit ( Konsulentet) RRMSP (Projekti i Bankes Boterore)  (KM06108)</t>
  </si>
  <si>
    <t>Shpenzime per Njesine e Projektit PMT</t>
  </si>
  <si>
    <t>Shpenzime per mirefunksionimin e Njesise se Projektit PMT ne funksion te implementimit te projektit</t>
  </si>
  <si>
    <r>
      <t xml:space="preserve">Detajimi i Kostos Totale të </t>
    </r>
    <r>
      <rPr>
        <b/>
        <sz val="9"/>
        <color indexed="10"/>
        <rFont val="Garamond"/>
        <family val="1"/>
      </rPr>
      <t>Produktit 38</t>
    </r>
    <r>
      <rPr>
        <b/>
        <sz val="9"/>
        <color indexed="8"/>
        <rFont val="Garamond"/>
        <family val="1"/>
      </rPr>
      <t xml:space="preserve"> sipas Artikujve Ekonomikë</t>
    </r>
  </si>
  <si>
    <t>TVSH dhe Takse Doganore Njesia e Implementimit (Konsulentet) te Projektit. (18BT512)</t>
  </si>
  <si>
    <r>
      <t xml:space="preserve">Detajimi i Kostos Totale të </t>
    </r>
    <r>
      <rPr>
        <b/>
        <sz val="9"/>
        <color indexed="10"/>
        <rFont val="Garamond"/>
        <family val="1"/>
      </rPr>
      <t>Produktit 39</t>
    </r>
    <r>
      <rPr>
        <b/>
        <sz val="9"/>
        <color indexed="8"/>
        <rFont val="Garamond"/>
        <family val="1"/>
      </rPr>
      <t xml:space="preserve"> sipas Artikujve Ekonomikë</t>
    </r>
  </si>
  <si>
    <t>Kosto Operacionale - RRMSP  (Projekti i Bankes Boterore) (KM06109).</t>
  </si>
  <si>
    <t>Shpenzime operacionale per funksionin e Njesise se Projektit PMT</t>
  </si>
  <si>
    <r>
      <t xml:space="preserve">Detajimi i Kostos Totale të </t>
    </r>
    <r>
      <rPr>
        <b/>
        <sz val="9"/>
        <color indexed="10"/>
        <rFont val="Garamond"/>
        <family val="1"/>
      </rPr>
      <t>Produktit 40</t>
    </r>
    <r>
      <rPr>
        <b/>
        <sz val="9"/>
        <color indexed="8"/>
        <rFont val="Garamond"/>
        <family val="1"/>
      </rPr>
      <t xml:space="preserve"> sipas Artikujve Ekonomikë</t>
    </r>
  </si>
  <si>
    <t>Kosto Lokale, Kosto Operacionale - RRMSP  (Projekti i Bankes Boterore) (M064025)</t>
  </si>
  <si>
    <r>
      <t xml:space="preserve">Detajimi i Kostos Totale të </t>
    </r>
    <r>
      <rPr>
        <b/>
        <sz val="9"/>
        <color indexed="10"/>
        <rFont val="Garamond"/>
        <family val="1"/>
      </rPr>
      <t>Produktit 41</t>
    </r>
    <r>
      <rPr>
        <b/>
        <sz val="9"/>
        <color indexed="8"/>
        <rFont val="Garamond"/>
        <family val="1"/>
      </rPr>
      <t xml:space="preserve"> sipas Artikujve Ekonomikë</t>
    </r>
  </si>
  <si>
    <t>TVSH dhe T.D, Kosto Operacionale - RRMSP  (Projekti i Bankes Boterore) (M063749)</t>
  </si>
  <si>
    <t>Menaxhimi i aseteve rrugore ( Projekti i Bankes Boterore) Faza e Dyte</t>
  </si>
  <si>
    <r>
      <t xml:space="preserve">Detajimi i Kostos Totale të </t>
    </r>
    <r>
      <rPr>
        <b/>
        <sz val="9"/>
        <color indexed="10"/>
        <rFont val="Garamond"/>
        <family val="1"/>
      </rPr>
      <t>Produktit 42</t>
    </r>
    <r>
      <rPr>
        <b/>
        <sz val="9"/>
        <color indexed="8"/>
        <rFont val="Garamond"/>
        <family val="1"/>
      </rPr>
      <t xml:space="preserve"> sipas Artikujve Ekonomikë</t>
    </r>
  </si>
  <si>
    <t xml:space="preserve"> Kosto Lokale Menaxhimi i aseteve rrugore ( Projekti i Bankes Boterore) Faza e Dyte</t>
  </si>
  <si>
    <t>TVSH &amp; Takse Doganore Menaxhimi i aseteve rrugore ( Projekti i Bankes Boterore) Faza e Dyte</t>
  </si>
  <si>
    <t>Konsulence per pergatitjen e reformes per ristrukturimin e Arrsh-se</t>
  </si>
  <si>
    <r>
      <t xml:space="preserve">Detajimi i Kostos Totale të </t>
    </r>
    <r>
      <rPr>
        <b/>
        <sz val="9"/>
        <color indexed="10"/>
        <rFont val="Garamond"/>
        <family val="1"/>
      </rPr>
      <t>Produktit 43</t>
    </r>
    <r>
      <rPr>
        <b/>
        <sz val="9"/>
        <color indexed="8"/>
        <rFont val="Garamond"/>
        <family val="1"/>
      </rPr>
      <t xml:space="preserve"> sipas Artikujve Ekonomikë</t>
    </r>
  </si>
  <si>
    <t>TVSH &amp; Takse Doganore Konsulence per pergatitjen e reformes per ristrukturimin e Arrsh-se</t>
  </si>
  <si>
    <t>Pergatitja e dokumentacionit per kontratat e reja te mirembajtjes te Projektit te Bankes Boterore</t>
  </si>
  <si>
    <r>
      <t xml:space="preserve">Detajimi i Kostos Totale të </t>
    </r>
    <r>
      <rPr>
        <b/>
        <sz val="9"/>
        <color indexed="10"/>
        <rFont val="Garamond"/>
        <family val="1"/>
      </rPr>
      <t>Produktit 44</t>
    </r>
    <r>
      <rPr>
        <b/>
        <sz val="9"/>
        <color indexed="8"/>
        <rFont val="Garamond"/>
        <family val="1"/>
      </rPr>
      <t xml:space="preserve"> sipas Artikujve Ekonomikë</t>
    </r>
  </si>
  <si>
    <t>TVSH &amp; Takse Doganore Pergatitja e dokumentacionit per kontratat e reja te mirembajtjes te Projektit te Bankes Boterore</t>
  </si>
  <si>
    <t>Eksperti per zgjidhjen e mosmarrveshjeve te Projektit te Bankes Boterore</t>
  </si>
  <si>
    <r>
      <t xml:space="preserve">Detajimi i Kostos Totale të </t>
    </r>
    <r>
      <rPr>
        <b/>
        <sz val="9"/>
        <color indexed="10"/>
        <rFont val="Garamond"/>
        <family val="1"/>
      </rPr>
      <t>Produktit 45</t>
    </r>
    <r>
      <rPr>
        <b/>
        <sz val="9"/>
        <color indexed="8"/>
        <rFont val="Garamond"/>
        <family val="1"/>
      </rPr>
      <t xml:space="preserve"> sipas Artikujve Ekonomikë</t>
    </r>
  </si>
  <si>
    <t>TVSH &amp; Takse Doganore Eksperti per zgjidhjen e mosmarrveshjeve te Projektit te Bankes Boterore</t>
  </si>
  <si>
    <t>Njesia e implementimit dhe menaxhimit (Konsulentet) RRAMS (Projekti I Bankes Boterore)</t>
  </si>
  <si>
    <r>
      <t xml:space="preserve">Detajimi i Kostos Totale të </t>
    </r>
    <r>
      <rPr>
        <b/>
        <sz val="9"/>
        <color indexed="10"/>
        <rFont val="Garamond"/>
        <family val="1"/>
      </rPr>
      <t>Produktit 46</t>
    </r>
    <r>
      <rPr>
        <b/>
        <sz val="9"/>
        <color indexed="8"/>
        <rFont val="Garamond"/>
        <family val="1"/>
      </rPr>
      <t xml:space="preserve"> sipas Artikujve Ekonomikë</t>
    </r>
  </si>
  <si>
    <t>TVSH &amp; Takse Doganore Njesia e implementimit dhe menaxhimit (Konsulentet) RRAMS (Projekti I Bankes Boterore)</t>
  </si>
  <si>
    <r>
      <t xml:space="preserve">Detajimi i Kostos Totale të </t>
    </r>
    <r>
      <rPr>
        <b/>
        <sz val="9"/>
        <color indexed="10"/>
        <rFont val="Garamond"/>
        <family val="1"/>
      </rPr>
      <t>Produktit 47</t>
    </r>
    <r>
      <rPr>
        <b/>
        <sz val="9"/>
        <color indexed="8"/>
        <rFont val="Garamond"/>
        <family val="1"/>
      </rPr>
      <t xml:space="preserve"> sipas Artikujve Ekonomikë</t>
    </r>
  </si>
  <si>
    <t>Ndërtim By Pass i Fierit (Kontrate e Re) (KM06139)</t>
  </si>
  <si>
    <t xml:space="preserve">Ndertim rruge </t>
  </si>
  <si>
    <t>Ndertim rruge tip B</t>
  </si>
  <si>
    <r>
      <t xml:space="preserve">Detajimi i Kostos Totale të </t>
    </r>
    <r>
      <rPr>
        <b/>
        <sz val="9"/>
        <color indexed="10"/>
        <rFont val="Garamond"/>
        <family val="1"/>
      </rPr>
      <t>Produktit 48</t>
    </r>
    <r>
      <rPr>
        <b/>
        <sz val="9"/>
        <color indexed="8"/>
        <rFont val="Garamond"/>
        <family val="1"/>
      </rPr>
      <t xml:space="preserve"> sipas Artikujve Ekonomikë</t>
    </r>
  </si>
  <si>
    <t>TVSH e T.D. By Pass i Fierit (Kontrate e Re) (M064222)</t>
  </si>
  <si>
    <r>
      <t xml:space="preserve">Detajimi i Kostos Totale të </t>
    </r>
    <r>
      <rPr>
        <b/>
        <sz val="9"/>
        <color indexed="10"/>
        <rFont val="Garamond"/>
        <family val="1"/>
      </rPr>
      <t>Produktit 49</t>
    </r>
    <r>
      <rPr>
        <b/>
        <sz val="9"/>
        <color indexed="8"/>
        <rFont val="Garamond"/>
        <family val="1"/>
      </rPr>
      <t xml:space="preserve"> sipas Artikujve Ekonomikë</t>
    </r>
  </si>
  <si>
    <t>Kosto Lokale Supervizion  By Pass i Fierit (M063571)</t>
  </si>
  <si>
    <t>Çertifikim i punimeve te kryera ne objekt.</t>
  </si>
  <si>
    <t>Çertifikim i punimeve te kryera ne objektin: By Pass i Fierit</t>
  </si>
  <si>
    <r>
      <t xml:space="preserve">Detajimi i Kostos Totale të </t>
    </r>
    <r>
      <rPr>
        <b/>
        <sz val="9"/>
        <color indexed="10"/>
        <rFont val="Garamond"/>
        <family val="1"/>
      </rPr>
      <t>Produktit 50</t>
    </r>
    <r>
      <rPr>
        <b/>
        <sz val="9"/>
        <color indexed="8"/>
        <rFont val="Garamond"/>
        <family val="1"/>
      </rPr>
      <t xml:space="preserve"> sipas Artikujve Ekonomikë</t>
    </r>
  </si>
  <si>
    <t>TVSH e T.D. Supervizion By Pass i Fierit (M063573)</t>
  </si>
  <si>
    <r>
      <t xml:space="preserve">Detajimi i Kostos Totale të </t>
    </r>
    <r>
      <rPr>
        <b/>
        <sz val="9"/>
        <color indexed="10"/>
        <rFont val="Garamond"/>
        <family val="1"/>
      </rPr>
      <t>Produktit 51</t>
    </r>
    <r>
      <rPr>
        <b/>
        <sz val="9"/>
        <color indexed="8"/>
        <rFont val="Garamond"/>
        <family val="1"/>
      </rPr>
      <t xml:space="preserve"> sipas Artikujve Ekonomikë</t>
    </r>
  </si>
  <si>
    <t>Ndërtim By Pass i Vlorës(Kontrate e Re) (KM06140)</t>
  </si>
  <si>
    <t>Ndertim rruge tip C</t>
  </si>
  <si>
    <r>
      <t xml:space="preserve">Detajimi i Kostos Totale të </t>
    </r>
    <r>
      <rPr>
        <b/>
        <sz val="9"/>
        <color indexed="10"/>
        <rFont val="Garamond"/>
        <family val="1"/>
      </rPr>
      <t>Produktit 52</t>
    </r>
    <r>
      <rPr>
        <b/>
        <sz val="9"/>
        <color indexed="8"/>
        <rFont val="Garamond"/>
        <family val="1"/>
      </rPr>
      <t xml:space="preserve"> sipas Artikujve Ekonomikë</t>
    </r>
  </si>
  <si>
    <t>TVSH e T.D. Ndërtim By Pass i Vlorës (Kontrate e Re) (M064223)</t>
  </si>
  <si>
    <r>
      <t xml:space="preserve">Detajimi i Kostos Totale të </t>
    </r>
    <r>
      <rPr>
        <b/>
        <sz val="9"/>
        <color indexed="10"/>
        <rFont val="Garamond"/>
        <family val="1"/>
      </rPr>
      <t>Produktit 53</t>
    </r>
    <r>
      <rPr>
        <b/>
        <sz val="9"/>
        <color indexed="8"/>
        <rFont val="Garamond"/>
        <family val="1"/>
      </rPr>
      <t xml:space="preserve"> sipas Artikujve Ekonomikë</t>
    </r>
  </si>
  <si>
    <t>TVSH e T.D. Asistencë Teknike për By - Pass e Fierit dhe te Vlores. (18BT703)</t>
  </si>
  <si>
    <r>
      <t xml:space="preserve">Detajimi i Kostos Totale të </t>
    </r>
    <r>
      <rPr>
        <b/>
        <sz val="9"/>
        <color indexed="10"/>
        <rFont val="Garamond"/>
        <family val="1"/>
      </rPr>
      <t>Produktit 54</t>
    </r>
    <r>
      <rPr>
        <b/>
        <sz val="9"/>
        <color indexed="8"/>
        <rFont val="Garamond"/>
        <family val="1"/>
      </rPr>
      <t xml:space="preserve"> sipas Artikujve Ekonomikë</t>
    </r>
  </si>
  <si>
    <t>Supervizion Ndërtim By Pass i Vlorës (KM06097)</t>
  </si>
  <si>
    <t>Çertifikim i punimeve te kryera ne objektin: By Pass I Vlorës</t>
  </si>
  <si>
    <r>
      <t xml:space="preserve">Detajimi i Kostos Totale të </t>
    </r>
    <r>
      <rPr>
        <b/>
        <sz val="9"/>
        <color indexed="10"/>
        <rFont val="Garamond"/>
        <family val="1"/>
      </rPr>
      <t>Produktit 55</t>
    </r>
    <r>
      <rPr>
        <b/>
        <sz val="9"/>
        <color indexed="8"/>
        <rFont val="Garamond"/>
        <family val="1"/>
      </rPr>
      <t xml:space="preserve"> sipas Artikujve Ekonomikë</t>
    </r>
  </si>
  <si>
    <t>TVSH e T.D.Supervizion Ndërtim By Pass i Vlorës (M063676).</t>
  </si>
  <si>
    <t>TVSH e TD Pajisje për Supervizionin e Ndërtimit të Segmentit Rrugor, By - Pass Vlorës  (M064077).</t>
  </si>
  <si>
    <t>Ndërtim Segmenti 1, Aksi "Tiranë-Elbasan" (Sauk km 0-Hyrje tuneli i Krrabës km 13) (KM06081).</t>
  </si>
  <si>
    <t>TVSH e T.D. Ndërtim segmenti 1, aksi Tiranë - Elbasan (Sauk km 0 - Hyrje tuneli i Krrabës km 13) (M062854)</t>
  </si>
  <si>
    <r>
      <t xml:space="preserve">Detajimi i Kostos Totale të </t>
    </r>
    <r>
      <rPr>
        <b/>
        <sz val="9"/>
        <color indexed="10"/>
        <rFont val="Garamond"/>
        <family val="1"/>
      </rPr>
      <t>Produktit 59</t>
    </r>
    <r>
      <rPr>
        <b/>
        <sz val="9"/>
        <color indexed="8"/>
        <rFont val="Garamond"/>
        <family val="1"/>
      </rPr>
      <t xml:space="preserve"> sipas Artikujve Ekonomikë</t>
    </r>
  </si>
  <si>
    <t>Supervizion dhe Rishikimi i Projektit të Detajuar Segmenti Nr.1, Aksi "Tiranë - Elbasan" (Sauk km 0- Hyrje tuneli i Krrabës km 13) (KM06083)</t>
  </si>
  <si>
    <t>Çertifikim i punimeve te kryera ne objektin: Segmenti Nr.1, Aksi "Tiranë - Elbasan" (Sauk km 0- Hyrje tuneli i Krrabës km 13)</t>
  </si>
  <si>
    <r>
      <t xml:space="preserve">Detajimi i Kostos Totale të </t>
    </r>
    <r>
      <rPr>
        <b/>
        <sz val="9"/>
        <color indexed="10"/>
        <rFont val="Garamond"/>
        <family val="1"/>
      </rPr>
      <t>Produktit 60</t>
    </r>
    <r>
      <rPr>
        <b/>
        <sz val="9"/>
        <color indexed="8"/>
        <rFont val="Garamond"/>
        <family val="1"/>
      </rPr>
      <t xml:space="preserve"> sipas Artikujve Ekonomikë</t>
    </r>
  </si>
  <si>
    <t>TVSH e T.D. Supervizion dhe Rishikim i projektit të detajuar segmenti 1, aksi Tiranë - Elbasan (Sauk km 0 - Hyrje tuneli i Krrabës km 13) (M062855)</t>
  </si>
  <si>
    <t>Njesia e Menaxhimit të Projektit "Tiranë Elbasan" (KM06086)</t>
  </si>
  <si>
    <t>Shpenzime per funksionimin e Njesise</t>
  </si>
  <si>
    <t>Shpenzime operative</t>
  </si>
  <si>
    <r>
      <t xml:space="preserve">Detajimi i Kostos Totale të </t>
    </r>
    <r>
      <rPr>
        <b/>
        <sz val="9"/>
        <color indexed="10"/>
        <rFont val="Garamond"/>
        <family val="1"/>
      </rPr>
      <t>Produktit 62</t>
    </r>
    <r>
      <rPr>
        <b/>
        <sz val="9"/>
        <color indexed="8"/>
        <rFont val="Garamond"/>
        <family val="1"/>
      </rPr>
      <t xml:space="preserve"> sipas Artikujve Ekonomikë</t>
    </r>
  </si>
  <si>
    <t>Kosto Lokale ndërtim tuneli Rruga Tiranë - Elbasan (M062727)</t>
  </si>
  <si>
    <t>Shpenzime per sigurimet shoqerore te Njesise Tirane - Elbasan</t>
  </si>
  <si>
    <r>
      <t xml:space="preserve">Detajimi i Kostos Totale të </t>
    </r>
    <r>
      <rPr>
        <b/>
        <sz val="9"/>
        <color indexed="10"/>
        <rFont val="Garamond"/>
        <family val="1"/>
      </rPr>
      <t>Produktit 63</t>
    </r>
    <r>
      <rPr>
        <b/>
        <sz val="9"/>
        <color indexed="8"/>
        <rFont val="Garamond"/>
        <family val="1"/>
      </rPr>
      <t xml:space="preserve"> sipas Artikujve Ekonomikë</t>
    </r>
  </si>
  <si>
    <t>Kosto Lokale per auditimin e objektit Tirane - Elbasan (18BT807)</t>
  </si>
  <si>
    <t>Financimi I auditimit te projektit</t>
  </si>
  <si>
    <r>
      <t xml:space="preserve">Detajimi i Kostos Totale të </t>
    </r>
    <r>
      <rPr>
        <b/>
        <sz val="9"/>
        <color indexed="10"/>
        <rFont val="Garamond"/>
        <family val="1"/>
      </rPr>
      <t>Produktit 64</t>
    </r>
    <r>
      <rPr>
        <b/>
        <sz val="9"/>
        <color indexed="8"/>
        <rFont val="Garamond"/>
        <family val="1"/>
      </rPr>
      <t xml:space="preserve"> sipas Artikujve Ekonomikë</t>
    </r>
  </si>
  <si>
    <t>TVSH  Audit Projekti i rrugës "Tiranë- Elbasan " (M062962)</t>
  </si>
  <si>
    <r>
      <t xml:space="preserve">Detajimi i Kostos Totale të </t>
    </r>
    <r>
      <rPr>
        <b/>
        <sz val="9"/>
        <color indexed="10"/>
        <rFont val="Garamond"/>
        <family val="1"/>
      </rPr>
      <t>Produktit 65</t>
    </r>
    <r>
      <rPr>
        <b/>
        <sz val="9"/>
        <color indexed="8"/>
        <rFont val="Garamond"/>
        <family val="1"/>
      </rPr>
      <t xml:space="preserve"> sipas Artikujve Ekonomikë</t>
    </r>
  </si>
  <si>
    <t>TVSH e T.D. Kosto operative të Njesisë së Re të Menaxhimit të Projektit. (M062859)</t>
  </si>
  <si>
    <r>
      <t xml:space="preserve">Detajimi i Kostos Totale të </t>
    </r>
    <r>
      <rPr>
        <b/>
        <sz val="9"/>
        <color indexed="10"/>
        <rFont val="Garamond"/>
        <family val="1"/>
      </rPr>
      <t>Produktit 66</t>
    </r>
    <r>
      <rPr>
        <b/>
        <sz val="9"/>
        <color indexed="8"/>
        <rFont val="Garamond"/>
        <family val="1"/>
      </rPr>
      <t xml:space="preserve"> sipas Artikujve Ekonomikë</t>
    </r>
  </si>
  <si>
    <t>Ndërtim segmenti rrugor Qukës - Qafë Plloçë Loti 1 (KM06111).</t>
  </si>
  <si>
    <r>
      <t xml:space="preserve">Detajimi i Kostos Totale të </t>
    </r>
    <r>
      <rPr>
        <b/>
        <sz val="9"/>
        <color indexed="10"/>
        <rFont val="Garamond"/>
        <family val="1"/>
      </rPr>
      <t>Produktit 67</t>
    </r>
    <r>
      <rPr>
        <b/>
        <sz val="9"/>
        <color indexed="8"/>
        <rFont val="Garamond"/>
        <family val="1"/>
      </rPr>
      <t xml:space="preserve"> sipas Artikujve Ekonomikë</t>
    </r>
  </si>
  <si>
    <t>TVSH e T.D.Ndërtim segmenti "Qukës-Qafë Plloçë" Loti 1 (M063751).</t>
  </si>
  <si>
    <r>
      <t xml:space="preserve">Detajimi i Kostos Totale të </t>
    </r>
    <r>
      <rPr>
        <b/>
        <sz val="9"/>
        <color indexed="10"/>
        <rFont val="Garamond"/>
        <family val="1"/>
      </rPr>
      <t>Produktit 68</t>
    </r>
    <r>
      <rPr>
        <b/>
        <sz val="9"/>
        <color indexed="8"/>
        <rFont val="Garamond"/>
        <family val="1"/>
      </rPr>
      <t xml:space="preserve"> sipas Artikujve Ekonomikë</t>
    </r>
  </si>
  <si>
    <t>Ndërtim segmenti rrugor Qukës - Qafë Plloçë Loti 2 (KM06112).</t>
  </si>
  <si>
    <r>
      <t xml:space="preserve">Detajimi i Kostos Totale të </t>
    </r>
    <r>
      <rPr>
        <b/>
        <sz val="9"/>
        <color indexed="10"/>
        <rFont val="Garamond"/>
        <family val="1"/>
      </rPr>
      <t>Produktit 69</t>
    </r>
    <r>
      <rPr>
        <b/>
        <sz val="9"/>
        <color indexed="8"/>
        <rFont val="Garamond"/>
        <family val="1"/>
      </rPr>
      <t xml:space="preserve"> sipas Artikujve Ekonomikë</t>
    </r>
  </si>
  <si>
    <t>TVSH e T.D.Ndërtim segmenti "Qukës-Qafë Plloçë" Loti 2 (M063752).</t>
  </si>
  <si>
    <r>
      <t xml:space="preserve">Detajimi i Kostos Totale të </t>
    </r>
    <r>
      <rPr>
        <b/>
        <sz val="9"/>
        <color indexed="10"/>
        <rFont val="Garamond"/>
        <family val="1"/>
      </rPr>
      <t>Produktit 70</t>
    </r>
    <r>
      <rPr>
        <b/>
        <sz val="9"/>
        <color indexed="8"/>
        <rFont val="Garamond"/>
        <family val="1"/>
      </rPr>
      <t xml:space="preserve"> sipas Artikujve Ekonomikë</t>
    </r>
  </si>
  <si>
    <t>Supervizion Ndërtim Segmenti "Qukës -Qafë Plloçë" Loti 1 dhe Loti 2 (KM06113).</t>
  </si>
  <si>
    <t>Çertifikim i punimeve te kryera ne objektin: Ndërtim Segmenti "Qukës -Qafë Plloçë" Loti 1 dhe Loti 2.</t>
  </si>
  <si>
    <r>
      <t xml:space="preserve">Detajimi i Kostos Totale të </t>
    </r>
    <r>
      <rPr>
        <b/>
        <sz val="9"/>
        <color indexed="10"/>
        <rFont val="Garamond"/>
        <family val="1"/>
      </rPr>
      <t>Produktit 71</t>
    </r>
    <r>
      <rPr>
        <b/>
        <sz val="9"/>
        <color indexed="8"/>
        <rFont val="Garamond"/>
        <family val="1"/>
      </rPr>
      <t xml:space="preserve"> sipas Artikujve Ekonomikë</t>
    </r>
  </si>
  <si>
    <t>TVSH e T.D.Supervizion Punimesh Ndërtim segmenti "Qukës-Qafë Plloçë" Loti 1+Loti 2 (M063753).</t>
  </si>
  <si>
    <r>
      <t xml:space="preserve">Detajimi i Kostos Totale të </t>
    </r>
    <r>
      <rPr>
        <b/>
        <sz val="9"/>
        <color indexed="10"/>
        <rFont val="Garamond"/>
        <family val="1"/>
      </rPr>
      <t>Produktit 72</t>
    </r>
    <r>
      <rPr>
        <b/>
        <sz val="9"/>
        <color indexed="8"/>
        <rFont val="Garamond"/>
        <family val="1"/>
      </rPr>
      <t xml:space="preserve"> sipas Artikujve Ekonomikë</t>
    </r>
  </si>
  <si>
    <t>Njesia e Menaxhimit të Projektit "Qukës - Qafë Plloçë", financuar nga BIZH, Loti 1 dhe Loti 2 (KM06114)</t>
  </si>
  <si>
    <t>Shpenzimet operative per funksionimin e njesise Qukes - Qafe Plloce Loti 1 dhe Loti 2.</t>
  </si>
  <si>
    <r>
      <t xml:space="preserve">Detajimi i Kostos Totale të </t>
    </r>
    <r>
      <rPr>
        <b/>
        <sz val="9"/>
        <color indexed="10"/>
        <rFont val="Garamond"/>
        <family val="1"/>
      </rPr>
      <t>Produktit 73</t>
    </r>
    <r>
      <rPr>
        <b/>
        <sz val="9"/>
        <color indexed="8"/>
        <rFont val="Garamond"/>
        <family val="1"/>
      </rPr>
      <t xml:space="preserve"> sipas Artikujve Ekonomikë</t>
    </r>
  </si>
  <si>
    <t>Kosto Lokale për Njësine e menaxhimit te Projektit Qukës - Qafë- Plloçë Loti 1+ Loti 2 (M063737)</t>
  </si>
  <si>
    <t xml:space="preserve">Sigurimet shoqerore per stafin e njesise </t>
  </si>
  <si>
    <r>
      <t xml:space="preserve">Detajimi i Kostos Totale të </t>
    </r>
    <r>
      <rPr>
        <b/>
        <sz val="9"/>
        <color indexed="10"/>
        <rFont val="Garamond"/>
        <family val="1"/>
      </rPr>
      <t>Produktit 74</t>
    </r>
    <r>
      <rPr>
        <b/>
        <sz val="9"/>
        <color indexed="8"/>
        <rFont val="Garamond"/>
        <family val="1"/>
      </rPr>
      <t xml:space="preserve"> sipas Artikujve Ekonomikë</t>
    </r>
  </si>
  <si>
    <t>TVSH e T.D. Kostor operative të Njësisë së Re të Menaxhimit të Projektit "Qukës-Qafë Plloçë" Loti 1+Loti 2 (M063754)</t>
  </si>
  <si>
    <r>
      <t xml:space="preserve">Detajimi i Kostos Totale të </t>
    </r>
    <r>
      <rPr>
        <b/>
        <sz val="9"/>
        <color indexed="10"/>
        <rFont val="Garamond"/>
        <family val="1"/>
      </rPr>
      <t>Produktit 75</t>
    </r>
    <r>
      <rPr>
        <b/>
        <sz val="9"/>
        <color indexed="8"/>
        <rFont val="Garamond"/>
        <family val="1"/>
      </rPr>
      <t xml:space="preserve"> sipas Artikujve Ekonomikë</t>
    </r>
  </si>
  <si>
    <t>Audit segmenti rrugor Qukës-Qafë Plloçë Loti 1 &amp; Loti 2 (KM06115)</t>
  </si>
  <si>
    <t>Shpenzime per auditimin e projektit</t>
  </si>
  <si>
    <r>
      <t xml:space="preserve">Detajimi i Kostos Totale të </t>
    </r>
    <r>
      <rPr>
        <b/>
        <sz val="9"/>
        <color indexed="10"/>
        <rFont val="Garamond"/>
        <family val="1"/>
      </rPr>
      <t>Produktit 76</t>
    </r>
    <r>
      <rPr>
        <b/>
        <sz val="9"/>
        <color indexed="8"/>
        <rFont val="Garamond"/>
        <family val="1"/>
      </rPr>
      <t xml:space="preserve"> sipas Artikujve Ekonomikë</t>
    </r>
  </si>
  <si>
    <t>TVSH  Audit Projekti i rrugës "Qukës-Qafë Plloçë" Loti 1+Loti 2 (M063756).</t>
  </si>
  <si>
    <r>
      <t xml:space="preserve">Detajimi i Kostos Totale të </t>
    </r>
    <r>
      <rPr>
        <b/>
        <sz val="9"/>
        <color indexed="10"/>
        <rFont val="Garamond"/>
        <family val="1"/>
      </rPr>
      <t>Produktit 77</t>
    </r>
    <r>
      <rPr>
        <b/>
        <sz val="9"/>
        <color indexed="8"/>
        <rFont val="Garamond"/>
        <family val="1"/>
      </rPr>
      <t xml:space="preserve"> sipas Artikujve Ekonomikë</t>
    </r>
  </si>
  <si>
    <t>Ndërtim segmenti rrugor Qukës - Qafë Plloçë Loti 3 (KM06116).</t>
  </si>
  <si>
    <r>
      <t xml:space="preserve">Detajimi i Kostos Totale të </t>
    </r>
    <r>
      <rPr>
        <b/>
        <sz val="9"/>
        <color indexed="10"/>
        <rFont val="Garamond"/>
        <family val="1"/>
      </rPr>
      <t>Produktit 78</t>
    </r>
    <r>
      <rPr>
        <b/>
        <sz val="9"/>
        <color indexed="8"/>
        <rFont val="Garamond"/>
        <family val="1"/>
      </rPr>
      <t xml:space="preserve"> sipas Artikujve Ekonomikë</t>
    </r>
  </si>
  <si>
    <t>TVSH e T.D.Ndërtim segmenti "Qukës-Qafë Plloçë" Loti 3 (M063757).</t>
  </si>
  <si>
    <r>
      <t xml:space="preserve">Detajimi i Kostos Totale të </t>
    </r>
    <r>
      <rPr>
        <b/>
        <sz val="9"/>
        <color indexed="10"/>
        <rFont val="Garamond"/>
        <family val="1"/>
      </rPr>
      <t>Produktit 79</t>
    </r>
    <r>
      <rPr>
        <b/>
        <sz val="9"/>
        <color indexed="8"/>
        <rFont val="Garamond"/>
        <family val="1"/>
      </rPr>
      <t xml:space="preserve"> sipas Artikujve Ekonomikë</t>
    </r>
  </si>
  <si>
    <t>Supervizion Ndërtim Segmenti "Qukës -Qafë Plloçë" Loti 3 (KM06117).</t>
  </si>
  <si>
    <r>
      <t xml:space="preserve">Detajimi i Kostos Totale të </t>
    </r>
    <r>
      <rPr>
        <b/>
        <sz val="9"/>
        <color indexed="10"/>
        <rFont val="Garamond"/>
        <family val="1"/>
      </rPr>
      <t>Produktit 80</t>
    </r>
    <r>
      <rPr>
        <b/>
        <sz val="9"/>
        <color indexed="8"/>
        <rFont val="Garamond"/>
        <family val="1"/>
      </rPr>
      <t xml:space="preserve"> sipas Artikujve Ekonomikë</t>
    </r>
  </si>
  <si>
    <t>TVSH e T.D.Supervizion Punimesh Ndërtim segmenti "Qukës-Qafë Plloçë" Loti 3 (M063759).</t>
  </si>
  <si>
    <r>
      <t xml:space="preserve">Detajimi i Kostos Totale të </t>
    </r>
    <r>
      <rPr>
        <b/>
        <sz val="9"/>
        <color indexed="10"/>
        <rFont val="Garamond"/>
        <family val="1"/>
      </rPr>
      <t>Produktit 81</t>
    </r>
    <r>
      <rPr>
        <b/>
        <sz val="9"/>
        <color indexed="8"/>
        <rFont val="Garamond"/>
        <family val="1"/>
      </rPr>
      <t xml:space="preserve"> sipas Artikujve Ekonomikë</t>
    </r>
  </si>
  <si>
    <t>Njesia e Menaxhimit të Projektit "Qukës - Qafë Plloçë" financuar nga Fondi Saudit, Loti 3,  (KM06118)</t>
  </si>
  <si>
    <t>Shpenzime operative per funksionimin e Njesise Qukes Qafe Plloce Loti 3.</t>
  </si>
  <si>
    <r>
      <t xml:space="preserve">Detajimi i Kostos Totale të </t>
    </r>
    <r>
      <rPr>
        <b/>
        <sz val="9"/>
        <color indexed="10"/>
        <rFont val="Garamond"/>
        <family val="1"/>
      </rPr>
      <t>Produktit 82</t>
    </r>
    <r>
      <rPr>
        <b/>
        <sz val="9"/>
        <color indexed="8"/>
        <rFont val="Garamond"/>
        <family val="1"/>
      </rPr>
      <t xml:space="preserve"> sipas Artikujve Ekonomikë</t>
    </r>
  </si>
  <si>
    <t>Kosto Lokale për Njesinë e menaxhimit të Projektit Qukës - Qafë - Plloçë  Loti 3  (M063739)</t>
  </si>
  <si>
    <r>
      <t xml:space="preserve">Detajimi i Kostos Totale të </t>
    </r>
    <r>
      <rPr>
        <b/>
        <sz val="9"/>
        <color indexed="10"/>
        <rFont val="Garamond"/>
        <family val="1"/>
      </rPr>
      <t>Produktit 83</t>
    </r>
    <r>
      <rPr>
        <b/>
        <sz val="9"/>
        <color indexed="8"/>
        <rFont val="Garamond"/>
        <family val="1"/>
      </rPr>
      <t xml:space="preserve"> sipas Artikujve Ekonomikë</t>
    </r>
  </si>
  <si>
    <t>By Passi Elbasan. (18BU001)</t>
  </si>
  <si>
    <r>
      <t xml:space="preserve">Detajimi i Kostos Totale të </t>
    </r>
    <r>
      <rPr>
        <b/>
        <sz val="9"/>
        <color indexed="10"/>
        <rFont val="Garamond"/>
        <family val="1"/>
      </rPr>
      <t>Produktit 84</t>
    </r>
    <r>
      <rPr>
        <b/>
        <sz val="9"/>
        <color indexed="8"/>
        <rFont val="Garamond"/>
        <family val="1"/>
      </rPr>
      <t xml:space="preserve"> sipas Artikujve Ekonomikë</t>
    </r>
  </si>
  <si>
    <t>Tvsh By Passi Elbasan. (18BU002)</t>
  </si>
  <si>
    <t>Tvsh e objektit By Pass Elbasan</t>
  </si>
  <si>
    <r>
      <t xml:space="preserve">Detajimi i Kostos Totale të </t>
    </r>
    <r>
      <rPr>
        <b/>
        <sz val="9"/>
        <color indexed="10"/>
        <rFont val="Garamond"/>
        <family val="1"/>
      </rPr>
      <t>Produktit 85</t>
    </r>
    <r>
      <rPr>
        <b/>
        <sz val="9"/>
        <color indexed="8"/>
        <rFont val="Garamond"/>
        <family val="1"/>
      </rPr>
      <t xml:space="preserve"> sipas Artikujve Ekonomikë</t>
    </r>
  </si>
  <si>
    <t>Supervizion Punimesh By Passi Elbasan</t>
  </si>
  <si>
    <t>Certifikim I punimeve ne objektin By Passi Elbasan</t>
  </si>
  <si>
    <t>Punime te certifikuara</t>
  </si>
  <si>
    <r>
      <t xml:space="preserve">Detajimi i Kostos Totale të </t>
    </r>
    <r>
      <rPr>
        <b/>
        <sz val="9"/>
        <color indexed="10"/>
        <rFont val="Garamond"/>
        <family val="1"/>
      </rPr>
      <t>Produktit 86</t>
    </r>
    <r>
      <rPr>
        <b/>
        <sz val="9"/>
        <color indexed="8"/>
        <rFont val="Garamond"/>
        <family val="1"/>
      </rPr>
      <t xml:space="preserve"> sipas Artikujve Ekonomikë</t>
    </r>
  </si>
  <si>
    <t>TVSH &amp; Takse Doganore Supervizion Punimesh By Passi Elbasan</t>
  </si>
  <si>
    <r>
      <t xml:space="preserve">Detajimi i Kostos Totale të </t>
    </r>
    <r>
      <rPr>
        <b/>
        <sz val="9"/>
        <color indexed="10"/>
        <rFont val="Garamond"/>
        <family val="1"/>
      </rPr>
      <t>Produktit 87</t>
    </r>
    <r>
      <rPr>
        <b/>
        <sz val="9"/>
        <color indexed="8"/>
        <rFont val="Garamond"/>
        <family val="1"/>
      </rPr>
      <t xml:space="preserve"> sipas Artikujve Ekonomikë</t>
    </r>
  </si>
  <si>
    <t>Projektimi i rruges By Pass Elbasan,Dublimi i rruges Milot - Lezhe - Shkoder, rruga Vaqarr - Kavaje ( KM 06099)</t>
  </si>
  <si>
    <t>Hartim projekti</t>
  </si>
  <si>
    <t>Hartim i projektit per rrugen By Pass Elbasan,Dublimi i rruges Milot - Lezhe - Shkoder, rruga Vaqarr - Kavaje</t>
  </si>
  <si>
    <r>
      <t xml:space="preserve">Detajimi i Kostos Totale të </t>
    </r>
    <r>
      <rPr>
        <b/>
        <sz val="9"/>
        <color indexed="10"/>
        <rFont val="Garamond"/>
        <family val="1"/>
      </rPr>
      <t>Produktit 88</t>
    </r>
    <r>
      <rPr>
        <b/>
        <sz val="9"/>
        <color indexed="8"/>
        <rFont val="Garamond"/>
        <family val="1"/>
      </rPr>
      <t xml:space="preserve"> sipas Artikujve Ekonomikë</t>
    </r>
  </si>
  <si>
    <t>Studim i fizibilitetit te autostrades Adriatiko - Joniane ( GM 06087)</t>
  </si>
  <si>
    <r>
      <t xml:space="preserve">Detajimi i Kostos Totale të </t>
    </r>
    <r>
      <rPr>
        <b/>
        <sz val="9"/>
        <color indexed="10"/>
        <rFont val="Garamond"/>
        <family val="1"/>
      </rPr>
      <t>Produktit 89</t>
    </r>
    <r>
      <rPr>
        <b/>
        <sz val="9"/>
        <color indexed="8"/>
        <rFont val="Garamond"/>
        <family val="1"/>
      </rPr>
      <t xml:space="preserve"> sipas Artikujve Ekonomikë</t>
    </r>
  </si>
  <si>
    <t>TVSH &amp; Takse Doganore Studim i fizibilitetit te autostrades Adriatiko - Joniane ( GM 06087)</t>
  </si>
  <si>
    <r>
      <t xml:space="preserve">Detajimi i Kostos Totale të </t>
    </r>
    <r>
      <rPr>
        <b/>
        <sz val="9"/>
        <color indexed="10"/>
        <rFont val="Garamond"/>
        <family val="1"/>
      </rPr>
      <t>Produktit 90</t>
    </r>
    <r>
      <rPr>
        <b/>
        <sz val="9"/>
        <color indexed="8"/>
        <rFont val="Garamond"/>
        <family val="1"/>
      </rPr>
      <t xml:space="preserve"> sipas Artikujve Ekonomikë</t>
    </r>
  </si>
  <si>
    <t>TVSH e T.D. Asistencë Teknike Siguria Rrugore -  IPA (M063117)</t>
  </si>
  <si>
    <t>Mbulimi me TVSH I projektit IPA</t>
  </si>
  <si>
    <t>Kosto Lokale Ndërtim Segmenti Fier (Levan-Tepelenë) (M062959)</t>
  </si>
  <si>
    <t>Ndertim rruge</t>
  </si>
  <si>
    <r>
      <t xml:space="preserve">Detajimi i Kostos Totale të </t>
    </r>
    <r>
      <rPr>
        <b/>
        <sz val="9"/>
        <color indexed="10"/>
        <rFont val="Garamond"/>
        <family val="1"/>
      </rPr>
      <t>Produktit 92</t>
    </r>
    <r>
      <rPr>
        <b/>
        <sz val="9"/>
        <color indexed="8"/>
        <rFont val="Garamond"/>
        <family val="1"/>
      </rPr>
      <t xml:space="preserve"> sipas Artikujve Ekonomikë</t>
    </r>
  </si>
  <si>
    <t>TVSH e T.D. Ndërtim Rruga  Fier  (Levan) - Tepelenë (M060652)</t>
  </si>
  <si>
    <r>
      <t xml:space="preserve">Detajimi i Kostos Totale të </t>
    </r>
    <r>
      <rPr>
        <b/>
        <sz val="9"/>
        <color indexed="10"/>
        <rFont val="Garamond"/>
        <family val="1"/>
      </rPr>
      <t>Produktit 93</t>
    </r>
    <r>
      <rPr>
        <b/>
        <sz val="9"/>
        <color indexed="8"/>
        <rFont val="Garamond"/>
        <family val="1"/>
      </rPr>
      <t xml:space="preserve"> sipas Artikujve Ekonomikë</t>
    </r>
  </si>
  <si>
    <t>Kosto Lokale  Supervizion ndërtim segmenti Fier (Levan-Tepelenë)  (M062726)</t>
  </si>
  <si>
    <t xml:space="preserve">Çertifikim i punimeve te kryera ne objektin: Fier (Levan-Tepelenë) </t>
  </si>
  <si>
    <r>
      <t xml:space="preserve">Detajimi i Kostos Totale të </t>
    </r>
    <r>
      <rPr>
        <b/>
        <sz val="9"/>
        <color indexed="10"/>
        <rFont val="Garamond"/>
        <family val="1"/>
      </rPr>
      <t>Produktit 94</t>
    </r>
    <r>
      <rPr>
        <b/>
        <sz val="9"/>
        <color indexed="8"/>
        <rFont val="Garamond"/>
        <family val="1"/>
      </rPr>
      <t xml:space="preserve"> sipas Artikujve Ekonomikë</t>
    </r>
  </si>
  <si>
    <t>TVSH e T.D. Supervizion Ndërtim Rruga  Fier  (Levan) - Tepelenë.(M062730)</t>
  </si>
  <si>
    <r>
      <t xml:space="preserve">Detajimi i Kostos Totale të </t>
    </r>
    <r>
      <rPr>
        <b/>
        <sz val="9"/>
        <color indexed="10"/>
        <rFont val="Garamond"/>
        <family val="1"/>
      </rPr>
      <t>Produktit 95</t>
    </r>
    <r>
      <rPr>
        <b/>
        <sz val="9"/>
        <color indexed="8"/>
        <rFont val="Garamond"/>
        <family val="1"/>
      </rPr>
      <t xml:space="preserve"> sipas Artikujve Ekonomikë</t>
    </r>
  </si>
  <si>
    <t>TVSH Asistence teknike per forcimin e kapaciteteve per projektet e partneritetit publik privat (PPP)</t>
  </si>
  <si>
    <t xml:space="preserve">Mbulimi me TVSH I projektit </t>
  </si>
  <si>
    <t>Mbulimi me TVSH I projektit “Partnetitet Publik Privat”</t>
  </si>
  <si>
    <r>
      <t xml:space="preserve">Detajimi i Kostos Totale të </t>
    </r>
    <r>
      <rPr>
        <b/>
        <sz val="9"/>
        <color indexed="10"/>
        <rFont val="Garamond"/>
        <family val="1"/>
      </rPr>
      <t>Produktit 96</t>
    </r>
    <r>
      <rPr>
        <b/>
        <sz val="9"/>
        <color indexed="8"/>
        <rFont val="Garamond"/>
        <family val="1"/>
      </rPr>
      <t xml:space="preserve"> sipas Artikujve Ekonomikë</t>
    </r>
  </si>
  <si>
    <t>TVSH në zbatim të kontratës EuropeAid/138392/DH/SER/AL/T01 “Rishikimi i dytë 5-vjeçar i Planit Kombëtar të Transportit” (18BU401)</t>
  </si>
  <si>
    <t>Mbulimi me TVSH I projektit “Rishikimi i dytë 5-vjeçar i Planit Kombëtar të Transportit”</t>
  </si>
  <si>
    <r>
      <t xml:space="preserve">Detajimi i Kostos Totale të </t>
    </r>
    <r>
      <rPr>
        <b/>
        <sz val="9"/>
        <color indexed="10"/>
        <rFont val="Garamond"/>
        <family val="1"/>
      </rPr>
      <t>Produktit 97</t>
    </r>
    <r>
      <rPr>
        <b/>
        <sz val="9"/>
        <color indexed="8"/>
        <rFont val="Garamond"/>
        <family val="1"/>
      </rPr>
      <t xml:space="preserve"> sipas Artikujve Ekonomikë</t>
    </r>
  </si>
  <si>
    <t xml:space="preserve">Ndertim rruga Muriqan - Balldre </t>
  </si>
  <si>
    <t>Ndertim rruga e kategorise A</t>
  </si>
  <si>
    <r>
      <t xml:space="preserve">Detajimi i Kostos Totale të </t>
    </r>
    <r>
      <rPr>
        <b/>
        <sz val="9"/>
        <color indexed="10"/>
        <rFont val="Garamond"/>
        <family val="1"/>
      </rPr>
      <t>Produktit 98</t>
    </r>
    <r>
      <rPr>
        <b/>
        <sz val="9"/>
        <color indexed="8"/>
        <rFont val="Garamond"/>
        <family val="1"/>
      </rPr>
      <t xml:space="preserve"> sipas Artikujve Ekonomikë</t>
    </r>
  </si>
  <si>
    <t xml:space="preserve">TVSH Ndertim rruga Muriqan - Balldre </t>
  </si>
  <si>
    <t xml:space="preserve">Tvsh e Ndertit te objektit  Muriqan - Balldre </t>
  </si>
  <si>
    <r>
      <t xml:space="preserve">Detajimi i Kostos Totale të </t>
    </r>
    <r>
      <rPr>
        <b/>
        <sz val="9"/>
        <color indexed="10"/>
        <rFont val="Garamond"/>
        <family val="1"/>
      </rPr>
      <t>Produktit 99</t>
    </r>
    <r>
      <rPr>
        <b/>
        <sz val="9"/>
        <color indexed="8"/>
        <rFont val="Garamond"/>
        <family val="1"/>
      </rPr>
      <t xml:space="preserve"> sipas Artikujve Ekonomikë</t>
    </r>
  </si>
  <si>
    <t xml:space="preserve">Supervizion Punimesh Ndertim rruga Muriqan - Balldre </t>
  </si>
  <si>
    <t xml:space="preserve">Certifikimi I punimeve te kryera per ndertimin e  rruges  Muriqan - Balldre </t>
  </si>
  <si>
    <r>
      <t xml:space="preserve">Detajimi i Kostos Totale të </t>
    </r>
    <r>
      <rPr>
        <b/>
        <sz val="9"/>
        <color indexed="10"/>
        <rFont val="Garamond"/>
        <family val="1"/>
      </rPr>
      <t>Produktit 100</t>
    </r>
    <r>
      <rPr>
        <b/>
        <sz val="9"/>
        <color indexed="8"/>
        <rFont val="Garamond"/>
        <family val="1"/>
      </rPr>
      <t xml:space="preserve"> sipas Artikujve Ekonomikë</t>
    </r>
  </si>
  <si>
    <t xml:space="preserve">TVSH Supervizion Punimesh Ndertim rruga Muriqan - Balldre </t>
  </si>
  <si>
    <t xml:space="preserve">TVSH e  Supervizion Punimesh Ndertim rruga Muriqan - Balldre </t>
  </si>
  <si>
    <r>
      <t xml:space="preserve">Detajimi i Kostos Totale të </t>
    </r>
    <r>
      <rPr>
        <b/>
        <sz val="9"/>
        <color indexed="10"/>
        <rFont val="Garamond"/>
        <family val="1"/>
      </rPr>
      <t>Produktit 101</t>
    </r>
    <r>
      <rPr>
        <b/>
        <sz val="9"/>
        <color indexed="8"/>
        <rFont val="Garamond"/>
        <family val="1"/>
      </rPr>
      <t xml:space="preserve"> sipas Artikujve Ekonomikë</t>
    </r>
  </si>
  <si>
    <t>Ndertim rruga Milot- Thumane</t>
  </si>
  <si>
    <r>
      <t xml:space="preserve">Detajimi i Kostos Totale të </t>
    </r>
    <r>
      <rPr>
        <b/>
        <sz val="9"/>
        <color indexed="10"/>
        <rFont val="Garamond"/>
        <family val="1"/>
      </rPr>
      <t>Produktit 102</t>
    </r>
    <r>
      <rPr>
        <b/>
        <sz val="9"/>
        <color indexed="8"/>
        <rFont val="Garamond"/>
        <family val="1"/>
      </rPr>
      <t xml:space="preserve"> sipas Artikujve Ekonomikë</t>
    </r>
  </si>
  <si>
    <t>TVSH Ndertim rruga Milot- Thumane</t>
  </si>
  <si>
    <t>TVSH e objektit Ndertim rruga Milot- Thumane</t>
  </si>
  <si>
    <r>
      <t xml:space="preserve">Detajimi i Kostos Totale të </t>
    </r>
    <r>
      <rPr>
        <b/>
        <sz val="9"/>
        <color indexed="10"/>
        <rFont val="Garamond"/>
        <family val="1"/>
      </rPr>
      <t>Produktit 103</t>
    </r>
    <r>
      <rPr>
        <b/>
        <sz val="9"/>
        <color indexed="8"/>
        <rFont val="Garamond"/>
        <family val="1"/>
      </rPr>
      <t xml:space="preserve"> sipas Artikujve Ekonomikë</t>
    </r>
  </si>
  <si>
    <t>Supervizion Punimesh Ndertim rruga Milot- Thumane</t>
  </si>
  <si>
    <t>Certifikimi I punimeve te objektit  Ndertim rruga Milot- Thumane</t>
  </si>
  <si>
    <r>
      <t xml:space="preserve">Detajimi i Kostos Totale të </t>
    </r>
    <r>
      <rPr>
        <b/>
        <sz val="9"/>
        <color indexed="10"/>
        <rFont val="Garamond"/>
        <family val="1"/>
      </rPr>
      <t>Produktit 104</t>
    </r>
    <r>
      <rPr>
        <b/>
        <sz val="9"/>
        <color indexed="8"/>
        <rFont val="Garamond"/>
        <family val="1"/>
      </rPr>
      <t xml:space="preserve"> sipas Artikujve Ekonomikë</t>
    </r>
  </si>
  <si>
    <t>TVSH Supervizion Punimesh Ndertim rruga Milot- Thumane</t>
  </si>
  <si>
    <t>TVSH e objektit Supervizion Punimesh Ndertim rruga Milot- Thumane</t>
  </si>
  <si>
    <r>
      <t xml:space="preserve">Detajimi i Kostos Totale të </t>
    </r>
    <r>
      <rPr>
        <b/>
        <sz val="9"/>
        <color indexed="10"/>
        <rFont val="Garamond"/>
        <family val="1"/>
      </rPr>
      <t>Produktit 105</t>
    </r>
    <r>
      <rPr>
        <b/>
        <sz val="9"/>
        <color indexed="8"/>
        <rFont val="Garamond"/>
        <family val="1"/>
      </rPr>
      <t xml:space="preserve"> sipas Artikujve Ekonomikë</t>
    </r>
  </si>
  <si>
    <t>Ndertim rruga Konjat- Lushnje</t>
  </si>
  <si>
    <t>Ndertim rruge e kategorise A</t>
  </si>
  <si>
    <r>
      <t xml:space="preserve">Detajimi i Kostos Totale të </t>
    </r>
    <r>
      <rPr>
        <b/>
        <sz val="9"/>
        <color indexed="10"/>
        <rFont val="Garamond"/>
        <family val="1"/>
      </rPr>
      <t>Produktit 106</t>
    </r>
    <r>
      <rPr>
        <b/>
        <sz val="9"/>
        <color indexed="8"/>
        <rFont val="Garamond"/>
        <family val="1"/>
      </rPr>
      <t xml:space="preserve"> sipas Artikujve Ekonomikë</t>
    </r>
  </si>
  <si>
    <t>TVSH Ndertim rruga Konjat- Lushnje</t>
  </si>
  <si>
    <t>TVSH e objektit Ndertim rruga Konjat- Lushnje</t>
  </si>
  <si>
    <r>
      <t xml:space="preserve">Detajimi i Kostos Totale të </t>
    </r>
    <r>
      <rPr>
        <b/>
        <sz val="9"/>
        <color indexed="10"/>
        <rFont val="Garamond"/>
        <family val="1"/>
      </rPr>
      <t>Produktit 107</t>
    </r>
    <r>
      <rPr>
        <b/>
        <sz val="9"/>
        <color indexed="8"/>
        <rFont val="Garamond"/>
        <family val="1"/>
      </rPr>
      <t xml:space="preserve"> sipas Artikujve Ekonomikë</t>
    </r>
  </si>
  <si>
    <t>Supervizion Punimesh Ndertim rruga Konjat- Lushnje</t>
  </si>
  <si>
    <r>
      <t xml:space="preserve">Detajimi i Kostos Totale të </t>
    </r>
    <r>
      <rPr>
        <b/>
        <sz val="9"/>
        <color indexed="10"/>
        <rFont val="Garamond"/>
        <family val="1"/>
      </rPr>
      <t>Produktit 108</t>
    </r>
    <r>
      <rPr>
        <b/>
        <sz val="9"/>
        <color indexed="8"/>
        <rFont val="Garamond"/>
        <family val="1"/>
      </rPr>
      <t xml:space="preserve"> sipas Artikujve Ekonomikë</t>
    </r>
  </si>
  <si>
    <t>TVSH Supervizion Punimesh Ndertim rruga Konjat- Lushnje</t>
  </si>
  <si>
    <t>Certifikimi I punimeve te kryera ne objektin Ndertim rruga Konjat- Lushnje</t>
  </si>
  <si>
    <t>Punime te certifikuara.</t>
  </si>
  <si>
    <r>
      <t xml:space="preserve">Detajimi i Kostos Totale të </t>
    </r>
    <r>
      <rPr>
        <b/>
        <sz val="9"/>
        <color indexed="10"/>
        <rFont val="Garamond"/>
        <family val="1"/>
      </rPr>
      <t>Produktit 109</t>
    </r>
    <r>
      <rPr>
        <b/>
        <sz val="9"/>
        <color indexed="8"/>
        <rFont val="Garamond"/>
        <family val="1"/>
      </rPr>
      <t xml:space="preserve"> sipas Artikujve Ekonomikë</t>
    </r>
  </si>
  <si>
    <t>Ndertim rruga Lushnje- fillimi I By Pass Fierit.</t>
  </si>
  <si>
    <r>
      <t xml:space="preserve">Detajimi i Kostos Totale të </t>
    </r>
    <r>
      <rPr>
        <b/>
        <sz val="9"/>
        <color indexed="10"/>
        <rFont val="Garamond"/>
        <family val="1"/>
      </rPr>
      <t>Produktit 110</t>
    </r>
    <r>
      <rPr>
        <b/>
        <sz val="9"/>
        <color indexed="8"/>
        <rFont val="Garamond"/>
        <family val="1"/>
      </rPr>
      <t xml:space="preserve"> sipas Artikujve Ekonomikë</t>
    </r>
  </si>
  <si>
    <t>TVSH Ndertim rruga Lushnje- fillimi I By Pass Fierit.</t>
  </si>
  <si>
    <t>TVSH e objektit Ndertim rruga Lushnje- fillimi I By Pass Fierit.</t>
  </si>
  <si>
    <r>
      <t xml:space="preserve">Detajimi i Kostos Totale të </t>
    </r>
    <r>
      <rPr>
        <b/>
        <sz val="9"/>
        <color indexed="10"/>
        <rFont val="Garamond"/>
        <family val="1"/>
      </rPr>
      <t>Produktit 111</t>
    </r>
    <r>
      <rPr>
        <b/>
        <sz val="9"/>
        <color indexed="8"/>
        <rFont val="Garamond"/>
        <family val="1"/>
      </rPr>
      <t xml:space="preserve"> sipas Artikujve Ekonomikë</t>
    </r>
  </si>
  <si>
    <t>Supervizion Punimesh Ndertim rruga Lushnje- fillimi I By Pass Fierit.</t>
  </si>
  <si>
    <t>Punime te certifikuara Ndertim rruga Lushnje- fillimi I By Pass Fierit.</t>
  </si>
  <si>
    <r>
      <t xml:space="preserve">Detajimi i Kostos Totale të </t>
    </r>
    <r>
      <rPr>
        <b/>
        <sz val="9"/>
        <color indexed="10"/>
        <rFont val="Garamond"/>
        <family val="1"/>
      </rPr>
      <t>Produktit 112</t>
    </r>
    <r>
      <rPr>
        <b/>
        <sz val="9"/>
        <color indexed="8"/>
        <rFont val="Garamond"/>
        <family val="1"/>
      </rPr>
      <t xml:space="preserve"> sipas Artikujve Ekonomikë</t>
    </r>
  </si>
  <si>
    <t>TVSH Supervizion Punimesh Ndertim rruga Lushnje- fillimi I By Pass Fierit.</t>
  </si>
  <si>
    <r>
      <t xml:space="preserve">Detajimi i Kostos Totale të </t>
    </r>
    <r>
      <rPr>
        <b/>
        <sz val="9"/>
        <color indexed="10"/>
        <rFont val="Garamond"/>
        <family val="1"/>
      </rPr>
      <t>Produktit 113</t>
    </r>
    <r>
      <rPr>
        <b/>
        <sz val="9"/>
        <color indexed="8"/>
        <rFont val="Garamond"/>
        <family val="1"/>
      </rPr>
      <t xml:space="preserve"> sipas Artikujve Ekonomikë</t>
    </r>
  </si>
  <si>
    <t>Ndertim rruga By Pass Gjirokaster.</t>
  </si>
  <si>
    <r>
      <t xml:space="preserve">Detajimi i Kostos Totale të </t>
    </r>
    <r>
      <rPr>
        <b/>
        <sz val="9"/>
        <color indexed="10"/>
        <rFont val="Garamond"/>
        <family val="1"/>
      </rPr>
      <t>Produktit 114</t>
    </r>
    <r>
      <rPr>
        <b/>
        <sz val="9"/>
        <color indexed="8"/>
        <rFont val="Garamond"/>
        <family val="1"/>
      </rPr>
      <t xml:space="preserve"> sipas Artikujve Ekonomikë</t>
    </r>
  </si>
  <si>
    <t>TVSH Ndertim rruga By Pass Gjirokaster.</t>
  </si>
  <si>
    <t>TVSH e objektit Ndertim rruga By Pass Gjirokaster.</t>
  </si>
  <si>
    <r>
      <t xml:space="preserve">Detajimi i Kostos Totale të </t>
    </r>
    <r>
      <rPr>
        <b/>
        <sz val="9"/>
        <color indexed="10"/>
        <rFont val="Garamond"/>
        <family val="1"/>
      </rPr>
      <t>Produktit 115</t>
    </r>
    <r>
      <rPr>
        <b/>
        <sz val="9"/>
        <color indexed="8"/>
        <rFont val="Garamond"/>
        <family val="1"/>
      </rPr>
      <t xml:space="preserve"> sipas Artikujve Ekonomikë</t>
    </r>
  </si>
  <si>
    <t>Supervizion Punimesh Ndertim rruga By Pass Gjirokaster.</t>
  </si>
  <si>
    <t>Certifikim I punimeve te objektit Ndertim rruga By Pass Gjirokaster.</t>
  </si>
  <si>
    <r>
      <t xml:space="preserve">Detajimi i Kostos Totale të </t>
    </r>
    <r>
      <rPr>
        <b/>
        <sz val="9"/>
        <color indexed="10"/>
        <rFont val="Garamond"/>
        <family val="1"/>
      </rPr>
      <t>Produktit 116</t>
    </r>
    <r>
      <rPr>
        <b/>
        <sz val="9"/>
        <color indexed="8"/>
        <rFont val="Garamond"/>
        <family val="1"/>
      </rPr>
      <t xml:space="preserve"> sipas Artikujve Ekonomikë</t>
    </r>
  </si>
  <si>
    <t>TVSH Supervizion Punimesh Ndertim rruga By Pass Gjirokaster.</t>
  </si>
  <si>
    <t>TVSH e objektit Supervizion Punimesh Ndertim rruga By Pass Gjirokaster.</t>
  </si>
  <si>
    <t>Punime  te certifikuara</t>
  </si>
  <si>
    <r>
      <t xml:space="preserve">Detajimi i Kostos Totale të </t>
    </r>
    <r>
      <rPr>
        <b/>
        <sz val="9"/>
        <color indexed="10"/>
        <rFont val="Garamond"/>
        <family val="1"/>
      </rPr>
      <t>Produktit 117</t>
    </r>
    <r>
      <rPr>
        <b/>
        <sz val="9"/>
        <color indexed="8"/>
        <rFont val="Garamond"/>
        <family val="1"/>
      </rPr>
      <t xml:space="preserve"> sipas Artikujve Ekonomikë</t>
    </r>
  </si>
  <si>
    <t>Ndertim rruga By Pass Tirane</t>
  </si>
  <si>
    <t>Ndertim rruge e tipit A</t>
  </si>
  <si>
    <r>
      <t xml:space="preserve">Detajimi i Kostos Totale të </t>
    </r>
    <r>
      <rPr>
        <b/>
        <sz val="9"/>
        <color indexed="10"/>
        <rFont val="Garamond"/>
        <family val="1"/>
      </rPr>
      <t>Produktit 118</t>
    </r>
    <r>
      <rPr>
        <b/>
        <sz val="9"/>
        <color indexed="8"/>
        <rFont val="Garamond"/>
        <family val="1"/>
      </rPr>
      <t xml:space="preserve"> sipas Artikujve Ekonomikë</t>
    </r>
  </si>
  <si>
    <t>TVSH Ndertim rruga By Pass Tirane</t>
  </si>
  <si>
    <t>TVSH e objektit Ndertim rruga By Pass Tirane</t>
  </si>
  <si>
    <r>
      <t xml:space="preserve">Detajimi i Kostos Totale të </t>
    </r>
    <r>
      <rPr>
        <b/>
        <sz val="9"/>
        <color indexed="10"/>
        <rFont val="Garamond"/>
        <family val="1"/>
      </rPr>
      <t>Produktit 119</t>
    </r>
    <r>
      <rPr>
        <b/>
        <sz val="9"/>
        <color indexed="8"/>
        <rFont val="Garamond"/>
        <family val="1"/>
      </rPr>
      <t xml:space="preserve"> sipas Artikujve Ekonomikë</t>
    </r>
  </si>
  <si>
    <t>Supervizion Punimesh Ndertim rruga By Pass Tirane</t>
  </si>
  <si>
    <t>Certifikim  Punimesh Ndertim rruga By Pass Tirane</t>
  </si>
  <si>
    <r>
      <t xml:space="preserve">Detajimi i Kostos Totale të </t>
    </r>
    <r>
      <rPr>
        <b/>
        <sz val="9"/>
        <color indexed="10"/>
        <rFont val="Garamond"/>
        <family val="1"/>
      </rPr>
      <t>Produktit 120</t>
    </r>
    <r>
      <rPr>
        <b/>
        <sz val="9"/>
        <color indexed="8"/>
        <rFont val="Garamond"/>
        <family val="1"/>
      </rPr>
      <t xml:space="preserve"> sipas Artikujve Ekonomikë</t>
    </r>
  </si>
  <si>
    <t>TVSH Supervizion Punimesh Ndertim rruga By Pass Tirane</t>
  </si>
  <si>
    <t>TVSH e objektit Supervizion Punimesh Ndertim rruga By Pass Tirane</t>
  </si>
  <si>
    <r>
      <t xml:space="preserve">Detajimi i Kostos Totale të </t>
    </r>
    <r>
      <rPr>
        <b/>
        <sz val="9"/>
        <color indexed="10"/>
        <rFont val="Garamond"/>
        <family val="1"/>
      </rPr>
      <t>Produktit 121</t>
    </r>
    <r>
      <rPr>
        <b/>
        <sz val="9"/>
        <color indexed="8"/>
        <rFont val="Garamond"/>
        <family val="1"/>
      </rPr>
      <t xml:space="preserve"> sipas Artikujve Ekonomikë</t>
    </r>
  </si>
  <si>
    <t>Kosto totale e produktit 122</t>
  </si>
  <si>
    <t xml:space="preserve">Kapitulli 01       </t>
  </si>
  <si>
    <t xml:space="preserve">Kapitull 05             </t>
  </si>
  <si>
    <t>Mbështetje për energjinë</t>
  </si>
  <si>
    <t>Programi “Mbështetje për Energjinë” konsiston në: Zhvillimin e mëtejshëm të burimeve te qendrueshme të energjisë dhe perdorimit efiçent te tyre. Rritja ekonomike shoqerohet me sisteme të integruara rajonale dhe kombetare të energjise. Diversifikimi i burimeve të energjisë bazohet në parimet e tregut dhe është në përputhje me kërkesën për energji, e aftë për zhvillim të qëndrueshëm të ekonomisë duke garantuar sigurinë dhe cilësinë e furnizimit,  mbrojtjen e mjedisit dhe veprimet klimatike, rritjen e mirëqenies me kosto sociale minimale; zhvillimin dhe implementimin e politikave dhe strategjive në zbatim të programit dhe prioriteteve të Qeverisë si edhe, përmbushjen e angazhimeve që ka vendi ynë në kuadrin e Traktatit të Komunitetit të Energjisë e Direktivave të BE. Mbeshtetja e politikave ne kuadrin ligjor,nënligjor dhe institucional në sektorin energjetik krijon mundesine dhe mbështetjen e mëtejshme për krijimin e kushteve për nxitjen dhe hapjen e tregut energjetik ne perputhje me paketen e trete rregullatore te BE.</t>
  </si>
  <si>
    <t xml:space="preserve">Zhvillim i qëndrueshëm i ekonomisë nëpërmjet garantimit dhe furnizimit me burime të sigurta energjetike me kosto minimale, ruajtja e mjedisit nga efektet negative për shkak të zhvillimit të sektorit energjetik, diversifikimi i furnizimit me burime energjetike dhe integrimi në rrjetet energjetike rajonale dhe Europiane, duke nxitur investimet dhe përmirësuar arkëtimet dhe likuiditetet, diversifikimin e burimeve te furnizimit me burime energjetike hidrokarbure edhe nepermjet penetrimit të gazit natyror dhe uljen e importit te energjisë elektrike neprmjet nxitjes se sistemeve eficente dhe përdorimit te burimeve të rinovueshme (dielli dhe era).                                                                          </t>
  </si>
  <si>
    <t>Rritja e eficencës së energjisë</t>
  </si>
  <si>
    <t>Rritjen e përdorimit të Energjive të Rinovushme</t>
  </si>
  <si>
    <t>Reduktim i mëtejshëm i humbjeve të energjisë elektrike</t>
  </si>
  <si>
    <t>Përmirësim i nivelit të arkëtimeve të energjisë elektrike</t>
  </si>
  <si>
    <t>Rritja e përdorimit të biokarburanteve në sektorin e transportit.</t>
  </si>
  <si>
    <t>Rritja e prodhimit vendas së energjise elektrike</t>
  </si>
  <si>
    <t>Mbajtja e prodhimit të naftës bruto në vend në nivelet aktuale.</t>
  </si>
  <si>
    <t>Rritja e eficencës së energjisë  kundrejt konsumit të përgjithshëm final të energjisë me 7.5% referuar vitit 2009 nëpërmjet shqyrtimit të programeve për promovimin e tregut, për penetrimin e teknologjive të përparuara si dhe rritjen e përdorimit të Energjive të Rinovushme, për të arritur përdorimin e tyre në masën 39%, deri në vitin 2022.</t>
  </si>
  <si>
    <t xml:space="preserve">Mirefunksionimi AKOB  </t>
  </si>
  <si>
    <t xml:space="preserve">Kuader ligjior I permiresuar </t>
  </si>
  <si>
    <r>
      <t xml:space="preserve">Detajimi i Kostos Totale të </t>
    </r>
    <r>
      <rPr>
        <b/>
        <sz val="10"/>
        <color indexed="10"/>
        <rFont val="Arial Narrow"/>
        <family val="2"/>
        <charset val="238"/>
      </rPr>
      <t>Produktit 1</t>
    </r>
    <r>
      <rPr>
        <b/>
        <sz val="10"/>
        <color indexed="8"/>
        <rFont val="Arial Narrow"/>
        <family val="2"/>
        <charset val="238"/>
      </rPr>
      <t xml:space="preserve"> sipas Artikujve Ekonomikë</t>
    </r>
  </si>
  <si>
    <t xml:space="preserve">Mirefunksionimi AEE </t>
  </si>
  <si>
    <t xml:space="preserve">Ligje te permiresuara </t>
  </si>
  <si>
    <t>Sherbime te kryera asistence arbitrazhi</t>
  </si>
  <si>
    <t>pagese arbitrazhi APARATI MIE</t>
  </si>
  <si>
    <r>
      <t>Produkti 1</t>
    </r>
    <r>
      <rPr>
        <b/>
        <sz val="10"/>
        <color theme="1"/>
        <rFont val="Arial Narrow"/>
        <family val="2"/>
        <charset val="238"/>
      </rPr>
      <t xml:space="preserve"> </t>
    </r>
  </si>
  <si>
    <t>Auditimi energjetik i stokut të ndërtesave Publike</t>
  </si>
  <si>
    <t>M064089</t>
  </si>
  <si>
    <t>Emri i produktit</t>
  </si>
  <si>
    <t>Çertifikimi Energjetik i Ndërtesave Publike</t>
  </si>
  <si>
    <t>Auditim i konsumit të energjisë nga ndërtesat publike në kuadër të ligjit të performacës së energjisë në ndërtesat publike dhe strategjise se rinovimit te stokut te ndertesave publike sipas prioriteteve.</t>
  </si>
  <si>
    <r>
      <t xml:space="preserve">Detajimi i Kostos Totale të </t>
    </r>
    <r>
      <rPr>
        <b/>
        <sz val="9"/>
        <color rgb="FFFF0000"/>
        <rFont val="Arial Narrow"/>
        <family val="2"/>
        <charset val="238"/>
      </rPr>
      <t xml:space="preserve">Produktit 1 </t>
    </r>
    <r>
      <rPr>
        <b/>
        <sz val="9"/>
        <color theme="1"/>
        <rFont val="Arial Narrow"/>
        <family val="2"/>
        <charset val="238"/>
      </rPr>
      <t>sipas Artikujve Ekonomikë</t>
    </r>
  </si>
  <si>
    <t>Vendosje PV tek AEE kati 4 DHE PAJISJE</t>
  </si>
  <si>
    <t>M064090</t>
  </si>
  <si>
    <t>Energji e rinovueshme per vetekonsum dhe kontrolli energjetik</t>
  </si>
  <si>
    <t>Kryerja e auditimit mbi konsumin dhe masa per eficencën e energjisë në konsumatorët publikë sipas ligjit 124/2015 për EE dhe 7/2017 te BRE</t>
  </si>
  <si>
    <r>
      <t xml:space="preserve">Detajimi i Kostos Totale të </t>
    </r>
    <r>
      <rPr>
        <b/>
        <sz val="9"/>
        <color rgb="FFFF0000"/>
        <rFont val="Arial Narrow"/>
        <family val="2"/>
        <charset val="238"/>
      </rPr>
      <t xml:space="preserve">Produktit 2 </t>
    </r>
    <r>
      <rPr>
        <b/>
        <sz val="9"/>
        <color theme="1"/>
        <rFont val="Arial Narrow"/>
        <family val="2"/>
        <charset val="238"/>
      </rPr>
      <t>sipas Artikujve Ekonomikë</t>
    </r>
  </si>
  <si>
    <t>Rikonstruksion Godina me masa eficente</t>
  </si>
  <si>
    <t>Rikonstruksion i zyrave te Agjencia se Eficences se Energjise</t>
  </si>
  <si>
    <t>M064254</t>
  </si>
  <si>
    <t xml:space="preserve">Godinë e rikonstruktuar </t>
  </si>
  <si>
    <t xml:space="preserve">Rikonstruksion i Godinës së Agjencisë së Eficencës së Energjisë </t>
  </si>
  <si>
    <r>
      <t xml:space="preserve">Detajimi i Kostos Totale të </t>
    </r>
    <r>
      <rPr>
        <b/>
        <sz val="9"/>
        <color rgb="FFFF0000"/>
        <rFont val="Arial Narrow"/>
        <family val="2"/>
        <charset val="238"/>
      </rPr>
      <t xml:space="preserve">Produktit 3 </t>
    </r>
    <r>
      <rPr>
        <b/>
        <sz val="9"/>
        <color theme="1"/>
        <rFont val="Arial Narrow"/>
        <family val="2"/>
        <charset val="238"/>
      </rPr>
      <t>sipas Artikujve Ekonomikë</t>
    </r>
  </si>
  <si>
    <t xml:space="preserve">Studim/projektim dhe vendosje e sistemeve energjitike per eficencen e energjise </t>
  </si>
  <si>
    <t>Aplikimi i përdorimit të sistemeve alternative me efiçencë të lartë për sistemet teknike në një qënder rezidenciale.</t>
  </si>
  <si>
    <t>M064091</t>
  </si>
  <si>
    <t>Ndertese e rikonstruktuar</t>
  </si>
  <si>
    <t>Në kudër të zbatimit të ligjit 124/2015 dhe 116/2016 do të studiohet dhe vendosen sisteme bashkëkohore me efeicencë të lartë per reduktimin e konsumit te energjise.</t>
  </si>
  <si>
    <r>
      <t xml:space="preserve">Detajimi i Kostos Totale të </t>
    </r>
    <r>
      <rPr>
        <b/>
        <sz val="9"/>
        <color rgb="FFFF0000"/>
        <rFont val="Arial Narrow"/>
        <family val="2"/>
        <charset val="238"/>
      </rPr>
      <t>Produktit 4</t>
    </r>
    <r>
      <rPr>
        <b/>
        <sz val="9"/>
        <color theme="1"/>
        <rFont val="Arial Narrow"/>
        <family val="2"/>
        <charset val="238"/>
      </rPr>
      <t xml:space="preserve"> sipas Artikujve Ekonomikë</t>
    </r>
  </si>
  <si>
    <t xml:space="preserve">Kosto Lokale për projektin “Efikasiteti Rajonal i Energjisë” </t>
  </si>
  <si>
    <t>M064238</t>
  </si>
  <si>
    <t>Kosto Lokale e paguar</t>
  </si>
  <si>
    <t>Pagesë Kosto Lokale për projektin “Efikasiteti Rajonal i Energjisë”</t>
  </si>
  <si>
    <r>
      <t xml:space="preserve">Detajimi i Kostos Totale të </t>
    </r>
    <r>
      <rPr>
        <b/>
        <sz val="9"/>
        <color rgb="FFFF0000"/>
        <rFont val="Arial Narrow"/>
        <family val="2"/>
        <charset val="238"/>
      </rPr>
      <t>Produktit 5</t>
    </r>
    <r>
      <rPr>
        <b/>
        <sz val="9"/>
        <color theme="1"/>
        <rFont val="Arial Narrow"/>
        <family val="2"/>
        <charset val="238"/>
      </rPr>
      <t xml:space="preserve"> sipas Artikujve Ekonomikë</t>
    </r>
  </si>
  <si>
    <t>TVSH- Rehabilitimi i Qytetit Studenti  No. 2</t>
  </si>
  <si>
    <t>M064241</t>
  </si>
  <si>
    <t>Ndërtesa të rehabilituara me masa eficente</t>
  </si>
  <si>
    <t xml:space="preserve"> Rehabilitimi i ndërtesave të  Qytetit Studenti No. 2 me masa eficente.</t>
  </si>
  <si>
    <r>
      <t xml:space="preserve">Detajimi i Kostos Totale të </t>
    </r>
    <r>
      <rPr>
        <b/>
        <sz val="9"/>
        <color rgb="FFFF0000"/>
        <rFont val="Arial Narrow"/>
        <family val="2"/>
        <charset val="238"/>
      </rPr>
      <t xml:space="preserve">Produktit 6 </t>
    </r>
    <r>
      <rPr>
        <b/>
        <sz val="9"/>
        <color theme="1"/>
        <rFont val="Arial Narrow"/>
        <family val="2"/>
        <charset val="238"/>
      </rPr>
      <t>sipas Artikujve Ekonomikë</t>
    </r>
  </si>
  <si>
    <t>Rehabilitimi i Qytetit Studenti  No. 2</t>
  </si>
  <si>
    <t>GM06095</t>
  </si>
  <si>
    <r>
      <t xml:space="preserve">Detajimi i Kostos Totale të </t>
    </r>
    <r>
      <rPr>
        <b/>
        <sz val="9"/>
        <color rgb="FFFF0000"/>
        <rFont val="Arial Narrow"/>
        <family val="2"/>
        <charset val="238"/>
      </rPr>
      <t xml:space="preserve">Produktit 7 </t>
    </r>
    <r>
      <rPr>
        <b/>
        <sz val="9"/>
        <color theme="1"/>
        <rFont val="Arial Narrow"/>
        <family val="2"/>
        <charset val="238"/>
      </rPr>
      <t>sipas Artikujve Ekonomikë</t>
    </r>
  </si>
  <si>
    <t>Konvikte të rinovuara me eficence te energjise (Faza e dyte) Qyteti Studentit nr. 1</t>
  </si>
  <si>
    <t>GM06096</t>
  </si>
  <si>
    <t>Konvikte të Rinovuara me masa eficente</t>
  </si>
  <si>
    <t xml:space="preserve"> Rinovimi i konvikteve të Qytetit Studenti No. 1 me masa eficente.</t>
  </si>
  <si>
    <r>
      <t xml:space="preserve">Detajimi i Kostos Totale të </t>
    </r>
    <r>
      <rPr>
        <b/>
        <sz val="9"/>
        <color rgb="FFFF0000"/>
        <rFont val="Arial Narrow"/>
        <family val="2"/>
        <charset val="238"/>
      </rPr>
      <t xml:space="preserve">Produktit 8 </t>
    </r>
    <r>
      <rPr>
        <b/>
        <sz val="9"/>
        <color theme="1"/>
        <rFont val="Arial Narrow"/>
        <family val="2"/>
        <charset val="238"/>
      </rPr>
      <t>sipas Artikujve Ekonomikë</t>
    </r>
  </si>
  <si>
    <t>TVSH Programi i Rehabilitimit të Konvikteve të Universitetit të Tiranës sipas Parimit të Efiҫencës së Energjisë</t>
  </si>
  <si>
    <t>M064096</t>
  </si>
  <si>
    <r>
      <t xml:space="preserve">Detajimi i Kostos Totale të </t>
    </r>
    <r>
      <rPr>
        <b/>
        <sz val="9"/>
        <color rgb="FFFF0000"/>
        <rFont val="Arial Narrow"/>
        <family val="2"/>
        <charset val="238"/>
      </rPr>
      <t xml:space="preserve">Produktit 9 </t>
    </r>
    <r>
      <rPr>
        <b/>
        <sz val="9"/>
        <color theme="1"/>
        <rFont val="Arial Narrow"/>
        <family val="2"/>
        <charset val="238"/>
      </rPr>
      <t>sipas Artikujve Ekonomikë</t>
    </r>
  </si>
  <si>
    <t>Rinovim dhe rehabilitim i qendrave rezidenciale studentore</t>
  </si>
  <si>
    <t xml:space="preserve">TVSH Projekti per eficencen e energjise per perdorimin e masave te energjise ne rehabilitimin AEE GALET </t>
  </si>
  <si>
    <t>M064047</t>
  </si>
  <si>
    <t>pagesë FATURE për TVSH</t>
  </si>
  <si>
    <r>
      <t xml:space="preserve">Detajimi i Kostos Totale të </t>
    </r>
    <r>
      <rPr>
        <b/>
        <sz val="9"/>
        <color rgb="FFFF0000"/>
        <rFont val="Arial Narrow"/>
        <family val="2"/>
        <charset val="238"/>
      </rPr>
      <t xml:space="preserve">Produktit 10 </t>
    </r>
    <r>
      <rPr>
        <b/>
        <sz val="9"/>
        <color theme="1"/>
        <rFont val="Arial Narrow"/>
        <family val="2"/>
        <charset val="238"/>
      </rPr>
      <t>sipas Artikujve Ekonomikë</t>
    </r>
  </si>
  <si>
    <t xml:space="preserve">Kapitulli 04                                                   </t>
  </si>
  <si>
    <t xml:space="preserve">Sigurimi i furnizimit me energji elektrike për të plotësuar rritjen e kërkesës për energji elektrike në terma afat-mesëm dhe afat-gjatë, i cili do të mbështetet kryesisht nga një sistem ku dominon energjia elektrike e prodhuar nga burime hidrike, por që do të diversifikohet edhe nga energjia elektrike e prodhuar nga dielli, era dhe termocentralet me lëndë djegëse gazin natyror. </t>
  </si>
  <si>
    <t>Kontrolli i realizimit të investimeve për ndërtimin e HEC-ve me konçension sipas kontratave përkatëse dhe marrja në dorëzim e tyre, sipas programit të zhvillimit të projekteve të vlerësuar nga Oponenca Teknike</t>
  </si>
  <si>
    <t>M064051</t>
  </si>
  <si>
    <t>Raporte per Oponencen Teknike te projekteve te zbatimit</t>
  </si>
  <si>
    <t>Marrja në dorëzim e HEC-eve të vogla si dhe kryerja e opencave teknike për këto objekte koncesionare.</t>
  </si>
  <si>
    <t>Kompesimi për ndërtimin e infrastrukturës sipas marrëveshjes  Devoll Hidropower</t>
  </si>
  <si>
    <t>M064093</t>
  </si>
  <si>
    <t>Pagesë për infrastrukturë</t>
  </si>
  <si>
    <t>Kryerja e pagesës për infrastrukturën sipas marrëveshjes Devoll Hidropower</t>
  </si>
  <si>
    <t>Kosto Lokale për projektin  ''Rimëkëmbje e sektorit energjitik'</t>
  </si>
  <si>
    <t>M064058</t>
  </si>
  <si>
    <t>Kosto lokale e paguar</t>
  </si>
  <si>
    <t>Pagesat e Kostove Lokale për projektin  ''Rimëkëmbje e sektorit energjitik''</t>
  </si>
  <si>
    <r>
      <t xml:space="preserve">Detajimi i Kostos Totale të </t>
    </r>
    <r>
      <rPr>
        <b/>
        <sz val="9"/>
        <color rgb="FFFF0000"/>
        <rFont val="Arial Narrow"/>
        <family val="2"/>
        <charset val="238"/>
      </rPr>
      <t>Produktit 3 s</t>
    </r>
    <r>
      <rPr>
        <b/>
        <sz val="9"/>
        <color theme="1"/>
        <rFont val="Arial Narrow"/>
        <family val="2"/>
        <charset val="238"/>
      </rPr>
      <t>ipas Artikujve Ekonomikë</t>
    </r>
  </si>
  <si>
    <t>Reduktimi i humbjeve te energjise</t>
  </si>
  <si>
    <t>TVSH për projektin "Rimëkëmbje e sektorit Energjetik"</t>
  </si>
  <si>
    <t>M064059</t>
  </si>
  <si>
    <t>TVSH e paguar</t>
  </si>
  <si>
    <t>Pagesë TVSH për projektin "Rimëkëmbje e sektorit Energjetik"</t>
  </si>
  <si>
    <t>Projekti për rimëkëmbjen e sektorit energjetik</t>
  </si>
  <si>
    <t>KM06128</t>
  </si>
  <si>
    <t>Performace e rritur ne sektorin elektrik</t>
  </si>
  <si>
    <t>Financim i huaj për rritjen e përformacës në sektorin elektroenergjetik.</t>
  </si>
  <si>
    <r>
      <t xml:space="preserve">Detajimi i Kostos Totale të </t>
    </r>
    <r>
      <rPr>
        <b/>
        <sz val="9"/>
        <color rgb="FFFF0000"/>
        <rFont val="Arial Narrow"/>
        <family val="2"/>
        <charset val="238"/>
      </rPr>
      <t xml:space="preserve">Produktit 5 </t>
    </r>
    <r>
      <rPr>
        <b/>
        <sz val="9"/>
        <color theme="1"/>
        <rFont val="Arial Narrow"/>
        <family val="2"/>
        <charset val="238"/>
      </rPr>
      <t>sipas Artikujve Ekonomikë</t>
    </r>
  </si>
  <si>
    <t>Projekti për mbështetje në sektorin energjetik</t>
  </si>
  <si>
    <t>KM06129</t>
  </si>
  <si>
    <t>Tregues tekniko-ekonomik te permiresuar ne sektorin elektroenergjetik</t>
  </si>
  <si>
    <t>Financim i huaj për përmiresimin e treguesve tekniko-ekonomik ne sektorin energjetik</t>
  </si>
  <si>
    <t xml:space="preserve">Reduktimi i humbjeve te energjise </t>
  </si>
  <si>
    <t>GM06098</t>
  </si>
  <si>
    <t xml:space="preserve">Oponence, Studim/projektim I rrjeteve energjitike, sistemeve per eficencen e energjise </t>
  </si>
  <si>
    <t>Masat shoqëruese në kuadër të Programit “Linja Unazore 110KV në Shipërinë e Jugut"</t>
  </si>
  <si>
    <t>GM06100</t>
  </si>
  <si>
    <t>Masa shoqeruese</t>
  </si>
  <si>
    <t xml:space="preserve"> Vijimi i masave shoqëruese në kuadër të Programit “Linja Unazore 110 KV në Shipërinë e Jugut"</t>
  </si>
  <si>
    <t>TVSH- Masat shoqëruese në kuadër të Programit “Linja Unazore 110KV në Shipërinë e Jugut"</t>
  </si>
  <si>
    <t>M064098</t>
  </si>
  <si>
    <t>PAGESE TVSH PER PROJEKTIN Masa shoqeruese</t>
  </si>
  <si>
    <t>pagese fature TVSH</t>
  </si>
  <si>
    <t>Projekti ENERJ</t>
  </si>
  <si>
    <t>GM06103</t>
  </si>
  <si>
    <t xml:space="preserve"> Financim i Huaj nga BE për projekte te ndryshme</t>
  </si>
  <si>
    <t xml:space="preserve">Oponence, auditim dhe zbatim te masave per eficencen e energjise </t>
  </si>
  <si>
    <t>M064095</t>
  </si>
  <si>
    <t>TVSH per PROJEKTET GAMES TARGE TBLEU DEAL SME.EC</t>
  </si>
  <si>
    <t>Pagese tvsh projekti</t>
  </si>
  <si>
    <t>Fatura TVSH</t>
  </si>
  <si>
    <r>
      <t xml:space="preserve">Detajimi i Kostos Totale të </t>
    </r>
    <r>
      <rPr>
        <b/>
        <sz val="9"/>
        <color rgb="FFFF0000"/>
        <rFont val="Arial Narrow"/>
        <family val="2"/>
        <charset val="238"/>
      </rPr>
      <t xml:space="preserve">Produktit 11 </t>
    </r>
    <r>
      <rPr>
        <b/>
        <sz val="9"/>
        <color theme="1"/>
        <rFont val="Arial Narrow"/>
        <family val="2"/>
        <charset val="238"/>
      </rPr>
      <t>sipas Artikujve Ekonomikë</t>
    </r>
  </si>
  <si>
    <t>18BI014</t>
  </si>
  <si>
    <t>Projekti GATE</t>
  </si>
  <si>
    <r>
      <t xml:space="preserve">Detajimi i Kostos Totale të </t>
    </r>
    <r>
      <rPr>
        <b/>
        <sz val="9"/>
        <color rgb="FFFF0000"/>
        <rFont val="Arial Narrow"/>
        <family val="2"/>
        <charset val="238"/>
      </rPr>
      <t xml:space="preserve">Produktit 12 </t>
    </r>
    <r>
      <rPr>
        <b/>
        <sz val="9"/>
        <color theme="1"/>
        <rFont val="Arial Narrow"/>
        <family val="2"/>
        <charset val="238"/>
      </rPr>
      <t>sipas Artikujve Ekonomikë</t>
    </r>
  </si>
  <si>
    <t>18BI015</t>
  </si>
  <si>
    <t xml:space="preserve">Projekti REHUB “Efikasiteti Rajonal i Energjisë” </t>
  </si>
  <si>
    <r>
      <t xml:space="preserve">Detajimi i Kostos Totale të </t>
    </r>
    <r>
      <rPr>
        <b/>
        <sz val="9"/>
        <color rgb="FFFF0000"/>
        <rFont val="Arial Narrow"/>
        <family val="2"/>
        <charset val="238"/>
      </rPr>
      <t xml:space="preserve">Produktit 13 </t>
    </r>
    <r>
      <rPr>
        <b/>
        <sz val="9"/>
        <color theme="1"/>
        <rFont val="Arial Narrow"/>
        <family val="2"/>
        <charset val="238"/>
      </rPr>
      <t>sipas Artikujve Ekonomikë</t>
    </r>
  </si>
  <si>
    <t xml:space="preserve">Projekti REHUB +  “Efikasiteti Rajonal i Energjisë” </t>
  </si>
  <si>
    <r>
      <t xml:space="preserve">Detajimi i Kostos Totale të </t>
    </r>
    <r>
      <rPr>
        <b/>
        <sz val="9"/>
        <color rgb="FFFF0000"/>
        <rFont val="Arial Narrow"/>
        <family val="2"/>
        <charset val="238"/>
      </rPr>
      <t xml:space="preserve">Produktit 14 </t>
    </r>
    <r>
      <rPr>
        <b/>
        <sz val="9"/>
        <color theme="1"/>
        <rFont val="Arial Narrow"/>
        <family val="2"/>
        <charset val="238"/>
      </rPr>
      <t>sipas Artikujve Ekonomikë</t>
    </r>
  </si>
  <si>
    <t xml:space="preserve">Oponence, auditim dhe zbatim te masave per eficencen e energjise  </t>
  </si>
  <si>
    <t>18BI016</t>
  </si>
  <si>
    <t>Projekti LED-Menyra kryesore per te permiresuar e eficensen e energjise ne shkollat publike dhe perhapja e perdorimit te shfrytezimit te burimeve te rinovueshme</t>
  </si>
  <si>
    <r>
      <t xml:space="preserve">Detajimi i Kostos Totale të </t>
    </r>
    <r>
      <rPr>
        <b/>
        <sz val="9"/>
        <color rgb="FFFF0000"/>
        <rFont val="Arial Narrow"/>
        <family val="2"/>
        <charset val="238"/>
      </rPr>
      <t xml:space="preserve">Produktit 15 </t>
    </r>
    <r>
      <rPr>
        <b/>
        <sz val="9"/>
        <color theme="1"/>
        <rFont val="Arial Narrow"/>
        <family val="2"/>
        <charset val="238"/>
      </rPr>
      <t>sipas Artikujve Ekonomikë</t>
    </r>
  </si>
  <si>
    <t>18BI018</t>
  </si>
  <si>
    <t xml:space="preserve"> AquaNEX-Ruatja dhe sigurimi i cilesise te ujrave siperfaqsor ne Shqiperi dhe Greqi duke perdorur teknika te vezhgimit nga toka</t>
  </si>
  <si>
    <t>Sigurimi i cilesise te ujrave siperfaqsor ne Shqiperi dhe Greqi duke perdorur teknika te vezhgimit nga toka</t>
  </si>
  <si>
    <r>
      <t xml:space="preserve">Detajimi i Kostos Totale të </t>
    </r>
    <r>
      <rPr>
        <b/>
        <sz val="9"/>
        <color rgb="FFFF0000"/>
        <rFont val="Arial Narrow"/>
        <family val="2"/>
        <charset val="238"/>
      </rPr>
      <t xml:space="preserve">Produktit 16 </t>
    </r>
    <r>
      <rPr>
        <b/>
        <sz val="9"/>
        <color theme="1"/>
        <rFont val="Arial Narrow"/>
        <family val="2"/>
        <charset val="238"/>
      </rPr>
      <t>sipas Artikujve Ekonomikë</t>
    </r>
  </si>
  <si>
    <t>18BI020</t>
  </si>
  <si>
    <t>SEADRION-Nxitja e përhapjes së teknologjive të ngrohjes dhe ftohjes duke përdorur ujin e detit në rajonin Adriatik-Jon</t>
  </si>
  <si>
    <t>Nxitja e përhapjes së teknologjive të ngrohjes dhe ftohjes duke përdorur ujin e detit në rajonin Adriatik-Jon</t>
  </si>
  <si>
    <r>
      <t xml:space="preserve">Detajimi i Kostos Totale të </t>
    </r>
    <r>
      <rPr>
        <b/>
        <sz val="9"/>
        <color rgb="FFFF0000"/>
        <rFont val="Arial Narrow"/>
        <family val="2"/>
        <charset val="238"/>
      </rPr>
      <t xml:space="preserve">Produktit 17 </t>
    </r>
    <r>
      <rPr>
        <b/>
        <sz val="9"/>
        <color theme="1"/>
        <rFont val="Arial Narrow"/>
        <family val="2"/>
        <charset val="238"/>
      </rPr>
      <t>sipas Artikujve Ekonomikë</t>
    </r>
  </si>
  <si>
    <t>18BI022</t>
  </si>
  <si>
    <t xml:space="preserve">Programi i investimeve per shperndarjen e Energjise Elektrike </t>
  </si>
  <si>
    <r>
      <t xml:space="preserve">Detajimi i Kostos Totale të </t>
    </r>
    <r>
      <rPr>
        <b/>
        <sz val="9"/>
        <color rgb="FFFF0000"/>
        <rFont val="Arial Narrow"/>
        <family val="2"/>
        <charset val="238"/>
      </rPr>
      <t xml:space="preserve">Produktit 18 </t>
    </r>
    <r>
      <rPr>
        <b/>
        <sz val="9"/>
        <color theme="1"/>
        <rFont val="Arial Narrow"/>
        <family val="2"/>
        <charset val="238"/>
      </rPr>
      <t>sipas Artikujve Ekonomikë</t>
    </r>
  </si>
  <si>
    <t>Auditim dhe zbatim te masave per eficencen e energjise dhe burimeve te rinovueshme</t>
  </si>
  <si>
    <t xml:space="preserve">PROJEKTET GAMES TARGE TBLEU DEAL SME.EC dhe Re-Source – </t>
  </si>
  <si>
    <r>
      <t xml:space="preserve">Detajimi i Kostos Totale të </t>
    </r>
    <r>
      <rPr>
        <b/>
        <sz val="9"/>
        <color rgb="FFFF0000"/>
        <rFont val="Arial Narrow"/>
        <family val="2"/>
        <charset val="238"/>
      </rPr>
      <t xml:space="preserve">Produktit 19 </t>
    </r>
    <r>
      <rPr>
        <b/>
        <sz val="9"/>
        <color theme="1"/>
        <rFont val="Arial Narrow"/>
        <family val="2"/>
        <charset val="238"/>
      </rPr>
      <t>sipas Artikujve Ekonomikë</t>
    </r>
  </si>
  <si>
    <t>Diversifikimi i furnizimit me naftë dhe gaz dhe lidhja e Shqipërisë me rrjetet rajonale të naftësjellsave dhe gazsjellsave (duke shfrytëzuar në maksimum projektin TAP, IAP dhe lidhjen e mundshme të Shqipërisë me Kosovën), si dhe mundësimi i zbulimeve të reja të burimeve energjetike hidrokarbure në vend, për të siguruar në një periudhë afat-mesme zëvendësimin e rezervave të nxjerrshme të naftës dhe të gazit në mënyrë që të mundësohet rritja e prodhimit vendas të hidrokarbureve.</t>
  </si>
  <si>
    <t>Produktet për Objektivin 3</t>
  </si>
  <si>
    <t>Hartimi i bilancit energjetik  bazuar  në përpunimin e informacionit  sipas standarteve  dhe rregulloreve  të statistikës së energjisë të BE-së</t>
  </si>
  <si>
    <t>M064052</t>
  </si>
  <si>
    <t>Bilanc Energjetik</t>
  </si>
  <si>
    <t>Hartimi i Bilancit Energjetik kombetar për furnizimin, prodhimin dhe konsumin e energjisë në vend mbi bazën e metodologjive të Eurostat.</t>
  </si>
  <si>
    <t>Rregullore për Verifikimin e kritereve të qëndrueshmërisë për biokarburantet</t>
  </si>
  <si>
    <t>M064057</t>
  </si>
  <si>
    <t>Pakete ligjore dhe rregullatore</t>
  </si>
  <si>
    <t>Do të studiohen përcaktimet e direktivës së BE për energjitë e rinovushme si dhe rregullat përkatëse që lidhen me të për aq sa lidhet me përmbushjen e kritereve të qendrushmerisë së prodhimit të biokarburante dhe mënyrës së llogaritjes së tyre.</t>
  </si>
  <si>
    <t>Rishikimin e kushteve dhe normave teknike  ne aktivitetet dhe impiantet e prodhimit , depozitimit, transportimit dhe tregtimit te naftes, gazit dhe nenprodukteve te tyre.</t>
  </si>
  <si>
    <t>M064050</t>
  </si>
  <si>
    <t>Manual</t>
  </si>
  <si>
    <t>Do te pergatitien rregulla te reja per sektorin hidrokarbure si dhe do te ndryshohen ato ekzistuese nese eshte e nevojshme</t>
  </si>
  <si>
    <t xml:space="preserve"> Studim mbi ndikimin ne mjedis nga aktivitetit ne sektorin hidrokarbur</t>
  </si>
  <si>
    <t>M064054</t>
  </si>
  <si>
    <t>Do te pergatitet raporti per gjendjen e parametrave te mjedisit ne zonen ku kryhen aktiviteti i kerkimit te naftes dhe gazit.</t>
  </si>
  <si>
    <t xml:space="preserve">Oponence, Studim i parmetrave mjedisore te sistemeve te prodhimit te energjise </t>
  </si>
  <si>
    <t>Studimi per vleresimit e eficences se perdorimit te burimeve energjetike hidrokarbure ne sektorin e transportit referuar zhvillimeve teknologjike</t>
  </si>
  <si>
    <t>M064053</t>
  </si>
  <si>
    <t>Rregullore</t>
  </si>
  <si>
    <t>Oponence, Studim/projektim i sistemeve me perdorim te hidrokarbureve per eficencen</t>
  </si>
  <si>
    <t>Ripercaktimin e rezervave te naftes dhe gazit ne perputhje me standartet e BE-se. Rekomandime konkrete per burime energjetike me baze hidrokarbure</t>
  </si>
  <si>
    <t>M064055</t>
  </si>
  <si>
    <t>Raporte e Studime</t>
  </si>
  <si>
    <t>Do te ripercaktohet rezerva e naftes dhe te gazit mbi bazen e standarteve te BE dhe duke marre ne konsidertae operacionet aktuale hidrokarbure qe kryhen ne territorin e Republikes se Shqiperise mbi bazen e Marreveshjeve Hidrokarbure.</t>
  </si>
  <si>
    <t>Projekti per ngritjen e kapaciteteve per infrastrukturat e medha te gazit ne Shqiperi Faza II</t>
  </si>
  <si>
    <t>GM06097</t>
  </si>
  <si>
    <t>Krijimi i infrastruktures ligjore dhe njerezore per funksionimin e tregeut te gazit natyror.</t>
  </si>
  <si>
    <t>Ne kuader te marreveshjes me Qeverine Zvicerave do te finacohen projekte qe lidhen me rritjen e kapaciteteve per menaxhimin e infrastruktures se Gazit Natyror ne Shqiperi.</t>
  </si>
  <si>
    <t>Mbeshtetje  vazhdimesise per nismen  per transparence  ne industrine nxjerrese  EITI</t>
  </si>
  <si>
    <t>GM06099</t>
  </si>
  <si>
    <t>Mbledhja e te dhenave per industrine nxjerrese dhe pergatitja e raportit vjetor te transparences</t>
  </si>
  <si>
    <t>18BI017</t>
  </si>
  <si>
    <t>TVSH projekti LED-Menyra kryesore per te permiresuar e eficensen e energjise ne shkollat publike dhe perhapja e perdorimit te shfrytezimit te burimeve te rinovueshme</t>
  </si>
  <si>
    <t>Menyra kryesore per te permiresuar e eficensen e energjise ne shkollat publike dhe perhapja e perdorimit te shfrytezimit te burimeve te rinovueshme</t>
  </si>
  <si>
    <t>numer faturash</t>
  </si>
  <si>
    <t>18BI019</t>
  </si>
  <si>
    <t>Tvsh AquaNEX-Ruatja dhe sigurimi i cilesise te ujrave siperfaqsor ne Shqiperi dhe Greqi duke perdorur teknika te vezhgimit nga toka</t>
  </si>
  <si>
    <t>Ruatja dhe sigurimi i cilesise te ujrave siperfaqsor ne Shqiperi dhe Greqi duke perdorur teknika te vezhgimit nga toka</t>
  </si>
  <si>
    <t>18BI021</t>
  </si>
  <si>
    <t>Tvsh SEADRION-Nxitja e përhapjes së teknologjive të ngrohjes dhe ftohjes duke përdorur ujin e detit në rajonin Adriatik-Jon</t>
  </si>
  <si>
    <t>18BH805</t>
  </si>
  <si>
    <t>Monitorimi i Planit te Veprimit te Energjive te Rinovueshme</t>
  </si>
  <si>
    <t xml:space="preserve">NUMER </t>
  </si>
  <si>
    <t>18BI003</t>
  </si>
  <si>
    <t>Monitorimi i Stategjise Kombetare te Energjise 2030</t>
  </si>
  <si>
    <t>18BH804</t>
  </si>
  <si>
    <t>Metodika e certifikimit te paisjeve qe shfrytezojne energjite e rinovueshme</t>
  </si>
  <si>
    <t>NUMER</t>
  </si>
  <si>
    <t>TVSH Projekti Gate</t>
  </si>
  <si>
    <t xml:space="preserve">TVSH  Projekti REHUB+ “Efikasiteti Rajonal i Energjisë”  </t>
  </si>
  <si>
    <t xml:space="preserve">TVSH projekti REHUB </t>
  </si>
  <si>
    <t>Projekt ide, studim fisibiliteti dhe projekt zbatimi i sistemit te ngrohjes qendrore te Korçës duke perjashtuar lenden drusore (projekt i ri)</t>
  </si>
  <si>
    <t xml:space="preserve">Projekt pilot per sistemin e ndricimit, parkimit, furnizimit elektrik te makinave "2km Smart City - rruga e Energjisë Paster"  </t>
  </si>
  <si>
    <t>Standardet e ndriçimit Urban dhe Rrugor ne Republiken e Shqiperise</t>
  </si>
  <si>
    <r>
      <t xml:space="preserve">Detajimi i Kostos Totale të </t>
    </r>
    <r>
      <rPr>
        <b/>
        <sz val="9"/>
        <color rgb="FFFF0000"/>
        <rFont val="Arial Narrow"/>
        <family val="2"/>
        <charset val="238"/>
      </rPr>
      <t xml:space="preserve">Produktit 20 </t>
    </r>
    <r>
      <rPr>
        <b/>
        <sz val="9"/>
        <color theme="1"/>
        <rFont val="Arial Narrow"/>
        <family val="2"/>
        <charset val="238"/>
      </rPr>
      <t>sipas Artikujve Ekonomikë</t>
    </r>
  </si>
  <si>
    <t>Studimi i plote i fisibilitetit per vendosjen e Kullave te Karikimit per makinat elektrike ne Republiken e Shqiperise</t>
  </si>
  <si>
    <r>
      <t xml:space="preserve">Detajimi i Kostos Totale të </t>
    </r>
    <r>
      <rPr>
        <b/>
        <sz val="9"/>
        <color rgb="FFFF0000"/>
        <rFont val="Arial Narrow"/>
        <family val="2"/>
        <charset val="238"/>
      </rPr>
      <t xml:space="preserve">Produktit 21 </t>
    </r>
    <r>
      <rPr>
        <b/>
        <sz val="9"/>
        <color theme="1"/>
        <rFont val="Arial Narrow"/>
        <family val="2"/>
        <charset val="238"/>
      </rPr>
      <t>sipas Artikujve Ekonomikë</t>
    </r>
  </si>
  <si>
    <t>MINSTRIA E INFRASTRUKTURES DHE ENERGJISE</t>
  </si>
  <si>
    <t>Planifikim Menaxhimi Administrim</t>
  </si>
  <si>
    <t>Ky program, planifikon/detajon, monitoron dhe menaxhon fondet buxhetore (shpenzime korrente dhe kapitale), të miratuara me ligjin vjetor të buxhetit, për realizimin e qëllimit dhe arritjen e objektivave te politikës së programit, për funksionimin dhe forcimin e kapaciteteve administrative të Aparatit të Ministrisë së Infrastruktuës dhe Energjisë, rritjen e standardeve dhe performancës së punës së tyre.</t>
  </si>
  <si>
    <t xml:space="preserve">
Ky program harton, mbështet dhe zbaton procese dhe politika për planifikimin dhe zhvillimin e qëndrueshëm urban, kontrollin e territorit, mbetjet urbane, si dhe mbështet zhvillimin e vendit në nivel rajoni, sipas fushave të përgjegjësisë; harton, mbështet, financon dhe zbaton projekte në fushat e mësipërme.</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</si>
</sst>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 #,##0.00_);_(* \(#,##0.00\);_(* &quot;-&quot;??_);_(@_)"/>
    <numFmt numFmtId="165" formatCode="0.0%"/>
    <numFmt numFmtId="166" formatCode="#,##0.0"/>
    <numFmt numFmtId="167" formatCode="#,##0;[Red]#,##0"/>
    <numFmt numFmtId="168" formatCode="#,##0.000"/>
    <numFmt numFmtId="169" formatCode="_(* #,##0_);_(* \(#,##0\);_(* &quot;-&quot;??_);_(@_)"/>
    <numFmt numFmtId="170" formatCode="_-* #,##0.00_L_e_k_-;\-* #,##0.00_L_e_k_-;_-* &quot;-&quot;??_L_e_k_-;_-@_-"/>
    <numFmt numFmtId="171" formatCode="_-* #,##0_-;\-* #,##0_-;_-* &quot;-&quot;??_-;_-@_-"/>
  </numFmts>
  <fonts count="170"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Garamond"/>
      <family val="1"/>
    </font>
    <font>
      <sz val="8"/>
      <color theme="1"/>
      <name val="Garamond"/>
      <family val="1"/>
    </font>
    <font>
      <b/>
      <sz val="9"/>
      <color theme="1"/>
      <name val="Garamond"/>
      <family val="1"/>
    </font>
    <font>
      <b/>
      <sz val="8"/>
      <color theme="1"/>
      <name val="Garamond"/>
      <family val="1"/>
    </font>
    <font>
      <sz val="10"/>
      <name val="Arial"/>
      <family val="2"/>
    </font>
    <font>
      <b/>
      <sz val="10"/>
      <color theme="1"/>
      <name val="Garamond"/>
      <family val="1"/>
    </font>
    <font>
      <sz val="12"/>
      <color theme="1"/>
      <name val="Calibri"/>
      <family val="2"/>
      <scheme val="minor"/>
    </font>
    <font>
      <sz val="8"/>
      <color rgb="FFFF0000"/>
      <name val="Garamond"/>
      <family val="1"/>
    </font>
    <font>
      <sz val="11"/>
      <name val="Arial Narrow"/>
      <family val="2"/>
      <charset val="238"/>
    </font>
    <font>
      <b/>
      <sz val="11"/>
      <color theme="1"/>
      <name val="Arial Narrow"/>
      <family val="2"/>
      <charset val="238"/>
    </font>
    <font>
      <b/>
      <sz val="11"/>
      <color rgb="FFFF0000"/>
      <name val="Arial Narrow"/>
      <family val="2"/>
      <charset val="238"/>
    </font>
    <font>
      <sz val="11"/>
      <color theme="1"/>
      <name val="Arial Narrow"/>
      <family val="2"/>
      <charset val="238"/>
    </font>
    <font>
      <i/>
      <sz val="11"/>
      <color theme="1"/>
      <name val="Arial Narrow"/>
      <family val="2"/>
      <charset val="238"/>
    </font>
    <font>
      <b/>
      <sz val="11"/>
      <name val="Arial Narrow"/>
      <family val="2"/>
      <charset val="238"/>
    </font>
    <font>
      <b/>
      <sz val="10"/>
      <color theme="1"/>
      <name val="Arial Narrow"/>
      <family val="2"/>
      <charset val="238"/>
    </font>
    <font>
      <sz val="9"/>
      <color theme="1"/>
      <name val="Arial Narrow"/>
      <family val="2"/>
      <charset val="238"/>
    </font>
    <font>
      <b/>
      <sz val="9"/>
      <color theme="1"/>
      <name val="Arial Narrow"/>
      <family val="2"/>
      <charset val="238"/>
    </font>
    <font>
      <b/>
      <sz val="8"/>
      <color theme="1"/>
      <name val="Arial Narrow"/>
      <family val="2"/>
      <charset val="238"/>
    </font>
    <font>
      <sz val="10"/>
      <name val="Arial"/>
      <family val="2"/>
    </font>
    <font>
      <b/>
      <sz val="9"/>
      <color theme="1"/>
      <name val="Garamond"/>
      <family val="1"/>
      <charset val="238"/>
    </font>
    <font>
      <sz val="10"/>
      <name val="Arial"/>
      <family val="2"/>
      <charset val="238"/>
    </font>
    <font>
      <b/>
      <i/>
      <sz val="12"/>
      <color rgb="FFFF0000"/>
      <name val="Arial Narrow"/>
      <family val="2"/>
      <charset val="238"/>
    </font>
    <font>
      <b/>
      <sz val="12"/>
      <color rgb="FFFF0000"/>
      <name val="Arial Narrow"/>
      <family val="2"/>
      <charset val="238"/>
    </font>
    <font>
      <sz val="12"/>
      <color theme="1"/>
      <name val="Arial Narrow"/>
      <family val="2"/>
      <charset val="238"/>
    </font>
    <font>
      <b/>
      <sz val="12"/>
      <color theme="1"/>
      <name val="Arial Narrow"/>
      <family val="2"/>
      <charset val="238"/>
    </font>
    <font>
      <i/>
      <sz val="12"/>
      <color theme="1"/>
      <name val="Arial Narrow"/>
      <family val="2"/>
      <charset val="238"/>
    </font>
    <font>
      <sz val="12"/>
      <name val="Arial Narrow"/>
      <family val="2"/>
      <charset val="238"/>
    </font>
    <font>
      <b/>
      <sz val="12"/>
      <name val="Arial Narrow"/>
      <family val="2"/>
      <charset val="238"/>
    </font>
    <font>
      <b/>
      <sz val="9"/>
      <color indexed="81"/>
      <name val="Tahoma"/>
      <family val="2"/>
      <charset val="238"/>
    </font>
    <font>
      <sz val="9"/>
      <color indexed="81"/>
      <name val="Tahoma"/>
      <family val="2"/>
      <charset val="238"/>
    </font>
    <font>
      <i/>
      <sz val="9"/>
      <color theme="1"/>
      <name val="Arial Narrow"/>
      <family val="2"/>
      <charset val="238"/>
    </font>
    <font>
      <sz val="11"/>
      <color rgb="FF222222"/>
      <name val="Arial Narrow"/>
      <family val="2"/>
      <charset val="238"/>
    </font>
    <font>
      <b/>
      <sz val="12"/>
      <color theme="1"/>
      <name val="Arial"/>
      <family val="2"/>
    </font>
    <font>
      <sz val="12"/>
      <color theme="1"/>
      <name val="Arial"/>
      <family val="2"/>
    </font>
    <font>
      <b/>
      <sz val="12"/>
      <color rgb="FFFF0000"/>
      <name val="Arial"/>
      <family val="2"/>
    </font>
    <font>
      <sz val="12"/>
      <color rgb="FF000000"/>
      <name val="Arial"/>
      <family val="2"/>
    </font>
    <font>
      <sz val="11"/>
      <color theme="1"/>
      <name val="Calibri"/>
      <family val="2"/>
      <charset val="238"/>
      <scheme val="minor"/>
    </font>
    <font>
      <sz val="12"/>
      <name val="Arial"/>
      <family val="2"/>
    </font>
    <font>
      <i/>
      <sz val="12"/>
      <color theme="1"/>
      <name val="Arial"/>
      <family val="2"/>
    </font>
    <font>
      <b/>
      <i/>
      <sz val="12"/>
      <color rgb="FFFF0000"/>
      <name val="Arial"/>
      <family val="2"/>
    </font>
    <font>
      <b/>
      <sz val="12"/>
      <name val="Arial"/>
      <family val="2"/>
    </font>
    <font>
      <i/>
      <sz val="12"/>
      <name val="Arial"/>
      <family val="2"/>
    </font>
    <font>
      <sz val="12"/>
      <color rgb="FFFF0000"/>
      <name val="Arial"/>
      <family val="2"/>
    </font>
    <font>
      <b/>
      <sz val="14"/>
      <color rgb="FFFF0000"/>
      <name val="Arial Narrow"/>
      <family val="2"/>
      <charset val="238"/>
    </font>
    <font>
      <b/>
      <sz val="12"/>
      <color rgb="FFFF0000"/>
      <name val="Arial"/>
      <family val="2"/>
      <charset val="238"/>
    </font>
    <font>
      <b/>
      <i/>
      <sz val="12"/>
      <name val="Arial"/>
      <family val="2"/>
    </font>
    <font>
      <b/>
      <sz val="14"/>
      <name val="Arial Narrow"/>
      <family val="2"/>
      <charset val="238"/>
    </font>
    <font>
      <b/>
      <sz val="12"/>
      <color theme="1"/>
      <name val="Arial"/>
      <family val="2"/>
      <charset val="238"/>
    </font>
    <font>
      <b/>
      <i/>
      <sz val="12"/>
      <color theme="1"/>
      <name val="Arial"/>
      <family val="2"/>
      <charset val="238"/>
    </font>
    <font>
      <sz val="14"/>
      <color theme="1"/>
      <name val="Arial Narrow"/>
      <family val="2"/>
      <charset val="238"/>
    </font>
    <font>
      <b/>
      <u/>
      <sz val="12"/>
      <color theme="1"/>
      <name val="Arial"/>
      <family val="2"/>
    </font>
    <font>
      <b/>
      <sz val="8"/>
      <color indexed="81"/>
      <name val="Tahoma"/>
      <family val="2"/>
    </font>
    <font>
      <sz val="8"/>
      <color indexed="81"/>
      <name val="Tahoma"/>
      <family val="2"/>
    </font>
    <font>
      <b/>
      <sz val="11"/>
      <color theme="1"/>
      <name val="Garamond"/>
      <family val="1"/>
    </font>
    <font>
      <b/>
      <sz val="12"/>
      <color theme="1"/>
      <name val="Garamond"/>
      <family val="1"/>
    </font>
    <font>
      <sz val="9"/>
      <color indexed="12"/>
      <name val="Arial"/>
      <family val="2"/>
    </font>
    <font>
      <b/>
      <sz val="9"/>
      <name val="Arial"/>
      <family val="2"/>
    </font>
    <font>
      <sz val="12"/>
      <color theme="1"/>
      <name val="Garamond"/>
      <family val="1"/>
    </font>
    <font>
      <sz val="11"/>
      <color theme="1"/>
      <name val="Garamond"/>
      <family val="1"/>
    </font>
    <font>
      <b/>
      <sz val="11"/>
      <color rgb="FFFF0000"/>
      <name val="Garamond"/>
      <family val="1"/>
    </font>
    <font>
      <sz val="9"/>
      <color rgb="FFFF0000"/>
      <name val="Arial Narrow"/>
      <family val="2"/>
      <charset val="238"/>
    </font>
    <font>
      <sz val="11"/>
      <name val="Garamond"/>
      <family val="1"/>
    </font>
    <font>
      <b/>
      <sz val="8"/>
      <color indexed="10"/>
      <name val="Garamond"/>
      <family val="1"/>
    </font>
    <font>
      <b/>
      <sz val="8"/>
      <color indexed="8"/>
      <name val="Garamond"/>
      <family val="1"/>
    </font>
    <font>
      <i/>
      <sz val="11"/>
      <color theme="1"/>
      <name val="Garamond"/>
      <family val="1"/>
    </font>
    <font>
      <i/>
      <sz val="9"/>
      <color rgb="FFFF0000"/>
      <name val="Arial Narrow"/>
      <family val="2"/>
      <charset val="238"/>
    </font>
    <font>
      <b/>
      <sz val="8"/>
      <color indexed="10"/>
      <name val="Arial Narrow"/>
      <family val="2"/>
      <charset val="238"/>
    </font>
    <font>
      <b/>
      <sz val="8"/>
      <color indexed="8"/>
      <name val="Arial Narrow"/>
      <family val="2"/>
      <charset val="238"/>
    </font>
    <font>
      <sz val="12"/>
      <color rgb="FFFF0000"/>
      <name val="Arial Narrow"/>
      <family val="2"/>
      <charset val="238"/>
    </font>
    <font>
      <sz val="10"/>
      <name val="Arial Narrow"/>
      <family val="2"/>
      <charset val="238"/>
    </font>
    <font>
      <sz val="10"/>
      <color rgb="FF000000"/>
      <name val="Arial Narrow"/>
      <family val="2"/>
      <charset val="238"/>
    </font>
    <font>
      <sz val="12"/>
      <color rgb="FF000000"/>
      <name val="Arial Narrow"/>
      <family val="2"/>
      <charset val="238"/>
    </font>
    <font>
      <b/>
      <sz val="11"/>
      <color indexed="63"/>
      <name val="Arial Narrow"/>
      <family val="2"/>
      <charset val="238"/>
    </font>
    <font>
      <sz val="11"/>
      <color indexed="63"/>
      <name val="Arial Narrow"/>
      <family val="2"/>
      <charset val="238"/>
    </font>
    <font>
      <sz val="12"/>
      <color rgb="FF222222"/>
      <name val="Arial Narrow"/>
      <family val="2"/>
      <charset val="238"/>
    </font>
    <font>
      <b/>
      <sz val="12"/>
      <color indexed="63"/>
      <name val="Arial Narrow"/>
      <family val="2"/>
      <charset val="238"/>
    </font>
    <font>
      <sz val="12"/>
      <color indexed="63"/>
      <name val="Arial Narrow"/>
      <family val="2"/>
      <charset val="238"/>
    </font>
    <font>
      <b/>
      <sz val="12"/>
      <color indexed="10"/>
      <name val="Arial"/>
      <family val="2"/>
    </font>
    <font>
      <b/>
      <sz val="12"/>
      <color indexed="8"/>
      <name val="Arial"/>
      <family val="2"/>
    </font>
    <font>
      <sz val="10"/>
      <color theme="1"/>
      <name val="Arial"/>
      <family val="2"/>
    </font>
    <font>
      <b/>
      <sz val="12"/>
      <color indexed="10"/>
      <name val="Arial Narrow"/>
      <family val="2"/>
      <charset val="238"/>
    </font>
    <font>
      <b/>
      <sz val="12"/>
      <color indexed="8"/>
      <name val="Arial Narrow"/>
      <family val="2"/>
      <charset val="238"/>
    </font>
    <font>
      <sz val="12"/>
      <name val="Arial Narrow"/>
      <family val="2"/>
    </font>
    <font>
      <b/>
      <sz val="12"/>
      <color rgb="FFFF0000"/>
      <name val="Arial Narrow"/>
      <family val="2"/>
    </font>
    <font>
      <i/>
      <sz val="12"/>
      <color rgb="FFFF0000"/>
      <name val="Arial"/>
      <family val="2"/>
    </font>
    <font>
      <sz val="14"/>
      <name val="Arial Narrow"/>
      <family val="2"/>
      <charset val="238"/>
    </font>
    <font>
      <b/>
      <sz val="11"/>
      <color rgb="FFFF0000"/>
      <name val="Calibri"/>
      <family val="2"/>
      <scheme val="minor"/>
    </font>
    <font>
      <sz val="9"/>
      <color theme="1"/>
      <name val="Garamond"/>
      <family val="1"/>
    </font>
    <font>
      <b/>
      <sz val="8"/>
      <color theme="1"/>
      <name val="Garamond"/>
      <family val="1"/>
      <charset val="238"/>
    </font>
    <font>
      <sz val="8"/>
      <name val="Garamond"/>
      <family val="1"/>
    </font>
    <font>
      <b/>
      <sz val="8"/>
      <color rgb="FFFF0000"/>
      <name val="Garamond"/>
      <family val="1"/>
    </font>
    <font>
      <b/>
      <sz val="9"/>
      <name val="Garamond"/>
      <family val="1"/>
    </font>
    <font>
      <i/>
      <sz val="9"/>
      <color theme="1"/>
      <name val="Garamond"/>
      <family val="1"/>
    </font>
    <font>
      <sz val="9"/>
      <name val="Garamond"/>
      <family val="1"/>
    </font>
    <font>
      <b/>
      <i/>
      <sz val="9"/>
      <color rgb="FFFF0000"/>
      <name val="Garamond"/>
      <family val="1"/>
    </font>
    <font>
      <b/>
      <i/>
      <sz val="8"/>
      <color theme="1"/>
      <name val="Garamond"/>
      <family val="1"/>
      <charset val="238"/>
    </font>
    <font>
      <b/>
      <sz val="9"/>
      <color rgb="FFFF0000"/>
      <name val="Garamond"/>
      <family val="1"/>
    </font>
    <font>
      <i/>
      <sz val="8"/>
      <color theme="1"/>
      <name val="Garamond"/>
      <family val="1"/>
    </font>
    <font>
      <b/>
      <i/>
      <sz val="8"/>
      <color theme="1"/>
      <name val="Garamond"/>
      <family val="1"/>
    </font>
    <font>
      <b/>
      <i/>
      <sz val="9"/>
      <name val="Garamond"/>
      <family val="1"/>
    </font>
    <font>
      <sz val="8"/>
      <color theme="1"/>
      <name val="Times New Roman"/>
      <family val="1"/>
    </font>
    <font>
      <sz val="9"/>
      <color theme="1"/>
      <name val="Garamond"/>
      <family val="1"/>
      <charset val="238"/>
    </font>
    <font>
      <b/>
      <sz val="8"/>
      <name val="Garamond"/>
      <family val="1"/>
    </font>
    <font>
      <b/>
      <sz val="10"/>
      <color theme="1"/>
      <name val="Garamond"/>
      <family val="1"/>
      <charset val="238"/>
    </font>
    <font>
      <sz val="8"/>
      <color theme="1"/>
      <name val="Garamond"/>
      <family val="1"/>
      <charset val="238"/>
    </font>
    <font>
      <sz val="8"/>
      <color indexed="10"/>
      <name val="Garamond"/>
      <family val="1"/>
    </font>
    <font>
      <sz val="8"/>
      <color indexed="8"/>
      <name val="Garamond"/>
      <family val="1"/>
    </font>
    <font>
      <sz val="12"/>
      <color theme="1"/>
      <name val="Garamond"/>
      <family val="1"/>
      <charset val="238"/>
    </font>
    <font>
      <b/>
      <sz val="12"/>
      <color theme="1"/>
      <name val="Garamond"/>
      <family val="1"/>
      <charset val="238"/>
    </font>
    <font>
      <sz val="8"/>
      <color theme="1"/>
      <name val="Calibri"/>
      <family val="2"/>
      <scheme val="minor"/>
    </font>
    <font>
      <sz val="8"/>
      <name val="Calibri"/>
      <family val="2"/>
      <charset val="238"/>
      <scheme val="minor"/>
    </font>
    <font>
      <sz val="8"/>
      <name val="Garamond"/>
      <family val="1"/>
      <charset val="238"/>
    </font>
    <font>
      <b/>
      <sz val="8"/>
      <color rgb="FFFF0000"/>
      <name val="Garamond"/>
      <family val="1"/>
      <charset val="238"/>
    </font>
    <font>
      <sz val="8"/>
      <name val="Arial Narrow"/>
      <family val="2"/>
      <charset val="238"/>
    </font>
    <font>
      <b/>
      <i/>
      <sz val="9"/>
      <color theme="1"/>
      <name val="Garamond"/>
      <family val="1"/>
    </font>
    <font>
      <b/>
      <i/>
      <sz val="9"/>
      <color rgb="FFFF0000"/>
      <name val="Garamond"/>
      <family val="1"/>
      <charset val="238"/>
    </font>
    <font>
      <b/>
      <i/>
      <sz val="8"/>
      <color rgb="FFFF0000"/>
      <name val="Garamond"/>
      <family val="1"/>
    </font>
    <font>
      <i/>
      <sz val="8"/>
      <color theme="1"/>
      <name val="Garamond"/>
      <family val="1"/>
      <charset val="238"/>
    </font>
    <font>
      <sz val="12"/>
      <color rgb="FF000000"/>
      <name val="Garamond"/>
      <family val="1"/>
    </font>
    <font>
      <sz val="8"/>
      <color rgb="FF000000"/>
      <name val="Garamond"/>
      <family val="1"/>
    </font>
    <font>
      <sz val="9"/>
      <color rgb="FF000000"/>
      <name val="Garamond"/>
      <family val="1"/>
    </font>
    <font>
      <sz val="9"/>
      <color rgb="FF000000"/>
      <name val="Garamond"/>
      <family val="1"/>
      <charset val="238"/>
    </font>
    <font>
      <sz val="10"/>
      <color rgb="FF000000"/>
      <name val="Garamond"/>
      <family val="1"/>
      <charset val="238"/>
    </font>
    <font>
      <sz val="9"/>
      <color rgb="FFFF0000"/>
      <name val="Garamond"/>
      <family val="1"/>
    </font>
    <font>
      <b/>
      <sz val="9"/>
      <color rgb="FF000000"/>
      <name val="Garamond"/>
      <family val="1"/>
    </font>
    <font>
      <b/>
      <sz val="9"/>
      <color rgb="FFFF0000"/>
      <name val="Garamond"/>
      <family val="1"/>
      <charset val="238"/>
    </font>
    <font>
      <b/>
      <i/>
      <sz val="10"/>
      <color theme="1"/>
      <name val="Garamond"/>
      <family val="1"/>
    </font>
    <font>
      <i/>
      <sz val="10"/>
      <color theme="1"/>
      <name val="Garamond"/>
      <family val="1"/>
    </font>
    <font>
      <sz val="10"/>
      <color theme="1"/>
      <name val="Calibri"/>
      <family val="2"/>
      <scheme val="minor"/>
    </font>
    <font>
      <b/>
      <sz val="10"/>
      <color rgb="FFFF0000"/>
      <name val="Garamond"/>
      <family val="1"/>
    </font>
    <font>
      <b/>
      <sz val="9"/>
      <color indexed="10"/>
      <name val="Garamond"/>
      <family val="1"/>
    </font>
    <font>
      <b/>
      <sz val="9"/>
      <color indexed="8"/>
      <name val="Garamond"/>
      <family val="1"/>
    </font>
    <font>
      <b/>
      <sz val="9"/>
      <color theme="1"/>
      <name val="Times New Roman"/>
      <family val="1"/>
    </font>
    <font>
      <sz val="10"/>
      <color theme="1"/>
      <name val="Garamond"/>
      <family val="1"/>
      <charset val="238"/>
    </font>
    <font>
      <sz val="9"/>
      <name val="Garamond"/>
      <family val="1"/>
      <charset val="238"/>
    </font>
    <font>
      <i/>
      <sz val="9"/>
      <name val="Garamond"/>
      <family val="1"/>
    </font>
    <font>
      <sz val="10"/>
      <color theme="1"/>
      <name val="Arial Narrow"/>
      <family val="2"/>
      <charset val="238"/>
    </font>
    <font>
      <b/>
      <sz val="10"/>
      <color indexed="10"/>
      <name val="Arial Narrow"/>
      <family val="2"/>
      <charset val="238"/>
    </font>
    <font>
      <b/>
      <sz val="10"/>
      <color indexed="8"/>
      <name val="Arial Narrow"/>
      <family val="2"/>
      <charset val="238"/>
    </font>
    <font>
      <b/>
      <i/>
      <sz val="12"/>
      <color theme="1"/>
      <name val="Arial Narrow"/>
      <family val="2"/>
      <charset val="238"/>
    </font>
    <font>
      <b/>
      <i/>
      <sz val="11"/>
      <color rgb="FFFF0000"/>
      <name val="Arial Narrow"/>
      <family val="2"/>
      <charset val="238"/>
    </font>
    <font>
      <b/>
      <i/>
      <sz val="10"/>
      <color rgb="FFFF0000"/>
      <name val="Arial Narrow"/>
      <family val="2"/>
      <charset val="238"/>
    </font>
    <font>
      <b/>
      <sz val="10"/>
      <color rgb="FFFF0000"/>
      <name val="Arial Narrow"/>
      <family val="2"/>
      <charset val="238"/>
    </font>
    <font>
      <b/>
      <sz val="9"/>
      <color rgb="FFFF0000"/>
      <name val="Arial Narrow"/>
      <family val="2"/>
      <charset val="238"/>
    </font>
    <font>
      <sz val="11"/>
      <color rgb="FF000000"/>
      <name val="Arial Narrow"/>
      <family val="2"/>
      <charset val="238"/>
    </font>
    <font>
      <b/>
      <i/>
      <sz val="9"/>
      <color rgb="FFFF0000"/>
      <name val="Arial Narrow"/>
      <family val="2"/>
      <charset val="238"/>
    </font>
    <font>
      <b/>
      <sz val="10"/>
      <name val="Arial Narrow"/>
      <family val="2"/>
      <charset val="238"/>
    </font>
    <font>
      <b/>
      <i/>
      <sz val="9"/>
      <color theme="1"/>
      <name val="Arial Narrow"/>
      <family val="2"/>
      <charset val="238"/>
    </font>
    <font>
      <b/>
      <sz val="10"/>
      <color rgb="FF000000"/>
      <name val="Arial Narrow"/>
      <family val="2"/>
      <charset val="238"/>
    </font>
    <font>
      <sz val="11"/>
      <color rgb="FFFF0000"/>
      <name val="Arial Narrow"/>
      <family val="2"/>
      <charset val="238"/>
    </font>
    <font>
      <b/>
      <sz val="11"/>
      <color rgb="FF000000"/>
      <name val="Arial Narrow"/>
      <family val="2"/>
      <charset val="238"/>
    </font>
    <font>
      <b/>
      <sz val="9"/>
      <name val="Arial Narrow"/>
      <family val="2"/>
      <charset val="238"/>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59999389629810485"/>
        <bgColor indexed="64"/>
      </patternFill>
    </fill>
  </fills>
  <borders count="13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top/>
      <bottom style="medium">
        <color rgb="FF2E74B5"/>
      </bottom>
      <diagonal/>
    </border>
    <border>
      <left/>
      <right style="medium">
        <color rgb="FF2E74B5"/>
      </right>
      <top style="medium">
        <color rgb="FF2E74B5"/>
      </top>
      <bottom style="medium">
        <color rgb="FF2E74B5"/>
      </bottom>
      <diagonal/>
    </border>
    <border>
      <left/>
      <right style="medium">
        <color rgb="FF2E74B5"/>
      </right>
      <top/>
      <bottom style="medium">
        <color rgb="FF2E74B5"/>
      </bottom>
      <diagonal/>
    </border>
    <border>
      <left style="medium">
        <color rgb="FF2E74B5"/>
      </left>
      <right style="medium">
        <color rgb="FF2E74B5"/>
      </right>
      <top/>
      <bottom style="medium">
        <color rgb="FF2E74B5"/>
      </bottom>
      <diagonal/>
    </border>
    <border>
      <left/>
      <right style="medium">
        <color rgb="FF2E74B5"/>
      </right>
      <top/>
      <bottom/>
      <diagonal/>
    </border>
    <border>
      <left style="medium">
        <color rgb="FF2E74B5"/>
      </left>
      <right style="medium">
        <color rgb="FF2E74B5"/>
      </right>
      <top style="medium">
        <color rgb="FF2E74B5"/>
      </top>
      <bottom/>
      <diagonal/>
    </border>
    <border>
      <left style="medium">
        <color rgb="FF2E74B5"/>
      </left>
      <right style="medium">
        <color rgb="FF2E74B5"/>
      </right>
      <top style="medium">
        <color rgb="FF2E74B5"/>
      </top>
      <bottom style="medium">
        <color rgb="FF2E74B5"/>
      </bottom>
      <diagonal/>
    </border>
    <border>
      <left style="medium">
        <color rgb="FF2E74B5"/>
      </left>
      <right style="medium">
        <color rgb="FF2E74B5"/>
      </right>
      <top/>
      <bottom/>
      <diagonal/>
    </border>
    <border>
      <left style="medium">
        <color rgb="FF2E74B5"/>
      </left>
      <right/>
      <top/>
      <bottom style="medium">
        <color rgb="FF2E74B5"/>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2E74B5"/>
      </left>
      <right/>
      <top style="medium">
        <color rgb="FF2E74B5"/>
      </top>
      <bottom/>
      <diagonal/>
    </border>
    <border>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dashed">
        <color indexed="64"/>
      </left>
      <right style="dashed">
        <color indexed="64"/>
      </right>
      <top style="dashed">
        <color indexed="64"/>
      </top>
      <bottom style="dashed">
        <color indexed="64"/>
      </bottom>
      <diagonal/>
    </border>
    <border>
      <left style="medium">
        <color rgb="FF2E74B5"/>
      </left>
      <right style="medium">
        <color rgb="FF2E74B5"/>
      </right>
      <top style="medium">
        <color rgb="FF2E74B5"/>
      </top>
      <bottom style="thin">
        <color indexed="64"/>
      </bottom>
      <diagonal/>
    </border>
    <border>
      <left style="dotted">
        <color indexed="64"/>
      </left>
      <right style="dotted">
        <color indexed="64"/>
      </right>
      <top style="dotted">
        <color indexed="64"/>
      </top>
      <bottom style="medium">
        <color indexed="64"/>
      </bottom>
      <diagonal/>
    </border>
    <border>
      <left style="dashed">
        <color indexed="64"/>
      </left>
      <right style="dashed">
        <color indexed="64"/>
      </right>
      <top style="dashed">
        <color indexed="64"/>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rgb="FF2E74B5"/>
      </top>
      <bottom style="medium">
        <color rgb="FF2E74B5"/>
      </bottom>
      <diagonal/>
    </border>
    <border>
      <left style="double">
        <color rgb="FF2E74B5"/>
      </left>
      <right style="double">
        <color rgb="FF2E74B5"/>
      </right>
      <top style="double">
        <color rgb="FF2E74B5"/>
      </top>
      <bottom style="double">
        <color rgb="FF2E74B5"/>
      </bottom>
      <diagonal/>
    </border>
    <border>
      <left style="dashed">
        <color indexed="64"/>
      </left>
      <right style="dashed">
        <color indexed="64"/>
      </right>
      <top style="dashed">
        <color indexed="64"/>
      </top>
      <bottom/>
      <diagonal/>
    </border>
    <border>
      <left style="dashed">
        <color indexed="64"/>
      </left>
      <right style="medium">
        <color rgb="FF2E74B5"/>
      </right>
      <top style="dashed">
        <color indexed="64"/>
      </top>
      <bottom/>
      <diagonal/>
    </border>
    <border>
      <left style="dashed">
        <color indexed="64"/>
      </left>
      <right style="medium">
        <color rgb="FF2E74B5"/>
      </right>
      <top style="dashed">
        <color indexed="64"/>
      </top>
      <bottom style="dashed">
        <color indexed="64"/>
      </bottom>
      <diagonal/>
    </border>
    <border>
      <left style="medium">
        <color rgb="FF2E74B5"/>
      </left>
      <right style="medium">
        <color indexed="64"/>
      </right>
      <top/>
      <bottom style="medium">
        <color rgb="FF2E74B5"/>
      </bottom>
      <diagonal/>
    </border>
    <border>
      <left style="thin">
        <color theme="4"/>
      </left>
      <right style="thin">
        <color theme="4"/>
      </right>
      <top style="thin">
        <color theme="4"/>
      </top>
      <bottom style="thin">
        <color theme="4"/>
      </bottom>
      <diagonal/>
    </border>
    <border>
      <left style="medium">
        <color indexed="64"/>
      </left>
      <right style="medium">
        <color indexed="64"/>
      </right>
      <top/>
      <bottom style="medium">
        <color indexed="64"/>
      </bottom>
      <diagonal/>
    </border>
    <border>
      <left style="double">
        <color rgb="FF2E74B5"/>
      </left>
      <right/>
      <top style="double">
        <color rgb="FF2E74B5"/>
      </top>
      <bottom style="double">
        <color rgb="FF2E74B5"/>
      </bottom>
      <diagonal/>
    </border>
    <border>
      <left style="medium">
        <color rgb="FF2E74B5"/>
      </left>
      <right/>
      <top style="medium">
        <color rgb="FF2E74B5"/>
      </top>
      <bottom style="medium">
        <color theme="3" tint="0.39994506668294322"/>
      </bottom>
      <diagonal/>
    </border>
    <border>
      <left/>
      <right/>
      <top style="medium">
        <color rgb="FF2E74B5"/>
      </top>
      <bottom style="medium">
        <color theme="3" tint="0.39994506668294322"/>
      </bottom>
      <diagonal/>
    </border>
    <border>
      <left/>
      <right style="medium">
        <color rgb="FF2E74B5"/>
      </right>
      <top style="medium">
        <color rgb="FF2E74B5"/>
      </top>
      <bottom style="medium">
        <color theme="3" tint="0.39994506668294322"/>
      </bottom>
      <diagonal/>
    </border>
    <border>
      <left style="medium">
        <color theme="3" tint="0.39994506668294322"/>
      </left>
      <right style="medium">
        <color theme="3" tint="0.39991454817346722"/>
      </right>
      <top style="medium">
        <color rgb="FF2E74B5"/>
      </top>
      <bottom style="medium">
        <color theme="3" tint="0.39994506668294322"/>
      </bottom>
      <diagonal/>
    </border>
    <border>
      <left/>
      <right/>
      <top style="medium">
        <color theme="3" tint="0.39994506668294322"/>
      </top>
      <bottom style="medium">
        <color theme="3" tint="0.39994506668294322"/>
      </bottom>
      <diagonal/>
    </border>
    <border>
      <left/>
      <right style="medium">
        <color theme="3" tint="0.39994506668294322"/>
      </right>
      <top style="medium">
        <color theme="3" tint="0.39994506668294322"/>
      </top>
      <bottom style="medium">
        <color theme="3" tint="0.39994506668294322"/>
      </bottom>
      <diagonal/>
    </border>
    <border>
      <left style="medium">
        <color indexed="64"/>
      </left>
      <right style="medium">
        <color rgb="FF2E74B5"/>
      </right>
      <top style="medium">
        <color indexed="64"/>
      </top>
      <bottom style="medium">
        <color rgb="FF2E74B5"/>
      </bottom>
      <diagonal/>
    </border>
    <border>
      <left style="medium">
        <color rgb="FF2E74B5"/>
      </left>
      <right/>
      <top style="medium">
        <color indexed="64"/>
      </top>
      <bottom style="medium">
        <color rgb="FF2E74B5"/>
      </bottom>
      <diagonal/>
    </border>
    <border>
      <left/>
      <right/>
      <top style="medium">
        <color indexed="64"/>
      </top>
      <bottom style="medium">
        <color rgb="FF2E74B5"/>
      </bottom>
      <diagonal/>
    </border>
    <border>
      <left/>
      <right style="medium">
        <color indexed="64"/>
      </right>
      <top style="medium">
        <color indexed="64"/>
      </top>
      <bottom style="medium">
        <color rgb="FF2E74B5"/>
      </bottom>
      <diagonal/>
    </border>
    <border>
      <left/>
      <right style="medium">
        <color indexed="64"/>
      </right>
      <top style="medium">
        <color rgb="FF2E74B5"/>
      </top>
      <bottom style="medium">
        <color rgb="FF2E74B5"/>
      </bottom>
      <diagonal/>
    </border>
    <border>
      <left style="medium">
        <color indexed="64"/>
      </left>
      <right style="medium">
        <color rgb="FF2E74B5"/>
      </right>
      <top/>
      <bottom style="medium">
        <color rgb="FF2E74B5"/>
      </bottom>
      <diagonal/>
    </border>
    <border>
      <left/>
      <right style="medium">
        <color indexed="64"/>
      </right>
      <top/>
      <bottom style="medium">
        <color rgb="FF2E74B5"/>
      </bottom>
      <diagonal/>
    </border>
    <border>
      <left style="medium">
        <color indexed="64"/>
      </left>
      <right style="medium">
        <color rgb="FF2E74B5"/>
      </right>
      <top/>
      <bottom style="medium">
        <color indexed="64"/>
      </bottom>
      <diagonal/>
    </border>
    <border>
      <left/>
      <right style="medium">
        <color rgb="FF2E74B5"/>
      </right>
      <top/>
      <bottom style="medium">
        <color indexed="64"/>
      </bottom>
      <diagonal/>
    </border>
    <border>
      <left/>
      <right style="medium">
        <color indexed="64"/>
      </right>
      <top/>
      <bottom style="medium">
        <color indexed="64"/>
      </bottom>
      <diagonal/>
    </border>
    <border>
      <left style="dashed">
        <color indexed="64"/>
      </left>
      <right/>
      <top style="dashed">
        <color indexed="64"/>
      </top>
      <bottom style="dashed">
        <color indexed="64"/>
      </bottom>
      <diagonal/>
    </border>
    <border>
      <left style="medium">
        <color rgb="FF2E74B5"/>
      </left>
      <right style="medium">
        <color rgb="FF2E74B5"/>
      </right>
      <top style="medium">
        <color indexed="64"/>
      </top>
      <bottom style="medium">
        <color rgb="FF2E74B5"/>
      </bottom>
      <diagonal/>
    </border>
    <border>
      <left style="medium">
        <color indexed="64"/>
      </left>
      <right style="medium">
        <color rgb="FF2E74B5"/>
      </right>
      <top style="medium">
        <color rgb="FF2E74B5"/>
      </top>
      <bottom/>
      <diagonal/>
    </border>
    <border>
      <left/>
      <right style="medium">
        <color indexed="64"/>
      </right>
      <top/>
      <bottom/>
      <diagonal/>
    </border>
    <border>
      <left style="thin">
        <color theme="4"/>
      </left>
      <right style="medium">
        <color indexed="64"/>
      </right>
      <top style="thin">
        <color theme="4"/>
      </top>
      <bottom style="thin">
        <color theme="4"/>
      </bottom>
      <diagonal/>
    </border>
    <border>
      <left style="medium">
        <color indexed="64"/>
      </left>
      <right style="medium">
        <color rgb="FF2E74B5"/>
      </right>
      <top/>
      <bottom/>
      <diagonal/>
    </border>
    <border>
      <left style="medium">
        <color indexed="64"/>
      </left>
      <right/>
      <top style="medium">
        <color indexed="64"/>
      </top>
      <bottom style="medium">
        <color rgb="FF2E74B5"/>
      </bottom>
      <diagonal/>
    </border>
    <border>
      <left/>
      <right style="medium">
        <color rgb="FF2E74B5"/>
      </right>
      <top style="medium">
        <color indexed="64"/>
      </top>
      <bottom style="medium">
        <color rgb="FF2E74B5"/>
      </bottom>
      <diagonal/>
    </border>
    <border>
      <left/>
      <right style="medium">
        <color indexed="64"/>
      </right>
      <top style="medium">
        <color rgb="FF2E74B5"/>
      </top>
      <bottom/>
      <diagonal/>
    </border>
    <border>
      <left style="medium">
        <color indexed="64"/>
      </left>
      <right/>
      <top/>
      <bottom style="medium">
        <color rgb="FF2E74B5"/>
      </bottom>
      <diagonal/>
    </border>
    <border>
      <left style="medium">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rgb="FF2E74B5"/>
      </left>
      <right style="medium">
        <color rgb="FF2E74B5"/>
      </right>
      <top style="medium">
        <color rgb="FF2E74B5"/>
      </top>
      <bottom style="medium">
        <color theme="3" tint="0.39997558519241921"/>
      </bottom>
      <diagonal/>
    </border>
    <border>
      <left style="medium">
        <color theme="3" tint="0.39997558519241921"/>
      </left>
      <right/>
      <top style="medium">
        <color theme="3" tint="0.39997558519241921"/>
      </top>
      <bottom style="medium">
        <color theme="3" tint="0.39997558519241921"/>
      </bottom>
      <diagonal/>
    </border>
    <border>
      <left/>
      <right/>
      <top style="medium">
        <color theme="3" tint="0.39997558519241921"/>
      </top>
      <bottom style="medium">
        <color theme="3" tint="0.39997558519241921"/>
      </bottom>
      <diagonal/>
    </border>
    <border>
      <left/>
      <right style="medium">
        <color theme="3" tint="0.39997558519241921"/>
      </right>
      <top style="medium">
        <color theme="3" tint="0.39997558519241921"/>
      </top>
      <bottom style="medium">
        <color theme="3" tint="0.39997558519241921"/>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theme="4" tint="-0.249977111117893"/>
      </left>
      <right/>
      <top style="medium">
        <color theme="4" tint="-0.249977111117893"/>
      </top>
      <bottom style="medium">
        <color theme="4" tint="-0.249977111117893"/>
      </bottom>
      <diagonal/>
    </border>
    <border>
      <left/>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77111117893"/>
      </left>
      <right style="medium">
        <color rgb="FF2E74B5"/>
      </right>
      <top style="medium">
        <color rgb="FF2E74B5"/>
      </top>
      <bottom style="medium">
        <color rgb="FF2E74B5"/>
      </bottom>
      <diagonal/>
    </border>
    <border>
      <left style="medium">
        <color rgb="FF2E74B5"/>
      </left>
      <right style="medium">
        <color rgb="FF2E74B5"/>
      </right>
      <top style="medium">
        <color theme="4" tint="-0.249977111117893"/>
      </top>
      <bottom style="medium">
        <color rgb="FF2E74B5"/>
      </bottom>
      <diagonal/>
    </border>
    <border>
      <left style="medium">
        <color rgb="FF0070C0"/>
      </left>
      <right style="medium">
        <color rgb="FF0070C0"/>
      </right>
      <top style="medium">
        <color rgb="FF0070C0"/>
      </top>
      <bottom style="medium">
        <color rgb="FF0070C0"/>
      </bottom>
      <diagonal/>
    </border>
    <border>
      <left style="medium">
        <color rgb="FF2E74B5"/>
      </left>
      <right/>
      <top style="thin">
        <color indexed="64"/>
      </top>
      <bottom style="medium">
        <color rgb="FF2E74B5"/>
      </bottom>
      <diagonal/>
    </border>
    <border>
      <left/>
      <right style="medium">
        <color rgb="FF2E74B5"/>
      </right>
      <top style="thin">
        <color indexed="64"/>
      </top>
      <bottom style="medium">
        <color rgb="FF2E74B5"/>
      </bottom>
      <diagonal/>
    </border>
    <border>
      <left style="thin">
        <color indexed="64"/>
      </left>
      <right style="thin">
        <color indexed="64"/>
      </right>
      <top style="thin">
        <color indexed="64"/>
      </top>
      <bottom/>
      <diagonal/>
    </border>
    <border>
      <left style="medium">
        <color rgb="FF2E74B5"/>
      </left>
      <right/>
      <top style="medium">
        <color theme="4" tint="-0.249977111117893"/>
      </top>
      <bottom style="medium">
        <color rgb="FF2E74B5"/>
      </bottom>
      <diagonal/>
    </border>
    <border>
      <left/>
      <right/>
      <top style="medium">
        <color theme="4" tint="-0.249977111117893"/>
      </top>
      <bottom style="medium">
        <color rgb="FF2E74B5"/>
      </bottom>
      <diagonal/>
    </border>
    <border>
      <left/>
      <right style="medium">
        <color rgb="FF2E74B5"/>
      </right>
      <top style="medium">
        <color theme="4" tint="-0.249977111117893"/>
      </top>
      <bottom style="medium">
        <color rgb="FF2E74B5"/>
      </bottom>
      <diagonal/>
    </border>
    <border>
      <left style="medium">
        <color rgb="FF2E74B5"/>
      </left>
      <right style="medium">
        <color rgb="FF2E74B5"/>
      </right>
      <top style="medium">
        <color rgb="FF2E74B5"/>
      </top>
      <bottom style="medium">
        <color theme="4" tint="-0.249977111117893"/>
      </bottom>
      <diagonal/>
    </border>
    <border>
      <left style="medium">
        <color rgb="FF2E74B5"/>
      </left>
      <right style="medium">
        <color rgb="FF2E74B5"/>
      </right>
      <top style="medium">
        <color theme="4" tint="-0.249977111117893"/>
      </top>
      <bottom style="medium">
        <color theme="4" tint="-0.249977111117893"/>
      </bottom>
      <diagonal/>
    </border>
    <border>
      <left style="dashed">
        <color indexed="64"/>
      </left>
      <right/>
      <top style="dashed">
        <color indexed="64"/>
      </top>
      <bottom/>
      <diagonal/>
    </border>
    <border>
      <left style="medium">
        <color rgb="FF2E74B5"/>
      </left>
      <right style="medium">
        <color theme="4" tint="-0.249977111117893"/>
      </right>
      <top style="medium">
        <color rgb="FF2E74B5"/>
      </top>
      <bottom style="medium">
        <color rgb="FF2E74B5"/>
      </bottom>
      <diagonal/>
    </border>
    <border>
      <left style="medium">
        <color theme="4" tint="-0.249977111117893"/>
      </left>
      <right style="medium">
        <color rgb="FF2E74B5"/>
      </right>
      <top style="medium">
        <color rgb="FF2E74B5"/>
      </top>
      <bottom style="medium">
        <color theme="4" tint="-0.249977111117893"/>
      </bottom>
      <diagonal/>
    </border>
    <border>
      <left/>
      <right style="medium">
        <color rgb="FF2E74B5"/>
      </right>
      <top style="medium">
        <color rgb="FF2E74B5"/>
      </top>
      <bottom style="medium">
        <color theme="4" tint="-0.249977111117893"/>
      </bottom>
      <diagonal/>
    </border>
    <border>
      <left style="medium">
        <color theme="4" tint="-0.249977111117893"/>
      </left>
      <right style="medium">
        <color rgb="FF2E74B5"/>
      </right>
      <top style="medium">
        <color theme="4" tint="-0.249977111117893"/>
      </top>
      <bottom style="medium">
        <color theme="4" tint="-0.249977111117893"/>
      </bottom>
      <diagonal/>
    </border>
    <border>
      <left style="medium">
        <color rgb="FF2E74B5"/>
      </left>
      <right style="medium">
        <color rgb="FF2E74B5"/>
      </right>
      <top/>
      <bottom style="medium">
        <color theme="4" tint="-0.249977111117893"/>
      </bottom>
      <diagonal/>
    </border>
    <border>
      <left style="dashed">
        <color indexed="64"/>
      </left>
      <right/>
      <top/>
      <bottom style="medium">
        <color theme="4" tint="-0.249977111117893"/>
      </bottom>
      <diagonal/>
    </border>
    <border>
      <left style="medium">
        <color theme="4" tint="-0.249977111117893"/>
      </left>
      <right/>
      <top/>
      <bottom/>
      <diagonal/>
    </border>
    <border>
      <left/>
      <right style="medium">
        <color rgb="FF2E74B5"/>
      </right>
      <top/>
      <bottom style="medium">
        <color theme="4" tint="-0.249977111117893"/>
      </bottom>
      <diagonal/>
    </border>
    <border>
      <left style="dashed">
        <color indexed="64"/>
      </left>
      <right style="dashed">
        <color indexed="64"/>
      </right>
      <top style="dashed">
        <color indexed="64"/>
      </top>
      <bottom style="medium">
        <color theme="4" tint="-0.249977111117893"/>
      </bottom>
      <diagonal/>
    </border>
    <border>
      <left style="medium">
        <color rgb="FF2E74B5"/>
      </left>
      <right style="medium">
        <color rgb="FF2E74B5"/>
      </right>
      <top style="thin">
        <color indexed="64"/>
      </top>
      <bottom style="medium">
        <color theme="4" tint="-0.249977111117893"/>
      </bottom>
      <diagonal/>
    </border>
    <border>
      <left style="medium">
        <color rgb="FF2E74B5"/>
      </left>
      <right style="medium">
        <color theme="4" tint="-0.249977111117893"/>
      </right>
      <top style="medium">
        <color rgb="FF2E74B5"/>
      </top>
      <bottom style="medium">
        <color theme="4" tint="-0.249977111117893"/>
      </bottom>
      <diagonal/>
    </border>
    <border>
      <left/>
      <right/>
      <top style="thin">
        <color indexed="64"/>
      </top>
      <bottom style="medium">
        <color theme="4" tint="-0.249977111117893"/>
      </bottom>
      <diagonal/>
    </border>
    <border>
      <left style="medium">
        <color theme="4" tint="-0.249977111117893"/>
      </left>
      <right style="medium">
        <color theme="4" tint="-0.249977111117893"/>
      </right>
      <top/>
      <bottom/>
      <diagonal/>
    </border>
    <border>
      <left style="medium">
        <color theme="4" tint="-0.249977111117893"/>
      </left>
      <right style="medium">
        <color rgb="FF2E74B5"/>
      </right>
      <top/>
      <bottom style="medium">
        <color rgb="FF2E74B5"/>
      </bottom>
      <diagonal/>
    </border>
    <border>
      <left style="thin">
        <color indexed="64"/>
      </left>
      <right style="thin">
        <color indexed="64"/>
      </right>
      <top/>
      <bottom/>
      <diagonal/>
    </border>
    <border>
      <left style="thin">
        <color indexed="64"/>
      </left>
      <right style="thin">
        <color indexed="64"/>
      </right>
      <top style="medium">
        <color theme="4" tint="-0.249977111117893"/>
      </top>
      <bottom/>
      <diagonal/>
    </border>
    <border>
      <left style="medium">
        <color indexed="64"/>
      </left>
      <right style="medium">
        <color theme="4" tint="-0.249977111117893"/>
      </right>
      <top style="medium">
        <color theme="4" tint="-0.249977111117893"/>
      </top>
      <bottom style="medium">
        <color theme="4" tint="-0.249977111117893"/>
      </bottom>
      <diagonal/>
    </border>
    <border>
      <left style="medium">
        <color theme="4" tint="-0.249977111117893"/>
      </left>
      <right/>
      <top style="medium">
        <color rgb="FF2E74B5"/>
      </top>
      <bottom style="medium">
        <color rgb="FF2E74B5"/>
      </bottom>
      <diagonal/>
    </border>
    <border>
      <left/>
      <right style="medium">
        <color theme="4" tint="-0.249977111117893"/>
      </right>
      <top style="medium">
        <color rgb="FF2E74B5"/>
      </top>
      <bottom style="medium">
        <color rgb="FF2E74B5"/>
      </bottom>
      <diagonal/>
    </border>
    <border>
      <left style="medium">
        <color rgb="FF2E74B5"/>
      </left>
      <right style="medium">
        <color rgb="FF2E74B5"/>
      </right>
      <top style="medium">
        <color theme="3" tint="0.39997558519241921"/>
      </top>
      <bottom style="medium">
        <color rgb="FF2E74B5"/>
      </bottom>
      <diagonal/>
    </border>
    <border>
      <left style="medium">
        <color theme="4" tint="-0.249977111117893"/>
      </left>
      <right style="medium">
        <color theme="4"/>
      </right>
      <top style="medium">
        <color theme="4" tint="-0.249977111117893"/>
      </top>
      <bottom style="medium">
        <color theme="4" tint="-0.249977111117893"/>
      </bottom>
      <diagonal/>
    </border>
    <border>
      <left style="medium">
        <color theme="4"/>
      </left>
      <right style="medium">
        <color rgb="FF2E74B5"/>
      </right>
      <top/>
      <bottom style="medium">
        <color theme="4" tint="-0.249977111117893"/>
      </bottom>
      <diagonal/>
    </border>
    <border>
      <left style="medium">
        <color theme="4" tint="-0.249977111117893"/>
      </left>
      <right style="medium">
        <color theme="4" tint="-0.249977111117893"/>
      </right>
      <top/>
      <bottom style="medium">
        <color theme="4" tint="-0.249977111117893"/>
      </bottom>
      <diagonal/>
    </border>
    <border>
      <left style="medium">
        <color rgb="FF2E74B5"/>
      </left>
      <right style="medium">
        <color rgb="FF2E74B5"/>
      </right>
      <top/>
      <bottom style="medium">
        <color theme="8"/>
      </bottom>
      <diagonal/>
    </border>
    <border>
      <left style="medium">
        <color theme="8"/>
      </left>
      <right style="medium">
        <color rgb="FF2E74B5"/>
      </right>
      <top style="medium">
        <color theme="8"/>
      </top>
      <bottom style="medium">
        <color rgb="FF2E74B5"/>
      </bottom>
      <diagonal/>
    </border>
    <border>
      <left style="medium">
        <color theme="4" tint="-0.249977111117893"/>
      </left>
      <right style="medium">
        <color theme="4" tint="-0.249977111117893"/>
      </right>
      <top style="medium">
        <color theme="4" tint="-0.249977111117893"/>
      </top>
      <bottom/>
      <diagonal/>
    </border>
    <border>
      <left style="medium">
        <color rgb="FF2E74B5"/>
      </left>
      <right/>
      <top style="medium">
        <color rgb="FF2E74B5"/>
      </top>
      <bottom style="medium">
        <color theme="4"/>
      </bottom>
      <diagonal/>
    </border>
    <border>
      <left/>
      <right/>
      <top style="medium">
        <color rgb="FF2E74B5"/>
      </top>
      <bottom style="medium">
        <color theme="4"/>
      </bottom>
      <diagonal/>
    </border>
    <border>
      <left/>
      <right style="medium">
        <color rgb="FF2E74B5"/>
      </right>
      <top style="medium">
        <color rgb="FF2E74B5"/>
      </top>
      <bottom style="medium">
        <color theme="4"/>
      </bottom>
      <diagonal/>
    </border>
    <border>
      <left style="medium">
        <color theme="4"/>
      </left>
      <right/>
      <top/>
      <bottom/>
      <diagonal/>
    </border>
    <border>
      <left style="medium">
        <color rgb="FF2E74B5"/>
      </left>
      <right/>
      <top style="medium">
        <color theme="4"/>
      </top>
      <bottom style="medium">
        <color rgb="FF2E74B5"/>
      </bottom>
      <diagonal/>
    </border>
    <border>
      <left/>
      <right/>
      <top style="medium">
        <color theme="4"/>
      </top>
      <bottom style="medium">
        <color rgb="FF2E74B5"/>
      </bottom>
      <diagonal/>
    </border>
    <border>
      <left/>
      <right style="medium">
        <color theme="4" tint="-0.249977111117893"/>
      </right>
      <top style="medium">
        <color theme="4"/>
      </top>
      <bottom style="medium">
        <color rgb="FF2E74B5"/>
      </bottom>
      <diagonal/>
    </border>
    <border>
      <left style="medium">
        <color rgb="FF2E74B5"/>
      </left>
      <right style="medium">
        <color rgb="FF2E74B5"/>
      </right>
      <top style="medium">
        <color rgb="FF2E74B5"/>
      </top>
      <bottom style="medium">
        <color theme="4"/>
      </bottom>
      <diagonal/>
    </border>
    <border>
      <left style="medium">
        <color rgb="FF2E74B5"/>
      </left>
      <right style="medium">
        <color theme="4"/>
      </right>
      <top style="medium">
        <color rgb="FF2E74B5"/>
      </top>
      <bottom style="medium">
        <color rgb="FF2E74B5"/>
      </bottom>
      <diagonal/>
    </border>
    <border>
      <left/>
      <right style="medium">
        <color rgb="FF2E74B5"/>
      </right>
      <top style="medium">
        <color theme="4"/>
      </top>
      <bottom style="medium">
        <color rgb="FF2E74B5"/>
      </bottom>
      <diagonal/>
    </border>
    <border>
      <left style="medium">
        <color theme="3" tint="0.39997558519241921"/>
      </left>
      <right style="medium">
        <color theme="3" tint="0.39997558519241921"/>
      </right>
      <top style="medium">
        <color theme="3" tint="0.39997558519241921"/>
      </top>
      <bottom/>
      <diagonal/>
    </border>
    <border>
      <left/>
      <right style="thin">
        <color indexed="64"/>
      </right>
      <top style="thin">
        <color indexed="64"/>
      </top>
      <bottom style="thin">
        <color indexed="64"/>
      </bottom>
      <diagonal/>
    </border>
    <border>
      <left/>
      <right style="thin">
        <color indexed="64"/>
      </right>
      <top style="medium">
        <color rgb="FF2E74B5"/>
      </top>
      <bottom style="medium">
        <color rgb="FF2E74B5"/>
      </bottom>
      <diagonal/>
    </border>
    <border>
      <left/>
      <right/>
      <top style="thin">
        <color indexed="64"/>
      </top>
      <bottom style="thin">
        <color indexed="64"/>
      </bottom>
      <diagonal/>
    </border>
    <border>
      <left style="medium">
        <color rgb="FF2E74B5"/>
      </left>
      <right style="thin">
        <color theme="4" tint="-0.249977111117893"/>
      </right>
      <top style="medium">
        <color rgb="FF2E74B5"/>
      </top>
      <bottom style="medium">
        <color rgb="FF2E74B5"/>
      </bottom>
      <diagonal/>
    </border>
    <border>
      <left style="thin">
        <color theme="4" tint="-0.249977111117893"/>
      </left>
      <right/>
      <top style="medium">
        <color rgb="FF2E74B5"/>
      </top>
      <bottom style="medium">
        <color rgb="FF2E74B5"/>
      </bottom>
      <diagonal/>
    </border>
  </borders>
  <cellStyleXfs count="6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2" fillId="0" borderId="0"/>
    <xf numFmtId="0" fontId="24" fillId="0" borderId="0"/>
    <xf numFmtId="0" fontId="22" fillId="0" borderId="0"/>
    <xf numFmtId="0" fontId="36" fillId="0" borderId="0"/>
    <xf numFmtId="9" fontId="36" fillId="0" borderId="0" applyFont="0" applyFill="0" applyBorder="0" applyAlignment="0" applyProtection="0"/>
    <xf numFmtId="0" fontId="22" fillId="0" borderId="0"/>
    <xf numFmtId="0" fontId="36" fillId="0" borderId="0"/>
    <xf numFmtId="0" fontId="38" fillId="0" borderId="0"/>
    <xf numFmtId="166" fontId="22" fillId="0" borderId="0" applyFill="0" applyBorder="0" applyAlignment="0" applyProtection="0"/>
    <xf numFmtId="0" fontId="22" fillId="0" borderId="0"/>
    <xf numFmtId="164" fontId="1" fillId="0" borderId="0" applyFont="0" applyFill="0" applyBorder="0" applyAlignment="0" applyProtection="0"/>
    <xf numFmtId="0" fontId="1" fillId="0" borderId="0"/>
    <xf numFmtId="0" fontId="22" fillId="0" borderId="0"/>
    <xf numFmtId="170" fontId="1" fillId="0" borderId="0" applyFont="0" applyFill="0" applyBorder="0" applyAlignment="0" applyProtection="0"/>
    <xf numFmtId="0" fontId="1" fillId="0" borderId="0"/>
    <xf numFmtId="0" fontId="54" fillId="0" borderId="0"/>
    <xf numFmtId="9" fontId="54" fillId="0" borderId="0" applyFont="0" applyFill="0" applyBorder="0" applyAlignment="0" applyProtection="0"/>
    <xf numFmtId="0" fontId="24" fillId="0" borderId="0"/>
    <xf numFmtId="0" fontId="22" fillId="0" borderId="0"/>
    <xf numFmtId="43" fontId="54" fillId="0" borderId="0" applyFont="0" applyFill="0" applyBorder="0" applyAlignment="0" applyProtection="0"/>
    <xf numFmtId="0" fontId="22" fillId="0" borderId="0"/>
    <xf numFmtId="10" fontId="22" fillId="0" borderId="0" applyFill="0" applyBorder="0" applyAlignment="0" applyProtection="0"/>
    <xf numFmtId="0" fontId="38" fillId="0" borderId="0"/>
    <xf numFmtId="9" fontId="1" fillId="0" borderId="0" applyFont="0" applyFill="0" applyBorder="0" applyAlignment="0" applyProtection="0"/>
    <xf numFmtId="0" fontId="22" fillId="0" borderId="0"/>
    <xf numFmtId="164" fontId="1" fillId="0" borderId="0" applyFont="0" applyFill="0" applyBorder="0" applyAlignment="0" applyProtection="0"/>
    <xf numFmtId="0" fontId="22" fillId="0" borderId="0"/>
  </cellStyleXfs>
  <cellXfs count="2069">
    <xf numFmtId="0" fontId="0" fillId="0" borderId="0" xfId="0"/>
    <xf numFmtId="0" fontId="29" fillId="0" borderId="0" xfId="53" applyFont="1" applyFill="1"/>
    <xf numFmtId="0" fontId="29" fillId="0" borderId="0" xfId="53" applyFont="1" applyFill="1" applyBorder="1"/>
    <xf numFmtId="0" fontId="0" fillId="0" borderId="0" xfId="0" applyFill="1"/>
    <xf numFmtId="0" fontId="27" fillId="33" borderId="16" xfId="53" applyFont="1" applyFill="1" applyBorder="1" applyAlignment="1">
      <alignment horizontal="center" vertical="center" wrapText="1"/>
    </xf>
    <xf numFmtId="49" fontId="61" fillId="33" borderId="29" xfId="51" applyNumberFormat="1" applyFont="1" applyFill="1" applyBorder="1" applyAlignment="1">
      <alignment horizontal="center" vertical="center" wrapText="1"/>
    </xf>
    <xf numFmtId="0" fontId="45" fillId="33" borderId="29" xfId="59" applyFont="1" applyFill="1" applyBorder="1" applyAlignment="1">
      <alignment horizontal="left" vertical="center" wrapText="1"/>
    </xf>
    <xf numFmtId="0" fontId="55" fillId="33" borderId="0" xfId="60" applyFont="1" applyFill="1" applyAlignment="1">
      <alignment horizontal="justify" vertical="center"/>
    </xf>
    <xf numFmtId="0" fontId="55" fillId="33" borderId="21" xfId="60" applyFont="1" applyFill="1" applyBorder="1" applyAlignment="1">
      <alignment horizontal="justify" vertical="center"/>
    </xf>
    <xf numFmtId="0" fontId="59" fillId="33" borderId="0" xfId="60" applyFont="1" applyFill="1" applyAlignment="1">
      <alignment horizontal="justify" vertical="center"/>
    </xf>
    <xf numFmtId="49" fontId="58" fillId="33" borderId="29" xfId="51" applyNumberFormat="1" applyFont="1" applyFill="1" applyBorder="1" applyAlignment="1">
      <alignment horizontal="center" vertical="center" wrapText="1"/>
    </xf>
    <xf numFmtId="49" fontId="64" fillId="33" borderId="29" xfId="51" applyNumberFormat="1" applyFont="1" applyFill="1" applyBorder="1" applyAlignment="1">
      <alignment horizontal="center" vertical="center" wrapText="1"/>
    </xf>
    <xf numFmtId="169" fontId="41" fillId="33" borderId="15" xfId="52" applyNumberFormat="1" applyFont="1" applyFill="1" applyBorder="1" applyAlignment="1">
      <alignment horizontal="center" vertical="center" wrapText="1"/>
    </xf>
    <xf numFmtId="0" fontId="0" fillId="0" borderId="0" xfId="0" applyNumberFormat="1"/>
    <xf numFmtId="0" fontId="72" fillId="0" borderId="18" xfId="0" applyFont="1" applyFill="1" applyBorder="1" applyAlignment="1">
      <alignment horizontal="left" vertical="center" wrapText="1"/>
    </xf>
    <xf numFmtId="0" fontId="72" fillId="0" borderId="10" xfId="0" applyFont="1" applyFill="1" applyBorder="1" applyAlignment="1">
      <alignment horizontal="left" vertical="center" wrapText="1"/>
    </xf>
    <xf numFmtId="0" fontId="73" fillId="0" borderId="0" xfId="0" applyFont="1" applyFill="1" applyBorder="1" applyAlignment="1">
      <alignment vertical="top" wrapText="1"/>
    </xf>
    <xf numFmtId="0" fontId="74" fillId="0" borderId="46" xfId="0" applyNumberFormat="1" applyFont="1" applyFill="1" applyBorder="1" applyAlignment="1">
      <alignment vertical="top" wrapText="1"/>
    </xf>
    <xf numFmtId="0" fontId="18" fillId="33" borderId="15" xfId="0" applyNumberFormat="1" applyFont="1" applyFill="1" applyBorder="1" applyAlignment="1">
      <alignment horizontal="center" vertical="center" wrapText="1"/>
    </xf>
    <xf numFmtId="49" fontId="18" fillId="33" borderId="15" xfId="0" applyNumberFormat="1" applyFont="1" applyFill="1" applyBorder="1" applyAlignment="1">
      <alignment horizontal="center" vertical="center" wrapText="1"/>
    </xf>
    <xf numFmtId="0" fontId="76" fillId="33" borderId="16" xfId="48" applyFont="1" applyFill="1" applyBorder="1" applyAlignment="1">
      <alignment horizontal="center" vertical="center" wrapText="1"/>
    </xf>
    <xf numFmtId="0" fontId="76" fillId="33" borderId="14" xfId="48" applyFont="1" applyFill="1" applyBorder="1" applyAlignment="1">
      <alignment horizontal="center" vertical="center" wrapText="1"/>
    </xf>
    <xf numFmtId="0" fontId="76" fillId="33" borderId="12" xfId="48" applyFont="1" applyFill="1" applyBorder="1" applyAlignment="1">
      <alignment horizontal="center" vertical="center" wrapText="1"/>
    </xf>
    <xf numFmtId="0" fontId="33" fillId="33" borderId="15" xfId="48" applyFont="1" applyFill="1" applyBorder="1" applyAlignment="1">
      <alignment horizontal="left" vertical="center" wrapText="1"/>
    </xf>
    <xf numFmtId="0" fontId="71" fillId="33" borderId="16" xfId="48" applyFont="1" applyFill="1" applyBorder="1" applyAlignment="1">
      <alignment horizontal="center" vertical="center" wrapText="1"/>
    </xf>
    <xf numFmtId="0" fontId="71" fillId="33" borderId="14" xfId="48" applyFont="1" applyFill="1" applyBorder="1" applyAlignment="1">
      <alignment horizontal="center" vertical="center" wrapText="1"/>
    </xf>
    <xf numFmtId="3" fontId="76" fillId="33" borderId="15" xfId="48" applyNumberFormat="1" applyFont="1" applyFill="1" applyBorder="1" applyAlignment="1">
      <alignment horizontal="center" vertical="center" wrapText="1"/>
    </xf>
    <xf numFmtId="0" fontId="76" fillId="33" borderId="15" xfId="48" applyFont="1" applyFill="1" applyBorder="1" applyAlignment="1">
      <alignment horizontal="center" vertical="center" wrapText="1"/>
    </xf>
    <xf numFmtId="165" fontId="76" fillId="33" borderId="14" xfId="48" applyNumberFormat="1" applyFont="1" applyFill="1" applyBorder="1" applyAlignment="1">
      <alignment horizontal="center" vertical="center"/>
    </xf>
    <xf numFmtId="3" fontId="82" fillId="33" borderId="14" xfId="48" applyNumberFormat="1" applyFont="1" applyFill="1" applyBorder="1" applyAlignment="1">
      <alignment horizontal="center" vertical="center"/>
    </xf>
    <xf numFmtId="3" fontId="76" fillId="33" borderId="14" xfId="48" applyNumberFormat="1" applyFont="1" applyFill="1" applyBorder="1" applyAlignment="1">
      <alignment horizontal="center" vertical="center"/>
    </xf>
    <xf numFmtId="0" fontId="33" fillId="33" borderId="15" xfId="64" applyFont="1" applyFill="1" applyBorder="1" applyAlignment="1">
      <alignment horizontal="left" vertical="center" wrapText="1"/>
    </xf>
    <xf numFmtId="0" fontId="27" fillId="33" borderId="14" xfId="64" applyFont="1" applyFill="1" applyBorder="1" applyAlignment="1">
      <alignment horizontal="center" vertical="center" wrapText="1"/>
    </xf>
    <xf numFmtId="166" fontId="29" fillId="33" borderId="15" xfId="64" applyNumberFormat="1" applyFont="1" applyFill="1" applyBorder="1" applyAlignment="1">
      <alignment horizontal="center" vertical="center" wrapText="1"/>
    </xf>
    <xf numFmtId="3" fontId="29" fillId="33" borderId="15" xfId="64" applyNumberFormat="1" applyFont="1" applyFill="1" applyBorder="1" applyAlignment="1">
      <alignment horizontal="center" vertical="center" wrapText="1"/>
    </xf>
    <xf numFmtId="0" fontId="29" fillId="33" borderId="15" xfId="64" applyFont="1" applyFill="1" applyBorder="1" applyAlignment="1">
      <alignment horizontal="center" vertical="center" wrapText="1"/>
    </xf>
    <xf numFmtId="165" fontId="29" fillId="33" borderId="14" xfId="64" applyNumberFormat="1" applyFont="1" applyFill="1" applyBorder="1" applyAlignment="1">
      <alignment horizontal="center" vertical="center"/>
    </xf>
    <xf numFmtId="3" fontId="75" fillId="33" borderId="15" xfId="48" applyNumberFormat="1" applyFont="1" applyFill="1" applyBorder="1" applyAlignment="1">
      <alignment horizontal="center" vertical="center" wrapText="1"/>
    </xf>
    <xf numFmtId="0" fontId="51" fillId="0" borderId="0" xfId="43" applyFont="1" applyFill="1"/>
    <xf numFmtId="0" fontId="51" fillId="33" borderId="0" xfId="43" applyFont="1" applyFill="1"/>
    <xf numFmtId="0" fontId="51" fillId="33" borderId="0" xfId="43" applyFont="1" applyFill="1" applyAlignment="1">
      <alignment horizontal="center"/>
    </xf>
    <xf numFmtId="0" fontId="51" fillId="34" borderId="0" xfId="43" applyFont="1" applyFill="1"/>
    <xf numFmtId="0" fontId="51" fillId="35" borderId="0" xfId="43" applyFont="1" applyFill="1"/>
    <xf numFmtId="167" fontId="103" fillId="33" borderId="69" xfId="48" applyNumberFormat="1" applyFont="1" applyFill="1" applyBorder="1" applyAlignment="1">
      <alignment vertical="center" wrapText="1"/>
    </xf>
    <xf numFmtId="167" fontId="103" fillId="33" borderId="72" xfId="48" applyNumberFormat="1" applyFont="1" applyFill="1" applyBorder="1" applyAlignment="1">
      <alignment vertical="center" wrapText="1"/>
    </xf>
    <xf numFmtId="167" fontId="103" fillId="33" borderId="70" xfId="48" applyNumberFormat="1" applyFont="1" applyFill="1" applyBorder="1" applyAlignment="1">
      <alignment vertical="center" wrapText="1"/>
    </xf>
    <xf numFmtId="167" fontId="103" fillId="33" borderId="73" xfId="48" applyNumberFormat="1" applyFont="1" applyFill="1" applyBorder="1" applyAlignment="1">
      <alignment vertical="center" wrapText="1"/>
    </xf>
    <xf numFmtId="3" fontId="42" fillId="33" borderId="35" xfId="43" applyNumberFormat="1" applyFont="1" applyFill="1" applyBorder="1" applyAlignment="1">
      <alignment horizontal="right" vertical="center"/>
    </xf>
    <xf numFmtId="0" fontId="33" fillId="33" borderId="18" xfId="53" applyFont="1" applyFill="1" applyBorder="1" applyAlignment="1">
      <alignment horizontal="left" vertical="center" wrapText="1"/>
    </xf>
    <xf numFmtId="0" fontId="33" fillId="33" borderId="18" xfId="48" applyFont="1" applyFill="1" applyBorder="1" applyAlignment="1">
      <alignment vertical="center" wrapText="1"/>
    </xf>
    <xf numFmtId="9" fontId="76" fillId="33" borderId="14" xfId="48" applyNumberFormat="1" applyFont="1" applyFill="1" applyBorder="1" applyAlignment="1">
      <alignment horizontal="center" vertical="center"/>
    </xf>
    <xf numFmtId="0" fontId="34" fillId="33" borderId="15" xfId="53" applyFont="1" applyFill="1" applyBorder="1" applyAlignment="1">
      <alignment vertical="center" wrapText="1"/>
    </xf>
    <xf numFmtId="0" fontId="27" fillId="33" borderId="14" xfId="53" applyFont="1" applyFill="1" applyBorder="1" applyAlignment="1">
      <alignment horizontal="center" vertical="center" wrapText="1"/>
    </xf>
    <xf numFmtId="0" fontId="34" fillId="33" borderId="15" xfId="48" applyFont="1" applyFill="1" applyBorder="1" applyAlignment="1">
      <alignment horizontal="left" vertical="center" wrapText="1"/>
    </xf>
    <xf numFmtId="3" fontId="71" fillId="33" borderId="14" xfId="63" applyNumberFormat="1" applyFont="1" applyFill="1" applyBorder="1" applyAlignment="1">
      <alignment horizontal="center" vertical="center"/>
    </xf>
    <xf numFmtId="9" fontId="77" fillId="33" borderId="14" xfId="48" applyNumberFormat="1" applyFont="1" applyFill="1" applyBorder="1" applyAlignment="1">
      <alignment horizontal="center" vertical="center"/>
    </xf>
    <xf numFmtId="3" fontId="77" fillId="33" borderId="14" xfId="63" applyNumberFormat="1" applyFont="1" applyFill="1" applyBorder="1" applyAlignment="1">
      <alignment horizontal="center" vertical="center"/>
    </xf>
    <xf numFmtId="0" fontId="78" fillId="33" borderId="15" xfId="48" applyFont="1" applyFill="1" applyBorder="1" applyAlignment="1">
      <alignment horizontal="left" vertical="center" wrapText="1"/>
    </xf>
    <xf numFmtId="0" fontId="33" fillId="33" borderId="15" xfId="48" applyFont="1" applyFill="1" applyBorder="1" applyAlignment="1">
      <alignment horizontal="left" vertical="center" wrapText="1" indent="1"/>
    </xf>
    <xf numFmtId="0" fontId="48" fillId="33" borderId="15" xfId="48" applyFont="1" applyFill="1" applyBorder="1" applyAlignment="1">
      <alignment horizontal="left" vertical="center" wrapText="1" indent="1"/>
    </xf>
    <xf numFmtId="10" fontId="76" fillId="33" borderId="14" xfId="63" applyFont="1" applyFill="1" applyBorder="1" applyAlignment="1">
      <alignment horizontal="center" vertical="center"/>
    </xf>
    <xf numFmtId="165" fontId="76" fillId="33" borderId="14" xfId="63" applyNumberFormat="1" applyFont="1" applyFill="1" applyBorder="1" applyAlignment="1">
      <alignment horizontal="center" vertical="center"/>
    </xf>
    <xf numFmtId="0" fontId="83" fillId="33" borderId="19" xfId="48" applyFont="1" applyFill="1" applyBorder="1" applyAlignment="1">
      <alignment horizontal="left" vertical="center" wrapText="1" indent="1"/>
    </xf>
    <xf numFmtId="3" fontId="82" fillId="33" borderId="16" xfId="48" applyNumberFormat="1" applyFont="1" applyFill="1" applyBorder="1" applyAlignment="1">
      <alignment horizontal="center" vertical="center"/>
    </xf>
    <xf numFmtId="0" fontId="20" fillId="33" borderId="49" xfId="48" applyFont="1" applyFill="1" applyBorder="1" applyAlignment="1">
      <alignment vertical="center" wrapText="1"/>
    </xf>
    <xf numFmtId="0" fontId="19" fillId="33" borderId="54" xfId="48" applyFont="1" applyFill="1" applyBorder="1" applyAlignment="1">
      <alignment horizontal="left" vertical="center" wrapText="1"/>
    </xf>
    <xf numFmtId="3" fontId="19" fillId="33" borderId="14" xfId="63" applyNumberFormat="1" applyFont="1" applyFill="1" applyBorder="1" applyAlignment="1">
      <alignment horizontal="center" vertical="center"/>
    </xf>
    <xf numFmtId="9" fontId="25" fillId="33" borderId="14" xfId="48" applyNumberFormat="1" applyFont="1" applyFill="1" applyBorder="1" applyAlignment="1">
      <alignment horizontal="center" vertical="center"/>
    </xf>
    <xf numFmtId="9" fontId="25" fillId="33" borderId="55" xfId="48" applyNumberFormat="1" applyFont="1" applyFill="1" applyBorder="1" applyAlignment="1">
      <alignment horizontal="center" vertical="center"/>
    </xf>
    <xf numFmtId="0" fontId="19" fillId="33" borderId="56" xfId="48" applyFont="1" applyFill="1" applyBorder="1" applyAlignment="1">
      <alignment horizontal="left" vertical="center" wrapText="1"/>
    </xf>
    <xf numFmtId="3" fontId="25" fillId="33" borderId="57" xfId="63" applyNumberFormat="1" applyFont="1" applyFill="1" applyBorder="1" applyAlignment="1">
      <alignment horizontal="center" vertical="center"/>
    </xf>
    <xf numFmtId="9" fontId="25" fillId="33" borderId="57" xfId="48" applyNumberFormat="1" applyFont="1" applyFill="1" applyBorder="1" applyAlignment="1">
      <alignment horizontal="center" vertical="center"/>
    </xf>
    <xf numFmtId="9" fontId="25" fillId="33" borderId="58" xfId="48" applyNumberFormat="1" applyFont="1" applyFill="1" applyBorder="1" applyAlignment="1">
      <alignment horizontal="center" vertical="center"/>
    </xf>
    <xf numFmtId="0" fontId="78" fillId="33" borderId="15" xfId="53" applyFont="1" applyFill="1" applyBorder="1" applyAlignment="1">
      <alignment horizontal="left" vertical="center" wrapText="1"/>
    </xf>
    <xf numFmtId="0" fontId="26" fillId="33" borderId="29" xfId="51" applyFont="1" applyFill="1" applyBorder="1" applyAlignment="1">
      <alignment horizontal="center" vertical="center" wrapText="1"/>
    </xf>
    <xf numFmtId="9" fontId="28" fillId="33" borderId="18" xfId="53" applyNumberFormat="1" applyFont="1" applyFill="1" applyBorder="1" applyAlignment="1">
      <alignment horizontal="center" vertical="center" wrapText="1"/>
    </xf>
    <xf numFmtId="0" fontId="78" fillId="33" borderId="15" xfId="53" applyFont="1" applyFill="1" applyBorder="1" applyAlignment="1">
      <alignment horizontal="left" vertical="center"/>
    </xf>
    <xf numFmtId="0" fontId="33" fillId="33" borderId="15" xfId="53" applyFont="1" applyFill="1" applyBorder="1" applyAlignment="1">
      <alignment horizontal="left" vertical="center" wrapText="1"/>
    </xf>
    <xf numFmtId="3" fontId="29" fillId="33" borderId="15" xfId="53" applyNumberFormat="1" applyFont="1" applyFill="1" applyBorder="1" applyAlignment="1">
      <alignment horizontal="center" vertical="center" wrapText="1"/>
    </xf>
    <xf numFmtId="3" fontId="26" fillId="33" borderId="36" xfId="53" applyNumberFormat="1" applyFont="1" applyFill="1" applyBorder="1" applyAlignment="1">
      <alignment horizontal="center" vertical="center"/>
    </xf>
    <xf numFmtId="0" fontId="29" fillId="33" borderId="15" xfId="53" applyFont="1" applyFill="1" applyBorder="1" applyAlignment="1">
      <alignment horizontal="center" vertical="center" wrapText="1"/>
    </xf>
    <xf numFmtId="165" fontId="29" fillId="33" borderId="14" xfId="53" applyNumberFormat="1" applyFont="1" applyFill="1" applyBorder="1" applyAlignment="1">
      <alignment horizontal="center" vertical="center"/>
    </xf>
    <xf numFmtId="0" fontId="33" fillId="33" borderId="15" xfId="53" applyFont="1" applyFill="1" applyBorder="1" applyAlignment="1">
      <alignment horizontal="left" vertical="center" wrapText="1" indent="1"/>
    </xf>
    <xf numFmtId="3" fontId="29" fillId="33" borderId="14" xfId="53" applyNumberFormat="1" applyFont="1" applyFill="1" applyBorder="1" applyAlignment="1">
      <alignment horizontal="center" vertical="center"/>
    </xf>
    <xf numFmtId="0" fontId="48" fillId="33" borderId="15" xfId="53" applyFont="1" applyFill="1" applyBorder="1" applyAlignment="1">
      <alignment horizontal="left" vertical="center" wrapText="1" indent="1"/>
    </xf>
    <xf numFmtId="3" fontId="26" fillId="33" borderId="29" xfId="53" applyNumberFormat="1" applyFont="1" applyFill="1" applyBorder="1" applyAlignment="1">
      <alignment horizontal="center" vertical="center"/>
    </xf>
    <xf numFmtId="3" fontId="26" fillId="33" borderId="38" xfId="53" applyNumberFormat="1" applyFont="1" applyFill="1" applyBorder="1" applyAlignment="1">
      <alignment horizontal="center" vertical="center"/>
    </xf>
    <xf numFmtId="3" fontId="30" fillId="33" borderId="14" xfId="53" applyNumberFormat="1" applyFont="1" applyFill="1" applyBorder="1" applyAlignment="1">
      <alignment horizontal="center" vertical="center"/>
    </xf>
    <xf numFmtId="3" fontId="26" fillId="33" borderId="37" xfId="53" applyNumberFormat="1" applyFont="1" applyFill="1" applyBorder="1" applyAlignment="1">
      <alignment horizontal="center" vertical="center"/>
    </xf>
    <xf numFmtId="0" fontId="83" fillId="33" borderId="18" xfId="53" applyFont="1" applyFill="1" applyBorder="1" applyAlignment="1">
      <alignment horizontal="left" vertical="center" wrapText="1" indent="1"/>
    </xf>
    <xf numFmtId="3" fontId="30" fillId="33" borderId="18" xfId="53" applyNumberFormat="1" applyFont="1" applyFill="1" applyBorder="1" applyAlignment="1">
      <alignment horizontal="center" vertical="center"/>
    </xf>
    <xf numFmtId="0" fontId="83" fillId="33" borderId="17" xfId="53" applyFont="1" applyFill="1" applyBorder="1" applyAlignment="1">
      <alignment horizontal="left" vertical="center" wrapText="1" indent="1"/>
    </xf>
    <xf numFmtId="0" fontId="49" fillId="33" borderId="29" xfId="53" applyFont="1" applyFill="1" applyBorder="1" applyAlignment="1">
      <alignment horizontal="center" wrapText="1"/>
    </xf>
    <xf numFmtId="0" fontId="83" fillId="33" borderId="30" xfId="53" applyFont="1" applyFill="1" applyBorder="1" applyAlignment="1">
      <alignment horizontal="left" vertical="center" wrapText="1" indent="1"/>
    </xf>
    <xf numFmtId="0" fontId="49" fillId="33" borderId="31" xfId="53" applyFont="1" applyFill="1" applyBorder="1" applyAlignment="1">
      <alignment horizontal="center" wrapText="1"/>
    </xf>
    <xf numFmtId="0" fontId="86" fillId="33" borderId="29" xfId="47" applyFont="1" applyFill="1" applyBorder="1" applyAlignment="1">
      <alignment vertical="center" wrapText="1"/>
    </xf>
    <xf numFmtId="0" fontId="87" fillId="33" borderId="29" xfId="47" applyFont="1" applyFill="1" applyBorder="1" applyAlignment="1">
      <alignment vertical="center" wrapText="1"/>
    </xf>
    <xf numFmtId="9" fontId="40" fillId="33" borderId="18" xfId="53" applyNumberFormat="1" applyFont="1" applyFill="1" applyBorder="1" applyAlignment="1">
      <alignment horizontal="center" vertical="center" wrapText="1"/>
    </xf>
    <xf numFmtId="0" fontId="88" fillId="33" borderId="0" xfId="48" applyNumberFormat="1" applyFont="1" applyFill="1" applyBorder="1" applyAlignment="1" applyProtection="1">
      <alignment horizontal="left" vertical="center" wrapText="1"/>
    </xf>
    <xf numFmtId="0" fontId="88" fillId="33" borderId="59" xfId="48" applyNumberFormat="1" applyFont="1" applyFill="1" applyBorder="1" applyAlignment="1" applyProtection="1">
      <alignment horizontal="left" vertical="center" wrapText="1"/>
    </xf>
    <xf numFmtId="0" fontId="78" fillId="33" borderId="15" xfId="64" applyFont="1" applyFill="1" applyBorder="1" applyAlignment="1">
      <alignment horizontal="left" vertical="center" wrapText="1"/>
    </xf>
    <xf numFmtId="0" fontId="28" fillId="33" borderId="15" xfId="64" applyFont="1" applyFill="1" applyBorder="1" applyAlignment="1">
      <alignment horizontal="center" vertical="center" wrapText="1"/>
    </xf>
    <xf numFmtId="9" fontId="28" fillId="33" borderId="18" xfId="64" applyNumberFormat="1" applyFont="1" applyFill="1" applyBorder="1" applyAlignment="1">
      <alignment horizontal="center" vertical="center" wrapText="1"/>
    </xf>
    <xf numFmtId="0" fontId="78" fillId="33" borderId="15" xfId="64" applyFont="1" applyFill="1" applyBorder="1" applyAlignment="1">
      <alignment horizontal="left" vertical="center"/>
    </xf>
    <xf numFmtId="0" fontId="33" fillId="33" borderId="15" xfId="64" applyFont="1" applyFill="1" applyBorder="1" applyAlignment="1">
      <alignment horizontal="left" vertical="center" wrapText="1" indent="1"/>
    </xf>
    <xf numFmtId="3" fontId="29" fillId="33" borderId="14" xfId="64" applyNumberFormat="1" applyFont="1" applyFill="1" applyBorder="1" applyAlignment="1">
      <alignment horizontal="center" vertical="center"/>
    </xf>
    <xf numFmtId="0" fontId="48" fillId="33" borderId="15" xfId="64" applyFont="1" applyFill="1" applyBorder="1" applyAlignment="1">
      <alignment horizontal="left" vertical="center" wrapText="1" indent="1"/>
    </xf>
    <xf numFmtId="3" fontId="30" fillId="33" borderId="14" xfId="64" applyNumberFormat="1" applyFont="1" applyFill="1" applyBorder="1" applyAlignment="1">
      <alignment horizontal="center" vertical="center"/>
    </xf>
    <xf numFmtId="0" fontId="83" fillId="33" borderId="30" xfId="64" applyFont="1" applyFill="1" applyBorder="1" applyAlignment="1">
      <alignment horizontal="left" vertical="center" wrapText="1" indent="1"/>
    </xf>
    <xf numFmtId="0" fontId="89" fillId="33" borderId="0" xfId="48" applyNumberFormat="1" applyFont="1" applyFill="1" applyBorder="1" applyAlignment="1" applyProtection="1">
      <alignment horizontal="left" vertical="center" wrapText="1"/>
    </xf>
    <xf numFmtId="0" fontId="89" fillId="33" borderId="59" xfId="48" applyNumberFormat="1" applyFont="1" applyFill="1" applyBorder="1" applyAlignment="1" applyProtection="1">
      <alignment horizontal="left" vertical="center" wrapText="1"/>
    </xf>
    <xf numFmtId="3" fontId="75" fillId="33" borderId="15" xfId="53" applyNumberFormat="1" applyFont="1" applyFill="1" applyBorder="1" applyAlignment="1">
      <alignment horizontal="center" vertical="center" wrapText="1"/>
    </xf>
    <xf numFmtId="0" fontId="27" fillId="33" borderId="18" xfId="48" applyFont="1" applyFill="1" applyBorder="1" applyAlignment="1">
      <alignment vertical="center" wrapText="1"/>
    </xf>
    <xf numFmtId="0" fontId="27" fillId="33" borderId="15" xfId="48" applyFont="1" applyFill="1" applyBorder="1" applyAlignment="1">
      <alignment horizontal="left" vertical="center" wrapText="1"/>
    </xf>
    <xf numFmtId="3" fontId="27" fillId="33" borderId="14" xfId="63" applyNumberFormat="1" applyFont="1" applyFill="1" applyBorder="1" applyAlignment="1">
      <alignment horizontal="center" vertical="center"/>
    </xf>
    <xf numFmtId="9" fontId="28" fillId="33" borderId="14" xfId="48" applyNumberFormat="1" applyFont="1" applyFill="1" applyBorder="1" applyAlignment="1">
      <alignment horizontal="center" vertical="center"/>
    </xf>
    <xf numFmtId="3" fontId="28" fillId="33" borderId="14" xfId="63" applyNumberFormat="1" applyFont="1" applyFill="1" applyBorder="1" applyAlignment="1">
      <alignment horizontal="center" vertical="center"/>
    </xf>
    <xf numFmtId="0" fontId="26" fillId="33" borderId="29" xfId="53" applyFont="1" applyFill="1" applyBorder="1" applyAlignment="1">
      <alignment horizontal="center" vertical="center" wrapText="1"/>
    </xf>
    <xf numFmtId="168" fontId="29" fillId="33" borderId="15" xfId="53" applyNumberFormat="1" applyFont="1" applyFill="1" applyBorder="1" applyAlignment="1">
      <alignment horizontal="center" vertical="center" wrapText="1"/>
    </xf>
    <xf numFmtId="3" fontId="31" fillId="33" borderId="29" xfId="53" applyNumberFormat="1" applyFont="1" applyFill="1" applyBorder="1" applyAlignment="1">
      <alignment horizontal="center" vertical="center"/>
    </xf>
    <xf numFmtId="0" fontId="92" fillId="33" borderId="29" xfId="48" applyFont="1" applyFill="1" applyBorder="1" applyAlignment="1">
      <alignment wrapText="1"/>
    </xf>
    <xf numFmtId="0" fontId="83" fillId="33" borderId="19" xfId="53" applyFont="1" applyFill="1" applyBorder="1" applyAlignment="1">
      <alignment horizontal="left" vertical="center" wrapText="1" indent="1"/>
    </xf>
    <xf numFmtId="3" fontId="30" fillId="33" borderId="12" xfId="53" applyNumberFormat="1" applyFont="1" applyFill="1" applyBorder="1" applyAlignment="1">
      <alignment horizontal="center" vertical="center"/>
    </xf>
    <xf numFmtId="166" fontId="29" fillId="33" borderId="15" xfId="53" applyNumberFormat="1" applyFont="1" applyFill="1" applyBorder="1" applyAlignment="1">
      <alignment horizontal="center" vertical="center" wrapText="1"/>
    </xf>
    <xf numFmtId="0" fontId="29" fillId="33" borderId="0" xfId="53" applyFont="1" applyFill="1" applyAlignment="1">
      <alignment horizontal="center"/>
    </xf>
    <xf numFmtId="3" fontId="30" fillId="33" borderId="16" xfId="53" applyNumberFormat="1" applyFont="1" applyFill="1" applyBorder="1" applyAlignment="1">
      <alignment horizontal="center" vertical="center"/>
    </xf>
    <xf numFmtId="0" fontId="26" fillId="33" borderId="32" xfId="51" applyFont="1" applyFill="1" applyBorder="1" applyAlignment="1">
      <alignment horizontal="center" vertical="center" wrapText="1"/>
    </xf>
    <xf numFmtId="3" fontId="26" fillId="33" borderId="32" xfId="53" applyNumberFormat="1" applyFont="1" applyFill="1" applyBorder="1" applyAlignment="1">
      <alignment horizontal="center" vertical="center"/>
    </xf>
    <xf numFmtId="3" fontId="26" fillId="33" borderId="18" xfId="53" applyNumberFormat="1" applyFont="1" applyFill="1" applyBorder="1" applyAlignment="1">
      <alignment horizontal="center" vertical="center"/>
    </xf>
    <xf numFmtId="0" fontId="78" fillId="33" borderId="18" xfId="64" applyFont="1" applyFill="1" applyBorder="1" applyAlignment="1">
      <alignment horizontal="left" vertical="center" wrapText="1"/>
    </xf>
    <xf numFmtId="0" fontId="28" fillId="33" borderId="18" xfId="64" applyFont="1" applyFill="1" applyBorder="1" applyAlignment="1">
      <alignment horizontal="center" vertical="center" wrapText="1"/>
    </xf>
    <xf numFmtId="0" fontId="78" fillId="33" borderId="18" xfId="64" applyFont="1" applyFill="1" applyBorder="1" applyAlignment="1">
      <alignment horizontal="left" vertical="center"/>
    </xf>
    <xf numFmtId="0" fontId="33" fillId="33" borderId="18" xfId="64" applyFont="1" applyFill="1" applyBorder="1" applyAlignment="1">
      <alignment horizontal="left" vertical="center" wrapText="1"/>
    </xf>
    <xf numFmtId="0" fontId="27" fillId="33" borderId="18" xfId="64" applyFont="1" applyFill="1" applyBorder="1" applyAlignment="1">
      <alignment horizontal="center" vertical="center" wrapText="1"/>
    </xf>
    <xf numFmtId="3" fontId="29" fillId="33" borderId="18" xfId="64" applyNumberFormat="1" applyFont="1" applyFill="1" applyBorder="1" applyAlignment="1">
      <alignment horizontal="center" vertical="center" wrapText="1"/>
    </xf>
    <xf numFmtId="0" fontId="29" fillId="33" borderId="18" xfId="64" applyFont="1" applyFill="1" applyBorder="1" applyAlignment="1">
      <alignment horizontal="center" vertical="center" wrapText="1"/>
    </xf>
    <xf numFmtId="165" fontId="29" fillId="33" borderId="18" xfId="64" applyNumberFormat="1" applyFont="1" applyFill="1" applyBorder="1" applyAlignment="1">
      <alignment horizontal="center" vertical="center"/>
    </xf>
    <xf numFmtId="0" fontId="33" fillId="33" borderId="18" xfId="64" applyFont="1" applyFill="1" applyBorder="1" applyAlignment="1">
      <alignment horizontal="left" vertical="center" wrapText="1" indent="1"/>
    </xf>
    <xf numFmtId="3" fontId="29" fillId="33" borderId="18" xfId="64" applyNumberFormat="1" applyFont="1" applyFill="1" applyBorder="1" applyAlignment="1">
      <alignment horizontal="center" vertical="center"/>
    </xf>
    <xf numFmtId="0" fontId="48" fillId="33" borderId="18" xfId="64" applyFont="1" applyFill="1" applyBorder="1" applyAlignment="1">
      <alignment horizontal="left" vertical="center" wrapText="1" indent="1"/>
    </xf>
    <xf numFmtId="3" fontId="30" fillId="33" borderId="18" xfId="64" applyNumberFormat="1" applyFont="1" applyFill="1" applyBorder="1" applyAlignment="1">
      <alignment horizontal="center" vertical="center"/>
    </xf>
    <xf numFmtId="0" fontId="83" fillId="33" borderId="18" xfId="64" applyFont="1" applyFill="1" applyBorder="1" applyAlignment="1">
      <alignment horizontal="left" vertical="center" wrapText="1" indent="1"/>
    </xf>
    <xf numFmtId="3" fontId="27" fillId="33" borderId="18" xfId="64" applyNumberFormat="1" applyFont="1" applyFill="1" applyBorder="1" applyAlignment="1">
      <alignment horizontal="center" vertical="center"/>
    </xf>
    <xf numFmtId="3" fontId="27" fillId="33" borderId="18" xfId="64" applyNumberFormat="1" applyFont="1" applyFill="1" applyBorder="1" applyAlignment="1">
      <alignment horizontal="center" vertical="center" wrapText="1"/>
    </xf>
    <xf numFmtId="0" fontId="78" fillId="33" borderId="15" xfId="48" applyFont="1" applyFill="1" applyBorder="1" applyAlignment="1">
      <alignment vertical="center" wrapText="1"/>
    </xf>
    <xf numFmtId="3" fontId="71" fillId="33" borderId="14" xfId="48" applyNumberFormat="1" applyFont="1" applyFill="1" applyBorder="1" applyAlignment="1">
      <alignment horizontal="center" vertical="center"/>
    </xf>
    <xf numFmtId="0" fontId="33" fillId="33" borderId="15" xfId="48" applyFont="1" applyFill="1" applyBorder="1" applyAlignment="1">
      <alignment vertical="center" wrapText="1"/>
    </xf>
    <xf numFmtId="3" fontId="27" fillId="33" borderId="14" xfId="48" applyNumberFormat="1" applyFont="1" applyFill="1" applyBorder="1" applyAlignment="1">
      <alignment horizontal="center" vertical="center"/>
    </xf>
    <xf numFmtId="0" fontId="29" fillId="33" borderId="0" xfId="53" applyFont="1" applyFill="1"/>
    <xf numFmtId="0" fontId="33" fillId="33" borderId="0" xfId="53" applyFont="1" applyFill="1"/>
    <xf numFmtId="0" fontId="50" fillId="33" borderId="18" xfId="43" applyFont="1" applyFill="1" applyBorder="1" applyAlignment="1">
      <alignment horizontal="left" vertical="center" wrapText="1"/>
    </xf>
    <xf numFmtId="0" fontId="50" fillId="33" borderId="18" xfId="43" applyFont="1" applyFill="1" applyBorder="1" applyAlignment="1">
      <alignment vertical="center" wrapText="1"/>
    </xf>
    <xf numFmtId="0" fontId="51" fillId="33" borderId="16" xfId="43" applyFont="1" applyFill="1" applyBorder="1" applyAlignment="1">
      <alignment horizontal="center" vertical="center" wrapText="1"/>
    </xf>
    <xf numFmtId="0" fontId="51" fillId="33" borderId="14" xfId="43" applyFont="1" applyFill="1" applyBorder="1" applyAlignment="1">
      <alignment horizontal="center" vertical="center" wrapText="1"/>
    </xf>
    <xf numFmtId="3" fontId="53" fillId="33" borderId="15" xfId="43" applyNumberFormat="1" applyFont="1" applyFill="1" applyBorder="1" applyAlignment="1">
      <alignment vertical="center" wrapText="1"/>
    </xf>
    <xf numFmtId="3" fontId="53" fillId="33" borderId="14" xfId="43" applyNumberFormat="1" applyFont="1" applyFill="1" applyBorder="1" applyAlignment="1">
      <alignment horizontal="center" vertical="center"/>
    </xf>
    <xf numFmtId="0" fontId="51" fillId="33" borderId="15" xfId="43" applyFont="1" applyFill="1" applyBorder="1" applyAlignment="1">
      <alignment horizontal="left" vertical="center" wrapText="1"/>
    </xf>
    <xf numFmtId="9" fontId="51" fillId="33" borderId="14" xfId="43" applyNumberFormat="1" applyFont="1" applyFill="1" applyBorder="1" applyAlignment="1">
      <alignment horizontal="center" vertical="center"/>
    </xf>
    <xf numFmtId="0" fontId="50" fillId="33" borderId="19" xfId="43" applyFont="1" applyFill="1" applyBorder="1" applyAlignment="1">
      <alignment vertical="center" wrapText="1"/>
    </xf>
    <xf numFmtId="0" fontId="53" fillId="33" borderId="15" xfId="43" applyFont="1" applyFill="1" applyBorder="1" applyAlignment="1">
      <alignment vertical="center" wrapText="1"/>
    </xf>
    <xf numFmtId="9" fontId="53" fillId="33" borderId="14" xfId="43" applyNumberFormat="1" applyFont="1" applyFill="1" applyBorder="1" applyAlignment="1">
      <alignment horizontal="center" vertical="center"/>
    </xf>
    <xf numFmtId="0" fontId="52" fillId="33" borderId="15" xfId="48" applyFont="1" applyFill="1" applyBorder="1" applyAlignment="1">
      <alignment horizontal="left" vertical="center" wrapText="1"/>
    </xf>
    <xf numFmtId="0" fontId="51" fillId="33" borderId="15" xfId="48" applyFont="1" applyFill="1" applyBorder="1" applyAlignment="1">
      <alignment horizontal="left" vertical="center" wrapText="1"/>
    </xf>
    <xf numFmtId="0" fontId="50" fillId="33" borderId="16" xfId="48" applyFont="1" applyFill="1" applyBorder="1" applyAlignment="1">
      <alignment horizontal="center" vertical="center" wrapText="1"/>
    </xf>
    <xf numFmtId="0" fontId="50" fillId="33" borderId="14" xfId="48" applyFont="1" applyFill="1" applyBorder="1" applyAlignment="1">
      <alignment horizontal="center" vertical="center" wrapText="1"/>
    </xf>
    <xf numFmtId="3" fontId="51" fillId="33" borderId="15" xfId="48" applyNumberFormat="1" applyFont="1" applyFill="1" applyBorder="1" applyAlignment="1">
      <alignment horizontal="center" vertical="center" wrapText="1"/>
    </xf>
    <xf numFmtId="0" fontId="51" fillId="33" borderId="15" xfId="48" applyFont="1" applyFill="1" applyBorder="1" applyAlignment="1">
      <alignment horizontal="center" vertical="center" wrapText="1"/>
    </xf>
    <xf numFmtId="165" fontId="51" fillId="33" borderId="14" xfId="48" applyNumberFormat="1" applyFont="1" applyFill="1" applyBorder="1" applyAlignment="1">
      <alignment horizontal="center" vertical="center"/>
    </xf>
    <xf numFmtId="0" fontId="51" fillId="33" borderId="15" xfId="48" applyFont="1" applyFill="1" applyBorder="1" applyAlignment="1">
      <alignment horizontal="left" vertical="center" wrapText="1" indent="1"/>
    </xf>
    <xf numFmtId="3" fontId="51" fillId="33" borderId="14" xfId="48" applyNumberFormat="1" applyFont="1" applyFill="1" applyBorder="1" applyAlignment="1">
      <alignment horizontal="center" vertical="center"/>
    </xf>
    <xf numFmtId="0" fontId="56" fillId="33" borderId="15" xfId="48" applyFont="1" applyFill="1" applyBorder="1" applyAlignment="1">
      <alignment horizontal="left" vertical="center" wrapText="1" indent="1"/>
    </xf>
    <xf numFmtId="3" fontId="56" fillId="33" borderId="14" xfId="48" applyNumberFormat="1" applyFont="1" applyFill="1" applyBorder="1" applyAlignment="1">
      <alignment horizontal="center" vertical="center"/>
    </xf>
    <xf numFmtId="165" fontId="56" fillId="33" borderId="14" xfId="48" applyNumberFormat="1" applyFont="1" applyFill="1" applyBorder="1" applyAlignment="1">
      <alignment horizontal="center" vertical="center"/>
    </xf>
    <xf numFmtId="10" fontId="51" fillId="33" borderId="14" xfId="63" applyFont="1" applyFill="1" applyBorder="1" applyAlignment="1">
      <alignment horizontal="center" vertical="center"/>
    </xf>
    <xf numFmtId="165" fontId="51" fillId="33" borderId="14" xfId="63" applyNumberFormat="1" applyFont="1" applyFill="1" applyBorder="1" applyAlignment="1">
      <alignment horizontal="center" vertical="center"/>
    </xf>
    <xf numFmtId="0" fontId="57" fillId="33" borderId="30" xfId="48" applyFont="1" applyFill="1" applyBorder="1" applyAlignment="1">
      <alignment horizontal="left" vertical="center" wrapText="1" indent="1"/>
    </xf>
    <xf numFmtId="0" fontId="52" fillId="33" borderId="15" xfId="48" applyFont="1" applyFill="1" applyBorder="1" applyAlignment="1">
      <alignment vertical="center" wrapText="1"/>
    </xf>
    <xf numFmtId="3" fontId="50" fillId="33" borderId="14" xfId="48" applyNumberFormat="1" applyFont="1" applyFill="1" applyBorder="1" applyAlignment="1">
      <alignment horizontal="center" vertical="center"/>
    </xf>
    <xf numFmtId="0" fontId="52" fillId="33" borderId="15" xfId="43" applyFont="1" applyFill="1" applyBorder="1" applyAlignment="1">
      <alignment horizontal="left" vertical="center" wrapText="1"/>
    </xf>
    <xf numFmtId="9" fontId="52" fillId="33" borderId="18" xfId="43" applyNumberFormat="1" applyFont="1" applyFill="1" applyBorder="1" applyAlignment="1">
      <alignment horizontal="center" vertical="center" wrapText="1"/>
    </xf>
    <xf numFmtId="0" fontId="50" fillId="33" borderId="16" xfId="43" applyFont="1" applyFill="1" applyBorder="1" applyAlignment="1">
      <alignment horizontal="center" vertical="center" wrapText="1"/>
    </xf>
    <xf numFmtId="0" fontId="50" fillId="33" borderId="14" xfId="43" applyFont="1" applyFill="1" applyBorder="1" applyAlignment="1">
      <alignment horizontal="center" vertical="center" wrapText="1"/>
    </xf>
    <xf numFmtId="3" fontId="51" fillId="33" borderId="15" xfId="43" applyNumberFormat="1" applyFont="1" applyFill="1" applyBorder="1" applyAlignment="1">
      <alignment horizontal="center" vertical="center" wrapText="1"/>
    </xf>
    <xf numFmtId="3" fontId="56" fillId="33" borderId="14" xfId="43" applyNumberFormat="1" applyFont="1" applyFill="1" applyBorder="1" applyAlignment="1">
      <alignment horizontal="center" vertical="center"/>
    </xf>
    <xf numFmtId="0" fontId="51" fillId="33" borderId="15" xfId="43" applyFont="1" applyFill="1" applyBorder="1" applyAlignment="1">
      <alignment horizontal="center" vertical="center" wrapText="1"/>
    </xf>
    <xf numFmtId="165" fontId="51" fillId="33" borderId="14" xfId="43" applyNumberFormat="1" applyFont="1" applyFill="1" applyBorder="1" applyAlignment="1">
      <alignment horizontal="center" vertical="center"/>
    </xf>
    <xf numFmtId="0" fontId="51" fillId="33" borderId="15" xfId="43" applyFont="1" applyFill="1" applyBorder="1" applyAlignment="1">
      <alignment horizontal="left" vertical="center" wrapText="1" indent="1"/>
    </xf>
    <xf numFmtId="3" fontId="51" fillId="33" borderId="14" xfId="43" applyNumberFormat="1" applyFont="1" applyFill="1" applyBorder="1" applyAlignment="1">
      <alignment horizontal="center" vertical="center"/>
    </xf>
    <xf numFmtId="0" fontId="56" fillId="33" borderId="15" xfId="43" applyFont="1" applyFill="1" applyBorder="1" applyAlignment="1">
      <alignment horizontal="left" vertical="center" wrapText="1" indent="1"/>
    </xf>
    <xf numFmtId="0" fontId="57" fillId="33" borderId="15" xfId="43" applyFont="1" applyFill="1" applyBorder="1" applyAlignment="1">
      <alignment horizontal="left" vertical="center" wrapText="1"/>
    </xf>
    <xf numFmtId="0" fontId="55" fillId="33" borderId="29" xfId="43" applyFont="1" applyFill="1" applyBorder="1" applyAlignment="1">
      <alignment horizontal="left" vertical="center" wrapText="1"/>
    </xf>
    <xf numFmtId="0" fontId="52" fillId="33" borderId="18" xfId="43" applyFont="1" applyFill="1" applyBorder="1" applyAlignment="1">
      <alignment horizontal="center" vertical="center" wrapText="1"/>
    </xf>
    <xf numFmtId="0" fontId="51" fillId="33" borderId="11" xfId="43" applyFont="1" applyFill="1" applyBorder="1" applyAlignment="1">
      <alignment vertical="center"/>
    </xf>
    <xf numFmtId="0" fontId="51" fillId="33" borderId="13" xfId="43" applyFont="1" applyFill="1" applyBorder="1" applyAlignment="1">
      <alignment vertical="center"/>
    </xf>
    <xf numFmtId="3" fontId="56" fillId="33" borderId="16" xfId="43" applyNumberFormat="1" applyFont="1" applyFill="1" applyBorder="1" applyAlignment="1">
      <alignment horizontal="center" vertical="center"/>
    </xf>
    <xf numFmtId="0" fontId="52" fillId="33" borderId="10" xfId="43" applyFont="1" applyFill="1" applyBorder="1" applyAlignment="1">
      <alignment horizontal="center" vertical="center"/>
    </xf>
    <xf numFmtId="0" fontId="51" fillId="33" borderId="10" xfId="43" applyFont="1" applyFill="1" applyBorder="1" applyAlignment="1">
      <alignment vertical="center"/>
    </xf>
    <xf numFmtId="3" fontId="51" fillId="33" borderId="12" xfId="43" applyNumberFormat="1" applyFont="1" applyFill="1" applyBorder="1" applyAlignment="1">
      <alignment horizontal="center" vertical="center"/>
    </xf>
    <xf numFmtId="3" fontId="60" fillId="33" borderId="15" xfId="43" applyNumberFormat="1" applyFont="1" applyFill="1" applyBorder="1" applyAlignment="1">
      <alignment horizontal="center" vertical="center" wrapText="1"/>
    </xf>
    <xf numFmtId="0" fontId="52" fillId="33" borderId="15" xfId="43" applyFont="1" applyFill="1" applyBorder="1" applyAlignment="1">
      <alignment horizontal="center" vertical="center" wrapText="1"/>
    </xf>
    <xf numFmtId="3" fontId="55" fillId="33" borderId="15" xfId="43" applyNumberFormat="1" applyFont="1" applyFill="1" applyBorder="1" applyAlignment="1">
      <alignment horizontal="center" vertical="center" wrapText="1"/>
    </xf>
    <xf numFmtId="0" fontId="41" fillId="33" borderId="15" xfId="43" applyFont="1" applyFill="1" applyBorder="1" applyAlignment="1">
      <alignment horizontal="left" vertical="center" wrapText="1"/>
    </xf>
    <xf numFmtId="0" fontId="42" fillId="33" borderId="16" xfId="43" applyFont="1" applyFill="1" applyBorder="1" applyAlignment="1">
      <alignment horizontal="center" vertical="center" wrapText="1"/>
    </xf>
    <xf numFmtId="0" fontId="42" fillId="33" borderId="14" xfId="43" applyFont="1" applyFill="1" applyBorder="1" applyAlignment="1">
      <alignment horizontal="center" vertical="center" wrapText="1"/>
    </xf>
    <xf numFmtId="3" fontId="44" fillId="33" borderId="15" xfId="43" applyNumberFormat="1" applyFont="1" applyFill="1" applyBorder="1" applyAlignment="1">
      <alignment horizontal="center" vertical="center" wrapText="1"/>
    </xf>
    <xf numFmtId="3" fontId="43" fillId="33" borderId="14" xfId="43" applyNumberFormat="1" applyFont="1" applyFill="1" applyBorder="1" applyAlignment="1">
      <alignment horizontal="center" vertical="center"/>
    </xf>
    <xf numFmtId="3" fontId="41" fillId="33" borderId="15" xfId="43" applyNumberFormat="1" applyFont="1" applyFill="1" applyBorder="1" applyAlignment="1">
      <alignment horizontal="center" vertical="center" wrapText="1"/>
    </xf>
    <xf numFmtId="0" fontId="41" fillId="33" borderId="15" xfId="43" applyFont="1" applyFill="1" applyBorder="1" applyAlignment="1">
      <alignment horizontal="center" vertical="center" wrapText="1"/>
    </xf>
    <xf numFmtId="165" fontId="41" fillId="33" borderId="14" xfId="43" applyNumberFormat="1" applyFont="1" applyFill="1" applyBorder="1" applyAlignment="1">
      <alignment horizontal="center" vertical="center"/>
    </xf>
    <xf numFmtId="0" fontId="41" fillId="33" borderId="15" xfId="43" applyFont="1" applyFill="1" applyBorder="1" applyAlignment="1">
      <alignment horizontal="left" vertical="center" wrapText="1" indent="1"/>
    </xf>
    <xf numFmtId="3" fontId="41" fillId="33" borderId="14" xfId="43" applyNumberFormat="1" applyFont="1" applyFill="1" applyBorder="1" applyAlignment="1">
      <alignment horizontal="center" vertical="center"/>
    </xf>
    <xf numFmtId="0" fontId="43" fillId="33" borderId="15" xfId="43" applyFont="1" applyFill="1" applyBorder="1" applyAlignment="1">
      <alignment horizontal="left" vertical="center" wrapText="1" indent="1"/>
    </xf>
    <xf numFmtId="0" fontId="39" fillId="33" borderId="15" xfId="43" applyFont="1" applyFill="1" applyBorder="1" applyAlignment="1">
      <alignment horizontal="left" vertical="center" wrapText="1"/>
    </xf>
    <xf numFmtId="3" fontId="41" fillId="33" borderId="12" xfId="43" applyNumberFormat="1" applyFont="1" applyFill="1" applyBorder="1" applyAlignment="1">
      <alignment horizontal="center" vertical="center"/>
    </xf>
    <xf numFmtId="3" fontId="100" fillId="33" borderId="15" xfId="43" applyNumberFormat="1" applyFont="1" applyFill="1" applyBorder="1" applyAlignment="1">
      <alignment horizontal="center" vertical="center" wrapText="1"/>
    </xf>
    <xf numFmtId="3" fontId="44" fillId="33" borderId="14" xfId="43" applyNumberFormat="1" applyFont="1" applyFill="1" applyBorder="1" applyAlignment="1">
      <alignment horizontal="center" vertical="center"/>
    </xf>
    <xf numFmtId="0" fontId="40" fillId="33" borderId="15" xfId="43" applyFont="1" applyFill="1" applyBorder="1" applyAlignment="1">
      <alignment horizontal="left" vertical="center" wrapText="1"/>
    </xf>
    <xf numFmtId="0" fontId="40" fillId="33" borderId="18" xfId="43" applyFont="1" applyFill="1" applyBorder="1" applyAlignment="1">
      <alignment horizontal="center" vertical="center" wrapText="1"/>
    </xf>
    <xf numFmtId="0" fontId="41" fillId="33" borderId="11" xfId="43" applyFont="1" applyFill="1" applyBorder="1" applyAlignment="1">
      <alignment vertical="center"/>
    </xf>
    <xf numFmtId="0" fontId="60" fillId="33" borderId="15" xfId="43" applyFont="1" applyFill="1" applyBorder="1" applyAlignment="1">
      <alignment horizontal="center" vertical="center" wrapText="1"/>
    </xf>
    <xf numFmtId="0" fontId="101" fillId="33" borderId="29" xfId="59" applyFont="1" applyFill="1" applyBorder="1" applyAlignment="1">
      <alignment horizontal="left" vertical="center" wrapText="1"/>
    </xf>
    <xf numFmtId="0" fontId="40" fillId="33" borderId="29" xfId="59" applyFont="1" applyFill="1" applyBorder="1" applyAlignment="1">
      <alignment horizontal="left" vertical="center" wrapText="1"/>
    </xf>
    <xf numFmtId="0" fontId="62" fillId="33" borderId="15" xfId="43" applyFont="1" applyFill="1" applyBorder="1" applyAlignment="1">
      <alignment horizontal="left" vertical="center" wrapText="1"/>
    </xf>
    <xf numFmtId="0" fontId="60" fillId="33" borderId="15" xfId="43" applyFont="1" applyFill="1" applyBorder="1" applyAlignment="1">
      <alignment horizontal="left" vertical="center" wrapText="1"/>
    </xf>
    <xf numFmtId="0" fontId="57" fillId="33" borderId="30" xfId="43" applyFont="1" applyFill="1" applyBorder="1" applyAlignment="1">
      <alignment horizontal="left" vertical="center" wrapText="1" indent="1"/>
    </xf>
    <xf numFmtId="0" fontId="41" fillId="33" borderId="13" xfId="43" applyFont="1" applyFill="1" applyBorder="1" applyAlignment="1">
      <alignment vertical="center"/>
    </xf>
    <xf numFmtId="0" fontId="39" fillId="33" borderId="30" xfId="43" applyFont="1" applyFill="1" applyBorder="1" applyAlignment="1">
      <alignment horizontal="left" vertical="center" wrapText="1" indent="1"/>
    </xf>
    <xf numFmtId="0" fontId="55" fillId="33" borderId="15" xfId="43" applyFont="1" applyFill="1" applyBorder="1" applyAlignment="1">
      <alignment horizontal="center" vertical="center" wrapText="1"/>
    </xf>
    <xf numFmtId="0" fontId="52" fillId="33" borderId="15" xfId="48" applyFont="1" applyFill="1" applyBorder="1" applyAlignment="1">
      <alignment horizontal="center" vertical="center" wrapText="1"/>
    </xf>
    <xf numFmtId="3" fontId="102" fillId="33" borderId="14" xfId="48" applyNumberFormat="1" applyFont="1" applyFill="1" applyBorder="1" applyAlignment="1">
      <alignment horizontal="center" vertical="center"/>
    </xf>
    <xf numFmtId="0" fontId="52" fillId="33" borderId="18" xfId="48" applyFont="1" applyFill="1" applyBorder="1" applyAlignment="1">
      <alignment vertical="center" wrapText="1"/>
    </xf>
    <xf numFmtId="0" fontId="51" fillId="33" borderId="11" xfId="48" applyFont="1" applyFill="1" applyBorder="1" applyAlignment="1">
      <alignment vertical="center"/>
    </xf>
    <xf numFmtId="0" fontId="51" fillId="33" borderId="13" xfId="48" applyFont="1" applyFill="1" applyBorder="1" applyAlignment="1">
      <alignment vertical="center"/>
    </xf>
    <xf numFmtId="0" fontId="57" fillId="33" borderId="19" xfId="48" applyFont="1" applyFill="1" applyBorder="1" applyAlignment="1">
      <alignment horizontal="left" vertical="center" wrapText="1" indent="1"/>
    </xf>
    <xf numFmtId="3" fontId="56" fillId="33" borderId="16" xfId="48" applyNumberFormat="1" applyFont="1" applyFill="1" applyBorder="1" applyAlignment="1">
      <alignment horizontal="center" vertical="center"/>
    </xf>
    <xf numFmtId="0" fontId="52" fillId="33" borderId="49" xfId="48" applyFont="1" applyFill="1" applyBorder="1" applyAlignment="1">
      <alignment horizontal="left" vertical="center" wrapText="1"/>
    </xf>
    <xf numFmtId="0" fontId="52" fillId="33" borderId="60" xfId="48" applyFont="1" applyFill="1" applyBorder="1" applyAlignment="1">
      <alignment vertical="center" wrapText="1"/>
    </xf>
    <xf numFmtId="0" fontId="52" fillId="33" borderId="60" xfId="48" applyFont="1" applyFill="1" applyBorder="1" applyAlignment="1">
      <alignment horizontal="center" vertical="center" wrapText="1"/>
    </xf>
    <xf numFmtId="0" fontId="51" fillId="33" borderId="51" xfId="48" applyFont="1" applyFill="1" applyBorder="1" applyAlignment="1">
      <alignment vertical="center"/>
    </xf>
    <xf numFmtId="0" fontId="51" fillId="33" borderId="52" xfId="48" applyFont="1" applyFill="1" applyBorder="1" applyAlignment="1">
      <alignment vertical="center"/>
    </xf>
    <xf numFmtId="0" fontId="51" fillId="33" borderId="54" xfId="48" applyFont="1" applyFill="1" applyBorder="1" applyAlignment="1">
      <alignment horizontal="left" vertical="center" wrapText="1"/>
    </xf>
    <xf numFmtId="0" fontId="50" fillId="33" borderId="62" xfId="48" applyFont="1" applyFill="1" applyBorder="1" applyAlignment="1">
      <alignment horizontal="center" vertical="center" wrapText="1"/>
    </xf>
    <xf numFmtId="0" fontId="50" fillId="33" borderId="55" xfId="48" applyFont="1" applyFill="1" applyBorder="1" applyAlignment="1">
      <alignment horizontal="center" vertical="center" wrapText="1"/>
    </xf>
    <xf numFmtId="171" fontId="51" fillId="33" borderId="15" xfId="50" applyNumberFormat="1" applyFont="1" applyFill="1" applyBorder="1" applyAlignment="1">
      <alignment horizontal="center" vertical="center" wrapText="1"/>
    </xf>
    <xf numFmtId="0" fontId="51" fillId="33" borderId="39" xfId="48" applyFont="1" applyFill="1" applyBorder="1" applyAlignment="1">
      <alignment horizontal="center" vertical="center" wrapText="1"/>
    </xf>
    <xf numFmtId="3" fontId="51" fillId="33" borderId="39" xfId="48" applyNumberFormat="1" applyFont="1" applyFill="1" applyBorder="1" applyAlignment="1">
      <alignment horizontal="center" vertical="center" wrapText="1"/>
    </xf>
    <xf numFmtId="165" fontId="51" fillId="33" borderId="55" xfId="48" applyNumberFormat="1" applyFont="1" applyFill="1" applyBorder="1" applyAlignment="1">
      <alignment horizontal="center" vertical="center"/>
    </xf>
    <xf numFmtId="0" fontId="51" fillId="33" borderId="54" xfId="48" applyFont="1" applyFill="1" applyBorder="1" applyAlignment="1">
      <alignment horizontal="left" vertical="center" wrapText="1" indent="1"/>
    </xf>
    <xf numFmtId="3" fontId="51" fillId="33" borderId="55" xfId="48" applyNumberFormat="1" applyFont="1" applyFill="1" applyBorder="1" applyAlignment="1">
      <alignment horizontal="center" vertical="center"/>
    </xf>
    <xf numFmtId="0" fontId="56" fillId="33" borderId="54" xfId="48" applyFont="1" applyFill="1" applyBorder="1" applyAlignment="1">
      <alignment horizontal="left" vertical="center" wrapText="1" indent="1"/>
    </xf>
    <xf numFmtId="3" fontId="56" fillId="33" borderId="55" xfId="48" applyNumberFormat="1" applyFont="1" applyFill="1" applyBorder="1" applyAlignment="1">
      <alignment horizontal="center" vertical="center"/>
    </xf>
    <xf numFmtId="0" fontId="66" fillId="33" borderId="56" xfId="48" applyFont="1" applyFill="1" applyBorder="1" applyAlignment="1">
      <alignment horizontal="left" vertical="center" wrapText="1" indent="1"/>
    </xf>
    <xf numFmtId="3" fontId="66" fillId="33" borderId="57" xfId="48" applyNumberFormat="1" applyFont="1" applyFill="1" applyBorder="1" applyAlignment="1">
      <alignment horizontal="center" vertical="center"/>
    </xf>
    <xf numFmtId="3" fontId="66" fillId="33" borderId="58" xfId="48" applyNumberFormat="1" applyFont="1" applyFill="1" applyBorder="1" applyAlignment="1">
      <alignment horizontal="center" vertical="center"/>
    </xf>
    <xf numFmtId="0" fontId="51" fillId="33" borderId="12" xfId="48" applyFont="1" applyFill="1" applyBorder="1" applyAlignment="1">
      <alignment vertical="center"/>
    </xf>
    <xf numFmtId="0" fontId="51" fillId="33" borderId="14" xfId="48" applyFont="1" applyFill="1" applyBorder="1" applyAlignment="1">
      <alignment vertical="center"/>
    </xf>
    <xf numFmtId="0" fontId="52" fillId="33" borderId="60" xfId="48" applyFont="1" applyFill="1" applyBorder="1" applyAlignment="1">
      <alignment horizontal="left" vertical="center" wrapText="1"/>
    </xf>
    <xf numFmtId="169" fontId="67" fillId="33" borderId="40" xfId="50" applyNumberFormat="1" applyFont="1" applyFill="1" applyBorder="1" applyAlignment="1">
      <alignment horizontal="right"/>
    </xf>
    <xf numFmtId="169" fontId="67" fillId="33" borderId="63" xfId="50" applyNumberFormat="1" applyFont="1" applyFill="1" applyBorder="1" applyAlignment="1">
      <alignment horizontal="right"/>
    </xf>
    <xf numFmtId="0" fontId="57" fillId="33" borderId="56" xfId="48" applyFont="1" applyFill="1" applyBorder="1" applyAlignment="1">
      <alignment horizontal="left" vertical="center" wrapText="1" indent="1"/>
    </xf>
    <xf numFmtId="3" fontId="56" fillId="33" borderId="57" xfId="48" applyNumberFormat="1" applyFont="1" applyFill="1" applyBorder="1" applyAlignment="1">
      <alignment horizontal="center" vertical="center"/>
    </xf>
    <xf numFmtId="3" fontId="56" fillId="33" borderId="58" xfId="48" applyNumberFormat="1" applyFont="1" applyFill="1" applyBorder="1" applyAlignment="1">
      <alignment horizontal="center" vertical="center"/>
    </xf>
    <xf numFmtId="3" fontId="66" fillId="33" borderId="14" xfId="48" applyNumberFormat="1" applyFont="1" applyFill="1" applyBorder="1" applyAlignment="1">
      <alignment horizontal="center" vertical="center"/>
    </xf>
    <xf numFmtId="0" fontId="57" fillId="33" borderId="64" xfId="48" applyFont="1" applyFill="1" applyBorder="1" applyAlignment="1">
      <alignment horizontal="left" vertical="center" wrapText="1" indent="1"/>
    </xf>
    <xf numFmtId="0" fontId="52" fillId="33" borderId="54" xfId="48" applyFont="1" applyFill="1" applyBorder="1" applyAlignment="1">
      <alignment horizontal="left" vertical="center" wrapText="1"/>
    </xf>
    <xf numFmtId="0" fontId="51" fillId="33" borderId="53" xfId="48" applyFont="1" applyFill="1" applyBorder="1" applyAlignment="1">
      <alignment vertical="center"/>
    </xf>
    <xf numFmtId="0" fontId="51" fillId="33" borderId="39" xfId="48" applyFont="1" applyFill="1" applyBorder="1" applyAlignment="1">
      <alignment horizontal="left" vertical="center" wrapText="1"/>
    </xf>
    <xf numFmtId="0" fontId="52" fillId="33" borderId="18" xfId="48" applyFont="1" applyFill="1" applyBorder="1" applyAlignment="1">
      <alignment horizontal="left" vertical="center" wrapText="1"/>
    </xf>
    <xf numFmtId="164" fontId="51" fillId="33" borderId="15" xfId="50" applyNumberFormat="1" applyFont="1" applyFill="1" applyBorder="1" applyAlignment="1">
      <alignment horizontal="center" vertical="center" wrapText="1"/>
    </xf>
    <xf numFmtId="169" fontId="51" fillId="33" borderId="39" xfId="50" applyNumberFormat="1" applyFont="1" applyFill="1" applyBorder="1" applyAlignment="1">
      <alignment horizontal="center" vertical="center" wrapText="1"/>
    </xf>
    <xf numFmtId="0" fontId="28" fillId="33" borderId="65" xfId="43" applyFont="1" applyFill="1" applyBorder="1" applyAlignment="1">
      <alignment horizontal="left" vertical="center" wrapText="1"/>
    </xf>
    <xf numFmtId="0" fontId="40" fillId="33" borderId="33" xfId="43" applyFont="1" applyFill="1" applyBorder="1" applyAlignment="1">
      <alignment horizontal="left" vertical="center" wrapText="1"/>
    </xf>
    <xf numFmtId="0" fontId="40" fillId="33" borderId="66" xfId="43" applyFont="1" applyFill="1" applyBorder="1" applyAlignment="1">
      <alignment horizontal="center" vertical="center" wrapText="1"/>
    </xf>
    <xf numFmtId="0" fontId="41" fillId="33" borderId="51" xfId="43" applyFont="1" applyFill="1" applyBorder="1" applyAlignment="1">
      <alignment vertical="center"/>
    </xf>
    <xf numFmtId="0" fontId="41" fillId="33" borderId="52" xfId="43" applyFont="1" applyFill="1" applyBorder="1" applyAlignment="1">
      <alignment vertical="center"/>
    </xf>
    <xf numFmtId="0" fontId="29" fillId="33" borderId="54" xfId="43" applyFont="1" applyFill="1" applyBorder="1" applyAlignment="1">
      <alignment horizontal="left" vertical="center" wrapText="1"/>
    </xf>
    <xf numFmtId="0" fontId="29" fillId="33" borderId="68" xfId="43" applyFont="1" applyFill="1" applyBorder="1" applyAlignment="1">
      <alignment horizontal="left" vertical="center" wrapText="1"/>
    </xf>
    <xf numFmtId="3" fontId="42" fillId="33" borderId="14" xfId="43" applyNumberFormat="1" applyFont="1" applyFill="1" applyBorder="1" applyAlignment="1">
      <alignment horizontal="center" vertical="center"/>
    </xf>
    <xf numFmtId="167" fontId="103" fillId="33" borderId="71" xfId="48" applyNumberFormat="1" applyFont="1" applyFill="1" applyBorder="1" applyAlignment="1">
      <alignment vertical="center" wrapText="1"/>
    </xf>
    <xf numFmtId="0" fontId="52" fillId="33" borderId="20" xfId="48" applyFont="1" applyFill="1" applyBorder="1" applyAlignment="1">
      <alignment horizontal="left" vertical="center" wrapText="1"/>
    </xf>
    <xf numFmtId="0" fontId="52" fillId="33" borderId="33" xfId="48" applyFont="1" applyFill="1" applyBorder="1" applyAlignment="1">
      <alignment horizontal="left" vertical="center" wrapText="1"/>
    </xf>
    <xf numFmtId="0" fontId="52" fillId="33" borderId="13" xfId="48" applyFont="1" applyFill="1" applyBorder="1" applyAlignment="1">
      <alignment horizontal="center" vertical="center" wrapText="1"/>
    </xf>
    <xf numFmtId="0" fontId="52" fillId="33" borderId="65" xfId="48" applyFont="1" applyFill="1" applyBorder="1" applyAlignment="1">
      <alignment horizontal="left" vertical="center" wrapText="1"/>
    </xf>
    <xf numFmtId="0" fontId="52" fillId="33" borderId="33" xfId="48" applyFont="1" applyFill="1" applyBorder="1" applyAlignment="1">
      <alignment horizontal="center" vertical="center" wrapText="1"/>
    </xf>
    <xf numFmtId="0" fontId="52" fillId="33" borderId="66" xfId="48" applyFont="1" applyFill="1" applyBorder="1" applyAlignment="1">
      <alignment horizontal="center" vertical="center" wrapText="1"/>
    </xf>
    <xf numFmtId="0" fontId="68" fillId="33" borderId="66" xfId="48" applyFont="1" applyFill="1" applyBorder="1" applyAlignment="1">
      <alignment horizontal="center" vertical="center" wrapText="1"/>
    </xf>
    <xf numFmtId="0" fontId="52" fillId="33" borderId="41" xfId="48" applyFont="1" applyFill="1" applyBorder="1" applyAlignment="1">
      <alignment horizontal="left" vertical="center" wrapText="1"/>
    </xf>
    <xf numFmtId="0" fontId="52" fillId="33" borderId="14" xfId="48" applyFont="1" applyFill="1" applyBorder="1" applyAlignment="1">
      <alignment horizontal="left" vertical="center" wrapText="1"/>
    </xf>
    <xf numFmtId="0" fontId="56" fillId="33" borderId="19" xfId="48" applyFont="1" applyFill="1" applyBorder="1" applyAlignment="1">
      <alignment horizontal="left" vertical="center" wrapText="1" indent="1"/>
    </xf>
    <xf numFmtId="0" fontId="57" fillId="33" borderId="21" xfId="48" applyFont="1" applyFill="1" applyBorder="1" applyAlignment="1">
      <alignment horizontal="left" vertical="center" wrapText="1" indent="1"/>
    </xf>
    <xf numFmtId="3" fontId="56" fillId="33" borderId="21" xfId="48" applyNumberFormat="1" applyFont="1" applyFill="1" applyBorder="1" applyAlignment="1">
      <alignment horizontal="center" vertical="center"/>
    </xf>
    <xf numFmtId="0" fontId="40" fillId="33" borderId="15" xfId="43" applyFont="1" applyFill="1" applyBorder="1" applyAlignment="1">
      <alignment horizontal="center" vertical="center" wrapText="1"/>
    </xf>
    <xf numFmtId="0" fontId="41" fillId="33" borderId="12" xfId="43" applyFont="1" applyFill="1" applyBorder="1" applyAlignment="1">
      <alignment vertical="center"/>
    </xf>
    <xf numFmtId="0" fontId="41" fillId="33" borderId="14" xfId="43" applyFont="1" applyFill="1" applyBorder="1" applyAlignment="1">
      <alignment vertical="center"/>
    </xf>
    <xf numFmtId="0" fontId="50" fillId="33" borderId="35" xfId="43" applyFont="1" applyFill="1" applyBorder="1" applyAlignment="1">
      <alignment vertical="center" wrapText="1"/>
    </xf>
    <xf numFmtId="3" fontId="50" fillId="33" borderId="35" xfId="43" applyNumberFormat="1" applyFont="1" applyFill="1" applyBorder="1" applyAlignment="1">
      <alignment horizontal="right" vertical="center"/>
    </xf>
    <xf numFmtId="0" fontId="51" fillId="33" borderId="35" xfId="43" applyFont="1" applyFill="1" applyBorder="1" applyAlignment="1">
      <alignment horizontal="left" vertical="center" wrapText="1" indent="1"/>
    </xf>
    <xf numFmtId="0" fontId="56" fillId="33" borderId="35" xfId="43" applyFont="1" applyFill="1" applyBorder="1" applyAlignment="1">
      <alignment horizontal="left" vertical="center" wrapText="1" indent="1"/>
    </xf>
    <xf numFmtId="3" fontId="56" fillId="33" borderId="35" xfId="43" applyNumberFormat="1" applyFont="1" applyFill="1" applyBorder="1" applyAlignment="1">
      <alignment horizontal="right" vertical="center"/>
    </xf>
    <xf numFmtId="3" fontId="51" fillId="33" borderId="35" xfId="43" applyNumberFormat="1" applyFont="1" applyFill="1" applyBorder="1" applyAlignment="1">
      <alignment horizontal="right" vertical="center"/>
    </xf>
    <xf numFmtId="3" fontId="51" fillId="33" borderId="42" xfId="43" applyNumberFormat="1" applyFont="1" applyFill="1" applyBorder="1" applyAlignment="1">
      <alignment horizontal="right" vertical="center"/>
    </xf>
    <xf numFmtId="3" fontId="56" fillId="33" borderId="42" xfId="43" applyNumberFormat="1" applyFont="1" applyFill="1" applyBorder="1" applyAlignment="1">
      <alignment horizontal="right" vertical="center"/>
    </xf>
    <xf numFmtId="0" fontId="65" fillId="33" borderId="35" xfId="43" applyFont="1" applyFill="1" applyBorder="1" applyAlignment="1">
      <alignment horizontal="left" vertical="center" wrapText="1" indent="1"/>
    </xf>
    <xf numFmtId="0" fontId="28" fillId="33" borderId="35" xfId="43" applyFont="1" applyFill="1" applyBorder="1" applyAlignment="1">
      <alignment vertical="center" wrapText="1"/>
    </xf>
    <xf numFmtId="0" fontId="0" fillId="0" borderId="0" xfId="0" applyAlignment="1">
      <alignment wrapText="1"/>
    </xf>
    <xf numFmtId="0" fontId="23" fillId="33" borderId="18" xfId="0" applyFont="1" applyFill="1" applyBorder="1" applyAlignment="1">
      <alignment horizontal="left" vertical="center" wrapText="1"/>
    </xf>
    <xf numFmtId="0" fontId="0" fillId="0" borderId="0" xfId="0" applyAlignment="1">
      <alignment vertical="top" wrapText="1"/>
    </xf>
    <xf numFmtId="0" fontId="23" fillId="33" borderId="18" xfId="0" applyFont="1" applyFill="1" applyBorder="1" applyAlignment="1">
      <alignment vertical="center" wrapText="1"/>
    </xf>
    <xf numFmtId="0" fontId="0" fillId="0" borderId="0" xfId="0" applyAlignment="1">
      <alignment vertical="top"/>
    </xf>
    <xf numFmtId="0" fontId="106" fillId="33" borderId="16"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9" fillId="33" borderId="15" xfId="0" applyFont="1" applyFill="1" applyBorder="1" applyAlignment="1">
      <alignment vertical="center" wrapText="1"/>
    </xf>
    <xf numFmtId="0" fontId="107" fillId="0" borderId="14" xfId="0" applyNumberFormat="1" applyFont="1" applyFill="1" applyBorder="1" applyAlignment="1">
      <alignment horizontal="center" vertical="center" wrapText="1"/>
    </xf>
    <xf numFmtId="0" fontId="19" fillId="33" borderId="15" xfId="0" applyFont="1" applyFill="1" applyBorder="1" applyAlignment="1">
      <alignment horizontal="left" vertical="center" wrapText="1"/>
    </xf>
    <xf numFmtId="0" fontId="19" fillId="33" borderId="14" xfId="0" applyNumberFormat="1" applyFont="1" applyFill="1" applyBorder="1" applyAlignment="1">
      <alignment horizontal="center" vertical="center" wrapText="1"/>
    </xf>
    <xf numFmtId="0" fontId="19" fillId="33" borderId="19" xfId="0" applyFont="1" applyFill="1" applyBorder="1" applyAlignment="1">
      <alignment horizontal="left" vertical="center" wrapText="1"/>
    </xf>
    <xf numFmtId="0" fontId="19" fillId="33" borderId="16" xfId="0" applyNumberFormat="1" applyFont="1" applyFill="1" applyBorder="1" applyAlignment="1">
      <alignment horizontal="center" vertical="center" wrapText="1"/>
    </xf>
    <xf numFmtId="0" fontId="0" fillId="0" borderId="0" xfId="0" applyFill="1" applyAlignment="1">
      <alignment wrapText="1"/>
    </xf>
    <xf numFmtId="0" fontId="20" fillId="33" borderId="81" xfId="0" applyFont="1" applyFill="1" applyBorder="1" applyAlignment="1">
      <alignment vertical="center" wrapText="1"/>
    </xf>
    <xf numFmtId="0" fontId="19" fillId="0" borderId="20" xfId="0" applyFont="1" applyFill="1" applyBorder="1" applyAlignment="1">
      <alignment vertical="center" wrapText="1"/>
    </xf>
    <xf numFmtId="1" fontId="19" fillId="0" borderId="85" xfId="0" applyNumberFormat="1" applyFont="1" applyFill="1" applyBorder="1" applyAlignment="1">
      <alignment horizontal="center" vertical="center" wrapText="1"/>
    </xf>
    <xf numFmtId="1" fontId="19" fillId="0" borderId="16" xfId="0" applyNumberFormat="1" applyFont="1" applyFill="1" applyBorder="1" applyAlignment="1">
      <alignment horizontal="center" vertical="center" wrapText="1"/>
    </xf>
    <xf numFmtId="1" fontId="19" fillId="0" borderId="86" xfId="0" applyNumberFormat="1" applyFont="1" applyFill="1" applyBorder="1" applyAlignment="1">
      <alignment horizontal="center" vertical="center" wrapText="1"/>
    </xf>
    <xf numFmtId="0" fontId="108" fillId="36" borderId="15" xfId="0" applyFont="1" applyFill="1" applyBorder="1" applyAlignment="1">
      <alignment horizontal="left" vertical="center" wrapText="1"/>
    </xf>
    <xf numFmtId="0" fontId="19" fillId="0" borderId="15" xfId="0" applyFont="1" applyFill="1" applyBorder="1" applyAlignment="1">
      <alignment horizontal="left" vertical="center" wrapText="1"/>
    </xf>
    <xf numFmtId="0" fontId="21" fillId="33" borderId="16" xfId="0" applyFont="1" applyFill="1" applyBorder="1" applyAlignment="1">
      <alignment horizontal="center" vertical="center" wrapText="1"/>
    </xf>
    <xf numFmtId="0" fontId="19" fillId="33" borderId="20" xfId="0" applyFont="1" applyFill="1" applyBorder="1" applyAlignment="1">
      <alignment horizontal="left" vertical="center" wrapText="1"/>
    </xf>
    <xf numFmtId="3" fontId="107" fillId="0" borderId="21" xfId="66" applyNumberFormat="1" applyFont="1" applyBorder="1" applyAlignment="1">
      <alignment horizontal="center" vertical="center" wrapText="1"/>
    </xf>
    <xf numFmtId="3" fontId="105" fillId="0" borderId="21" xfId="0" applyNumberFormat="1" applyFont="1" applyBorder="1" applyAlignment="1">
      <alignment horizontal="center" wrapText="1"/>
    </xf>
    <xf numFmtId="3" fontId="19" fillId="33" borderId="21" xfId="0" applyNumberFormat="1" applyFont="1" applyFill="1" applyBorder="1" applyAlignment="1">
      <alignment horizontal="center" vertical="center" wrapText="1"/>
    </xf>
    <xf numFmtId="0" fontId="19" fillId="33" borderId="21" xfId="0" applyFont="1" applyFill="1" applyBorder="1" applyAlignment="1">
      <alignment horizontal="center" vertical="center" wrapText="1"/>
    </xf>
    <xf numFmtId="165" fontId="19" fillId="33" borderId="21" xfId="0" applyNumberFormat="1" applyFont="1" applyFill="1" applyBorder="1" applyAlignment="1">
      <alignment horizontal="center" vertical="center" wrapText="1"/>
    </xf>
    <xf numFmtId="0" fontId="19" fillId="33" borderId="15" xfId="0" applyFont="1" applyFill="1" applyBorder="1" applyAlignment="1">
      <alignment horizontal="center" vertical="center" wrapText="1"/>
    </xf>
    <xf numFmtId="165" fontId="19" fillId="33" borderId="14" xfId="0" applyNumberFormat="1" applyFont="1" applyFill="1" applyBorder="1" applyAlignment="1">
      <alignment horizontal="center" vertical="center" wrapText="1"/>
    </xf>
    <xf numFmtId="0" fontId="21" fillId="33" borderId="81" xfId="0" applyFont="1" applyFill="1" applyBorder="1" applyAlignment="1">
      <alignment horizontal="center" vertical="center" wrapText="1"/>
    </xf>
    <xf numFmtId="0" fontId="105" fillId="0" borderId="81" xfId="0" applyFont="1" applyBorder="1" applyAlignment="1">
      <alignment horizontal="left" vertical="center" wrapText="1"/>
    </xf>
    <xf numFmtId="169" fontId="20" fillId="0" borderId="81" xfId="52" applyNumberFormat="1" applyFont="1" applyBorder="1" applyAlignment="1">
      <alignment horizontal="center" vertical="center" wrapText="1"/>
    </xf>
    <xf numFmtId="169" fontId="109" fillId="0" borderId="81" xfId="52" applyNumberFormat="1" applyFont="1" applyBorder="1" applyAlignment="1">
      <alignment horizontal="center" vertical="center" wrapText="1"/>
    </xf>
    <xf numFmtId="0" fontId="110" fillId="0" borderId="81" xfId="0" applyFont="1" applyBorder="1" applyAlignment="1">
      <alignment horizontal="left" vertical="center" wrapText="1"/>
    </xf>
    <xf numFmtId="169" fontId="105" fillId="0" borderId="81" xfId="52" applyNumberFormat="1" applyFont="1" applyBorder="1" applyAlignment="1">
      <alignment horizontal="center" vertical="center" wrapText="1"/>
    </xf>
    <xf numFmtId="169" fontId="111" fillId="33" borderId="81" xfId="52" applyNumberFormat="1" applyFont="1" applyFill="1" applyBorder="1" applyAlignment="1">
      <alignment horizontal="center" vertical="center" wrapText="1"/>
    </xf>
    <xf numFmtId="169" fontId="105" fillId="33" borderId="81" xfId="52" applyNumberFormat="1" applyFont="1" applyFill="1" applyBorder="1" applyAlignment="1">
      <alignment horizontal="center" vertical="center" wrapText="1"/>
    </xf>
    <xf numFmtId="169" fontId="111" fillId="0" borderId="81" xfId="52" applyNumberFormat="1" applyFont="1" applyBorder="1" applyAlignment="1">
      <alignment horizontal="center" vertical="center" wrapText="1"/>
    </xf>
    <xf numFmtId="169" fontId="37" fillId="0" borderId="81" xfId="52" applyNumberFormat="1" applyFont="1" applyBorder="1" applyAlignment="1">
      <alignment horizontal="center" vertical="center" wrapText="1"/>
    </xf>
    <xf numFmtId="3" fontId="105" fillId="0" borderId="81" xfId="0" applyNumberFormat="1" applyFont="1" applyBorder="1" applyAlignment="1">
      <alignment horizontal="right" wrapText="1"/>
    </xf>
    <xf numFmtId="3" fontId="111" fillId="0" borderId="81" xfId="0" applyNumberFormat="1" applyFont="1" applyBorder="1" applyAlignment="1">
      <alignment horizontal="right" wrapText="1"/>
    </xf>
    <xf numFmtId="3" fontId="19" fillId="0" borderId="81" xfId="52" applyNumberFormat="1" applyFont="1" applyBorder="1" applyAlignment="1">
      <alignment horizontal="right" vertical="center" wrapText="1"/>
    </xf>
    <xf numFmtId="3" fontId="21" fillId="0" borderId="81" xfId="52" applyNumberFormat="1" applyFont="1" applyBorder="1" applyAlignment="1">
      <alignment horizontal="right" vertical="center" wrapText="1"/>
    </xf>
    <xf numFmtId="0" fontId="112" fillId="0" borderId="81" xfId="0" applyFont="1" applyBorder="1" applyAlignment="1">
      <alignment horizontal="left" vertical="center" wrapText="1"/>
    </xf>
    <xf numFmtId="3" fontId="113" fillId="0" borderId="81" xfId="0" applyNumberFormat="1" applyFont="1" applyBorder="1" applyAlignment="1">
      <alignment horizontal="center" vertical="center" wrapText="1"/>
    </xf>
    <xf numFmtId="0" fontId="114" fillId="37" borderId="81" xfId="0" applyFont="1" applyFill="1" applyBorder="1" applyAlignment="1">
      <alignment vertical="center" wrapText="1"/>
    </xf>
    <xf numFmtId="3" fontId="115" fillId="37" borderId="81" xfId="0" applyNumberFormat="1" applyFont="1" applyFill="1" applyBorder="1" applyAlignment="1">
      <alignment horizontal="center" vertical="center" wrapText="1"/>
    </xf>
    <xf numFmtId="0" fontId="107" fillId="36" borderId="87" xfId="0" applyFont="1" applyFill="1" applyBorder="1" applyAlignment="1">
      <alignment horizontal="center" vertical="center" wrapText="1"/>
    </xf>
    <xf numFmtId="9" fontId="108" fillId="36" borderId="13" xfId="0" applyNumberFormat="1" applyFont="1" applyFill="1" applyBorder="1" applyAlignment="1">
      <alignment horizontal="center" vertical="center" wrapText="1"/>
    </xf>
    <xf numFmtId="0" fontId="21" fillId="33" borderId="14" xfId="0" applyFont="1" applyFill="1" applyBorder="1" applyAlignment="1">
      <alignment horizontal="center" vertical="center" wrapText="1"/>
    </xf>
    <xf numFmtId="3" fontId="19" fillId="33" borderId="15" xfId="0" applyNumberFormat="1" applyFont="1" applyFill="1" applyBorder="1" applyAlignment="1">
      <alignment horizontal="center" vertical="center" wrapText="1"/>
    </xf>
    <xf numFmtId="0" fontId="105" fillId="0" borderId="15" xfId="0" applyFont="1" applyBorder="1" applyAlignment="1">
      <alignment horizontal="left" vertical="center" wrapText="1"/>
    </xf>
    <xf numFmtId="3" fontId="19" fillId="0" borderId="14" xfId="0" applyNumberFormat="1" applyFont="1" applyBorder="1" applyAlignment="1">
      <alignment horizontal="center" vertical="center" wrapText="1"/>
    </xf>
    <xf numFmtId="0" fontId="110" fillId="0" borderId="15" xfId="0" applyFont="1" applyBorder="1" applyAlignment="1">
      <alignment horizontal="left" vertical="center" wrapText="1"/>
    </xf>
    <xf numFmtId="3" fontId="115" fillId="0" borderId="14" xfId="0" applyNumberFormat="1" applyFont="1" applyBorder="1" applyAlignment="1">
      <alignment horizontal="center" vertical="center" wrapText="1"/>
    </xf>
    <xf numFmtId="0" fontId="112" fillId="0" borderId="17" xfId="0" applyFont="1" applyBorder="1" applyAlignment="1">
      <alignment horizontal="left" vertical="center" wrapText="1"/>
    </xf>
    <xf numFmtId="3" fontId="116" fillId="0" borderId="16" xfId="0" applyNumberFormat="1" applyFont="1" applyBorder="1" applyAlignment="1">
      <alignment horizontal="center" vertical="center" wrapText="1"/>
    </xf>
    <xf numFmtId="0" fontId="117" fillId="37" borderId="81" xfId="0" applyFont="1" applyFill="1" applyBorder="1" applyAlignment="1">
      <alignment horizontal="left" vertical="center" wrapText="1"/>
    </xf>
    <xf numFmtId="0" fontId="108" fillId="36" borderId="81" xfId="0" applyFont="1" applyFill="1" applyBorder="1" applyAlignment="1">
      <alignment horizontal="left" vertical="center" wrapText="1"/>
    </xf>
    <xf numFmtId="0" fontId="107" fillId="36" borderId="81" xfId="0" applyFont="1" applyFill="1" applyBorder="1" applyAlignment="1">
      <alignment horizontal="center" vertical="center" wrapText="1"/>
    </xf>
    <xf numFmtId="9" fontId="108" fillId="36" borderId="81" xfId="0" applyNumberFormat="1" applyFont="1" applyFill="1" applyBorder="1" applyAlignment="1">
      <alignment horizontal="center" vertical="center" wrapText="1"/>
    </xf>
    <xf numFmtId="165" fontId="19" fillId="33" borderId="12" xfId="0" applyNumberFormat="1" applyFont="1" applyFill="1" applyBorder="1" applyAlignment="1">
      <alignment horizontal="center" vertical="center" wrapText="1"/>
    </xf>
    <xf numFmtId="0" fontId="19" fillId="33" borderId="19" xfId="0" applyFont="1" applyFill="1" applyBorder="1" applyAlignment="1">
      <alignment horizontal="center" vertical="center" wrapText="1"/>
    </xf>
    <xf numFmtId="165" fontId="19" fillId="33" borderId="16" xfId="0" applyNumberFormat="1" applyFont="1" applyFill="1" applyBorder="1" applyAlignment="1">
      <alignment horizontal="center" vertical="center" wrapText="1"/>
    </xf>
    <xf numFmtId="165" fontId="19" fillId="33" borderId="0" xfId="0" applyNumberFormat="1" applyFont="1" applyFill="1" applyBorder="1" applyAlignment="1">
      <alignment horizontal="center" vertical="center" wrapText="1"/>
    </xf>
    <xf numFmtId="0" fontId="118" fillId="0" borderId="0" xfId="0" applyFont="1" applyFill="1" applyBorder="1" applyAlignment="1">
      <alignment vertical="top" wrapText="1"/>
    </xf>
    <xf numFmtId="0" fontId="0" fillId="0" borderId="0" xfId="0" applyBorder="1" applyAlignment="1">
      <alignment wrapText="1"/>
    </xf>
    <xf numFmtId="3" fontId="19" fillId="0" borderId="81" xfId="0" applyNumberFormat="1" applyFont="1" applyBorder="1" applyAlignment="1">
      <alignment horizontal="center" vertical="center" wrapText="1"/>
    </xf>
    <xf numFmtId="0" fontId="110" fillId="0" borderId="19" xfId="0" applyFont="1" applyBorder="1" applyAlignment="1">
      <alignment horizontal="left" vertical="center" wrapText="1"/>
    </xf>
    <xf numFmtId="3" fontId="115" fillId="0" borderId="16" xfId="0" applyNumberFormat="1" applyFont="1" applyBorder="1" applyAlignment="1">
      <alignment horizontal="center" vertical="center" wrapText="1"/>
    </xf>
    <xf numFmtId="3" fontId="19" fillId="0" borderId="16" xfId="0" applyNumberFormat="1" applyFont="1" applyBorder="1" applyAlignment="1">
      <alignment horizontal="center" vertical="center" wrapText="1"/>
    </xf>
    <xf numFmtId="0" fontId="110" fillId="33" borderId="81" xfId="0" applyFont="1" applyFill="1" applyBorder="1" applyAlignment="1">
      <alignment horizontal="left" vertical="center" wrapText="1"/>
    </xf>
    <xf numFmtId="3" fontId="115" fillId="33" borderId="81" xfId="0" applyNumberFormat="1" applyFont="1" applyFill="1" applyBorder="1" applyAlignment="1">
      <alignment horizontal="center" vertical="center" wrapText="1"/>
    </xf>
    <xf numFmtId="3" fontId="19" fillId="33" borderId="81" xfId="0" applyNumberFormat="1" applyFont="1" applyFill="1" applyBorder="1" applyAlignment="1">
      <alignment horizontal="center" vertical="center" wrapText="1"/>
    </xf>
    <xf numFmtId="0" fontId="112" fillId="33" borderId="81" xfId="0" applyFont="1" applyFill="1" applyBorder="1" applyAlignment="1">
      <alignment horizontal="left" vertical="center" wrapText="1"/>
    </xf>
    <xf numFmtId="0" fontId="117" fillId="33" borderId="81" xfId="0" applyFont="1" applyFill="1" applyBorder="1" applyAlignment="1">
      <alignment horizontal="left" vertical="center" wrapText="1"/>
    </xf>
    <xf numFmtId="0" fontId="108" fillId="33" borderId="81" xfId="0" applyFont="1" applyFill="1" applyBorder="1" applyAlignment="1">
      <alignment horizontal="left" vertical="center" wrapText="1"/>
    </xf>
    <xf numFmtId="0" fontId="107" fillId="36" borderId="15" xfId="0" applyFont="1" applyFill="1" applyBorder="1" applyAlignment="1">
      <alignment horizontal="center" vertical="center" wrapText="1"/>
    </xf>
    <xf numFmtId="9" fontId="108" fillId="36" borderId="15" xfId="0" applyNumberFormat="1" applyFont="1" applyFill="1" applyBorder="1" applyAlignment="1">
      <alignment horizontal="center" vertical="center" wrapText="1"/>
    </xf>
    <xf numFmtId="0" fontId="112" fillId="0" borderId="30" xfId="0" applyFont="1" applyBorder="1" applyAlignment="1">
      <alignment horizontal="left" vertical="center" wrapText="1"/>
    </xf>
    <xf numFmtId="0" fontId="112" fillId="0" borderId="21" xfId="0" applyFont="1" applyBorder="1" applyAlignment="1">
      <alignment horizontal="left" vertical="center" wrapText="1"/>
    </xf>
    <xf numFmtId="9" fontId="108" fillId="36" borderId="18" xfId="0" applyNumberFormat="1" applyFont="1" applyFill="1" applyBorder="1" applyAlignment="1">
      <alignment horizontal="center" vertical="center" wrapText="1"/>
    </xf>
    <xf numFmtId="3" fontId="115" fillId="0" borderId="21" xfId="0" applyNumberFormat="1" applyFont="1" applyBorder="1" applyAlignment="1">
      <alignment horizontal="center" vertical="center" wrapText="1"/>
    </xf>
    <xf numFmtId="0" fontId="19" fillId="36" borderId="20" xfId="0" applyFont="1" applyFill="1" applyBorder="1" applyAlignment="1">
      <alignment horizontal="center" vertical="center" wrapText="1"/>
    </xf>
    <xf numFmtId="0" fontId="108" fillId="36" borderId="15" xfId="0" applyFont="1" applyFill="1" applyBorder="1" applyAlignment="1">
      <alignment horizontal="center" vertical="center" wrapText="1"/>
    </xf>
    <xf numFmtId="3" fontId="19" fillId="33" borderId="19" xfId="0" applyNumberFormat="1" applyFont="1" applyFill="1" applyBorder="1" applyAlignment="1">
      <alignment horizontal="center" vertical="center" wrapText="1"/>
    </xf>
    <xf numFmtId="3" fontId="115" fillId="0" borderId="81" xfId="0" applyNumberFormat="1" applyFont="1" applyBorder="1" applyAlignment="1">
      <alignment horizontal="center" vertical="center" wrapText="1"/>
    </xf>
    <xf numFmtId="0" fontId="107" fillId="33" borderId="15" xfId="0" applyFont="1" applyFill="1" applyBorder="1" applyAlignment="1">
      <alignment horizontal="left" vertical="center" wrapText="1"/>
    </xf>
    <xf numFmtId="3" fontId="107" fillId="33" borderId="14" xfId="65" applyNumberFormat="1" applyFont="1" applyFill="1" applyBorder="1" applyAlignment="1">
      <alignment horizontal="center" vertical="center" wrapText="1"/>
    </xf>
    <xf numFmtId="9" fontId="107" fillId="33" borderId="14" xfId="0" applyNumberFormat="1" applyFont="1" applyFill="1" applyBorder="1" applyAlignment="1">
      <alignment horizontal="center" vertical="center" wrapText="1"/>
    </xf>
    <xf numFmtId="0" fontId="107" fillId="0" borderId="15" xfId="0" applyFont="1" applyFill="1" applyBorder="1" applyAlignment="1">
      <alignment vertical="center" wrapText="1"/>
    </xf>
    <xf numFmtId="3" fontId="107" fillId="0" borderId="15" xfId="0" applyNumberFormat="1" applyFont="1" applyFill="1" applyBorder="1" applyAlignment="1">
      <alignment horizontal="center" vertical="center" wrapText="1"/>
    </xf>
    <xf numFmtId="4" fontId="0" fillId="0" borderId="0" xfId="0" applyNumberFormat="1" applyAlignment="1">
      <alignment wrapText="1"/>
    </xf>
    <xf numFmtId="0" fontId="104" fillId="0" borderId="0" xfId="0" applyFont="1" applyAlignment="1">
      <alignment wrapText="1"/>
    </xf>
    <xf numFmtId="0" fontId="107" fillId="0" borderId="15" xfId="0" applyFont="1" applyFill="1" applyBorder="1" applyAlignment="1">
      <alignment horizontal="left" vertical="center" wrapText="1"/>
    </xf>
    <xf numFmtId="0" fontId="107" fillId="0" borderId="19" xfId="0" applyFont="1" applyFill="1" applyBorder="1" applyAlignment="1">
      <alignment horizontal="left" vertical="center" wrapText="1"/>
    </xf>
    <xf numFmtId="0" fontId="107" fillId="0" borderId="16" xfId="0" applyNumberFormat="1" applyFont="1" applyFill="1" applyBorder="1" applyAlignment="1">
      <alignment horizontal="center" vertical="center" wrapText="1"/>
    </xf>
    <xf numFmtId="0" fontId="19" fillId="36" borderId="81" xfId="0" applyFont="1" applyFill="1" applyBorder="1" applyAlignment="1">
      <alignment vertical="center" wrapText="1"/>
    </xf>
    <xf numFmtId="0" fontId="19" fillId="33" borderId="81" xfId="0" applyFont="1" applyFill="1" applyBorder="1" applyAlignment="1">
      <alignment horizontal="left" vertical="center" wrapText="1"/>
    </xf>
    <xf numFmtId="0" fontId="0" fillId="0" borderId="0" xfId="0" applyAlignment="1"/>
    <xf numFmtId="0" fontId="19" fillId="33" borderId="81" xfId="0" applyFont="1" applyFill="1" applyBorder="1" applyAlignment="1">
      <alignment horizontal="center" vertical="center" wrapText="1"/>
    </xf>
    <xf numFmtId="165" fontId="19" fillId="33" borderId="81" xfId="0" applyNumberFormat="1" applyFont="1" applyFill="1" applyBorder="1" applyAlignment="1">
      <alignment horizontal="center" vertical="center" wrapText="1"/>
    </xf>
    <xf numFmtId="165" fontId="115" fillId="0" borderId="81" xfId="0" applyNumberFormat="1" applyFont="1" applyBorder="1" applyAlignment="1">
      <alignment horizontal="center" vertical="center" wrapText="1"/>
    </xf>
    <xf numFmtId="0" fontId="114" fillId="0" borderId="81" xfId="0" applyFont="1" applyBorder="1" applyAlignment="1">
      <alignment horizontal="left" vertical="center" wrapText="1"/>
    </xf>
    <xf numFmtId="3" fontId="21" fillId="37" borderId="81" xfId="0" applyNumberFormat="1" applyFont="1" applyFill="1" applyBorder="1" applyAlignment="1">
      <alignment horizontal="center" vertical="center" wrapText="1"/>
    </xf>
    <xf numFmtId="3" fontId="19" fillId="0" borderId="81" xfId="0" applyNumberFormat="1" applyFont="1" applyFill="1" applyBorder="1" applyAlignment="1">
      <alignment horizontal="center" vertical="center" wrapText="1"/>
    </xf>
    <xf numFmtId="3" fontId="115" fillId="0" borderId="81" xfId="0" applyNumberFormat="1" applyFont="1" applyFill="1" applyBorder="1" applyAlignment="1">
      <alignment horizontal="center" vertical="center" wrapText="1"/>
    </xf>
    <xf numFmtId="3" fontId="0" fillId="0" borderId="0" xfId="0" applyNumberFormat="1" applyAlignment="1">
      <alignment wrapText="1"/>
    </xf>
    <xf numFmtId="3" fontId="19" fillId="33" borderId="14" xfId="0" applyNumberFormat="1" applyFont="1" applyFill="1" applyBorder="1" applyAlignment="1">
      <alignment horizontal="center" vertical="center" wrapText="1"/>
    </xf>
    <xf numFmtId="0" fontId="108" fillId="36" borderId="19" xfId="0" applyFont="1" applyFill="1" applyBorder="1" applyAlignment="1">
      <alignment horizontal="left" vertical="center" wrapText="1"/>
    </xf>
    <xf numFmtId="0" fontId="19" fillId="36" borderId="25" xfId="0" applyFont="1" applyFill="1" applyBorder="1" applyAlignment="1">
      <alignment vertical="center" wrapText="1"/>
    </xf>
    <xf numFmtId="0" fontId="108" fillId="36" borderId="17" xfId="0" applyFont="1" applyFill="1" applyBorder="1" applyAlignment="1">
      <alignment vertical="center" wrapText="1"/>
    </xf>
    <xf numFmtId="0" fontId="19" fillId="36" borderId="26" xfId="0" applyFont="1" applyFill="1" applyBorder="1" applyAlignment="1">
      <alignment vertical="center" wrapText="1"/>
    </xf>
    <xf numFmtId="0" fontId="19" fillId="36" borderId="27" xfId="0" applyFont="1" applyFill="1" applyBorder="1" applyAlignment="1">
      <alignment vertical="center" wrapText="1"/>
    </xf>
    <xf numFmtId="0" fontId="19" fillId="36" borderId="81" xfId="0" applyFont="1" applyFill="1" applyBorder="1" applyAlignment="1">
      <alignment horizontal="center" vertical="center" wrapText="1"/>
    </xf>
    <xf numFmtId="0" fontId="108" fillId="36" borderId="81" xfId="0" applyFont="1" applyFill="1" applyBorder="1" applyAlignment="1">
      <alignment horizontal="center" vertical="center" wrapText="1"/>
    </xf>
    <xf numFmtId="0" fontId="112" fillId="0" borderId="90" xfId="0" applyFont="1" applyBorder="1" applyAlignment="1">
      <alignment horizontal="left" vertical="center" wrapText="1"/>
    </xf>
    <xf numFmtId="0" fontId="108" fillId="37" borderId="81" xfId="0" applyFont="1" applyFill="1" applyBorder="1" applyAlignment="1">
      <alignment horizontal="left" vertical="center" wrapText="1"/>
    </xf>
    <xf numFmtId="1" fontId="19" fillId="37" borderId="81" xfId="0" applyNumberFormat="1" applyFont="1" applyFill="1" applyBorder="1" applyAlignment="1">
      <alignment horizontal="center" vertical="center" wrapText="1"/>
    </xf>
    <xf numFmtId="0" fontId="112" fillId="37" borderId="81" xfId="0" applyFont="1" applyFill="1" applyBorder="1" applyAlignment="1">
      <alignment horizontal="left" vertical="center" wrapText="1"/>
    </xf>
    <xf numFmtId="0" fontId="112" fillId="37" borderId="21" xfId="0" applyFont="1" applyFill="1" applyBorder="1" applyAlignment="1">
      <alignment horizontal="left" vertical="center" wrapText="1"/>
    </xf>
    <xf numFmtId="3" fontId="115" fillId="37" borderId="21" xfId="0" applyNumberFormat="1" applyFont="1" applyFill="1" applyBorder="1" applyAlignment="1">
      <alignment horizontal="center" vertical="center" wrapText="1"/>
    </xf>
    <xf numFmtId="0" fontId="108" fillId="36" borderId="15" xfId="0" applyFont="1" applyFill="1" applyBorder="1" applyAlignment="1">
      <alignment vertical="center" wrapText="1"/>
    </xf>
    <xf numFmtId="0" fontId="112" fillId="0" borderId="19" xfId="0" applyFont="1" applyBorder="1" applyAlignment="1">
      <alignment horizontal="left" vertical="center" wrapText="1"/>
    </xf>
    <xf numFmtId="0" fontId="108" fillId="33" borderId="28" xfId="0" applyFont="1" applyFill="1" applyBorder="1" applyAlignment="1">
      <alignment horizontal="left" vertical="center" wrapText="1"/>
    </xf>
    <xf numFmtId="0" fontId="105" fillId="0" borderId="19" xfId="0" applyFont="1" applyBorder="1" applyAlignment="1">
      <alignment horizontal="left" vertical="center" wrapText="1"/>
    </xf>
    <xf numFmtId="0" fontId="108" fillId="36" borderId="18" xfId="0" applyFont="1" applyFill="1" applyBorder="1" applyAlignment="1">
      <alignment horizontal="left" vertical="center" wrapText="1"/>
    </xf>
    <xf numFmtId="0" fontId="19" fillId="36" borderId="10" xfId="0" applyFont="1" applyFill="1" applyBorder="1" applyAlignment="1">
      <alignment horizontal="center" vertical="center" wrapText="1"/>
    </xf>
    <xf numFmtId="0" fontId="108" fillId="36" borderId="18" xfId="0" applyFont="1" applyFill="1" applyBorder="1" applyAlignment="1">
      <alignment vertical="center" wrapText="1"/>
    </xf>
    <xf numFmtId="0" fontId="108" fillId="36" borderId="81" xfId="0" applyFont="1" applyFill="1" applyBorder="1" applyAlignment="1">
      <alignment vertical="center" wrapText="1"/>
    </xf>
    <xf numFmtId="0" fontId="19" fillId="33" borderId="81" xfId="0" applyNumberFormat="1" applyFont="1" applyFill="1" applyBorder="1" applyAlignment="1">
      <alignment horizontal="center" vertical="center" wrapText="1"/>
    </xf>
    <xf numFmtId="0" fontId="20" fillId="36" borderId="81" xfId="0" applyFont="1" applyFill="1" applyBorder="1" applyAlignment="1">
      <alignment vertical="center" wrapText="1"/>
    </xf>
    <xf numFmtId="3" fontId="21" fillId="36" borderId="81" xfId="0" applyNumberFormat="1" applyFont="1" applyFill="1" applyBorder="1" applyAlignment="1">
      <alignment horizontal="center" vertical="center" wrapText="1"/>
    </xf>
    <xf numFmtId="3" fontId="21" fillId="0" borderId="14" xfId="0" applyNumberFormat="1" applyFont="1" applyBorder="1" applyAlignment="1">
      <alignment horizontal="center" vertical="center" wrapText="1"/>
    </xf>
    <xf numFmtId="3" fontId="116" fillId="0" borderId="14" xfId="0" applyNumberFormat="1" applyFont="1" applyBorder="1" applyAlignment="1">
      <alignment horizontal="center" vertical="center" wrapText="1"/>
    </xf>
    <xf numFmtId="0" fontId="114" fillId="37" borderId="15" xfId="0" applyFont="1" applyFill="1" applyBorder="1" applyAlignment="1">
      <alignment vertical="center" wrapText="1"/>
    </xf>
    <xf numFmtId="3" fontId="21" fillId="37" borderId="14" xfId="0" applyNumberFormat="1" applyFont="1" applyFill="1" applyBorder="1" applyAlignment="1">
      <alignment horizontal="center" vertical="center" wrapText="1"/>
    </xf>
    <xf numFmtId="0" fontId="109" fillId="0" borderId="0" xfId="0" applyFont="1" applyBorder="1" applyAlignment="1">
      <alignment horizontal="center" vertical="center" wrapText="1"/>
    </xf>
    <xf numFmtId="3" fontId="0" fillId="0" borderId="0" xfId="0" applyNumberFormat="1"/>
    <xf numFmtId="0" fontId="16" fillId="0" borderId="0" xfId="0" applyFont="1" applyAlignment="1">
      <alignment horizontal="center"/>
    </xf>
    <xf numFmtId="0" fontId="20" fillId="36" borderId="18" xfId="0" applyFont="1" applyFill="1" applyBorder="1" applyAlignment="1">
      <alignment vertical="center" wrapText="1"/>
    </xf>
    <xf numFmtId="0" fontId="105" fillId="33" borderId="16" xfId="0" applyFont="1" applyFill="1" applyBorder="1" applyAlignment="1">
      <alignment horizontal="center" vertical="center" wrapText="1"/>
    </xf>
    <xf numFmtId="0" fontId="105" fillId="33" borderId="14" xfId="0" applyFont="1" applyFill="1" applyBorder="1" applyAlignment="1">
      <alignment horizontal="center" vertical="center" wrapText="1"/>
    </xf>
    <xf numFmtId="9" fontId="19" fillId="33" borderId="14" xfId="0" applyNumberFormat="1" applyFont="1" applyFill="1" applyBorder="1" applyAlignment="1">
      <alignment horizontal="center" vertical="center"/>
    </xf>
    <xf numFmtId="9" fontId="19" fillId="0" borderId="14" xfId="0" applyNumberFormat="1" applyFont="1" applyFill="1" applyBorder="1" applyAlignment="1">
      <alignment horizontal="center" vertical="center"/>
    </xf>
    <xf numFmtId="0" fontId="19" fillId="0" borderId="15" xfId="0" applyFont="1" applyFill="1" applyBorder="1" applyAlignment="1">
      <alignment vertical="center" wrapText="1"/>
    </xf>
    <xf numFmtId="4" fontId="0" fillId="0" borderId="0" xfId="0" applyNumberFormat="1"/>
    <xf numFmtId="0" fontId="0" fillId="0" borderId="21" xfId="0" applyBorder="1"/>
    <xf numFmtId="3" fontId="19" fillId="33" borderId="14" xfId="65" applyNumberFormat="1" applyFont="1" applyFill="1" applyBorder="1" applyAlignment="1">
      <alignment horizontal="center" vertical="center"/>
    </xf>
    <xf numFmtId="9" fontId="25" fillId="33" borderId="14" xfId="0" applyNumberFormat="1" applyFont="1" applyFill="1" applyBorder="1" applyAlignment="1">
      <alignment horizontal="center" vertical="center"/>
    </xf>
    <xf numFmtId="0" fontId="104" fillId="0" borderId="0" xfId="0" applyFont="1"/>
    <xf numFmtId="3" fontId="107" fillId="33" borderId="14" xfId="65" applyNumberFormat="1" applyFont="1" applyFill="1" applyBorder="1" applyAlignment="1">
      <alignment horizontal="center" vertical="center"/>
    </xf>
    <xf numFmtId="9" fontId="107" fillId="33" borderId="14" xfId="0" applyNumberFormat="1" applyFont="1" applyFill="1" applyBorder="1" applyAlignment="1">
      <alignment horizontal="center" vertical="center"/>
    </xf>
    <xf numFmtId="3" fontId="107" fillId="33" borderId="14" xfId="0" applyNumberFormat="1" applyFont="1" applyFill="1" applyBorder="1" applyAlignment="1">
      <alignment horizontal="center" vertical="center"/>
    </xf>
    <xf numFmtId="0" fontId="19" fillId="33" borderId="10" xfId="0" applyFont="1" applyFill="1" applyBorder="1" applyAlignment="1">
      <alignment horizontal="left" vertical="center" wrapText="1"/>
    </xf>
    <xf numFmtId="3" fontId="107" fillId="33" borderId="85" xfId="65" applyNumberFormat="1" applyFont="1" applyFill="1" applyBorder="1" applyAlignment="1">
      <alignment horizontal="center" vertical="center"/>
    </xf>
    <xf numFmtId="165" fontId="19" fillId="33" borderId="14" xfId="0" applyNumberFormat="1" applyFont="1" applyFill="1" applyBorder="1" applyAlignment="1">
      <alignment horizontal="center" vertical="center"/>
    </xf>
    <xf numFmtId="0" fontId="105" fillId="0" borderId="15" xfId="0" applyFont="1" applyBorder="1" applyAlignment="1">
      <alignment horizontal="left" vertical="center" wrapText="1" indent="1"/>
    </xf>
    <xf numFmtId="3" fontId="19" fillId="0" borderId="14" xfId="0" applyNumberFormat="1" applyFont="1" applyBorder="1" applyAlignment="1">
      <alignment horizontal="center" vertical="center"/>
    </xf>
    <xf numFmtId="0" fontId="110" fillId="0" borderId="15" xfId="0" applyFont="1" applyBorder="1" applyAlignment="1">
      <alignment horizontal="left" vertical="center" wrapText="1" indent="1"/>
    </xf>
    <xf numFmtId="3" fontId="115" fillId="33" borderId="14" xfId="0" applyNumberFormat="1" applyFont="1" applyFill="1" applyBorder="1" applyAlignment="1">
      <alignment horizontal="center" vertical="center"/>
    </xf>
    <xf numFmtId="3" fontId="115" fillId="0" borderId="14" xfId="0" applyNumberFormat="1" applyFont="1" applyBorder="1" applyAlignment="1">
      <alignment horizontal="center" vertical="center"/>
    </xf>
    <xf numFmtId="3" fontId="19" fillId="33" borderId="14" xfId="0" applyNumberFormat="1" applyFont="1" applyFill="1" applyBorder="1" applyAlignment="1">
      <alignment horizontal="center" vertical="center"/>
    </xf>
    <xf numFmtId="9" fontId="19" fillId="0" borderId="14" xfId="65" applyFont="1" applyBorder="1" applyAlignment="1">
      <alignment horizontal="center" vertical="center"/>
    </xf>
    <xf numFmtId="0" fontId="127" fillId="0" borderId="0" xfId="0" applyFont="1" applyAlignment="1">
      <alignment wrapText="1"/>
    </xf>
    <xf numFmtId="165" fontId="19" fillId="0" borderId="14" xfId="65" applyNumberFormat="1" applyFont="1" applyBorder="1" applyAlignment="1">
      <alignment horizontal="center" vertical="center"/>
    </xf>
    <xf numFmtId="165" fontId="0" fillId="0" borderId="0" xfId="65" applyNumberFormat="1" applyFont="1"/>
    <xf numFmtId="0" fontId="112" fillId="0" borderId="94" xfId="0" applyFont="1" applyBorder="1" applyAlignment="1">
      <alignment horizontal="left" vertical="center" wrapText="1" indent="1"/>
    </xf>
    <xf numFmtId="3" fontId="113" fillId="0" borderId="14" xfId="0" applyNumberFormat="1" applyFont="1" applyBorder="1" applyAlignment="1">
      <alignment horizontal="center" vertical="center"/>
    </xf>
    <xf numFmtId="3" fontId="21" fillId="37" borderId="14" xfId="0" applyNumberFormat="1" applyFont="1" applyFill="1" applyBorder="1" applyAlignment="1">
      <alignment horizontal="center" vertical="center"/>
    </xf>
    <xf numFmtId="0" fontId="19" fillId="36" borderId="15" xfId="0" applyFont="1" applyFill="1" applyBorder="1" applyAlignment="1">
      <alignment vertical="center" wrapText="1"/>
    </xf>
    <xf numFmtId="165" fontId="115" fillId="0" borderId="14" xfId="0" applyNumberFormat="1" applyFont="1" applyBorder="1" applyAlignment="1">
      <alignment horizontal="center" vertical="center"/>
    </xf>
    <xf numFmtId="0" fontId="114" fillId="0" borderId="19" xfId="0" applyFont="1" applyBorder="1" applyAlignment="1">
      <alignment horizontal="left" vertical="center" wrapText="1" indent="1"/>
    </xf>
    <xf numFmtId="3" fontId="19" fillId="0" borderId="15" xfId="0" applyNumberFormat="1" applyFont="1" applyFill="1" applyBorder="1" applyAlignment="1">
      <alignment horizontal="center" vertical="center" wrapText="1"/>
    </xf>
    <xf numFmtId="3" fontId="115" fillId="0" borderId="14" xfId="0" applyNumberFormat="1" applyFont="1" applyFill="1" applyBorder="1" applyAlignment="1">
      <alignment horizontal="center" vertical="center"/>
    </xf>
    <xf numFmtId="3" fontId="19" fillId="0" borderId="14" xfId="0" applyNumberFormat="1" applyFont="1" applyFill="1" applyBorder="1" applyAlignment="1">
      <alignment horizontal="center" vertical="center"/>
    </xf>
    <xf numFmtId="0" fontId="108" fillId="0" borderId="15" xfId="0" applyFont="1" applyFill="1" applyBorder="1" applyAlignment="1">
      <alignment horizontal="left" vertical="center" wrapText="1"/>
    </xf>
    <xf numFmtId="3" fontId="122" fillId="0" borderId="14" xfId="0" applyNumberFormat="1" applyFont="1" applyBorder="1" applyAlignment="1">
      <alignment horizontal="center" vertical="center"/>
    </xf>
    <xf numFmtId="0" fontId="112" fillId="0" borderId="19" xfId="0" applyFont="1" applyBorder="1" applyAlignment="1">
      <alignment horizontal="left" vertical="center" wrapText="1" indent="1"/>
    </xf>
    <xf numFmtId="0" fontId="114" fillId="37" borderId="86" xfId="0" applyFont="1" applyFill="1" applyBorder="1" applyAlignment="1">
      <alignment vertical="center" wrapText="1"/>
    </xf>
    <xf numFmtId="0" fontId="108" fillId="33" borderId="15" xfId="0" applyFont="1" applyFill="1" applyBorder="1" applyAlignment="1">
      <alignment horizontal="left" vertical="center" wrapText="1"/>
    </xf>
    <xf numFmtId="0" fontId="128" fillId="36" borderId="36" xfId="43" applyFont="1" applyFill="1" applyBorder="1" applyAlignment="1">
      <alignment horizontal="center" vertical="center" wrapText="1"/>
    </xf>
    <xf numFmtId="3" fontId="106" fillId="33" borderId="14" xfId="0" applyNumberFormat="1" applyFont="1" applyFill="1" applyBorder="1" applyAlignment="1">
      <alignment horizontal="center" vertical="center"/>
    </xf>
    <xf numFmtId="0" fontId="129" fillId="33" borderId="36" xfId="43" applyFont="1" applyFill="1" applyBorder="1" applyAlignment="1">
      <alignment horizontal="center" vertical="center" wrapText="1"/>
    </xf>
    <xf numFmtId="9" fontId="108" fillId="33" borderId="18" xfId="0" applyNumberFormat="1" applyFont="1" applyFill="1" applyBorder="1" applyAlignment="1">
      <alignment horizontal="center" vertical="center" wrapText="1"/>
    </xf>
    <xf numFmtId="0" fontId="112" fillId="0" borderId="17" xfId="0" applyFont="1" applyBorder="1" applyAlignment="1">
      <alignment horizontal="left" vertical="center" wrapText="1" indent="1"/>
    </xf>
    <xf numFmtId="3" fontId="122" fillId="33" borderId="14" xfId="0" applyNumberFormat="1" applyFont="1" applyFill="1" applyBorder="1" applyAlignment="1">
      <alignment horizontal="center" vertical="center"/>
    </xf>
    <xf numFmtId="0" fontId="108" fillId="36" borderId="86" xfId="0" applyFont="1" applyFill="1" applyBorder="1" applyAlignment="1">
      <alignment horizontal="left" vertical="center" wrapText="1"/>
    </xf>
    <xf numFmtId="0" fontId="129" fillId="36" borderId="36" xfId="43" applyFont="1" applyFill="1" applyBorder="1" applyAlignment="1">
      <alignment horizontal="center" vertical="center" wrapText="1"/>
    </xf>
    <xf numFmtId="0" fontId="112" fillId="0" borderId="30" xfId="0" applyFont="1" applyBorder="1" applyAlignment="1">
      <alignment horizontal="left" vertical="center" wrapText="1" indent="1"/>
    </xf>
    <xf numFmtId="0" fontId="130" fillId="36" borderId="15" xfId="0" applyFont="1" applyFill="1" applyBorder="1" applyAlignment="1">
      <alignment horizontal="left" vertical="center" wrapText="1"/>
    </xf>
    <xf numFmtId="0" fontId="129" fillId="36" borderId="32" xfId="43" applyFont="1" applyFill="1" applyBorder="1" applyAlignment="1">
      <alignment horizontal="center" vertical="center" wrapText="1"/>
    </xf>
    <xf numFmtId="0" fontId="130" fillId="36" borderId="18" xfId="0" applyFont="1" applyFill="1" applyBorder="1" applyAlignment="1">
      <alignment horizontal="center" vertical="center" wrapText="1"/>
    </xf>
    <xf numFmtId="49" fontId="129" fillId="36" borderId="32" xfId="51" applyNumberFormat="1" applyFont="1" applyFill="1" applyBorder="1" applyAlignment="1">
      <alignment horizontal="center" vertical="center" wrapText="1"/>
    </xf>
    <xf numFmtId="0" fontId="122" fillId="36" borderId="13" xfId="0" applyFont="1" applyFill="1" applyBorder="1" applyAlignment="1">
      <alignment vertical="center"/>
    </xf>
    <xf numFmtId="0" fontId="105" fillId="33" borderId="15" xfId="0" applyFont="1" applyFill="1" applyBorder="1" applyAlignment="1">
      <alignment horizontal="left" vertical="center" wrapText="1" indent="1"/>
    </xf>
    <xf numFmtId="0" fontId="110" fillId="33" borderId="15" xfId="0" applyFont="1" applyFill="1" applyBorder="1" applyAlignment="1">
      <alignment horizontal="left" vertical="center" wrapText="1" indent="1"/>
    </xf>
    <xf numFmtId="0" fontId="112" fillId="33" borderId="19" xfId="0" applyFont="1" applyFill="1" applyBorder="1" applyAlignment="1">
      <alignment horizontal="left" vertical="center" wrapText="1" indent="1"/>
    </xf>
    <xf numFmtId="0" fontId="130" fillId="36" borderId="86" xfId="0" applyFont="1" applyFill="1" applyBorder="1" applyAlignment="1">
      <alignment horizontal="left" vertical="center" wrapText="1"/>
    </xf>
    <xf numFmtId="0" fontId="130" fillId="36" borderId="95" xfId="0" applyFont="1" applyFill="1" applyBorder="1" applyAlignment="1">
      <alignment horizontal="left" vertical="center" wrapText="1"/>
    </xf>
    <xf numFmtId="3" fontId="115" fillId="0" borderId="16" xfId="0" applyNumberFormat="1" applyFont="1" applyBorder="1" applyAlignment="1">
      <alignment horizontal="center" vertical="center"/>
    </xf>
    <xf numFmtId="0" fontId="130" fillId="36" borderId="81" xfId="0" applyFont="1" applyFill="1" applyBorder="1" applyAlignment="1">
      <alignment horizontal="left" vertical="center" wrapText="1"/>
    </xf>
    <xf numFmtId="0" fontId="129" fillId="36" borderId="81" xfId="43" applyFont="1" applyFill="1" applyBorder="1" applyAlignment="1">
      <alignment horizontal="center" vertical="center" wrapText="1"/>
    </xf>
    <xf numFmtId="0" fontId="130" fillId="36" borderId="81" xfId="0" applyFont="1" applyFill="1" applyBorder="1" applyAlignment="1">
      <alignment horizontal="center" vertical="center" wrapText="1"/>
    </xf>
    <xf numFmtId="49" fontId="129" fillId="36" borderId="81" xfId="51" applyNumberFormat="1" applyFont="1" applyFill="1" applyBorder="1" applyAlignment="1">
      <alignment horizontal="center" vertical="center" wrapText="1"/>
    </xf>
    <xf numFmtId="0" fontId="122" fillId="36" borderId="81" xfId="0" applyFont="1" applyFill="1" applyBorder="1" applyAlignment="1">
      <alignment vertical="center"/>
    </xf>
    <xf numFmtId="0" fontId="108" fillId="33" borderId="86" xfId="0" applyFont="1" applyFill="1" applyBorder="1" applyAlignment="1">
      <alignment horizontal="left" vertical="center" wrapText="1"/>
    </xf>
    <xf numFmtId="9" fontId="130" fillId="36" borderId="18" xfId="0" applyNumberFormat="1" applyFont="1" applyFill="1" applyBorder="1" applyAlignment="1">
      <alignment horizontal="center" vertical="center" wrapText="1"/>
    </xf>
    <xf numFmtId="0" fontId="19" fillId="36" borderId="10" xfId="0" applyFont="1" applyFill="1" applyBorder="1" applyAlignment="1">
      <alignment vertical="center"/>
    </xf>
    <xf numFmtId="0" fontId="19" fillId="36" borderId="11" xfId="0" applyFont="1" applyFill="1" applyBorder="1" applyAlignment="1">
      <alignment vertical="center"/>
    </xf>
    <xf numFmtId="0" fontId="19" fillId="36" borderId="13" xfId="0" applyFont="1" applyFill="1" applyBorder="1" applyAlignment="1">
      <alignment vertical="center"/>
    </xf>
    <xf numFmtId="0" fontId="131" fillId="39" borderId="36" xfId="43" applyFont="1" applyFill="1" applyBorder="1" applyAlignment="1">
      <alignment horizontal="center" vertical="center" wrapText="1"/>
    </xf>
    <xf numFmtId="0" fontId="108" fillId="36" borderId="18" xfId="0" applyFont="1" applyFill="1" applyBorder="1" applyAlignment="1">
      <alignment horizontal="center" vertical="center" wrapText="1"/>
    </xf>
    <xf numFmtId="49" fontId="131" fillId="39" borderId="36" xfId="51" applyNumberFormat="1" applyFont="1" applyFill="1" applyBorder="1" applyAlignment="1">
      <alignment horizontal="center" vertical="center" wrapText="1"/>
    </xf>
    <xf numFmtId="0" fontId="0" fillId="33" borderId="0" xfId="0" applyFill="1"/>
    <xf numFmtId="3" fontId="113" fillId="33" borderId="14" xfId="0" applyNumberFormat="1" applyFont="1" applyFill="1" applyBorder="1" applyAlignment="1">
      <alignment horizontal="center" vertical="center"/>
    </xf>
    <xf numFmtId="49" fontId="129" fillId="36" borderId="96" xfId="51" applyNumberFormat="1" applyFont="1" applyFill="1" applyBorder="1" applyAlignment="1">
      <alignment horizontal="center" vertical="center" wrapText="1"/>
    </xf>
    <xf numFmtId="0" fontId="122" fillId="36" borderId="85" xfId="0" applyFont="1" applyFill="1" applyBorder="1" applyAlignment="1">
      <alignment vertical="center"/>
    </xf>
    <xf numFmtId="3" fontId="115" fillId="0" borderId="94" xfId="0" applyNumberFormat="1" applyFont="1" applyBorder="1" applyAlignment="1">
      <alignment horizontal="center" vertical="center"/>
    </xf>
    <xf numFmtId="0" fontId="130" fillId="36" borderId="15" xfId="0" applyFont="1" applyFill="1" applyBorder="1" applyAlignment="1">
      <alignment horizontal="center" vertical="center" wrapText="1"/>
    </xf>
    <xf numFmtId="49" fontId="129" fillId="36" borderId="97" xfId="51" applyNumberFormat="1" applyFont="1" applyFill="1" applyBorder="1" applyAlignment="1">
      <alignment horizontal="center" vertical="center" wrapText="1"/>
    </xf>
    <xf numFmtId="0" fontId="122" fillId="36" borderId="98" xfId="0" applyFont="1" applyFill="1" applyBorder="1" applyAlignment="1">
      <alignment vertical="center"/>
    </xf>
    <xf numFmtId="3" fontId="115" fillId="0" borderId="12" xfId="0" applyNumberFormat="1" applyFont="1" applyBorder="1" applyAlignment="1">
      <alignment horizontal="center" vertical="center"/>
    </xf>
    <xf numFmtId="3" fontId="115" fillId="0" borderId="81" xfId="0" applyNumberFormat="1" applyFont="1" applyBorder="1" applyAlignment="1">
      <alignment horizontal="center" vertical="center"/>
    </xf>
    <xf numFmtId="0" fontId="130" fillId="36" borderId="10" xfId="0" applyFont="1" applyFill="1" applyBorder="1" applyAlignment="1">
      <alignment horizontal="center" vertical="center" wrapText="1"/>
    </xf>
    <xf numFmtId="3" fontId="115" fillId="0" borderId="99" xfId="0" applyNumberFormat="1" applyFont="1" applyBorder="1" applyAlignment="1">
      <alignment horizontal="center" vertical="center"/>
    </xf>
    <xf numFmtId="0" fontId="130" fillId="36" borderId="100" xfId="0" applyFont="1" applyFill="1" applyBorder="1" applyAlignment="1">
      <alignment horizontal="left" vertical="center" wrapText="1"/>
    </xf>
    <xf numFmtId="0" fontId="129" fillId="36" borderId="101" xfId="43" applyFont="1" applyFill="1" applyBorder="1" applyAlignment="1">
      <alignment horizontal="center" vertical="center" wrapText="1"/>
    </xf>
    <xf numFmtId="0" fontId="130" fillId="36" borderId="101" xfId="0" applyFont="1" applyFill="1" applyBorder="1" applyAlignment="1">
      <alignment horizontal="center" vertical="center" wrapText="1"/>
    </xf>
    <xf numFmtId="49" fontId="129" fillId="36" borderId="102" xfId="51" applyNumberFormat="1" applyFont="1" applyFill="1" applyBorder="1" applyAlignment="1">
      <alignment horizontal="center" vertical="center" wrapText="1"/>
    </xf>
    <xf numFmtId="0" fontId="0" fillId="0" borderId="103" xfId="0" applyBorder="1"/>
    <xf numFmtId="0" fontId="130" fillId="36" borderId="104" xfId="0" applyFont="1" applyFill="1" applyBorder="1" applyAlignment="1">
      <alignment horizontal="left" vertical="center" wrapText="1"/>
    </xf>
    <xf numFmtId="0" fontId="129" fillId="36" borderId="105" xfId="43" applyFont="1" applyFill="1" applyBorder="1" applyAlignment="1">
      <alignment horizontal="center" vertical="center" wrapText="1"/>
    </xf>
    <xf numFmtId="0" fontId="130" fillId="36" borderId="106" xfId="0" applyFont="1" applyFill="1" applyBorder="1" applyAlignment="1">
      <alignment horizontal="center" vertical="center" wrapText="1"/>
    </xf>
    <xf numFmtId="49" fontId="129" fillId="36" borderId="107" xfId="51" applyNumberFormat="1" applyFont="1" applyFill="1" applyBorder="1" applyAlignment="1">
      <alignment horizontal="center" vertical="center" wrapText="1"/>
    </xf>
    <xf numFmtId="0" fontId="122" fillId="36" borderId="108" xfId="0" applyFont="1" applyFill="1" applyBorder="1" applyAlignment="1">
      <alignment vertical="center"/>
    </xf>
    <xf numFmtId="0" fontId="21" fillId="33" borderId="17" xfId="0" applyFont="1" applyFill="1" applyBorder="1" applyAlignment="1">
      <alignment horizontal="center" vertical="center" wrapText="1"/>
    </xf>
    <xf numFmtId="0" fontId="21" fillId="33" borderId="109" xfId="0" applyFont="1" applyFill="1" applyBorder="1" applyAlignment="1">
      <alignment horizontal="center" vertical="center" wrapText="1"/>
    </xf>
    <xf numFmtId="0" fontId="21" fillId="33" borderId="110" xfId="0" applyFont="1" applyFill="1" applyBorder="1" applyAlignment="1">
      <alignment horizontal="center" vertical="center" wrapText="1"/>
    </xf>
    <xf numFmtId="0" fontId="19" fillId="33" borderId="86" xfId="0" applyFont="1" applyFill="1" applyBorder="1" applyAlignment="1">
      <alignment horizontal="center" vertical="center" wrapText="1"/>
    </xf>
    <xf numFmtId="0" fontId="110" fillId="0" borderId="19" xfId="0" applyFont="1" applyBorder="1" applyAlignment="1">
      <alignment horizontal="left" vertical="center" wrapText="1" indent="1"/>
    </xf>
    <xf numFmtId="0" fontId="110" fillId="0" borderId="81" xfId="0" applyFont="1" applyBorder="1" applyAlignment="1">
      <alignment horizontal="left" vertical="center" wrapText="1" indent="1"/>
    </xf>
    <xf numFmtId="0" fontId="112" fillId="0" borderId="81" xfId="0" applyFont="1" applyBorder="1" applyAlignment="1">
      <alignment horizontal="left" vertical="center" wrapText="1" indent="1"/>
    </xf>
    <xf numFmtId="3" fontId="21" fillId="36" borderId="81" xfId="0" applyNumberFormat="1" applyFont="1" applyFill="1" applyBorder="1" applyAlignment="1">
      <alignment horizontal="center" vertical="center"/>
    </xf>
    <xf numFmtId="0" fontId="20" fillId="36" borderId="15" xfId="0" applyFont="1" applyFill="1" applyBorder="1" applyAlignment="1">
      <alignment vertical="center" wrapText="1"/>
    </xf>
    <xf numFmtId="3" fontId="21" fillId="36" borderId="14" xfId="0" applyNumberFormat="1" applyFont="1" applyFill="1" applyBorder="1" applyAlignment="1">
      <alignment horizontal="center" vertical="center"/>
    </xf>
    <xf numFmtId="3" fontId="21" fillId="0" borderId="14" xfId="0" applyNumberFormat="1" applyFont="1" applyBorder="1" applyAlignment="1">
      <alignment horizontal="center" vertical="center"/>
    </xf>
    <xf numFmtId="3" fontId="0" fillId="33" borderId="0" xfId="0" applyNumberFormat="1" applyFill="1"/>
    <xf numFmtId="0" fontId="20" fillId="0" borderId="0" xfId="0" applyFont="1" applyBorder="1" applyAlignment="1">
      <alignment horizontal="left" vertical="center" wrapText="1" indent="1"/>
    </xf>
    <xf numFmtId="3" fontId="19" fillId="0" borderId="0" xfId="0" applyNumberFormat="1" applyFont="1" applyBorder="1" applyAlignment="1">
      <alignment horizontal="center" vertical="center"/>
    </xf>
    <xf numFmtId="0" fontId="109" fillId="0" borderId="0" xfId="0" applyFont="1" applyBorder="1"/>
    <xf numFmtId="0" fontId="23" fillId="0" borderId="18" xfId="0" applyFont="1" applyFill="1" applyBorder="1" applyAlignment="1">
      <alignment vertical="center" wrapText="1"/>
    </xf>
    <xf numFmtId="0" fontId="21" fillId="0" borderId="16" xfId="0" applyFont="1" applyFill="1" applyBorder="1" applyAlignment="1">
      <alignment horizontal="center" vertical="center" wrapText="1"/>
    </xf>
    <xf numFmtId="3" fontId="115" fillId="0" borderId="14" xfId="0" applyNumberFormat="1" applyFont="1" applyFill="1" applyBorder="1" applyAlignment="1">
      <alignment horizontal="center" vertical="center" wrapText="1"/>
    </xf>
    <xf numFmtId="9" fontId="115" fillId="0" borderId="14" xfId="0" applyNumberFormat="1" applyFont="1" applyFill="1" applyBorder="1" applyAlignment="1">
      <alignment horizontal="center" vertical="center"/>
    </xf>
    <xf numFmtId="0" fontId="20" fillId="0" borderId="15" xfId="0" applyFont="1" applyFill="1" applyBorder="1" applyAlignment="1">
      <alignment vertical="center" wrapText="1"/>
    </xf>
    <xf numFmtId="9" fontId="115" fillId="0" borderId="14" xfId="65" applyFont="1" applyFill="1" applyBorder="1" applyAlignment="1">
      <alignment horizontal="center" vertical="center"/>
    </xf>
    <xf numFmtId="49" fontId="115" fillId="0" borderId="14" xfId="65" applyNumberFormat="1" applyFont="1" applyFill="1" applyBorder="1" applyAlignment="1">
      <alignment horizontal="center" vertical="center"/>
    </xf>
    <xf numFmtId="49" fontId="115" fillId="0" borderId="14" xfId="0" applyNumberFormat="1" applyFont="1" applyFill="1" applyBorder="1" applyAlignment="1">
      <alignment horizontal="center" vertical="center"/>
    </xf>
    <xf numFmtId="3" fontId="116" fillId="33" borderId="14" xfId="0" applyNumberFormat="1" applyFont="1" applyFill="1" applyBorder="1" applyAlignment="1">
      <alignment horizontal="center" vertical="center" wrapText="1"/>
    </xf>
    <xf numFmtId="3" fontId="116" fillId="0" borderId="14" xfId="0" applyNumberFormat="1" applyFont="1" applyBorder="1" applyAlignment="1">
      <alignment horizontal="center" vertical="center"/>
    </xf>
    <xf numFmtId="3" fontId="115" fillId="33" borderId="15" xfId="0" applyNumberFormat="1" applyFont="1" applyFill="1" applyBorder="1" applyAlignment="1">
      <alignment horizontal="center" vertical="center" wrapText="1"/>
    </xf>
    <xf numFmtId="165" fontId="115" fillId="33" borderId="14" xfId="0" applyNumberFormat="1" applyFont="1" applyFill="1" applyBorder="1" applyAlignment="1">
      <alignment horizontal="center" vertical="center"/>
    </xf>
    <xf numFmtId="3" fontId="115" fillId="33" borderId="14" xfId="0" applyNumberFormat="1" applyFont="1" applyFill="1" applyBorder="1" applyAlignment="1">
      <alignment horizontal="center" vertical="center" wrapText="1"/>
    </xf>
    <xf numFmtId="9" fontId="115" fillId="0" borderId="14" xfId="65" applyFont="1" applyBorder="1" applyAlignment="1">
      <alignment horizontal="center" vertical="center"/>
    </xf>
    <xf numFmtId="0" fontId="21" fillId="36" borderId="15" xfId="0" applyFont="1" applyFill="1" applyBorder="1" applyAlignment="1">
      <alignment horizontal="left" vertical="center" wrapText="1"/>
    </xf>
    <xf numFmtId="0" fontId="122" fillId="36" borderId="0" xfId="0" applyFont="1" applyFill="1" applyAlignment="1">
      <alignment horizontal="center" wrapText="1"/>
    </xf>
    <xf numFmtId="0" fontId="21" fillId="36" borderId="14" xfId="0" applyFont="1" applyFill="1" applyBorder="1" applyAlignment="1">
      <alignment horizontal="center" vertical="center"/>
    </xf>
    <xf numFmtId="9" fontId="19" fillId="36" borderId="13" xfId="0" applyNumberFormat="1" applyFont="1" applyFill="1" applyBorder="1" applyAlignment="1">
      <alignment vertical="center"/>
    </xf>
    <xf numFmtId="0" fontId="132" fillId="33" borderId="94" xfId="0" applyFont="1" applyFill="1" applyBorder="1" applyAlignment="1">
      <alignment horizontal="left" vertical="center" wrapText="1" indent="1"/>
    </xf>
    <xf numFmtId="0" fontId="129" fillId="36" borderId="15" xfId="0" applyFont="1" applyFill="1" applyBorder="1" applyAlignment="1">
      <alignment horizontal="center" vertical="center" wrapText="1"/>
    </xf>
    <xf numFmtId="0" fontId="115" fillId="33" borderId="15" xfId="0" applyFont="1" applyFill="1" applyBorder="1" applyAlignment="1">
      <alignment horizontal="center" wrapText="1"/>
    </xf>
    <xf numFmtId="0" fontId="112" fillId="33" borderId="94" xfId="0" applyFont="1" applyFill="1" applyBorder="1" applyAlignment="1">
      <alignment horizontal="left" vertical="center" wrapText="1" indent="1"/>
    </xf>
    <xf numFmtId="0" fontId="122" fillId="36" borderId="10" xfId="0" applyFont="1" applyFill="1" applyBorder="1" applyAlignment="1">
      <alignment horizontal="center" vertical="center" wrapText="1"/>
    </xf>
    <xf numFmtId="0" fontId="21" fillId="36" borderId="18" xfId="0" applyFont="1" applyFill="1" applyBorder="1" applyAlignment="1">
      <alignment horizontal="center" vertical="center" wrapText="1"/>
    </xf>
    <xf numFmtId="0" fontId="116" fillId="33" borderId="14" xfId="0" applyFont="1" applyFill="1" applyBorder="1" applyAlignment="1">
      <alignment horizontal="center" vertical="center" wrapText="1"/>
    </xf>
    <xf numFmtId="0" fontId="115" fillId="33" borderId="15" xfId="0" applyFont="1" applyFill="1" applyBorder="1" applyAlignment="1">
      <alignment horizontal="center" vertical="center" wrapText="1"/>
    </xf>
    <xf numFmtId="0" fontId="115" fillId="33" borderId="14" xfId="0" applyFont="1" applyFill="1" applyBorder="1" applyAlignment="1">
      <alignment horizontal="center" vertical="center" wrapText="1"/>
    </xf>
    <xf numFmtId="0" fontId="108" fillId="36" borderId="111" xfId="0" applyFont="1" applyFill="1" applyBorder="1" applyAlignment="1">
      <alignment horizontal="left" vertical="center" wrapText="1"/>
    </xf>
    <xf numFmtId="0" fontId="19" fillId="36" borderId="11" xfId="0" applyFont="1" applyFill="1" applyBorder="1" applyAlignment="1">
      <alignment horizontal="center" vertical="top" wrapText="1"/>
    </xf>
    <xf numFmtId="0" fontId="19" fillId="33" borderId="86" xfId="0" applyFont="1" applyFill="1" applyBorder="1" applyAlignment="1">
      <alignment horizontal="left" vertical="center" wrapText="1"/>
    </xf>
    <xf numFmtId="0" fontId="133" fillId="0" borderId="19" xfId="0" applyFont="1" applyBorder="1" applyAlignment="1">
      <alignment horizontal="left" vertical="center" wrapText="1" indent="1"/>
    </xf>
    <xf numFmtId="0" fontId="108" fillId="36" borderId="112" xfId="0" applyFont="1" applyFill="1" applyBorder="1" applyAlignment="1">
      <alignment horizontal="left" vertical="center" wrapText="1"/>
    </xf>
    <xf numFmtId="0" fontId="19" fillId="36" borderId="11" xfId="0" applyFont="1" applyFill="1" applyBorder="1" applyAlignment="1">
      <alignment horizontal="center" vertical="center" wrapText="1"/>
    </xf>
    <xf numFmtId="0" fontId="106" fillId="36" borderId="11" xfId="0" applyFont="1" applyFill="1" applyBorder="1" applyAlignment="1">
      <alignment horizontal="center" vertical="center"/>
    </xf>
    <xf numFmtId="0" fontId="19" fillId="36" borderId="15" xfId="0" applyFont="1" applyFill="1" applyBorder="1" applyAlignment="1">
      <alignment horizontal="center" vertical="center" wrapText="1"/>
    </xf>
    <xf numFmtId="0" fontId="116" fillId="33" borderId="16" xfId="0" applyFont="1" applyFill="1" applyBorder="1" applyAlignment="1">
      <alignment horizontal="center" vertical="center" wrapText="1"/>
    </xf>
    <xf numFmtId="0" fontId="112" fillId="0" borderId="94" xfId="0" applyFont="1" applyFill="1" applyBorder="1" applyAlignment="1">
      <alignment horizontal="left" vertical="center" wrapText="1" indent="1"/>
    </xf>
    <xf numFmtId="0" fontId="112" fillId="0" borderId="17" xfId="0" applyFont="1" applyFill="1" applyBorder="1" applyAlignment="1">
      <alignment horizontal="left" vertical="center" wrapText="1" indent="1"/>
    </xf>
    <xf numFmtId="3" fontId="116" fillId="33" borderId="14" xfId="0" applyNumberFormat="1" applyFont="1" applyFill="1" applyBorder="1" applyAlignment="1">
      <alignment horizontal="center" vertical="center"/>
    </xf>
    <xf numFmtId="0" fontId="19" fillId="36" borderId="15" xfId="0" applyFont="1" applyFill="1" applyBorder="1" applyAlignment="1">
      <alignment horizontal="center" vertical="top" wrapText="1"/>
    </xf>
    <xf numFmtId="0" fontId="0" fillId="0" borderId="0" xfId="0" applyFill="1" applyBorder="1"/>
    <xf numFmtId="0" fontId="0" fillId="0" borderId="0" xfId="0" applyBorder="1"/>
    <xf numFmtId="0" fontId="0" fillId="0" borderId="28" xfId="0" applyBorder="1"/>
    <xf numFmtId="3" fontId="122" fillId="33" borderId="14" xfId="0" applyNumberFormat="1" applyFont="1" applyFill="1" applyBorder="1" applyAlignment="1">
      <alignment horizontal="center" vertical="center" wrapText="1"/>
    </xf>
    <xf numFmtId="0" fontId="115" fillId="33" borderId="15" xfId="0" applyFont="1" applyFill="1" applyBorder="1" applyAlignment="1">
      <alignment horizontal="left" vertical="center" wrapText="1"/>
    </xf>
    <xf numFmtId="3" fontId="116" fillId="0" borderId="14" xfId="0" applyNumberFormat="1" applyFont="1" applyFill="1" applyBorder="1" applyAlignment="1">
      <alignment horizontal="center" vertical="center"/>
    </xf>
    <xf numFmtId="0" fontId="110" fillId="0" borderId="15" xfId="0" applyFont="1" applyFill="1" applyBorder="1" applyAlignment="1">
      <alignment horizontal="left" vertical="center" wrapText="1" indent="1"/>
    </xf>
    <xf numFmtId="0" fontId="108" fillId="0" borderId="113" xfId="0" applyFont="1" applyFill="1" applyBorder="1" applyAlignment="1">
      <alignment horizontal="left" vertical="center" wrapText="1"/>
    </xf>
    <xf numFmtId="0" fontId="112" fillId="0" borderId="30" xfId="0" applyFont="1" applyFill="1" applyBorder="1" applyAlignment="1">
      <alignment horizontal="left" vertical="center" wrapText="1" indent="1"/>
    </xf>
    <xf numFmtId="0" fontId="0" fillId="0" borderId="0" xfId="0" applyFill="1" applyAlignment="1">
      <alignment vertical="center"/>
    </xf>
    <xf numFmtId="3" fontId="21" fillId="33" borderId="14" xfId="0" applyNumberFormat="1" applyFont="1" applyFill="1" applyBorder="1" applyAlignment="1">
      <alignment horizontal="center" vertical="center" wrapText="1"/>
    </xf>
    <xf numFmtId="0" fontId="108" fillId="0" borderId="81" xfId="0" applyFont="1" applyFill="1" applyBorder="1" applyAlignment="1">
      <alignment horizontal="left" wrapText="1"/>
    </xf>
    <xf numFmtId="0" fontId="0" fillId="0" borderId="103" xfId="0" applyFill="1" applyBorder="1"/>
    <xf numFmtId="0" fontId="0" fillId="0" borderId="0" xfId="0" applyFill="1" applyAlignment="1"/>
    <xf numFmtId="3" fontId="0" fillId="0" borderId="0" xfId="0" applyNumberFormat="1" applyFill="1"/>
    <xf numFmtId="0" fontId="108" fillId="0" borderId="81" xfId="0" applyFont="1" applyFill="1" applyBorder="1" applyAlignment="1">
      <alignment horizontal="left" vertical="center" wrapText="1"/>
    </xf>
    <xf numFmtId="0" fontId="116" fillId="0" borderId="14" xfId="0" applyFont="1" applyFill="1" applyBorder="1" applyAlignment="1">
      <alignment horizontal="center" vertical="center" wrapText="1"/>
    </xf>
    <xf numFmtId="3" fontId="116" fillId="0" borderId="14" xfId="0" applyNumberFormat="1" applyFont="1" applyFill="1" applyBorder="1" applyAlignment="1">
      <alignment horizontal="center" vertical="center" wrapText="1"/>
    </xf>
    <xf numFmtId="0" fontId="115" fillId="0" borderId="15" xfId="0" applyFont="1" applyFill="1" applyBorder="1" applyAlignment="1">
      <alignment horizontal="center" vertical="center" wrapText="1"/>
    </xf>
    <xf numFmtId="3" fontId="115" fillId="0" borderId="15" xfId="0" applyNumberFormat="1" applyFont="1" applyFill="1" applyBorder="1" applyAlignment="1">
      <alignment horizontal="center" vertical="center" wrapText="1"/>
    </xf>
    <xf numFmtId="165" fontId="115" fillId="0" borderId="14" xfId="0" applyNumberFormat="1" applyFont="1" applyFill="1" applyBorder="1" applyAlignment="1">
      <alignment horizontal="center" vertical="center"/>
    </xf>
    <xf numFmtId="0" fontId="115" fillId="0" borderId="14" xfId="0" applyFont="1" applyFill="1" applyBorder="1" applyAlignment="1">
      <alignment horizontal="center" vertical="center" wrapText="1"/>
    </xf>
    <xf numFmtId="0" fontId="105" fillId="0" borderId="15" xfId="0" applyFont="1" applyFill="1" applyBorder="1" applyAlignment="1">
      <alignment horizontal="left" vertical="center" wrapText="1" indent="1"/>
    </xf>
    <xf numFmtId="3" fontId="115" fillId="0" borderId="101" xfId="0" applyNumberFormat="1" applyFont="1" applyFill="1" applyBorder="1" applyAlignment="1">
      <alignment horizontal="center" vertical="center"/>
    </xf>
    <xf numFmtId="3" fontId="19" fillId="0" borderId="104" xfId="0" applyNumberFormat="1" applyFont="1" applyFill="1" applyBorder="1" applyAlignment="1">
      <alignment horizontal="center" vertical="center"/>
    </xf>
    <xf numFmtId="0" fontId="112" fillId="0" borderId="28" xfId="0" applyFont="1" applyFill="1" applyBorder="1" applyAlignment="1">
      <alignment horizontal="left" vertical="center" wrapText="1" indent="1"/>
    </xf>
    <xf numFmtId="3" fontId="106" fillId="36" borderId="81" xfId="0" applyNumberFormat="1" applyFont="1" applyFill="1" applyBorder="1" applyAlignment="1">
      <alignment horizontal="center" vertical="center"/>
    </xf>
    <xf numFmtId="3" fontId="106" fillId="36" borderId="0" xfId="0" applyNumberFormat="1" applyFont="1" applyFill="1" applyBorder="1" applyAlignment="1">
      <alignment horizontal="center" vertical="center"/>
    </xf>
    <xf numFmtId="0" fontId="19" fillId="36" borderId="84" xfId="0" applyFont="1" applyFill="1" applyBorder="1" applyAlignment="1">
      <alignment horizontal="center" vertical="center" wrapText="1"/>
    </xf>
    <xf numFmtId="9" fontId="108" fillId="36" borderId="83" xfId="0" applyNumberFormat="1" applyFont="1" applyFill="1" applyBorder="1" applyAlignment="1">
      <alignment horizontal="center" vertical="center" wrapText="1"/>
    </xf>
    <xf numFmtId="0" fontId="106" fillId="36" borderId="82" xfId="0" applyFont="1" applyFill="1" applyBorder="1" applyAlignment="1">
      <alignment horizontal="center" vertical="center"/>
    </xf>
    <xf numFmtId="0" fontId="19" fillId="36" borderId="84" xfId="0" applyFont="1" applyFill="1" applyBorder="1" applyAlignment="1">
      <alignment vertical="center"/>
    </xf>
    <xf numFmtId="0" fontId="133" fillId="0" borderId="94" xfId="0" applyFont="1" applyFill="1" applyBorder="1" applyAlignment="1">
      <alignment horizontal="left" vertical="center" wrapText="1" indent="1"/>
    </xf>
    <xf numFmtId="3" fontId="113" fillId="0" borderId="14" xfId="0" applyNumberFormat="1" applyFont="1" applyFill="1" applyBorder="1" applyAlignment="1">
      <alignment horizontal="center" vertical="center"/>
    </xf>
    <xf numFmtId="3" fontId="135" fillId="0" borderId="14" xfId="0" applyNumberFormat="1" applyFont="1" applyBorder="1" applyAlignment="1">
      <alignment horizontal="center" vertical="center"/>
    </xf>
    <xf numFmtId="3" fontId="129" fillId="33" borderId="14" xfId="0" applyNumberFormat="1" applyFont="1" applyFill="1" applyBorder="1" applyAlignment="1">
      <alignment horizontal="center" vertical="center"/>
    </xf>
    <xf numFmtId="0" fontId="19" fillId="33" borderId="16" xfId="0" applyFont="1" applyFill="1" applyBorder="1" applyAlignment="1">
      <alignment horizontal="center" vertical="center" wrapText="1"/>
    </xf>
    <xf numFmtId="0" fontId="20" fillId="33" borderId="15" xfId="0" applyFont="1" applyFill="1" applyBorder="1" applyAlignment="1">
      <alignment vertical="center" wrapText="1"/>
    </xf>
    <xf numFmtId="1" fontId="115" fillId="0" borderId="14" xfId="0" applyNumberFormat="1" applyFont="1" applyBorder="1" applyAlignment="1">
      <alignment horizontal="center" vertical="center"/>
    </xf>
    <xf numFmtId="0" fontId="19" fillId="0" borderId="14" xfId="65" applyNumberFormat="1" applyFont="1" applyBorder="1" applyAlignment="1">
      <alignment horizontal="center" vertical="center"/>
    </xf>
    <xf numFmtId="0" fontId="114" fillId="37" borderId="116" xfId="0" applyFont="1" applyFill="1" applyBorder="1" applyAlignment="1">
      <alignment vertical="center" wrapText="1"/>
    </xf>
    <xf numFmtId="0" fontId="0" fillId="33" borderId="0" xfId="0" applyFill="1" applyBorder="1"/>
    <xf numFmtId="0" fontId="120" fillId="36" borderId="15" xfId="0" applyFont="1" applyFill="1" applyBorder="1" applyAlignment="1">
      <alignment horizontal="center" vertical="center" wrapText="1"/>
    </xf>
    <xf numFmtId="3" fontId="107" fillId="33" borderId="15" xfId="0" applyNumberFormat="1" applyFont="1" applyFill="1" applyBorder="1" applyAlignment="1">
      <alignment horizontal="center" vertical="center" wrapText="1"/>
    </xf>
    <xf numFmtId="0" fontId="108" fillId="36" borderId="78" xfId="0" applyFont="1" applyFill="1" applyBorder="1" applyAlignment="1">
      <alignment horizontal="left" vertical="center" wrapText="1"/>
    </xf>
    <xf numFmtId="0" fontId="21" fillId="36" borderId="14" xfId="0" applyFont="1" applyFill="1" applyBorder="1" applyAlignment="1">
      <alignment horizontal="center" vertical="center" wrapText="1"/>
    </xf>
    <xf numFmtId="0" fontId="112" fillId="0" borderId="78" xfId="0" applyFont="1" applyBorder="1" applyAlignment="1">
      <alignment horizontal="left" vertical="center" wrapText="1" indent="1"/>
    </xf>
    <xf numFmtId="0" fontId="136" fillId="36" borderId="21" xfId="0" applyNumberFormat="1" applyFont="1" applyFill="1" applyBorder="1" applyAlignment="1" applyProtection="1">
      <alignment horizontal="center" vertical="center" wrapText="1"/>
    </xf>
    <xf numFmtId="3" fontId="19" fillId="0" borderId="16" xfId="0" applyNumberFormat="1" applyFont="1" applyBorder="1" applyAlignment="1">
      <alignment horizontal="center" vertical="center"/>
    </xf>
    <xf numFmtId="3" fontId="115" fillId="0" borderId="78" xfId="0" applyNumberFormat="1" applyFont="1" applyBorder="1" applyAlignment="1">
      <alignment horizontal="center" vertical="center"/>
    </xf>
    <xf numFmtId="0" fontId="19" fillId="36" borderId="78" xfId="0" applyFont="1" applyFill="1" applyBorder="1" applyAlignment="1">
      <alignment horizontal="center" vertical="center" wrapText="1"/>
    </xf>
    <xf numFmtId="0" fontId="108" fillId="36" borderId="78" xfId="0" applyFont="1" applyFill="1" applyBorder="1" applyAlignment="1">
      <alignment vertical="center" wrapText="1"/>
    </xf>
    <xf numFmtId="0" fontId="137" fillId="36" borderId="78" xfId="0" applyNumberFormat="1" applyFont="1" applyFill="1" applyBorder="1" applyAlignment="1" applyProtection="1">
      <alignment horizontal="center" vertical="center" wrapText="1"/>
    </xf>
    <xf numFmtId="0" fontId="19" fillId="36" borderId="78" xfId="0" applyFont="1" applyFill="1" applyBorder="1" applyAlignment="1">
      <alignment vertical="center"/>
    </xf>
    <xf numFmtId="0" fontId="108" fillId="36" borderId="78" xfId="0" applyFont="1" applyFill="1" applyBorder="1" applyAlignment="1">
      <alignment horizontal="center" vertical="center" wrapText="1"/>
    </xf>
    <xf numFmtId="0" fontId="138" fillId="36" borderId="78" xfId="0" applyNumberFormat="1" applyFont="1" applyFill="1" applyBorder="1" applyAlignment="1" applyProtection="1">
      <alignment horizontal="center" vertical="center" wrapText="1"/>
    </xf>
    <xf numFmtId="0" fontId="19" fillId="36" borderId="78" xfId="0" applyFont="1" applyFill="1" applyBorder="1" applyAlignment="1">
      <alignment vertical="center" wrapText="1"/>
    </xf>
    <xf numFmtId="0" fontId="139" fillId="36" borderId="78" xfId="0" applyNumberFormat="1" applyFont="1" applyFill="1" applyBorder="1" applyAlignment="1" applyProtection="1">
      <alignment horizontal="center" vertical="center" wrapText="1"/>
    </xf>
    <xf numFmtId="0" fontId="140" fillId="36" borderId="78" xfId="0" applyNumberFormat="1" applyFont="1" applyFill="1" applyBorder="1" applyAlignment="1" applyProtection="1">
      <alignment horizontal="center" vertical="center" wrapText="1"/>
    </xf>
    <xf numFmtId="0" fontId="20" fillId="36" borderId="78" xfId="0" applyFont="1" applyFill="1" applyBorder="1" applyAlignment="1">
      <alignment vertical="center" wrapText="1"/>
    </xf>
    <xf numFmtId="0" fontId="20" fillId="0" borderId="0" xfId="0" applyFont="1" applyAlignment="1">
      <alignment horizontal="center"/>
    </xf>
    <xf numFmtId="0" fontId="105" fillId="0" borderId="0" xfId="0" applyFont="1"/>
    <xf numFmtId="0" fontId="105" fillId="33" borderId="0" xfId="0" applyFont="1" applyFill="1"/>
    <xf numFmtId="0" fontId="20" fillId="33" borderId="18" xfId="0" applyFont="1" applyFill="1" applyBorder="1" applyAlignment="1">
      <alignment horizontal="left" vertical="center" wrapText="1"/>
    </xf>
    <xf numFmtId="0" fontId="20" fillId="33" borderId="18" xfId="0" applyFont="1" applyFill="1" applyBorder="1" applyAlignment="1">
      <alignment vertical="center" wrapText="1"/>
    </xf>
    <xf numFmtId="0" fontId="105" fillId="33" borderId="15" xfId="0" applyFont="1" applyFill="1" applyBorder="1" applyAlignment="1">
      <alignment vertical="center" wrapText="1"/>
    </xf>
    <xf numFmtId="9" fontId="105" fillId="33" borderId="14" xfId="0" applyNumberFormat="1" applyFont="1" applyFill="1" applyBorder="1" applyAlignment="1">
      <alignment horizontal="center" vertical="center"/>
    </xf>
    <xf numFmtId="0" fontId="105" fillId="33" borderId="15" xfId="0" applyFont="1" applyFill="1" applyBorder="1" applyAlignment="1">
      <alignment horizontal="left" vertical="center" wrapText="1"/>
    </xf>
    <xf numFmtId="3" fontId="105" fillId="33" borderId="14" xfId="65" applyNumberFormat="1" applyFont="1" applyFill="1" applyBorder="1" applyAlignment="1">
      <alignment horizontal="center" vertical="center"/>
    </xf>
    <xf numFmtId="0" fontId="114" fillId="36" borderId="15" xfId="0" applyFont="1" applyFill="1" applyBorder="1" applyAlignment="1">
      <alignment horizontal="left" vertical="center" wrapText="1"/>
    </xf>
    <xf numFmtId="0" fontId="20" fillId="33" borderId="16" xfId="0" applyFont="1" applyFill="1" applyBorder="1" applyAlignment="1">
      <alignment horizontal="center" vertical="center" wrapText="1"/>
    </xf>
    <xf numFmtId="0" fontId="20" fillId="33" borderId="14" xfId="0" applyFont="1" applyFill="1" applyBorder="1" applyAlignment="1">
      <alignment horizontal="center" vertical="center" wrapText="1"/>
    </xf>
    <xf numFmtId="3" fontId="105" fillId="33" borderId="15" xfId="0" applyNumberFormat="1" applyFont="1" applyFill="1" applyBorder="1" applyAlignment="1">
      <alignment horizontal="center" vertical="center" wrapText="1"/>
    </xf>
    <xf numFmtId="0" fontId="105" fillId="33" borderId="15" xfId="0" applyFont="1" applyFill="1" applyBorder="1" applyAlignment="1">
      <alignment horizontal="center" vertical="center" wrapText="1"/>
    </xf>
    <xf numFmtId="165" fontId="105" fillId="33" borderId="14" xfId="0" applyNumberFormat="1" applyFont="1" applyFill="1" applyBorder="1" applyAlignment="1">
      <alignment horizontal="center" vertical="center"/>
    </xf>
    <xf numFmtId="3" fontId="20" fillId="33" borderId="15" xfId="0" applyNumberFormat="1" applyFont="1" applyFill="1" applyBorder="1" applyAlignment="1">
      <alignment horizontal="center" vertical="center" wrapText="1"/>
    </xf>
    <xf numFmtId="3" fontId="110" fillId="33" borderId="14" xfId="0" applyNumberFormat="1" applyFont="1" applyFill="1" applyBorder="1" applyAlignment="1">
      <alignment horizontal="center" vertical="center"/>
    </xf>
    <xf numFmtId="3" fontId="105" fillId="33" borderId="14" xfId="0" applyNumberFormat="1" applyFont="1" applyFill="1" applyBorder="1" applyAlignment="1">
      <alignment horizontal="center" vertical="center"/>
    </xf>
    <xf numFmtId="0" fontId="112" fillId="33" borderId="98" xfId="0" applyFont="1" applyFill="1" applyBorder="1" applyAlignment="1">
      <alignment horizontal="left" vertical="center" wrapText="1" indent="1"/>
    </xf>
    <xf numFmtId="3" fontId="132" fillId="33" borderId="94" xfId="0" applyNumberFormat="1" applyFont="1" applyFill="1" applyBorder="1" applyAlignment="1">
      <alignment horizontal="center" vertical="center"/>
    </xf>
    <xf numFmtId="3" fontId="132" fillId="33" borderId="14" xfId="0" applyNumberFormat="1" applyFont="1" applyFill="1" applyBorder="1" applyAlignment="1">
      <alignment horizontal="center" vertical="center"/>
    </xf>
    <xf numFmtId="0" fontId="114" fillId="33" borderId="117" xfId="0" applyFont="1" applyFill="1" applyBorder="1" applyAlignment="1">
      <alignment vertical="center" wrapText="1"/>
    </xf>
    <xf numFmtId="3" fontId="20" fillId="33" borderId="118" xfId="0" applyNumberFormat="1" applyFont="1" applyFill="1" applyBorder="1" applyAlignment="1">
      <alignment horizontal="center" vertical="center"/>
    </xf>
    <xf numFmtId="3" fontId="20" fillId="33" borderId="16" xfId="0" applyNumberFormat="1" applyFont="1" applyFill="1" applyBorder="1" applyAlignment="1">
      <alignment horizontal="center" vertical="center"/>
    </xf>
    <xf numFmtId="0" fontId="114" fillId="33" borderId="15" xfId="0" applyFont="1" applyFill="1" applyBorder="1" applyAlignment="1">
      <alignment horizontal="left" vertical="center" wrapText="1"/>
    </xf>
    <xf numFmtId="9" fontId="141" fillId="33" borderId="13" xfId="0" applyNumberFormat="1" applyFont="1" applyFill="1" applyBorder="1" applyAlignment="1">
      <alignment horizontal="center" vertical="center"/>
    </xf>
    <xf numFmtId="3" fontId="20" fillId="33" borderId="14" xfId="0" applyNumberFormat="1" applyFont="1" applyFill="1" applyBorder="1" applyAlignment="1">
      <alignment horizontal="center" vertical="center"/>
    </xf>
    <xf numFmtId="0" fontId="105" fillId="33" borderId="19" xfId="0" applyFont="1" applyFill="1" applyBorder="1" applyAlignment="1">
      <alignment horizontal="left" vertical="center" wrapText="1" indent="1"/>
    </xf>
    <xf numFmtId="0" fontId="112" fillId="33" borderId="81" xfId="0" applyFont="1" applyFill="1" applyBorder="1" applyAlignment="1">
      <alignment horizontal="left" vertical="center" wrapText="1" indent="1"/>
    </xf>
    <xf numFmtId="3" fontId="132" fillId="33" borderId="16" xfId="0" applyNumberFormat="1" applyFont="1" applyFill="1" applyBorder="1" applyAlignment="1">
      <alignment horizontal="center" vertical="center"/>
    </xf>
    <xf numFmtId="0" fontId="105" fillId="36" borderId="81" xfId="0" applyFont="1" applyFill="1" applyBorder="1"/>
    <xf numFmtId="0" fontId="114" fillId="36" borderId="81" xfId="0" applyFont="1" applyFill="1" applyBorder="1" applyAlignment="1">
      <alignment horizontal="left" vertical="center" wrapText="1"/>
    </xf>
    <xf numFmtId="0" fontId="112" fillId="33" borderId="17" xfId="0" applyFont="1" applyFill="1" applyBorder="1" applyAlignment="1">
      <alignment horizontal="left" vertical="center" wrapText="1" indent="1"/>
    </xf>
    <xf numFmtId="3" fontId="110" fillId="33" borderId="16" xfId="0" applyNumberFormat="1" applyFont="1" applyFill="1" applyBorder="1" applyAlignment="1">
      <alignment horizontal="center" vertical="center"/>
    </xf>
    <xf numFmtId="0" fontId="105" fillId="33" borderId="119" xfId="0" applyFont="1" applyFill="1" applyBorder="1" applyAlignment="1">
      <alignment horizontal="left" vertical="center" wrapText="1"/>
    </xf>
    <xf numFmtId="0" fontId="114" fillId="36" borderId="18" xfId="0" applyFont="1" applyFill="1" applyBorder="1" applyAlignment="1">
      <alignment horizontal="left" vertical="center" wrapText="1"/>
    </xf>
    <xf numFmtId="0" fontId="105" fillId="36" borderId="13" xfId="0" applyFont="1" applyFill="1" applyBorder="1" applyAlignment="1">
      <alignment vertical="center"/>
    </xf>
    <xf numFmtId="0" fontId="20" fillId="33" borderId="120" xfId="0" applyFont="1" applyFill="1" applyBorder="1" applyAlignment="1">
      <alignment horizontal="center" vertical="center" wrapText="1"/>
    </xf>
    <xf numFmtId="0" fontId="105" fillId="33" borderId="10" xfId="0" applyFont="1" applyFill="1" applyBorder="1" applyAlignment="1">
      <alignment horizontal="left" vertical="center" wrapText="1"/>
    </xf>
    <xf numFmtId="3" fontId="111" fillId="33" borderId="121" xfId="0" applyNumberFormat="1" applyFont="1" applyFill="1" applyBorder="1" applyAlignment="1">
      <alignment horizontal="center" vertical="center" wrapText="1"/>
    </xf>
    <xf numFmtId="3" fontId="111" fillId="33" borderId="15" xfId="0" applyNumberFormat="1" applyFont="1" applyFill="1" applyBorder="1" applyAlignment="1">
      <alignment horizontal="center" vertical="center" wrapText="1"/>
    </xf>
    <xf numFmtId="0" fontId="112" fillId="33" borderId="25" xfId="0" applyFont="1" applyFill="1" applyBorder="1" applyAlignment="1">
      <alignment horizontal="left" vertical="center" wrapText="1" indent="1"/>
    </xf>
    <xf numFmtId="3" fontId="110" fillId="33" borderId="122" xfId="0" applyNumberFormat="1" applyFont="1" applyFill="1" applyBorder="1" applyAlignment="1">
      <alignment horizontal="center" vertical="center"/>
    </xf>
    <xf numFmtId="0" fontId="143" fillId="36" borderId="18" xfId="0" applyFont="1" applyFill="1" applyBorder="1" applyAlignment="1">
      <alignment horizontal="left" vertical="center" wrapText="1"/>
    </xf>
    <xf numFmtId="0" fontId="143" fillId="36" borderId="15" xfId="0" applyFont="1" applyFill="1" applyBorder="1" applyAlignment="1">
      <alignment horizontal="left" vertical="center" wrapText="1"/>
    </xf>
    <xf numFmtId="0" fontId="114" fillId="36" borderId="100" xfId="0" applyFont="1" applyFill="1" applyBorder="1" applyAlignment="1">
      <alignment horizontal="left" vertical="center" wrapText="1"/>
    </xf>
    <xf numFmtId="0" fontId="112" fillId="36" borderId="81" xfId="0" applyFont="1" applyFill="1" applyBorder="1" applyAlignment="1">
      <alignment horizontal="left" vertical="center" wrapText="1" indent="1"/>
    </xf>
    <xf numFmtId="3" fontId="110" fillId="36" borderId="14" xfId="0" applyNumberFormat="1" applyFont="1" applyFill="1" applyBorder="1" applyAlignment="1">
      <alignment horizontal="center" vertical="center"/>
    </xf>
    <xf numFmtId="0" fontId="114" fillId="36" borderId="18" xfId="0" applyFont="1" applyFill="1" applyBorder="1" applyAlignment="1">
      <alignment horizontal="center" vertical="center" wrapText="1"/>
    </xf>
    <xf numFmtId="0" fontId="20" fillId="33" borderId="130" xfId="0" applyFont="1" applyFill="1" applyBorder="1" applyAlignment="1">
      <alignment horizontal="center" vertical="center" wrapText="1"/>
    </xf>
    <xf numFmtId="0" fontId="23" fillId="36" borderId="15" xfId="0" applyFont="1" applyFill="1" applyBorder="1" applyAlignment="1">
      <alignment vertical="center" wrapText="1"/>
    </xf>
    <xf numFmtId="3" fontId="23" fillId="36" borderId="14" xfId="0" applyNumberFormat="1" applyFont="1" applyFill="1" applyBorder="1" applyAlignment="1">
      <alignment horizontal="center" vertical="center"/>
    </xf>
    <xf numFmtId="0" fontId="144" fillId="33" borderId="15" xfId="0" applyFont="1" applyFill="1" applyBorder="1" applyAlignment="1">
      <alignment vertical="center" wrapText="1"/>
    </xf>
    <xf numFmtId="3" fontId="144" fillId="33" borderId="14" xfId="0" applyNumberFormat="1" applyFont="1" applyFill="1" applyBorder="1" applyAlignment="1">
      <alignment horizontal="center" vertical="center"/>
    </xf>
    <xf numFmtId="165" fontId="144" fillId="33" borderId="14" xfId="0" applyNumberFormat="1" applyFont="1" applyFill="1" applyBorder="1" applyAlignment="1">
      <alignment horizontal="center" vertical="center"/>
    </xf>
    <xf numFmtId="0" fontId="18" fillId="0" borderId="0" xfId="0" applyFont="1"/>
    <xf numFmtId="0" fontId="18" fillId="33" borderId="15" xfId="0" applyFont="1" applyFill="1" applyBorder="1" applyAlignment="1">
      <alignment horizontal="left" vertical="center" wrapText="1" indent="1"/>
    </xf>
    <xf numFmtId="3" fontId="18" fillId="33" borderId="14" xfId="0" applyNumberFormat="1" applyFont="1" applyFill="1" applyBorder="1" applyAlignment="1">
      <alignment horizontal="center" vertical="center"/>
    </xf>
    <xf numFmtId="0" fontId="145" fillId="33" borderId="15" xfId="0" applyFont="1" applyFill="1" applyBorder="1" applyAlignment="1">
      <alignment horizontal="left" vertical="center" wrapText="1" indent="1"/>
    </xf>
    <xf numFmtId="3" fontId="145" fillId="33" borderId="14" xfId="0" applyNumberFormat="1" applyFont="1" applyFill="1" applyBorder="1" applyAlignment="1">
      <alignment horizontal="center" vertical="center"/>
    </xf>
    <xf numFmtId="165" fontId="145" fillId="33" borderId="14" xfId="0" applyNumberFormat="1" applyFont="1" applyFill="1" applyBorder="1" applyAlignment="1">
      <alignment horizontal="center" vertical="center"/>
    </xf>
    <xf numFmtId="0" fontId="146" fillId="0" borderId="0" xfId="0" applyFont="1"/>
    <xf numFmtId="3" fontId="18" fillId="33" borderId="16" xfId="0" applyNumberFormat="1" applyFont="1" applyFill="1" applyBorder="1" applyAlignment="1">
      <alignment horizontal="center" vertical="center"/>
    </xf>
    <xf numFmtId="0" fontId="145" fillId="33" borderId="131" xfId="0" applyFont="1" applyFill="1" applyBorder="1" applyAlignment="1">
      <alignment horizontal="left" vertical="center" wrapText="1" indent="1"/>
    </xf>
    <xf numFmtId="3" fontId="18" fillId="33" borderId="132" xfId="0" applyNumberFormat="1" applyFont="1" applyFill="1" applyBorder="1" applyAlignment="1">
      <alignment horizontal="center" vertical="center"/>
    </xf>
    <xf numFmtId="0" fontId="18" fillId="33" borderId="131" xfId="0" applyFont="1" applyFill="1" applyBorder="1" applyAlignment="1">
      <alignment horizontal="left" vertical="center" wrapText="1" indent="1"/>
    </xf>
    <xf numFmtId="0" fontId="147" fillId="40" borderId="15" xfId="0" applyFont="1" applyFill="1" applyBorder="1" applyAlignment="1">
      <alignment vertical="center" wrapText="1"/>
    </xf>
    <xf numFmtId="3" fontId="23" fillId="40" borderId="14" xfId="0" applyNumberFormat="1" applyFont="1" applyFill="1" applyBorder="1" applyAlignment="1">
      <alignment horizontal="center" vertical="center"/>
    </xf>
    <xf numFmtId="0" fontId="22" fillId="0" borderId="0" xfId="44"/>
    <xf numFmtId="0" fontId="16" fillId="0" borderId="0" xfId="44" applyFont="1" applyAlignment="1">
      <alignment horizontal="center"/>
    </xf>
    <xf numFmtId="0" fontId="20" fillId="33" borderId="18" xfId="44" applyFont="1" applyFill="1" applyBorder="1" applyAlignment="1">
      <alignment horizontal="left" vertical="center" wrapText="1"/>
    </xf>
    <xf numFmtId="0" fontId="20" fillId="33" borderId="18" xfId="44" applyFont="1" applyFill="1" applyBorder="1" applyAlignment="1">
      <alignment vertical="center" wrapText="1"/>
    </xf>
    <xf numFmtId="0" fontId="105" fillId="33" borderId="16" xfId="44" applyFont="1" applyFill="1" applyBorder="1" applyAlignment="1">
      <alignment horizontal="center" vertical="center" wrapText="1"/>
    </xf>
    <xf numFmtId="0" fontId="105" fillId="33" borderId="14" xfId="44" applyFont="1" applyFill="1" applyBorder="1" applyAlignment="1">
      <alignment horizontal="center" vertical="center" wrapText="1"/>
    </xf>
    <xf numFmtId="0" fontId="105" fillId="33" borderId="15" xfId="44" applyFont="1" applyFill="1" applyBorder="1" applyAlignment="1">
      <alignment vertical="center" wrapText="1"/>
    </xf>
    <xf numFmtId="1" fontId="105" fillId="33" borderId="14" xfId="44" applyNumberFormat="1" applyFont="1" applyFill="1" applyBorder="1" applyAlignment="1">
      <alignment horizontal="center" vertical="center"/>
    </xf>
    <xf numFmtId="0" fontId="105" fillId="33" borderId="15" xfId="44" applyFont="1" applyFill="1" applyBorder="1" applyAlignment="1">
      <alignment horizontal="left" vertical="center" wrapText="1"/>
    </xf>
    <xf numFmtId="9" fontId="105" fillId="33" borderId="14" xfId="44" applyNumberFormat="1" applyFont="1" applyFill="1" applyBorder="1" applyAlignment="1">
      <alignment horizontal="center" vertical="center"/>
    </xf>
    <xf numFmtId="0" fontId="20" fillId="33" borderId="15" xfId="44" applyFont="1" applyFill="1" applyBorder="1" applyAlignment="1">
      <alignment vertical="center" wrapText="1"/>
    </xf>
    <xf numFmtId="4" fontId="22" fillId="0" borderId="0" xfId="44" applyNumberFormat="1"/>
    <xf numFmtId="0" fontId="114" fillId="36" borderId="15" xfId="44" applyFont="1" applyFill="1" applyBorder="1" applyAlignment="1">
      <alignment horizontal="left" vertical="center" wrapText="1"/>
    </xf>
    <xf numFmtId="0" fontId="20" fillId="33" borderId="16" xfId="44" applyFont="1" applyFill="1" applyBorder="1" applyAlignment="1">
      <alignment horizontal="center" vertical="center" wrapText="1"/>
    </xf>
    <xf numFmtId="0" fontId="20" fillId="33" borderId="14" xfId="44" applyFont="1" applyFill="1" applyBorder="1" applyAlignment="1">
      <alignment horizontal="center" vertical="center" wrapText="1"/>
    </xf>
    <xf numFmtId="3" fontId="105" fillId="33" borderId="15" xfId="44" applyNumberFormat="1" applyFont="1" applyFill="1" applyBorder="1" applyAlignment="1">
      <alignment horizontal="center" vertical="center" wrapText="1"/>
    </xf>
    <xf numFmtId="0" fontId="105" fillId="33" borderId="15" xfId="44" applyFont="1" applyFill="1" applyBorder="1" applyAlignment="1">
      <alignment horizontal="center" vertical="center" wrapText="1"/>
    </xf>
    <xf numFmtId="3" fontId="22" fillId="0" borderId="0" xfId="44" applyNumberFormat="1"/>
    <xf numFmtId="0" fontId="105" fillId="0" borderId="15" xfId="44" applyFont="1" applyBorder="1" applyAlignment="1">
      <alignment horizontal="left" vertical="center" wrapText="1" indent="1"/>
    </xf>
    <xf numFmtId="3" fontId="105" fillId="0" borderId="14" xfId="44" applyNumberFormat="1" applyFont="1" applyBorder="1" applyAlignment="1">
      <alignment horizontal="center" vertical="center"/>
    </xf>
    <xf numFmtId="3" fontId="110" fillId="0" borderId="14" xfId="44" applyNumberFormat="1" applyFont="1" applyBorder="1" applyAlignment="1">
      <alignment horizontal="center" vertical="center"/>
    </xf>
    <xf numFmtId="0" fontId="112" fillId="0" borderId="19" xfId="44" applyFont="1" applyBorder="1" applyAlignment="1">
      <alignment horizontal="left" vertical="center" wrapText="1" indent="1"/>
    </xf>
    <xf numFmtId="0" fontId="114" fillId="37" borderId="15" xfId="44" applyFont="1" applyFill="1" applyBorder="1" applyAlignment="1">
      <alignment vertical="center" wrapText="1"/>
    </xf>
    <xf numFmtId="3" fontId="20" fillId="37" borderId="14" xfId="0" applyNumberFormat="1" applyFont="1" applyFill="1" applyBorder="1" applyAlignment="1">
      <alignment horizontal="center" vertical="center"/>
    </xf>
    <xf numFmtId="0" fontId="114" fillId="33" borderId="15" xfId="44" applyFont="1" applyFill="1" applyBorder="1" applyAlignment="1">
      <alignment horizontal="left" vertical="center" wrapText="1"/>
    </xf>
    <xf numFmtId="0" fontId="109" fillId="0" borderId="15" xfId="44" applyFont="1" applyFill="1" applyBorder="1" applyAlignment="1">
      <alignment horizontal="left" vertical="center" wrapText="1"/>
    </xf>
    <xf numFmtId="0" fontId="20" fillId="0" borderId="16" xfId="44" applyFont="1" applyFill="1" applyBorder="1" applyAlignment="1">
      <alignment horizontal="center" vertical="center" wrapText="1"/>
    </xf>
    <xf numFmtId="0" fontId="20" fillId="0" borderId="14" xfId="44" applyFont="1" applyFill="1" applyBorder="1" applyAlignment="1">
      <alignment horizontal="center" vertical="center" wrapText="1"/>
    </xf>
    <xf numFmtId="0" fontId="105" fillId="0" borderId="15" xfId="44" applyFont="1" applyFill="1" applyBorder="1" applyAlignment="1">
      <alignment horizontal="left" vertical="center" wrapText="1"/>
    </xf>
    <xf numFmtId="3" fontId="105" fillId="0" borderId="15" xfId="44" applyNumberFormat="1" applyFont="1" applyFill="1" applyBorder="1" applyAlignment="1">
      <alignment horizontal="center" vertical="center" wrapText="1"/>
    </xf>
    <xf numFmtId="3" fontId="105" fillId="0" borderId="15" xfId="0" applyNumberFormat="1" applyFont="1" applyFill="1" applyBorder="1" applyAlignment="1">
      <alignment horizontal="center" vertical="center" wrapText="1"/>
    </xf>
    <xf numFmtId="0" fontId="105" fillId="0" borderId="15" xfId="44" applyFont="1" applyFill="1" applyBorder="1" applyAlignment="1">
      <alignment horizontal="center" vertical="center" wrapText="1"/>
    </xf>
    <xf numFmtId="165" fontId="105" fillId="0" borderId="14" xfId="0" applyNumberFormat="1" applyFont="1" applyFill="1" applyBorder="1" applyAlignment="1">
      <alignment horizontal="center" vertical="center"/>
    </xf>
    <xf numFmtId="0" fontId="105" fillId="0" borderId="19" xfId="44" applyFont="1" applyFill="1" applyBorder="1" applyAlignment="1">
      <alignment horizontal="left" vertical="center" wrapText="1"/>
    </xf>
    <xf numFmtId="0" fontId="105" fillId="0" borderId="19" xfId="44" applyFont="1" applyFill="1" applyBorder="1" applyAlignment="1">
      <alignment horizontal="center" vertical="center" wrapText="1"/>
    </xf>
    <xf numFmtId="165" fontId="105" fillId="0" borderId="16" xfId="0" applyNumberFormat="1" applyFont="1" applyFill="1" applyBorder="1" applyAlignment="1">
      <alignment horizontal="center" vertical="center"/>
    </xf>
    <xf numFmtId="0" fontId="105" fillId="0" borderId="15" xfId="44" applyFont="1" applyFill="1" applyBorder="1" applyAlignment="1">
      <alignment horizontal="left" vertical="center" wrapText="1" indent="1"/>
    </xf>
    <xf numFmtId="3" fontId="105" fillId="0" borderId="14" xfId="44" applyNumberFormat="1" applyFont="1" applyFill="1" applyBorder="1" applyAlignment="1">
      <alignment horizontal="center" vertical="center"/>
    </xf>
    <xf numFmtId="3" fontId="105" fillId="0" borderId="14" xfId="44" applyNumberFormat="1" applyFont="1" applyFill="1" applyBorder="1" applyAlignment="1">
      <alignment horizontal="center" vertical="center" wrapText="1"/>
    </xf>
    <xf numFmtId="0" fontId="112" fillId="0" borderId="74" xfId="44" applyFont="1" applyFill="1" applyBorder="1" applyAlignment="1">
      <alignment horizontal="left" vertical="center" wrapText="1" indent="1"/>
    </xf>
    <xf numFmtId="3" fontId="110" fillId="0" borderId="14" xfId="44" applyNumberFormat="1" applyFont="1" applyFill="1" applyBorder="1" applyAlignment="1">
      <alignment horizontal="center" vertical="center"/>
    </xf>
    <xf numFmtId="0" fontId="20" fillId="33" borderId="15" xfId="44" applyFont="1" applyFill="1" applyBorder="1" applyAlignment="1">
      <alignment horizontal="left" vertical="center" wrapText="1"/>
    </xf>
    <xf numFmtId="0" fontId="110" fillId="33" borderId="19" xfId="0" applyFont="1" applyFill="1" applyBorder="1" applyAlignment="1">
      <alignment horizontal="left" vertical="center" wrapText="1" indent="1"/>
    </xf>
    <xf numFmtId="3" fontId="110" fillId="0" borderId="16" xfId="44" applyNumberFormat="1" applyFont="1" applyBorder="1" applyAlignment="1">
      <alignment horizontal="center" vertical="center"/>
    </xf>
    <xf numFmtId="3" fontId="105" fillId="33" borderId="16" xfId="44" applyNumberFormat="1" applyFont="1" applyFill="1" applyBorder="1" applyAlignment="1">
      <alignment horizontal="center" vertical="center" wrapText="1"/>
    </xf>
    <xf numFmtId="0" fontId="110" fillId="33" borderId="78" xfId="0" applyFont="1" applyFill="1" applyBorder="1" applyAlignment="1">
      <alignment horizontal="left" vertical="center" wrapText="1" indent="1"/>
    </xf>
    <xf numFmtId="3" fontId="110" fillId="33" borderId="78" xfId="44" applyNumberFormat="1" applyFont="1" applyFill="1" applyBorder="1" applyAlignment="1">
      <alignment horizontal="center" vertical="center"/>
    </xf>
    <xf numFmtId="3" fontId="105" fillId="33" borderId="78" xfId="44" applyNumberFormat="1" applyFont="1" applyFill="1" applyBorder="1" applyAlignment="1">
      <alignment horizontal="center" vertical="center" wrapText="1"/>
    </xf>
    <xf numFmtId="0" fontId="112" fillId="33" borderId="78" xfId="44" applyFont="1" applyFill="1" applyBorder="1" applyAlignment="1">
      <alignment horizontal="left" vertical="center" wrapText="1" indent="1"/>
    </xf>
    <xf numFmtId="0" fontId="105" fillId="33" borderId="78" xfId="44" applyFont="1" applyFill="1" applyBorder="1" applyAlignment="1">
      <alignment horizontal="left" vertical="center" wrapText="1"/>
    </xf>
    <xf numFmtId="165" fontId="105" fillId="33" borderId="14" xfId="44" applyNumberFormat="1" applyFont="1" applyFill="1" applyBorder="1" applyAlignment="1">
      <alignment horizontal="center" vertical="center"/>
    </xf>
    <xf numFmtId="3" fontId="105" fillId="33" borderId="14" xfId="44" applyNumberFormat="1" applyFont="1" applyFill="1" applyBorder="1" applyAlignment="1">
      <alignment horizontal="center" vertical="center" wrapText="1"/>
    </xf>
    <xf numFmtId="3" fontId="105" fillId="0" borderId="16" xfId="44" applyNumberFormat="1" applyFont="1" applyBorder="1" applyAlignment="1">
      <alignment horizontal="center" vertical="center"/>
    </xf>
    <xf numFmtId="0" fontId="109" fillId="0" borderId="0" xfId="44" applyFont="1" applyBorder="1"/>
    <xf numFmtId="0" fontId="105" fillId="0" borderId="19" xfId="44" applyFont="1" applyBorder="1" applyAlignment="1">
      <alignment horizontal="left" vertical="center" wrapText="1" indent="1"/>
    </xf>
    <xf numFmtId="3" fontId="110" fillId="0" borderId="78" xfId="44" applyNumberFormat="1" applyFont="1" applyBorder="1" applyAlignment="1">
      <alignment horizontal="center" vertical="center"/>
    </xf>
    <xf numFmtId="3" fontId="105" fillId="0" borderId="78" xfId="44" applyNumberFormat="1" applyFont="1" applyBorder="1" applyAlignment="1">
      <alignment horizontal="center" vertical="center"/>
    </xf>
    <xf numFmtId="0" fontId="114" fillId="36" borderId="78" xfId="44" applyFont="1" applyFill="1" applyBorder="1" applyAlignment="1">
      <alignment horizontal="left" vertical="center" wrapText="1"/>
    </xf>
    <xf numFmtId="0" fontId="109" fillId="0" borderId="0" xfId="44" applyFont="1" applyBorder="1" applyAlignment="1">
      <alignment horizontal="center" vertical="center" wrapText="1"/>
    </xf>
    <xf numFmtId="0" fontId="112" fillId="0" borderId="133" xfId="44" applyFont="1" applyBorder="1" applyAlignment="1">
      <alignment horizontal="left" vertical="center" wrapText="1" indent="1"/>
    </xf>
    <xf numFmtId="3" fontId="105" fillId="33" borderId="19" xfId="44" applyNumberFormat="1" applyFont="1" applyFill="1" applyBorder="1" applyAlignment="1">
      <alignment horizontal="center" vertical="center" wrapText="1"/>
    </xf>
    <xf numFmtId="0" fontId="20" fillId="36" borderId="78" xfId="44" applyFont="1" applyFill="1" applyBorder="1" applyAlignment="1">
      <alignment vertical="center" wrapText="1"/>
    </xf>
    <xf numFmtId="3" fontId="21" fillId="36" borderId="78" xfId="44" applyNumberFormat="1" applyFont="1" applyFill="1" applyBorder="1" applyAlignment="1">
      <alignment horizontal="center" vertical="center"/>
    </xf>
    <xf numFmtId="0" fontId="105" fillId="0" borderId="78" xfId="44" applyFont="1" applyBorder="1" applyAlignment="1">
      <alignment horizontal="left" vertical="center" wrapText="1" indent="1"/>
    </xf>
    <xf numFmtId="3" fontId="19" fillId="0" borderId="78" xfId="44" applyNumberFormat="1" applyFont="1" applyBorder="1" applyAlignment="1">
      <alignment horizontal="center" vertical="center"/>
    </xf>
    <xf numFmtId="0" fontId="110" fillId="0" borderId="78" xfId="0" applyFont="1" applyBorder="1" applyAlignment="1">
      <alignment horizontal="left" vertical="center" wrapText="1" indent="1"/>
    </xf>
    <xf numFmtId="3" fontId="115" fillId="0" borderId="78" xfId="44" applyNumberFormat="1" applyFont="1" applyBorder="1" applyAlignment="1">
      <alignment horizontal="center" vertical="center"/>
    </xf>
    <xf numFmtId="165" fontId="115" fillId="0" borderId="78" xfId="44" applyNumberFormat="1" applyFont="1" applyBorder="1" applyAlignment="1">
      <alignment horizontal="center" vertical="center"/>
    </xf>
    <xf numFmtId="0" fontId="22" fillId="0" borderId="0" xfId="44" applyBorder="1"/>
    <xf numFmtId="0" fontId="22" fillId="0" borderId="0" xfId="44" applyBorder="1" applyAlignment="1"/>
    <xf numFmtId="3" fontId="19" fillId="0" borderId="14" xfId="44" applyNumberFormat="1" applyFont="1" applyBorder="1" applyAlignment="1">
      <alignment horizontal="center" vertical="center"/>
    </xf>
    <xf numFmtId="0" fontId="114" fillId="37" borderId="78" xfId="44" applyFont="1" applyFill="1" applyBorder="1" applyAlignment="1">
      <alignment vertical="center" wrapText="1"/>
    </xf>
    <xf numFmtId="3" fontId="150" fillId="37" borderId="78" xfId="0" applyNumberFormat="1" applyFont="1" applyFill="1" applyBorder="1" applyAlignment="1">
      <alignment horizontal="center" vertical="center"/>
    </xf>
    <xf numFmtId="0" fontId="122" fillId="33" borderId="15" xfId="0" applyFont="1" applyFill="1" applyBorder="1" applyAlignment="1">
      <alignment vertical="center" wrapText="1"/>
    </xf>
    <xf numFmtId="9" fontId="122" fillId="33" borderId="14" xfId="0" applyNumberFormat="1" applyFont="1" applyFill="1" applyBorder="1" applyAlignment="1">
      <alignment horizontal="center" vertical="center"/>
    </xf>
    <xf numFmtId="9" fontId="19" fillId="0" borderId="16" xfId="65" applyFont="1" applyBorder="1" applyAlignment="1">
      <alignment horizontal="center" vertical="center"/>
    </xf>
    <xf numFmtId="165" fontId="19" fillId="0" borderId="78" xfId="65" applyNumberFormat="1" applyFont="1" applyBorder="1" applyAlignment="1">
      <alignment horizontal="center" vertical="center"/>
    </xf>
    <xf numFmtId="9" fontId="19" fillId="0" borderId="78" xfId="65" applyFont="1" applyBorder="1" applyAlignment="1">
      <alignment horizontal="center" vertical="center"/>
    </xf>
    <xf numFmtId="3" fontId="116" fillId="0" borderId="78" xfId="0" applyNumberFormat="1" applyFont="1" applyBorder="1" applyAlignment="1">
      <alignment horizontal="center" vertical="center"/>
    </xf>
    <xf numFmtId="0" fontId="114" fillId="37" borderId="78" xfId="0" applyFont="1" applyFill="1" applyBorder="1" applyAlignment="1">
      <alignment vertical="center" wrapText="1"/>
    </xf>
    <xf numFmtId="3" fontId="21" fillId="37" borderId="78" xfId="0" applyNumberFormat="1" applyFont="1" applyFill="1" applyBorder="1" applyAlignment="1">
      <alignment horizontal="center" vertical="center"/>
    </xf>
    <xf numFmtId="0" fontId="114" fillId="37" borderId="19" xfId="0" applyFont="1" applyFill="1" applyBorder="1" applyAlignment="1">
      <alignment vertical="center" wrapText="1"/>
    </xf>
    <xf numFmtId="3" fontId="21" fillId="37" borderId="16" xfId="0" applyNumberFormat="1" applyFont="1" applyFill="1" applyBorder="1" applyAlignment="1">
      <alignment horizontal="center" vertical="center"/>
    </xf>
    <xf numFmtId="0" fontId="108" fillId="33" borderId="78" xfId="0" applyFont="1" applyFill="1" applyBorder="1" applyAlignment="1">
      <alignment horizontal="left" vertical="center" wrapText="1"/>
    </xf>
    <xf numFmtId="0" fontId="21" fillId="33" borderId="0" xfId="0" applyFont="1" applyFill="1" applyBorder="1" applyAlignment="1">
      <alignment vertical="center" wrapText="1"/>
    </xf>
    <xf numFmtId="0" fontId="120" fillId="36" borderId="78" xfId="0" applyFont="1" applyFill="1" applyBorder="1" applyAlignment="1">
      <alignment horizontal="center" vertical="center" wrapText="1"/>
    </xf>
    <xf numFmtId="9" fontId="108" fillId="36" borderId="78" xfId="0" applyNumberFormat="1" applyFont="1" applyFill="1" applyBorder="1" applyAlignment="1">
      <alignment horizontal="center" vertical="center" wrapText="1"/>
    </xf>
    <xf numFmtId="3" fontId="122" fillId="33" borderId="15" xfId="0" applyNumberFormat="1" applyFont="1" applyFill="1" applyBorder="1" applyAlignment="1">
      <alignment horizontal="center" vertical="center" wrapText="1"/>
    </xf>
    <xf numFmtId="3" fontId="122" fillId="33" borderId="39" xfId="0" applyNumberFormat="1" applyFont="1" applyFill="1" applyBorder="1" applyAlignment="1">
      <alignment horizontal="center" vertical="center" wrapText="1"/>
    </xf>
    <xf numFmtId="0" fontId="108" fillId="33" borderId="18" xfId="0" applyFont="1" applyFill="1" applyBorder="1" applyAlignment="1">
      <alignment horizontal="left" vertical="center" wrapText="1"/>
    </xf>
    <xf numFmtId="0" fontId="106" fillId="36" borderId="18" xfId="0" applyFont="1" applyFill="1" applyBorder="1" applyAlignment="1">
      <alignment horizontal="center" vertical="center" wrapText="1"/>
    </xf>
    <xf numFmtId="0" fontId="152" fillId="36" borderId="134" xfId="43" applyFont="1" applyFill="1" applyBorder="1" applyAlignment="1">
      <alignment horizontal="center" vertical="center" wrapText="1"/>
    </xf>
    <xf numFmtId="3" fontId="122" fillId="33" borderId="21" xfId="0" applyNumberFormat="1" applyFont="1" applyFill="1" applyBorder="1" applyAlignment="1">
      <alignment horizontal="center" vertical="center" wrapText="1"/>
    </xf>
    <xf numFmtId="3" fontId="122" fillId="33" borderId="80" xfId="0" applyNumberFormat="1" applyFont="1" applyFill="1" applyBorder="1" applyAlignment="1">
      <alignment horizontal="center" vertical="center" wrapText="1"/>
    </xf>
    <xf numFmtId="3" fontId="113" fillId="33" borderId="78" xfId="0" applyNumberFormat="1" applyFont="1" applyFill="1" applyBorder="1" applyAlignment="1">
      <alignment horizontal="center" vertical="center"/>
    </xf>
    <xf numFmtId="0" fontId="19" fillId="36" borderId="78" xfId="0" applyFont="1" applyFill="1" applyBorder="1" applyAlignment="1">
      <alignment horizontal="center" vertical="center"/>
    </xf>
    <xf numFmtId="0" fontId="111" fillId="0" borderId="0" xfId="48" applyFont="1"/>
    <xf numFmtId="0" fontId="20" fillId="0" borderId="0" xfId="48" applyFont="1" applyAlignment="1">
      <alignment horizontal="center"/>
    </xf>
    <xf numFmtId="0" fontId="105" fillId="0" borderId="0" xfId="48" applyFont="1"/>
    <xf numFmtId="0" fontId="105" fillId="0" borderId="0" xfId="48" applyFont="1" applyFill="1" applyAlignment="1">
      <alignment horizontal="right"/>
    </xf>
    <xf numFmtId="0" fontId="20" fillId="33" borderId="18" xfId="48" applyFont="1" applyFill="1" applyBorder="1" applyAlignment="1">
      <alignment horizontal="left" vertical="center" wrapText="1"/>
    </xf>
    <xf numFmtId="0" fontId="20" fillId="33" borderId="18" xfId="48" applyFont="1" applyFill="1" applyBorder="1" applyAlignment="1">
      <alignment vertical="center" wrapText="1"/>
    </xf>
    <xf numFmtId="0" fontId="105" fillId="0" borderId="16" xfId="48" applyFont="1" applyFill="1" applyBorder="1" applyAlignment="1">
      <alignment horizontal="center" vertical="center" wrapText="1"/>
    </xf>
    <xf numFmtId="0" fontId="105" fillId="0" borderId="14" xfId="48" applyFont="1" applyFill="1" applyBorder="1" applyAlignment="1">
      <alignment horizontal="center" vertical="center" wrapText="1"/>
    </xf>
    <xf numFmtId="0" fontId="105" fillId="33" borderId="15" xfId="48" applyFont="1" applyFill="1" applyBorder="1" applyAlignment="1">
      <alignment horizontal="left" vertical="center" wrapText="1"/>
    </xf>
    <xf numFmtId="3" fontId="111" fillId="33" borderId="14" xfId="50" applyNumberFormat="1" applyFont="1" applyFill="1" applyBorder="1" applyAlignment="1">
      <alignment horizontal="center" vertical="center"/>
    </xf>
    <xf numFmtId="3" fontId="111" fillId="0" borderId="14" xfId="50" applyNumberFormat="1" applyFont="1" applyFill="1" applyBorder="1" applyAlignment="1">
      <alignment horizontal="center" vertical="center"/>
    </xf>
    <xf numFmtId="9" fontId="105" fillId="0" borderId="14" xfId="48" applyNumberFormat="1" applyFont="1" applyFill="1" applyBorder="1" applyAlignment="1">
      <alignment horizontal="center" vertical="center"/>
    </xf>
    <xf numFmtId="0" fontId="20" fillId="36" borderId="15" xfId="48" applyFont="1" applyFill="1" applyBorder="1" applyAlignment="1">
      <alignment vertical="center" wrapText="1"/>
    </xf>
    <xf numFmtId="0" fontId="111" fillId="33" borderId="15" xfId="48" applyFont="1" applyFill="1" applyBorder="1" applyAlignment="1">
      <alignment horizontal="left" vertical="center" wrapText="1"/>
    </xf>
    <xf numFmtId="3" fontId="111" fillId="0" borderId="14" xfId="63" applyNumberFormat="1" applyFont="1" applyFill="1" applyBorder="1" applyAlignment="1">
      <alignment horizontal="center" vertical="center"/>
    </xf>
    <xf numFmtId="0" fontId="114" fillId="36" borderId="15" xfId="48" applyFont="1" applyFill="1" applyBorder="1" applyAlignment="1">
      <alignment horizontal="left" vertical="center" wrapText="1"/>
    </xf>
    <xf numFmtId="0" fontId="20" fillId="0" borderId="16" xfId="48" applyFont="1" applyFill="1" applyBorder="1" applyAlignment="1">
      <alignment horizontal="center" vertical="center" wrapText="1"/>
    </xf>
    <xf numFmtId="0" fontId="20" fillId="0" borderId="14" xfId="48" applyFont="1" applyFill="1" applyBorder="1" applyAlignment="1">
      <alignment horizontal="center" vertical="center" wrapText="1"/>
    </xf>
    <xf numFmtId="0" fontId="105" fillId="0" borderId="15" xfId="48" applyFont="1" applyFill="1" applyBorder="1" applyAlignment="1">
      <alignment horizontal="left" vertical="center" wrapText="1"/>
    </xf>
    <xf numFmtId="3" fontId="105" fillId="0" borderId="15" xfId="48" applyNumberFormat="1" applyFont="1" applyFill="1" applyBorder="1" applyAlignment="1">
      <alignment horizontal="center" vertical="center" wrapText="1"/>
    </xf>
    <xf numFmtId="3" fontId="105" fillId="33" borderId="15" xfId="48" applyNumberFormat="1" applyFont="1" applyFill="1" applyBorder="1" applyAlignment="1">
      <alignment horizontal="center" vertical="center" wrapText="1"/>
    </xf>
    <xf numFmtId="0" fontId="105" fillId="0" borderId="15" xfId="48" applyFont="1" applyFill="1" applyBorder="1" applyAlignment="1">
      <alignment horizontal="center" vertical="center" wrapText="1"/>
    </xf>
    <xf numFmtId="165" fontId="105" fillId="0" borderId="14" xfId="48" applyNumberFormat="1" applyFont="1" applyFill="1" applyBorder="1" applyAlignment="1">
      <alignment horizontal="center" vertical="center"/>
    </xf>
    <xf numFmtId="0" fontId="105" fillId="0" borderId="15" xfId="48" applyFont="1" applyFill="1" applyBorder="1" applyAlignment="1">
      <alignment horizontal="left" vertical="center" wrapText="1" indent="1"/>
    </xf>
    <xf numFmtId="3" fontId="105" fillId="0" borderId="14" xfId="48" applyNumberFormat="1" applyFont="1" applyFill="1" applyBorder="1" applyAlignment="1">
      <alignment horizontal="center" vertical="center"/>
    </xf>
    <xf numFmtId="0" fontId="110" fillId="0" borderId="15" xfId="48" applyFont="1" applyFill="1" applyBorder="1" applyAlignment="1">
      <alignment horizontal="left" vertical="center" wrapText="1" indent="1"/>
    </xf>
    <xf numFmtId="3" fontId="110" fillId="0" borderId="14" xfId="48" applyNumberFormat="1" applyFont="1" applyFill="1" applyBorder="1" applyAlignment="1">
      <alignment horizontal="center" vertical="center"/>
    </xf>
    <xf numFmtId="0" fontId="110" fillId="0" borderId="15" xfId="48" applyFont="1" applyBorder="1" applyAlignment="1">
      <alignment horizontal="left" vertical="center" wrapText="1" indent="1"/>
    </xf>
    <xf numFmtId="0" fontId="105" fillId="0" borderId="15" xfId="48" applyFont="1" applyBorder="1" applyAlignment="1">
      <alignment horizontal="left" vertical="center" wrapText="1" indent="1"/>
    </xf>
    <xf numFmtId="0" fontId="110" fillId="0" borderId="19" xfId="48" applyFont="1" applyFill="1" applyBorder="1" applyAlignment="1">
      <alignment horizontal="left" vertical="center" wrapText="1" indent="1"/>
    </xf>
    <xf numFmtId="0" fontId="105" fillId="0" borderId="78" xfId="48" applyFont="1" applyFill="1" applyBorder="1" applyAlignment="1">
      <alignment horizontal="left" vertical="center" wrapText="1" indent="1"/>
    </xf>
    <xf numFmtId="0" fontId="110" fillId="0" borderId="78" xfId="48" applyFont="1" applyFill="1" applyBorder="1" applyAlignment="1">
      <alignment horizontal="left" vertical="center" wrapText="1" indent="1"/>
    </xf>
    <xf numFmtId="10" fontId="105" fillId="0" borderId="14" xfId="63" applyFont="1" applyFill="1" applyBorder="1" applyAlignment="1">
      <alignment horizontal="center" vertical="center"/>
    </xf>
    <xf numFmtId="165" fontId="105" fillId="0" borderId="14" xfId="63" applyNumberFormat="1" applyFont="1" applyFill="1" applyBorder="1" applyAlignment="1">
      <alignment horizontal="center" vertical="center"/>
    </xf>
    <xf numFmtId="0" fontId="112" fillId="0" borderId="78" xfId="48" applyFont="1" applyBorder="1" applyAlignment="1">
      <alignment horizontal="left" vertical="center" wrapText="1" indent="1"/>
    </xf>
    <xf numFmtId="0" fontId="114" fillId="37" borderId="78" xfId="48" applyFont="1" applyFill="1" applyBorder="1" applyAlignment="1">
      <alignment vertical="center" wrapText="1"/>
    </xf>
    <xf numFmtId="0" fontId="114" fillId="37" borderId="14" xfId="48" applyFont="1" applyFill="1" applyBorder="1" applyAlignment="1">
      <alignment vertical="center" wrapText="1"/>
    </xf>
    <xf numFmtId="0" fontId="114" fillId="37" borderId="15" xfId="48" applyFont="1" applyFill="1" applyBorder="1" applyAlignment="1">
      <alignment vertical="center" wrapText="1"/>
    </xf>
    <xf numFmtId="0" fontId="114" fillId="36" borderId="78" xfId="48" applyFont="1" applyFill="1" applyBorder="1" applyAlignment="1">
      <alignment horizontal="left" vertical="center" wrapText="1"/>
    </xf>
    <xf numFmtId="0" fontId="110" fillId="0" borderId="19" xfId="48" applyFont="1" applyBorder="1" applyAlignment="1">
      <alignment horizontal="left" vertical="center" wrapText="1" indent="1"/>
    </xf>
    <xf numFmtId="4" fontId="105" fillId="0" borderId="15" xfId="48" applyNumberFormat="1" applyFont="1" applyFill="1" applyBorder="1" applyAlignment="1">
      <alignment horizontal="center" vertical="center" wrapText="1"/>
    </xf>
    <xf numFmtId="0" fontId="114" fillId="37" borderId="14" xfId="48" applyFont="1" applyFill="1" applyBorder="1" applyAlignment="1">
      <alignment horizontal="center" vertical="center" wrapText="1"/>
    </xf>
    <xf numFmtId="0" fontId="114" fillId="37" borderId="15" xfId="48" applyFont="1" applyFill="1" applyBorder="1" applyAlignment="1">
      <alignment horizontal="center" vertical="center" wrapText="1"/>
    </xf>
    <xf numFmtId="0" fontId="20" fillId="0" borderId="15" xfId="48" applyFont="1" applyFill="1" applyBorder="1" applyAlignment="1">
      <alignment horizontal="left" vertical="center" wrapText="1" indent="1"/>
    </xf>
    <xf numFmtId="3" fontId="20" fillId="37" borderId="14" xfId="48" applyNumberFormat="1" applyFont="1" applyFill="1" applyBorder="1" applyAlignment="1">
      <alignment horizontal="center" vertical="center"/>
    </xf>
    <xf numFmtId="3" fontId="132" fillId="0" borderId="14" xfId="48" applyNumberFormat="1" applyFont="1" applyFill="1" applyBorder="1" applyAlignment="1">
      <alignment horizontal="center" vertical="center"/>
    </xf>
    <xf numFmtId="3" fontId="20" fillId="0" borderId="15" xfId="48" applyNumberFormat="1" applyFont="1" applyFill="1" applyBorder="1" applyAlignment="1">
      <alignment horizontal="center" vertical="center" wrapText="1"/>
    </xf>
    <xf numFmtId="0" fontId="105" fillId="0" borderId="19" xfId="48" applyFont="1" applyBorder="1" applyAlignment="1">
      <alignment horizontal="left" vertical="center" wrapText="1" indent="1"/>
    </xf>
    <xf numFmtId="0" fontId="105" fillId="33" borderId="20" xfId="48" applyFont="1" applyFill="1" applyBorder="1" applyAlignment="1">
      <alignment horizontal="left" vertical="center" wrapText="1"/>
    </xf>
    <xf numFmtId="0" fontId="114" fillId="33" borderId="15" xfId="48" applyFont="1" applyFill="1" applyBorder="1" applyAlignment="1">
      <alignment horizontal="left" vertical="center" wrapText="1"/>
    </xf>
    <xf numFmtId="0" fontId="36" fillId="0" borderId="0" xfId="48"/>
    <xf numFmtId="0" fontId="112" fillId="37" borderId="78" xfId="48" applyFont="1" applyFill="1" applyBorder="1" applyAlignment="1">
      <alignment horizontal="left" vertical="center" wrapText="1" indent="1"/>
    </xf>
    <xf numFmtId="3" fontId="132" fillId="37" borderId="14" xfId="48" applyNumberFormat="1" applyFont="1" applyFill="1" applyBorder="1" applyAlignment="1">
      <alignment horizontal="center" vertical="center"/>
    </xf>
    <xf numFmtId="0" fontId="55" fillId="0" borderId="0" xfId="48" applyFont="1"/>
    <xf numFmtId="0" fontId="20" fillId="33" borderId="16" xfId="48" applyFont="1" applyFill="1" applyBorder="1" applyAlignment="1">
      <alignment horizontal="center" vertical="center" wrapText="1"/>
    </xf>
    <xf numFmtId="0" fontId="20" fillId="33" borderId="14" xfId="48" applyFont="1" applyFill="1" applyBorder="1" applyAlignment="1">
      <alignment horizontal="center" vertical="center" wrapText="1"/>
    </xf>
    <xf numFmtId="0" fontId="105" fillId="33" borderId="15" xfId="48" applyFont="1" applyFill="1" applyBorder="1" applyAlignment="1">
      <alignment horizontal="center" vertical="center" wrapText="1"/>
    </xf>
    <xf numFmtId="165" fontId="105" fillId="33" borderId="14" xfId="48" applyNumberFormat="1" applyFont="1" applyFill="1" applyBorder="1" applyAlignment="1">
      <alignment horizontal="center" vertical="center"/>
    </xf>
    <xf numFmtId="3" fontId="105" fillId="0" borderId="14" xfId="48" applyNumberFormat="1" applyFont="1" applyBorder="1" applyAlignment="1">
      <alignment horizontal="center" vertical="center"/>
    </xf>
    <xf numFmtId="0" fontId="110" fillId="33" borderId="15" xfId="48" applyFont="1" applyFill="1" applyBorder="1" applyAlignment="1">
      <alignment horizontal="left" vertical="center" wrapText="1" indent="1"/>
    </xf>
    <xf numFmtId="3" fontId="110" fillId="0" borderId="14" xfId="48" applyNumberFormat="1" applyFont="1" applyBorder="1" applyAlignment="1">
      <alignment horizontal="center" vertical="center"/>
    </xf>
    <xf numFmtId="3" fontId="110" fillId="0" borderId="14" xfId="63" applyNumberFormat="1" applyFont="1" applyBorder="1" applyAlignment="1">
      <alignment horizontal="center" vertical="center"/>
    </xf>
    <xf numFmtId="3" fontId="110" fillId="33" borderId="14" xfId="48" applyNumberFormat="1" applyFont="1" applyFill="1" applyBorder="1" applyAlignment="1">
      <alignment horizontal="center" vertical="center"/>
    </xf>
    <xf numFmtId="0" fontId="112" fillId="37" borderId="19" xfId="48" applyFont="1" applyFill="1" applyBorder="1" applyAlignment="1">
      <alignment horizontal="left" vertical="center" wrapText="1" indent="1"/>
    </xf>
    <xf numFmtId="0" fontId="114" fillId="36" borderId="15" xfId="48" applyFont="1" applyFill="1" applyBorder="1" applyAlignment="1">
      <alignment horizontal="center" vertical="center" wrapText="1"/>
    </xf>
    <xf numFmtId="9" fontId="114" fillId="36" borderId="18" xfId="48" applyNumberFormat="1" applyFont="1" applyFill="1" applyBorder="1" applyAlignment="1">
      <alignment horizontal="center" vertical="center" wrapText="1"/>
    </xf>
    <xf numFmtId="0" fontId="112" fillId="0" borderId="30" xfId="48" applyFont="1" applyBorder="1" applyAlignment="1">
      <alignment horizontal="left" vertical="center" wrapText="1" indent="1"/>
    </xf>
    <xf numFmtId="0" fontId="114" fillId="36" borderId="81" xfId="48" applyFont="1" applyFill="1" applyBorder="1" applyAlignment="1">
      <alignment horizontal="left" vertical="center" wrapText="1"/>
    </xf>
    <xf numFmtId="0" fontId="114" fillId="36" borderId="11" xfId="48" applyFont="1" applyFill="1" applyBorder="1" applyAlignment="1">
      <alignment horizontal="center" vertical="center" wrapText="1"/>
    </xf>
    <xf numFmtId="0" fontId="105" fillId="36" borderId="11" xfId="48" applyFont="1" applyFill="1" applyBorder="1" applyAlignment="1">
      <alignment horizontal="center" vertical="center"/>
    </xf>
    <xf numFmtId="0" fontId="105" fillId="36" borderId="13" xfId="48" applyFont="1" applyFill="1" applyBorder="1" applyAlignment="1">
      <alignment vertical="center"/>
    </xf>
    <xf numFmtId="0" fontId="110" fillId="0" borderId="78" xfId="48" applyFont="1" applyBorder="1" applyAlignment="1">
      <alignment horizontal="left" vertical="center" wrapText="1" indent="1"/>
    </xf>
    <xf numFmtId="0" fontId="114" fillId="36" borderId="14" xfId="48" applyFont="1" applyFill="1" applyBorder="1" applyAlignment="1">
      <alignment horizontal="center" vertical="center" wrapText="1"/>
    </xf>
    <xf numFmtId="3" fontId="105" fillId="33" borderId="14" xfId="48" applyNumberFormat="1" applyFont="1" applyFill="1" applyBorder="1" applyAlignment="1">
      <alignment horizontal="center" vertical="center"/>
    </xf>
    <xf numFmtId="3" fontId="110" fillId="0" borderId="16" xfId="48" applyNumberFormat="1" applyFont="1" applyBorder="1" applyAlignment="1">
      <alignment horizontal="center" vertical="center"/>
    </xf>
    <xf numFmtId="3" fontId="105" fillId="0" borderId="16" xfId="48" applyNumberFormat="1" applyFont="1" applyBorder="1" applyAlignment="1">
      <alignment horizontal="center" vertical="center"/>
    </xf>
    <xf numFmtId="3" fontId="110" fillId="0" borderId="78" xfId="48" applyNumberFormat="1" applyFont="1" applyBorder="1" applyAlignment="1">
      <alignment horizontal="center" vertical="center"/>
    </xf>
    <xf numFmtId="3" fontId="105" fillId="0" borderId="78" xfId="48" applyNumberFormat="1" applyFont="1" applyBorder="1" applyAlignment="1">
      <alignment horizontal="center" vertical="center"/>
    </xf>
    <xf numFmtId="0" fontId="114" fillId="36" borderId="78" xfId="48" applyNumberFormat="1" applyFont="1" applyFill="1" applyBorder="1" applyAlignment="1" applyProtection="1">
      <alignment horizontal="center" vertical="center" wrapText="1"/>
    </xf>
    <xf numFmtId="9" fontId="114" fillId="36" borderId="78" xfId="48" applyNumberFormat="1" applyFont="1" applyFill="1" applyBorder="1" applyAlignment="1">
      <alignment horizontal="center" vertical="center" wrapText="1"/>
    </xf>
    <xf numFmtId="0" fontId="105" fillId="36" borderId="11" xfId="48" applyFont="1" applyFill="1" applyBorder="1" applyAlignment="1">
      <alignment vertical="center"/>
    </xf>
    <xf numFmtId="0" fontId="112" fillId="0" borderId="19" xfId="48" applyFont="1" applyBorder="1" applyAlignment="1">
      <alignment horizontal="left" vertical="center" wrapText="1" indent="1"/>
    </xf>
    <xf numFmtId="0" fontId="105" fillId="36" borderId="21" xfId="48" applyFont="1" applyFill="1" applyBorder="1" applyAlignment="1">
      <alignment horizontal="center" vertical="center"/>
    </xf>
    <xf numFmtId="0" fontId="114" fillId="36" borderId="78" xfId="48" applyFont="1" applyFill="1" applyBorder="1" applyAlignment="1">
      <alignment horizontal="center" vertical="center" wrapText="1"/>
    </xf>
    <xf numFmtId="3" fontId="105" fillId="36" borderId="78" xfId="48" applyNumberFormat="1" applyFont="1" applyFill="1" applyBorder="1" applyAlignment="1">
      <alignment horizontal="center" vertical="center"/>
    </xf>
    <xf numFmtId="0" fontId="105" fillId="33" borderId="15" xfId="48" applyFont="1" applyFill="1" applyBorder="1" applyAlignment="1">
      <alignment horizontal="left" vertical="center" wrapText="1" indent="1"/>
    </xf>
    <xf numFmtId="0" fontId="110" fillId="33" borderId="19" xfId="48" applyFont="1" applyFill="1" applyBorder="1" applyAlignment="1">
      <alignment horizontal="left" vertical="center" wrapText="1" indent="1"/>
    </xf>
    <xf numFmtId="3" fontId="110" fillId="0" borderId="16" xfId="48" applyNumberFormat="1" applyFont="1" applyFill="1" applyBorder="1" applyAlignment="1">
      <alignment horizontal="center" vertical="center"/>
    </xf>
    <xf numFmtId="3" fontId="105" fillId="0" borderId="16" xfId="48" applyNumberFormat="1" applyFont="1" applyFill="1" applyBorder="1" applyAlignment="1">
      <alignment horizontal="center" vertical="center"/>
    </xf>
    <xf numFmtId="0" fontId="112" fillId="33" borderId="78" xfId="48" applyFont="1" applyFill="1" applyBorder="1" applyAlignment="1">
      <alignment horizontal="left" vertical="center" wrapText="1" indent="1"/>
    </xf>
    <xf numFmtId="3" fontId="110" fillId="33" borderId="78" xfId="48" applyNumberFormat="1" applyFont="1" applyFill="1" applyBorder="1" applyAlignment="1">
      <alignment horizontal="center" vertical="center"/>
    </xf>
    <xf numFmtId="3" fontId="110" fillId="0" borderId="78" xfId="48" applyNumberFormat="1" applyFont="1" applyFill="1" applyBorder="1" applyAlignment="1">
      <alignment horizontal="center" vertical="center"/>
    </xf>
    <xf numFmtId="0" fontId="112" fillId="33" borderId="19" xfId="48" applyFont="1" applyFill="1" applyBorder="1" applyAlignment="1">
      <alignment horizontal="left" vertical="center" wrapText="1" indent="1"/>
    </xf>
    <xf numFmtId="0" fontId="105" fillId="33" borderId="17" xfId="48" applyFont="1" applyFill="1" applyBorder="1" applyAlignment="1">
      <alignment horizontal="left" vertical="center" wrapText="1"/>
    </xf>
    <xf numFmtId="0" fontId="112" fillId="33" borderId="17" xfId="48" applyFont="1" applyFill="1" applyBorder="1" applyAlignment="1">
      <alignment horizontal="left" vertical="center" wrapText="1" indent="1"/>
    </xf>
    <xf numFmtId="3" fontId="110" fillId="33" borderId="16" xfId="48" applyNumberFormat="1" applyFont="1" applyFill="1" applyBorder="1" applyAlignment="1">
      <alignment horizontal="center" vertical="center"/>
    </xf>
    <xf numFmtId="3" fontId="141" fillId="36" borderId="78" xfId="48" applyNumberFormat="1" applyFont="1" applyFill="1" applyBorder="1" applyAlignment="1">
      <alignment horizontal="center" vertical="center"/>
    </xf>
    <xf numFmtId="0" fontId="20" fillId="33" borderId="15" xfId="48" applyFont="1" applyFill="1" applyBorder="1" applyAlignment="1">
      <alignment horizontal="left" vertical="center" wrapText="1"/>
    </xf>
    <xf numFmtId="4" fontId="111" fillId="0" borderId="15" xfId="48" applyNumberFormat="1" applyFont="1" applyFill="1" applyBorder="1" applyAlignment="1">
      <alignment horizontal="center" vertical="center" wrapText="1"/>
    </xf>
    <xf numFmtId="3" fontId="105" fillId="33" borderId="16" xfId="48" applyNumberFormat="1" applyFont="1" applyFill="1" applyBorder="1" applyAlignment="1">
      <alignment horizontal="center" vertical="center"/>
    </xf>
    <xf numFmtId="0" fontId="143" fillId="36" borderId="78" xfId="48" applyFont="1" applyFill="1" applyBorder="1" applyAlignment="1">
      <alignment horizontal="center" vertical="center" wrapText="1"/>
    </xf>
    <xf numFmtId="0" fontId="112" fillId="33" borderId="90" xfId="48" applyFont="1" applyFill="1" applyBorder="1" applyAlignment="1">
      <alignment horizontal="left" vertical="center" wrapText="1" indent="1"/>
    </xf>
    <xf numFmtId="0" fontId="112" fillId="33" borderId="21" xfId="48" applyFont="1" applyFill="1" applyBorder="1" applyAlignment="1">
      <alignment horizontal="left" vertical="center" wrapText="1" indent="1"/>
    </xf>
    <xf numFmtId="0" fontId="112" fillId="33" borderId="30" xfId="48" applyFont="1" applyFill="1" applyBorder="1" applyAlignment="1">
      <alignment horizontal="left" vertical="center" wrapText="1" indent="1"/>
    </xf>
    <xf numFmtId="4" fontId="20" fillId="0" borderId="15" xfId="48" applyNumberFormat="1" applyFont="1" applyFill="1" applyBorder="1" applyAlignment="1">
      <alignment horizontal="center" vertical="center" wrapText="1"/>
    </xf>
    <xf numFmtId="3" fontId="105" fillId="0" borderId="78" xfId="48" applyNumberFormat="1" applyFont="1" applyFill="1" applyBorder="1" applyAlignment="1">
      <alignment horizontal="center" vertical="center"/>
    </xf>
    <xf numFmtId="0" fontId="141" fillId="33" borderId="15" xfId="48" applyFont="1" applyFill="1" applyBorder="1" applyAlignment="1">
      <alignment horizontal="left" vertical="center" wrapText="1"/>
    </xf>
    <xf numFmtId="4" fontId="141" fillId="0" borderId="15" xfId="48" applyNumberFormat="1" applyFont="1" applyFill="1" applyBorder="1" applyAlignment="1">
      <alignment horizontal="center" vertical="center" wrapText="1"/>
    </xf>
    <xf numFmtId="4" fontId="114" fillId="0" borderId="15" xfId="48" applyNumberFormat="1" applyFont="1" applyFill="1" applyBorder="1" applyAlignment="1">
      <alignment horizontal="center" vertical="center" wrapText="1"/>
    </xf>
    <xf numFmtId="0" fontId="141" fillId="36" borderId="78" xfId="48" applyFont="1" applyFill="1" applyBorder="1" applyAlignment="1">
      <alignment horizontal="left" vertical="center" wrapText="1"/>
    </xf>
    <xf numFmtId="0" fontId="105" fillId="0" borderId="0" xfId="48" applyFont="1" applyFill="1"/>
    <xf numFmtId="3" fontId="153" fillId="33" borderId="17" xfId="48" applyNumberFormat="1" applyFont="1" applyFill="1" applyBorder="1" applyAlignment="1">
      <alignment horizontal="center" vertical="center" wrapText="1"/>
    </xf>
    <xf numFmtId="0" fontId="153" fillId="33" borderId="17" xfId="48" applyFont="1" applyFill="1" applyBorder="1" applyAlignment="1">
      <alignment horizontal="center" vertical="center" wrapText="1"/>
    </xf>
    <xf numFmtId="0" fontId="105" fillId="33" borderId="19" xfId="48" applyFont="1" applyFill="1" applyBorder="1" applyAlignment="1">
      <alignment horizontal="left" vertical="center" wrapText="1" indent="1"/>
    </xf>
    <xf numFmtId="0" fontId="110" fillId="33" borderId="78" xfId="48" applyFont="1" applyFill="1" applyBorder="1" applyAlignment="1">
      <alignment horizontal="left" vertical="center" wrapText="1" indent="1"/>
    </xf>
    <xf numFmtId="0" fontId="105" fillId="33" borderId="78" xfId="48" applyFont="1" applyFill="1" applyBorder="1" applyAlignment="1">
      <alignment horizontal="left" vertical="center" wrapText="1" indent="1"/>
    </xf>
    <xf numFmtId="9" fontId="114" fillId="36" borderId="78" xfId="48" applyNumberFormat="1" applyFont="1" applyFill="1" applyBorder="1" applyAlignment="1">
      <alignment vertical="center" wrapText="1"/>
    </xf>
    <xf numFmtId="4" fontId="105" fillId="33" borderId="15" xfId="48" applyNumberFormat="1" applyFont="1" applyFill="1" applyBorder="1" applyAlignment="1">
      <alignment horizontal="center" vertical="center" wrapText="1"/>
    </xf>
    <xf numFmtId="0" fontId="105" fillId="33" borderId="78" xfId="48" applyFont="1" applyFill="1" applyBorder="1" applyAlignment="1">
      <alignment horizontal="left" vertical="center" wrapText="1"/>
    </xf>
    <xf numFmtId="0" fontId="119" fillId="0" borderId="78" xfId="48" applyFont="1" applyFill="1" applyBorder="1" applyAlignment="1">
      <alignment vertical="center"/>
    </xf>
    <xf numFmtId="0" fontId="112" fillId="36" borderId="78" xfId="48" applyFont="1" applyFill="1" applyBorder="1" applyAlignment="1">
      <alignment horizontal="left" vertical="center" wrapText="1" indent="1"/>
    </xf>
    <xf numFmtId="165" fontId="110" fillId="0" borderId="16" xfId="48" applyNumberFormat="1" applyFont="1" applyFill="1" applyBorder="1" applyAlignment="1">
      <alignment horizontal="center" vertical="center"/>
    </xf>
    <xf numFmtId="0" fontId="114" fillId="36" borderId="78" xfId="48" applyFont="1" applyFill="1" applyBorder="1" applyAlignment="1">
      <alignment horizontal="left" vertical="center" wrapText="1" indent="1"/>
    </xf>
    <xf numFmtId="9" fontId="114" fillId="36" borderId="77" xfId="48" applyNumberFormat="1" applyFont="1" applyFill="1" applyBorder="1" applyAlignment="1">
      <alignment horizontal="center" vertical="center" wrapText="1"/>
    </xf>
    <xf numFmtId="0" fontId="105" fillId="0" borderId="78" xfId="48" applyFont="1" applyFill="1" applyBorder="1" applyAlignment="1">
      <alignment vertical="center"/>
    </xf>
    <xf numFmtId="0" fontId="105" fillId="33" borderId="78" xfId="48" applyFont="1" applyFill="1" applyBorder="1" applyAlignment="1">
      <alignment horizontal="left" vertical="center"/>
    </xf>
    <xf numFmtId="9" fontId="114" fillId="36" borderId="77" xfId="48" applyNumberFormat="1" applyFont="1" applyFill="1" applyBorder="1" applyAlignment="1">
      <alignment horizontal="center" vertical="center"/>
    </xf>
    <xf numFmtId="9" fontId="114" fillId="36" borderId="78" xfId="48" applyNumberFormat="1" applyFont="1" applyFill="1" applyBorder="1" applyAlignment="1">
      <alignment horizontal="center" vertical="center"/>
    </xf>
    <xf numFmtId="0" fontId="153" fillId="33" borderId="78" xfId="48" applyFont="1" applyFill="1" applyBorder="1" applyAlignment="1">
      <alignment horizontal="right" wrapText="1" indent="1"/>
    </xf>
    <xf numFmtId="3" fontId="153" fillId="33" borderId="78" xfId="48" applyNumberFormat="1" applyFont="1" applyFill="1" applyBorder="1" applyAlignment="1">
      <alignment horizontal="right" wrapText="1" indent="1"/>
    </xf>
    <xf numFmtId="0" fontId="20" fillId="33" borderId="78" xfId="48" applyFont="1" applyFill="1" applyBorder="1" applyAlignment="1">
      <alignment horizontal="left" vertical="center"/>
    </xf>
    <xf numFmtId="3" fontId="119" fillId="0" borderId="78" xfId="48" applyNumberFormat="1" applyFont="1" applyFill="1" applyBorder="1" applyAlignment="1">
      <alignment horizontal="center" wrapText="1"/>
    </xf>
    <xf numFmtId="0" fontId="114" fillId="36" borderId="78" xfId="48" applyFont="1" applyFill="1" applyBorder="1" applyAlignment="1">
      <alignment vertical="center" wrapText="1"/>
    </xf>
    <xf numFmtId="0" fontId="141" fillId="36" borderId="78" xfId="48" applyFont="1" applyFill="1" applyBorder="1" applyAlignment="1">
      <alignment vertical="center" wrapText="1"/>
    </xf>
    <xf numFmtId="0" fontId="105" fillId="33" borderId="18" xfId="48" applyFont="1" applyFill="1" applyBorder="1" applyAlignment="1">
      <alignment horizontal="left" vertical="center" wrapText="1"/>
    </xf>
    <xf numFmtId="4" fontId="105" fillId="0" borderId="15" xfId="48" applyNumberFormat="1" applyFont="1" applyFill="1" applyBorder="1" applyAlignment="1">
      <alignment horizontal="right" vertical="center" wrapText="1"/>
    </xf>
    <xf numFmtId="169" fontId="105" fillId="0" borderId="21" xfId="50" applyNumberFormat="1" applyFont="1" applyFill="1" applyBorder="1" applyAlignment="1">
      <alignment horizontal="right" vertical="center"/>
    </xf>
    <xf numFmtId="3" fontId="105" fillId="0" borderId="15" xfId="48" applyNumberFormat="1" applyFont="1" applyFill="1" applyBorder="1" applyAlignment="1">
      <alignment horizontal="right" vertical="center" wrapText="1"/>
    </xf>
    <xf numFmtId="0" fontId="105" fillId="0" borderId="15" xfId="48" applyFont="1" applyFill="1" applyBorder="1" applyAlignment="1">
      <alignment horizontal="right" vertical="center" wrapText="1"/>
    </xf>
    <xf numFmtId="165" fontId="105" fillId="0" borderId="14" xfId="48" applyNumberFormat="1" applyFont="1" applyFill="1" applyBorder="1" applyAlignment="1">
      <alignment horizontal="right" vertical="center"/>
    </xf>
    <xf numFmtId="3" fontId="105" fillId="0" borderId="14" xfId="48" applyNumberFormat="1" applyFont="1" applyFill="1" applyBorder="1" applyAlignment="1">
      <alignment horizontal="right" vertical="center"/>
    </xf>
    <xf numFmtId="3" fontId="110" fillId="33" borderId="14" xfId="48" applyNumberFormat="1" applyFont="1" applyFill="1" applyBorder="1" applyAlignment="1">
      <alignment horizontal="right" vertical="center"/>
    </xf>
    <xf numFmtId="3" fontId="110" fillId="0" borderId="14" xfId="48" applyNumberFormat="1" applyFont="1" applyFill="1" applyBorder="1" applyAlignment="1">
      <alignment horizontal="right" vertical="center"/>
    </xf>
    <xf numFmtId="3" fontId="105" fillId="0" borderId="14" xfId="48" applyNumberFormat="1" applyFont="1" applyFill="1" applyBorder="1" applyAlignment="1">
      <alignment horizontal="right" vertical="center" wrapText="1"/>
    </xf>
    <xf numFmtId="3" fontId="105" fillId="33" borderId="14" xfId="48" applyNumberFormat="1" applyFont="1" applyFill="1" applyBorder="1" applyAlignment="1">
      <alignment horizontal="right" vertical="center"/>
    </xf>
    <xf numFmtId="3" fontId="105" fillId="33" borderId="15" xfId="48" applyNumberFormat="1" applyFont="1" applyFill="1" applyBorder="1" applyAlignment="1">
      <alignment horizontal="right" vertical="center" wrapText="1"/>
    </xf>
    <xf numFmtId="0" fontId="20" fillId="0" borderId="16" xfId="48" applyFont="1" applyFill="1" applyBorder="1" applyAlignment="1">
      <alignment horizontal="right" vertical="center" wrapText="1"/>
    </xf>
    <xf numFmtId="0" fontId="20" fillId="0" borderId="14" xfId="48" applyFont="1" applyFill="1" applyBorder="1" applyAlignment="1">
      <alignment horizontal="right" vertical="center" wrapText="1"/>
    </xf>
    <xf numFmtId="0" fontId="105" fillId="33" borderId="17" xfId="48" applyFont="1" applyFill="1" applyBorder="1" applyAlignment="1">
      <alignment horizontal="center" vertical="center" wrapText="1"/>
    </xf>
    <xf numFmtId="168" fontId="105" fillId="0" borderId="15" xfId="48" applyNumberFormat="1" applyFont="1" applyFill="1" applyBorder="1" applyAlignment="1">
      <alignment horizontal="right" vertical="center" wrapText="1"/>
    </xf>
    <xf numFmtId="169" fontId="105" fillId="0" borderId="14" xfId="50" applyNumberFormat="1" applyFont="1" applyFill="1" applyBorder="1" applyAlignment="1">
      <alignment horizontal="center" vertical="center" wrapText="1"/>
    </xf>
    <xf numFmtId="3" fontId="132" fillId="33" borderId="14" xfId="48" applyNumberFormat="1" applyFont="1" applyFill="1" applyBorder="1" applyAlignment="1">
      <alignment horizontal="right" vertical="center"/>
    </xf>
    <xf numFmtId="0" fontId="105" fillId="0" borderId="17" xfId="48" applyFont="1" applyFill="1" applyBorder="1" applyAlignment="1">
      <alignment horizontal="center" vertical="center" wrapText="1"/>
    </xf>
    <xf numFmtId="0" fontId="112" fillId="0" borderId="30" xfId="48" applyFont="1" applyFill="1" applyBorder="1" applyAlignment="1">
      <alignment horizontal="left" vertical="center" wrapText="1" indent="1"/>
    </xf>
    <xf numFmtId="169" fontId="20" fillId="36" borderId="15" xfId="50" applyNumberFormat="1" applyFont="1" applyFill="1" applyBorder="1" applyAlignment="1">
      <alignment horizontal="right" wrapText="1"/>
    </xf>
    <xf numFmtId="3" fontId="20" fillId="36" borderId="14" xfId="48" applyNumberFormat="1" applyFont="1" applyFill="1" applyBorder="1" applyAlignment="1">
      <alignment horizontal="right"/>
    </xf>
    <xf numFmtId="169" fontId="36" fillId="0" borderId="0" xfId="48" applyNumberFormat="1"/>
    <xf numFmtId="3" fontId="20" fillId="33" borderId="14" xfId="48" applyNumberFormat="1" applyFont="1" applyFill="1" applyBorder="1" applyAlignment="1">
      <alignment horizontal="right" vertical="center"/>
    </xf>
    <xf numFmtId="0" fontId="114" fillId="37" borderId="15" xfId="48" applyFont="1" applyFill="1" applyBorder="1" applyAlignment="1">
      <alignment horizontal="right" vertical="center" wrapText="1"/>
    </xf>
    <xf numFmtId="3" fontId="111" fillId="0" borderId="0" xfId="48" applyNumberFormat="1" applyFont="1"/>
    <xf numFmtId="0" fontId="42" fillId="33" borderId="0" xfId="0" applyFont="1" applyFill="1" applyAlignment="1">
      <alignment horizontal="center"/>
    </xf>
    <xf numFmtId="0" fontId="33" fillId="33" borderId="0" xfId="0" applyFont="1" applyFill="1"/>
    <xf numFmtId="0" fontId="33" fillId="0" borderId="0" xfId="0" applyFont="1"/>
    <xf numFmtId="0" fontId="29" fillId="33" borderId="0" xfId="0" applyFont="1" applyFill="1" applyAlignment="1">
      <alignment horizontal="center"/>
    </xf>
    <xf numFmtId="0" fontId="42" fillId="33" borderId="0" xfId="0" applyFont="1" applyFill="1"/>
    <xf numFmtId="0" fontId="34" fillId="33" borderId="18" xfId="0" applyFont="1" applyFill="1" applyBorder="1" applyAlignment="1">
      <alignment horizontal="left" vertical="center" wrapText="1"/>
    </xf>
    <xf numFmtId="0" fontId="34" fillId="33" borderId="18" xfId="0" applyFont="1" applyFill="1" applyBorder="1" applyAlignment="1">
      <alignment vertical="center" wrapText="1"/>
    </xf>
    <xf numFmtId="0" fontId="29" fillId="33" borderId="16" xfId="0" applyFont="1" applyFill="1" applyBorder="1" applyAlignment="1">
      <alignment horizontal="center" vertical="center" wrapText="1"/>
    </xf>
    <xf numFmtId="0" fontId="29" fillId="33" borderId="14" xfId="0" applyFont="1" applyFill="1" applyBorder="1" applyAlignment="1">
      <alignment horizontal="center" vertical="center" wrapText="1"/>
    </xf>
    <xf numFmtId="0" fontId="33" fillId="33" borderId="15" xfId="0" applyFont="1" applyFill="1" applyBorder="1" applyAlignment="1">
      <alignment vertical="center" wrapText="1"/>
    </xf>
    <xf numFmtId="9" fontId="29" fillId="33" borderId="14" xfId="0" applyNumberFormat="1" applyFont="1" applyFill="1" applyBorder="1" applyAlignment="1">
      <alignment horizontal="center" vertical="center"/>
    </xf>
    <xf numFmtId="165" fontId="29" fillId="33" borderId="14" xfId="0" applyNumberFormat="1" applyFont="1" applyFill="1" applyBorder="1" applyAlignment="1">
      <alignment horizontal="center" vertical="center"/>
    </xf>
    <xf numFmtId="0" fontId="33" fillId="33" borderId="15" xfId="0" applyFont="1" applyFill="1" applyBorder="1" applyAlignment="1">
      <alignment horizontal="left" vertical="center" wrapText="1"/>
    </xf>
    <xf numFmtId="0" fontId="42" fillId="0" borderId="0" xfId="0" applyFont="1"/>
    <xf numFmtId="0" fontId="33" fillId="33" borderId="20" xfId="0" applyFont="1" applyFill="1" applyBorder="1" applyAlignment="1">
      <alignment horizontal="left" vertical="center" wrapText="1"/>
    </xf>
    <xf numFmtId="0" fontId="34" fillId="33" borderId="15" xfId="0" applyFont="1" applyFill="1" applyBorder="1" applyAlignment="1">
      <alignment vertical="center" wrapText="1"/>
    </xf>
    <xf numFmtId="4" fontId="42" fillId="0" borderId="0" xfId="0" applyNumberFormat="1" applyFont="1"/>
    <xf numFmtId="0" fontId="40" fillId="33" borderId="0" xfId="0" applyFont="1" applyFill="1"/>
    <xf numFmtId="0" fontId="28" fillId="37" borderId="15" xfId="0" applyFont="1" applyFill="1" applyBorder="1" applyAlignment="1">
      <alignment horizontal="left" vertical="center" wrapText="1"/>
    </xf>
    <xf numFmtId="0" fontId="41" fillId="33" borderId="15" xfId="0" applyFont="1" applyFill="1" applyBorder="1" applyAlignment="1">
      <alignment horizontal="left" vertical="center" wrapText="1"/>
    </xf>
    <xf numFmtId="0" fontId="42" fillId="33" borderId="16" xfId="0" applyFont="1" applyFill="1" applyBorder="1" applyAlignment="1">
      <alignment horizontal="center" vertical="center" wrapText="1"/>
    </xf>
    <xf numFmtId="0" fontId="42" fillId="33" borderId="14" xfId="0" applyFont="1" applyFill="1" applyBorder="1" applyAlignment="1">
      <alignment horizontal="center" vertical="center" wrapText="1"/>
    </xf>
    <xf numFmtId="3" fontId="41" fillId="33" borderId="15" xfId="0" applyNumberFormat="1" applyFont="1" applyFill="1" applyBorder="1" applyAlignment="1">
      <alignment horizontal="center" vertical="center" wrapText="1"/>
    </xf>
    <xf numFmtId="0" fontId="41" fillId="33" borderId="15" xfId="0" applyFont="1" applyFill="1" applyBorder="1" applyAlignment="1">
      <alignment horizontal="center" vertical="center" wrapText="1"/>
    </xf>
    <xf numFmtId="165" fontId="41" fillId="33" borderId="14" xfId="0" applyNumberFormat="1" applyFont="1" applyFill="1" applyBorder="1" applyAlignment="1">
      <alignment horizontal="center" vertical="center"/>
    </xf>
    <xf numFmtId="0" fontId="41" fillId="33" borderId="15" xfId="0" applyFont="1" applyFill="1" applyBorder="1" applyAlignment="1">
      <alignment horizontal="left" vertical="center" wrapText="1" indent="1"/>
    </xf>
    <xf numFmtId="3" fontId="42" fillId="33" borderId="14" xfId="0" applyNumberFormat="1" applyFont="1" applyFill="1" applyBorder="1" applyAlignment="1">
      <alignment horizontal="center" vertical="center"/>
    </xf>
    <xf numFmtId="0" fontId="43" fillId="33" borderId="15" xfId="0" applyFont="1" applyFill="1" applyBorder="1" applyAlignment="1">
      <alignment horizontal="left" vertical="center" wrapText="1" indent="1"/>
    </xf>
    <xf numFmtId="3" fontId="43" fillId="33" borderId="14" xfId="0" applyNumberFormat="1" applyFont="1" applyFill="1" applyBorder="1" applyAlignment="1">
      <alignment horizontal="center" vertical="center"/>
    </xf>
    <xf numFmtId="3" fontId="41" fillId="33" borderId="14" xfId="0" applyNumberFormat="1" applyFont="1" applyFill="1" applyBorder="1" applyAlignment="1">
      <alignment horizontal="center" vertical="center"/>
    </xf>
    <xf numFmtId="3" fontId="157" fillId="33" borderId="14" xfId="0" applyNumberFormat="1" applyFont="1" applyFill="1" applyBorder="1" applyAlignment="1">
      <alignment horizontal="center" vertical="center"/>
    </xf>
    <xf numFmtId="0" fontId="43" fillId="33" borderId="19" xfId="0" applyFont="1" applyFill="1" applyBorder="1" applyAlignment="1">
      <alignment horizontal="left" vertical="center" wrapText="1" indent="1"/>
    </xf>
    <xf numFmtId="0" fontId="41" fillId="33" borderId="78" xfId="0" applyFont="1" applyFill="1" applyBorder="1" applyAlignment="1">
      <alignment horizontal="left" vertical="center" wrapText="1" indent="1"/>
    </xf>
    <xf numFmtId="0" fontId="43" fillId="33" borderId="78" xfId="0" applyFont="1" applyFill="1" applyBorder="1" applyAlignment="1">
      <alignment horizontal="left" vertical="center" wrapText="1" indent="1"/>
    </xf>
    <xf numFmtId="0" fontId="158" fillId="33" borderId="78" xfId="0" applyFont="1" applyFill="1" applyBorder="1" applyAlignment="1">
      <alignment horizontal="left" vertical="center" wrapText="1" indent="1"/>
    </xf>
    <xf numFmtId="0" fontId="28" fillId="37" borderId="78" xfId="0" applyFont="1" applyFill="1" applyBorder="1" applyAlignment="1">
      <alignment horizontal="left" vertical="center" wrapText="1"/>
    </xf>
    <xf numFmtId="0" fontId="41" fillId="33" borderId="19" xfId="0" applyFont="1" applyFill="1" applyBorder="1" applyAlignment="1">
      <alignment horizontal="left" vertical="center" wrapText="1" indent="1"/>
    </xf>
    <xf numFmtId="0" fontId="159" fillId="33" borderId="78" xfId="0" applyFont="1" applyFill="1" applyBorder="1" applyAlignment="1">
      <alignment horizontal="left" vertical="center" wrapText="1" indent="1"/>
    </xf>
    <xf numFmtId="0" fontId="160" fillId="37" borderId="78" xfId="0" applyFont="1" applyFill="1" applyBorder="1" applyAlignment="1">
      <alignment horizontal="left" vertical="center" wrapText="1"/>
    </xf>
    <xf numFmtId="0" fontId="28" fillId="33" borderId="78" xfId="0" applyFont="1" applyFill="1" applyBorder="1" applyAlignment="1">
      <alignment vertical="center" wrapText="1"/>
    </xf>
    <xf numFmtId="0" fontId="160" fillId="37" borderId="137" xfId="0" applyFont="1" applyFill="1" applyBorder="1" applyAlignment="1">
      <alignment vertical="center" wrapText="1"/>
    </xf>
    <xf numFmtId="9" fontId="32" fillId="37" borderId="138" xfId="0" applyNumberFormat="1" applyFont="1" applyFill="1" applyBorder="1" applyAlignment="1">
      <alignment horizontal="center" vertical="center" wrapText="1"/>
    </xf>
    <xf numFmtId="9" fontId="32" fillId="37" borderId="13" xfId="0" applyNumberFormat="1" applyFont="1" applyFill="1" applyBorder="1" applyAlignment="1">
      <alignment horizontal="center" vertical="center" wrapText="1"/>
    </xf>
    <xf numFmtId="0" fontId="161" fillId="33" borderId="15" xfId="0" applyFont="1" applyFill="1" applyBorder="1" applyAlignment="1">
      <alignment horizontal="left" vertical="center"/>
    </xf>
    <xf numFmtId="0" fontId="27" fillId="33" borderId="16" xfId="0" applyFont="1" applyFill="1" applyBorder="1" applyAlignment="1">
      <alignment horizontal="center" vertical="center" wrapText="1"/>
    </xf>
    <xf numFmtId="0" fontId="27" fillId="33" borderId="14" xfId="0" applyFont="1" applyFill="1" applyBorder="1" applyAlignment="1">
      <alignment horizontal="center" vertical="center" wrapText="1"/>
    </xf>
    <xf numFmtId="3" fontId="29" fillId="33" borderId="15" xfId="49" applyNumberFormat="1" applyFont="1" applyFill="1" applyBorder="1" applyAlignment="1">
      <alignment horizontal="center" vertical="center" wrapText="1"/>
    </xf>
    <xf numFmtId="3" fontId="42" fillId="33" borderId="0" xfId="0" applyNumberFormat="1" applyFont="1" applyFill="1"/>
    <xf numFmtId="3" fontId="42" fillId="0" borderId="0" xfId="0" applyNumberFormat="1" applyFont="1"/>
    <xf numFmtId="0" fontId="29" fillId="33" borderId="15" xfId="49" applyFont="1" applyFill="1" applyBorder="1" applyAlignment="1">
      <alignment horizontal="center" vertical="center" wrapText="1"/>
    </xf>
    <xf numFmtId="165" fontId="29" fillId="33" borderId="14" xfId="49" applyNumberFormat="1" applyFont="1" applyFill="1" applyBorder="1" applyAlignment="1">
      <alignment horizontal="center" vertical="center"/>
    </xf>
    <xf numFmtId="0" fontId="27" fillId="33" borderId="78" xfId="0" applyFont="1" applyFill="1" applyBorder="1" applyAlignment="1">
      <alignment horizontal="center" vertical="center" wrapText="1"/>
    </xf>
    <xf numFmtId="0" fontId="33" fillId="33" borderId="20" xfId="0" applyFont="1" applyFill="1" applyBorder="1" applyAlignment="1">
      <alignment horizontal="left" vertical="center" wrapText="1" indent="1"/>
    </xf>
    <xf numFmtId="3" fontId="29" fillId="33" borderId="78" xfId="0" applyNumberFormat="1" applyFont="1" applyFill="1" applyBorder="1" applyAlignment="1">
      <alignment horizontal="center" vertical="center"/>
    </xf>
    <xf numFmtId="0" fontId="45" fillId="0" borderId="0" xfId="47" applyFont="1"/>
    <xf numFmtId="0" fontId="48" fillId="33" borderId="20" xfId="0" applyFont="1" applyFill="1" applyBorder="1" applyAlignment="1">
      <alignment horizontal="left" vertical="center" wrapText="1" indent="1"/>
    </xf>
    <xf numFmtId="3" fontId="29" fillId="33" borderId="78" xfId="49" applyNumberFormat="1" applyFont="1" applyFill="1" applyBorder="1" applyAlignment="1">
      <alignment horizontal="center" vertical="center" wrapText="1"/>
    </xf>
    <xf numFmtId="167" fontId="162" fillId="33" borderId="78" xfId="67" applyNumberFormat="1" applyFont="1" applyFill="1" applyBorder="1" applyAlignment="1" applyProtection="1">
      <alignment horizontal="center" vertical="center" wrapText="1"/>
    </xf>
    <xf numFmtId="3" fontId="30" fillId="33" borderId="78" xfId="0" applyNumberFormat="1" applyFont="1" applyFill="1" applyBorder="1" applyAlignment="1">
      <alignment horizontal="center" vertical="center"/>
    </xf>
    <xf numFmtId="0" fontId="163" fillId="33" borderId="30" xfId="0" applyFont="1" applyFill="1" applyBorder="1" applyAlignment="1">
      <alignment horizontal="left" vertical="center" wrapText="1" indent="1"/>
    </xf>
    <xf numFmtId="3" fontId="30" fillId="33" borderId="14" xfId="0" applyNumberFormat="1" applyFont="1" applyFill="1" applyBorder="1" applyAlignment="1">
      <alignment horizontal="center" vertical="center"/>
    </xf>
    <xf numFmtId="0" fontId="161" fillId="37" borderId="137" xfId="0" applyFont="1" applyFill="1" applyBorder="1" applyAlignment="1">
      <alignment vertical="center" wrapText="1"/>
    </xf>
    <xf numFmtId="0" fontId="164" fillId="37" borderId="29" xfId="15" applyNumberFormat="1" applyFont="1" applyFill="1" applyBorder="1" applyAlignment="1" applyProtection="1">
      <alignment horizontal="center" vertical="center" wrapText="1"/>
    </xf>
    <xf numFmtId="9" fontId="27" fillId="37" borderId="138" xfId="0" applyNumberFormat="1" applyFont="1" applyFill="1" applyBorder="1" applyAlignment="1">
      <alignment horizontal="center" vertical="center" wrapText="1"/>
    </xf>
    <xf numFmtId="9" fontId="27" fillId="37" borderId="13" xfId="0" applyNumberFormat="1" applyFont="1" applyFill="1" applyBorder="1" applyAlignment="1">
      <alignment horizontal="center" vertical="center" wrapText="1"/>
    </xf>
    <xf numFmtId="0" fontId="161" fillId="33" borderId="15" xfId="0" applyFont="1" applyFill="1" applyBorder="1" applyAlignment="1">
      <alignment horizontal="left" vertical="center" wrapText="1"/>
    </xf>
    <xf numFmtId="0" fontId="29" fillId="33" borderId="78" xfId="0" applyFont="1" applyFill="1" applyBorder="1" applyAlignment="1">
      <alignment horizontal="center" vertical="center" wrapText="1"/>
    </xf>
    <xf numFmtId="0" fontId="29" fillId="33" borderId="15" xfId="0" applyFont="1" applyFill="1" applyBorder="1" applyAlignment="1">
      <alignment horizontal="center" vertical="center" wrapText="1"/>
    </xf>
    <xf numFmtId="0" fontId="29" fillId="33" borderId="78" xfId="0" applyFont="1" applyFill="1" applyBorder="1" applyAlignment="1">
      <alignment horizontal="center"/>
    </xf>
    <xf numFmtId="3" fontId="29" fillId="33" borderId="14" xfId="0" applyNumberFormat="1" applyFont="1" applyFill="1" applyBorder="1" applyAlignment="1">
      <alignment horizontal="center" vertical="center" wrapText="1"/>
    </xf>
    <xf numFmtId="3" fontId="29" fillId="33" borderId="15" xfId="0" applyNumberFormat="1" applyFont="1" applyFill="1" applyBorder="1" applyAlignment="1">
      <alignment horizontal="center" vertical="center" wrapText="1"/>
    </xf>
    <xf numFmtId="3" fontId="29" fillId="33" borderId="78" xfId="0" applyNumberFormat="1" applyFont="1" applyFill="1" applyBorder="1" applyAlignment="1">
      <alignment horizontal="center" vertical="center" wrapText="1"/>
    </xf>
    <xf numFmtId="165" fontId="29" fillId="33" borderId="78" xfId="0" applyNumberFormat="1" applyFont="1" applyFill="1" applyBorder="1" applyAlignment="1">
      <alignment horizontal="center" vertical="center"/>
    </xf>
    <xf numFmtId="0" fontId="33" fillId="33" borderId="15" xfId="0" applyFont="1" applyFill="1" applyBorder="1" applyAlignment="1">
      <alignment horizontal="left" vertical="center" wrapText="1" indent="1"/>
    </xf>
    <xf numFmtId="3" fontId="29" fillId="33" borderId="14" xfId="0" applyNumberFormat="1" applyFont="1" applyFill="1" applyBorder="1" applyAlignment="1">
      <alignment horizontal="center" vertical="center"/>
    </xf>
    <xf numFmtId="0" fontId="48" fillId="33" borderId="15" xfId="0" applyFont="1" applyFill="1" applyBorder="1" applyAlignment="1">
      <alignment horizontal="left" vertical="center" wrapText="1" indent="1"/>
    </xf>
    <xf numFmtId="3" fontId="29" fillId="33" borderId="16" xfId="0" applyNumberFormat="1" applyFont="1" applyFill="1" applyBorder="1" applyAlignment="1">
      <alignment horizontal="center" vertical="center"/>
    </xf>
    <xf numFmtId="3" fontId="29" fillId="33" borderId="0" xfId="0" applyNumberFormat="1" applyFont="1" applyFill="1" applyBorder="1" applyAlignment="1">
      <alignment horizontal="center" vertical="center"/>
    </xf>
    <xf numFmtId="3" fontId="29" fillId="33" borderId="75" xfId="0" applyNumberFormat="1" applyFont="1" applyFill="1" applyBorder="1" applyAlignment="1">
      <alignment horizontal="center" vertical="center"/>
    </xf>
    <xf numFmtId="3" fontId="30" fillId="33" borderId="75" xfId="0" applyNumberFormat="1" applyFont="1" applyFill="1" applyBorder="1" applyAlignment="1">
      <alignment horizontal="center" vertical="center"/>
    </xf>
    <xf numFmtId="167" fontId="162" fillId="33" borderId="75" xfId="67" applyNumberFormat="1" applyFont="1" applyFill="1" applyBorder="1" applyAlignment="1" applyProtection="1">
      <alignment horizontal="center" vertical="center" wrapText="1"/>
    </xf>
    <xf numFmtId="0" fontId="48" fillId="33" borderId="19" xfId="0" applyFont="1" applyFill="1" applyBorder="1" applyAlignment="1">
      <alignment horizontal="left" vertical="center" wrapText="1" indent="1"/>
    </xf>
    <xf numFmtId="3" fontId="30" fillId="33" borderId="16" xfId="0" applyNumberFormat="1" applyFont="1" applyFill="1" applyBorder="1" applyAlignment="1">
      <alignment horizontal="center" vertical="center"/>
    </xf>
    <xf numFmtId="0" fontId="163" fillId="33" borderId="78" xfId="0" applyFont="1" applyFill="1" applyBorder="1" applyAlignment="1">
      <alignment horizontal="left" vertical="center" wrapText="1" indent="1"/>
    </xf>
    <xf numFmtId="0" fontId="160" fillId="33" borderId="78" xfId="0" applyFont="1" applyFill="1" applyBorder="1" applyAlignment="1">
      <alignment vertical="center" wrapText="1"/>
    </xf>
    <xf numFmtId="0" fontId="161" fillId="37" borderId="78" xfId="0" applyFont="1" applyFill="1" applyBorder="1" applyAlignment="1">
      <alignment vertical="center" wrapText="1"/>
    </xf>
    <xf numFmtId="0" fontId="164" fillId="37" borderId="78" xfId="0" applyFont="1" applyFill="1" applyBorder="1" applyAlignment="1">
      <alignment horizontal="center" vertical="center" wrapText="1"/>
    </xf>
    <xf numFmtId="0" fontId="32" fillId="37" borderId="78" xfId="0" applyFont="1" applyFill="1" applyBorder="1" applyAlignment="1">
      <alignment horizontal="center" vertical="center" wrapText="1"/>
    </xf>
    <xf numFmtId="0" fontId="28" fillId="37" borderId="78" xfId="0" applyFont="1" applyFill="1" applyBorder="1" applyAlignment="1">
      <alignment horizontal="center" vertical="center" wrapText="1"/>
    </xf>
    <xf numFmtId="0" fontId="161" fillId="33" borderId="78" xfId="0" applyFont="1" applyFill="1" applyBorder="1" applyAlignment="1">
      <alignment horizontal="left" vertical="center"/>
    </xf>
    <xf numFmtId="0" fontId="33" fillId="33" borderId="78" xfId="0" applyFont="1" applyFill="1" applyBorder="1" applyAlignment="1">
      <alignment horizontal="left" vertical="center" wrapText="1"/>
    </xf>
    <xf numFmtId="0" fontId="48" fillId="33" borderId="78" xfId="0" applyFont="1" applyFill="1" applyBorder="1" applyAlignment="1">
      <alignment horizontal="left" vertical="center" wrapText="1" indent="1"/>
    </xf>
    <xf numFmtId="0" fontId="161" fillId="33" borderId="78" xfId="0" applyFont="1" applyFill="1" applyBorder="1" applyAlignment="1">
      <alignment vertical="center" wrapText="1"/>
    </xf>
    <xf numFmtId="0" fontId="161" fillId="37" borderId="78" xfId="0" applyFont="1" applyFill="1" applyBorder="1" applyAlignment="1">
      <alignment vertical="center"/>
    </xf>
    <xf numFmtId="0" fontId="32" fillId="37" borderId="78" xfId="0" applyFont="1" applyFill="1" applyBorder="1" applyAlignment="1">
      <alignment horizontal="center" vertical="center"/>
    </xf>
    <xf numFmtId="0" fontId="29" fillId="37" borderId="78" xfId="0" applyFont="1" applyFill="1" applyBorder="1" applyAlignment="1">
      <alignment horizontal="center" vertical="center"/>
    </xf>
    <xf numFmtId="0" fontId="163" fillId="33" borderId="19" xfId="0" applyFont="1" applyFill="1" applyBorder="1" applyAlignment="1">
      <alignment horizontal="left" vertical="center" wrapText="1" indent="1"/>
    </xf>
    <xf numFmtId="0" fontId="161" fillId="33" borderId="28" xfId="0" applyFont="1" applyFill="1" applyBorder="1" applyAlignment="1">
      <alignment vertical="center"/>
    </xf>
    <xf numFmtId="3" fontId="26" fillId="33" borderId="78" xfId="68" applyNumberFormat="1" applyFont="1" applyFill="1" applyBorder="1" applyAlignment="1">
      <alignment horizontal="center" vertical="center" wrapText="1"/>
    </xf>
    <xf numFmtId="0" fontId="33" fillId="33" borderId="19" xfId="0" applyFont="1" applyFill="1" applyBorder="1" applyAlignment="1">
      <alignment horizontal="left" vertical="center" wrapText="1" indent="1"/>
    </xf>
    <xf numFmtId="9" fontId="161" fillId="37" borderId="78" xfId="0" applyNumberFormat="1" applyFont="1" applyFill="1" applyBorder="1" applyAlignment="1">
      <alignment horizontal="left" vertical="center" wrapText="1"/>
    </xf>
    <xf numFmtId="9" fontId="32" fillId="37" borderId="78" xfId="0" applyNumberFormat="1" applyFont="1" applyFill="1" applyBorder="1" applyAlignment="1">
      <alignment horizontal="center" vertical="center" wrapText="1"/>
    </xf>
    <xf numFmtId="9" fontId="32" fillId="37" borderId="78" xfId="0" applyNumberFormat="1" applyFont="1" applyFill="1" applyBorder="1" applyAlignment="1">
      <alignment horizontal="center" vertical="center"/>
    </xf>
    <xf numFmtId="9" fontId="29" fillId="37" borderId="78" xfId="0" applyNumberFormat="1" applyFont="1" applyFill="1" applyBorder="1" applyAlignment="1">
      <alignment horizontal="center" vertical="center"/>
    </xf>
    <xf numFmtId="9" fontId="161" fillId="33" borderId="78" xfId="0" applyNumberFormat="1" applyFont="1" applyFill="1" applyBorder="1" applyAlignment="1">
      <alignment horizontal="left" vertical="center" wrapText="1"/>
    </xf>
    <xf numFmtId="0" fontId="33" fillId="33" borderId="19" xfId="0" applyFont="1" applyFill="1" applyBorder="1" applyAlignment="1">
      <alignment horizontal="left" vertical="center" wrapText="1"/>
    </xf>
    <xf numFmtId="3" fontId="29" fillId="33" borderId="19" xfId="0" applyNumberFormat="1" applyFont="1" applyFill="1" applyBorder="1" applyAlignment="1">
      <alignment horizontal="center" vertical="center" wrapText="1"/>
    </xf>
    <xf numFmtId="169" fontId="162" fillId="33" borderId="78" xfId="67" applyNumberFormat="1" applyFont="1" applyFill="1" applyBorder="1" applyAlignment="1" applyProtection="1">
      <alignment horizontal="center" vertical="center"/>
    </xf>
    <xf numFmtId="169" fontId="162" fillId="33" borderId="78" xfId="67" applyNumberFormat="1" applyFont="1" applyFill="1" applyBorder="1" applyAlignment="1" applyProtection="1">
      <alignment horizontal="center" vertical="center" wrapText="1"/>
    </xf>
    <xf numFmtId="0" fontId="33" fillId="33" borderId="78" xfId="0" applyFont="1" applyFill="1" applyBorder="1" applyAlignment="1">
      <alignment horizontal="left" vertical="center" wrapText="1" indent="1"/>
    </xf>
    <xf numFmtId="169" fontId="162" fillId="33" borderId="78" xfId="67" applyNumberFormat="1" applyFont="1" applyFill="1" applyBorder="1" applyAlignment="1" applyProtection="1">
      <alignment vertical="center" wrapText="1"/>
    </xf>
    <xf numFmtId="3" fontId="26" fillId="33" borderId="78" xfId="50" applyNumberFormat="1" applyFont="1" applyFill="1" applyBorder="1" applyAlignment="1">
      <alignment horizontal="center" vertical="center"/>
    </xf>
    <xf numFmtId="9" fontId="161" fillId="33" borderId="15" xfId="0" applyNumberFormat="1" applyFont="1" applyFill="1" applyBorder="1" applyAlignment="1">
      <alignment horizontal="left" vertical="center" wrapText="1"/>
    </xf>
    <xf numFmtId="0" fontId="165" fillId="33" borderId="15" xfId="0" applyFont="1" applyFill="1" applyBorder="1" applyAlignment="1">
      <alignment horizontal="left" vertical="center" wrapText="1" indent="1"/>
    </xf>
    <xf numFmtId="3" fontId="26" fillId="33" borderId="21" xfId="50" applyNumberFormat="1" applyFont="1" applyFill="1" applyBorder="1" applyAlignment="1">
      <alignment horizontal="center" vertical="center"/>
    </xf>
    <xf numFmtId="0" fontId="165" fillId="33" borderId="78" xfId="0" applyFont="1" applyFill="1" applyBorder="1" applyAlignment="1">
      <alignment horizontal="left" vertical="center" wrapText="1" indent="1"/>
    </xf>
    <xf numFmtId="3" fontId="27" fillId="33" borderId="78" xfId="0" applyNumberFormat="1" applyFont="1" applyFill="1" applyBorder="1" applyAlignment="1">
      <alignment horizontal="center" vertical="center"/>
    </xf>
    <xf numFmtId="0" fontId="165" fillId="33" borderId="28" xfId="0" applyFont="1" applyFill="1" applyBorder="1" applyAlignment="1">
      <alignment horizontal="left" vertical="center" wrapText="1" indent="1"/>
    </xf>
    <xf numFmtId="3" fontId="29" fillId="33" borderId="133" xfId="0" applyNumberFormat="1" applyFont="1" applyFill="1" applyBorder="1" applyAlignment="1">
      <alignment horizontal="center" vertical="center" wrapText="1"/>
    </xf>
    <xf numFmtId="3" fontId="29" fillId="33" borderId="16" xfId="0" applyNumberFormat="1" applyFont="1" applyFill="1" applyBorder="1" applyAlignment="1">
      <alignment horizontal="center" vertical="center" wrapText="1"/>
    </xf>
    <xf numFmtId="0" fontId="34" fillId="33" borderId="78" xfId="0" applyFont="1" applyFill="1" applyBorder="1" applyAlignment="1">
      <alignment vertical="center" wrapText="1"/>
    </xf>
    <xf numFmtId="9" fontId="29" fillId="33" borderId="78" xfId="0" applyNumberFormat="1" applyFont="1" applyFill="1" applyBorder="1" applyAlignment="1">
      <alignment horizontal="center" vertical="center"/>
    </xf>
    <xf numFmtId="0" fontId="161" fillId="37" borderId="78" xfId="0" applyFont="1" applyFill="1" applyBorder="1" applyAlignment="1">
      <alignment horizontal="left" vertical="center" wrapText="1"/>
    </xf>
    <xf numFmtId="9" fontId="29" fillId="37" borderId="78" xfId="0" applyNumberFormat="1" applyFont="1" applyFill="1" applyBorder="1" applyAlignment="1">
      <alignment horizontal="center" vertical="center" wrapText="1"/>
    </xf>
    <xf numFmtId="0" fontId="161" fillId="33" borderId="78" xfId="0" applyFont="1" applyFill="1" applyBorder="1" applyAlignment="1">
      <alignment horizontal="left" vertical="center" wrapText="1"/>
    </xf>
    <xf numFmtId="0" fontId="29" fillId="33" borderId="77" xfId="0" applyFont="1" applyFill="1" applyBorder="1" applyAlignment="1">
      <alignment horizontal="center" vertical="center" wrapText="1"/>
    </xf>
    <xf numFmtId="0" fontId="48" fillId="33" borderId="28" xfId="0" applyFont="1" applyFill="1" applyBorder="1" applyAlignment="1">
      <alignment horizontal="left" vertical="center" wrapText="1" indent="1"/>
    </xf>
    <xf numFmtId="3" fontId="29" fillId="33" borderId="133" xfId="0" applyNumberFormat="1" applyFont="1" applyFill="1" applyBorder="1" applyAlignment="1">
      <alignment horizontal="center" vertical="center"/>
    </xf>
    <xf numFmtId="0" fontId="161" fillId="33" borderId="78" xfId="0" applyFont="1" applyFill="1" applyBorder="1" applyAlignment="1">
      <alignment vertical="center"/>
    </xf>
    <xf numFmtId="0" fontId="161" fillId="33" borderId="20" xfId="0" applyFont="1" applyFill="1" applyBorder="1" applyAlignment="1">
      <alignment vertical="center"/>
    </xf>
    <xf numFmtId="9" fontId="164" fillId="37" borderId="78" xfId="0" applyNumberFormat="1" applyFont="1" applyFill="1" applyBorder="1" applyAlignment="1">
      <alignment horizontal="center" vertical="center" wrapText="1"/>
    </xf>
    <xf numFmtId="9" fontId="26" fillId="37" borderId="78" xfId="0" applyNumberFormat="1" applyFont="1" applyFill="1" applyBorder="1" applyAlignment="1">
      <alignment horizontal="center" vertical="center" wrapText="1"/>
    </xf>
    <xf numFmtId="0" fontId="165" fillId="33" borderId="19" xfId="0" applyFont="1" applyFill="1" applyBorder="1" applyAlignment="1">
      <alignment horizontal="left" vertical="center" wrapText="1" indent="1"/>
    </xf>
    <xf numFmtId="3" fontId="26" fillId="33" borderId="90" xfId="50" applyNumberFormat="1" applyFont="1" applyFill="1" applyBorder="1" applyAlignment="1">
      <alignment horizontal="center" vertical="center"/>
    </xf>
    <xf numFmtId="0" fontId="165" fillId="33" borderId="20" xfId="0" applyFont="1" applyFill="1" applyBorder="1" applyAlignment="1">
      <alignment horizontal="left" vertical="center" wrapText="1" indent="1"/>
    </xf>
    <xf numFmtId="0" fontId="48" fillId="33" borderId="75" xfId="0" applyFont="1" applyFill="1" applyBorder="1" applyAlignment="1">
      <alignment horizontal="left" vertical="center" wrapText="1" indent="1"/>
    </xf>
    <xf numFmtId="0" fontId="163" fillId="33" borderId="75" xfId="0" applyFont="1" applyFill="1" applyBorder="1" applyAlignment="1">
      <alignment horizontal="left" vertical="center" wrapText="1" indent="1"/>
    </xf>
    <xf numFmtId="169" fontId="26" fillId="33" borderId="78" xfId="50" applyNumberFormat="1" applyFont="1" applyFill="1" applyBorder="1" applyAlignment="1">
      <alignment horizontal="center" vertical="center" wrapText="1"/>
    </xf>
    <xf numFmtId="3" fontId="29" fillId="33" borderId="77" xfId="0" applyNumberFormat="1" applyFont="1" applyFill="1" applyBorder="1" applyAlignment="1">
      <alignment horizontal="center" vertical="center"/>
    </xf>
    <xf numFmtId="0" fontId="163" fillId="33" borderId="133" xfId="0" applyFont="1" applyFill="1" applyBorder="1" applyAlignment="1">
      <alignment horizontal="left" vertical="center" wrapText="1" indent="1"/>
    </xf>
    <xf numFmtId="3" fontId="30" fillId="33" borderId="133" xfId="0" applyNumberFormat="1" applyFont="1" applyFill="1" applyBorder="1" applyAlignment="1">
      <alignment horizontal="center" vertical="center"/>
    </xf>
    <xf numFmtId="9" fontId="160" fillId="37" borderId="78" xfId="0" applyNumberFormat="1" applyFont="1" applyFill="1" applyBorder="1" applyAlignment="1">
      <alignment horizontal="left" vertical="center" wrapText="1"/>
    </xf>
    <xf numFmtId="0" fontId="166" fillId="37" borderId="78" xfId="0" applyNumberFormat="1" applyFont="1" applyFill="1" applyBorder="1" applyAlignment="1" applyProtection="1">
      <alignment horizontal="center" vertical="center" wrapText="1"/>
    </xf>
    <xf numFmtId="9" fontId="28" fillId="37" borderId="78" xfId="0" applyNumberFormat="1" applyFont="1" applyFill="1" applyBorder="1" applyAlignment="1">
      <alignment horizontal="center" vertical="center" wrapText="1"/>
    </xf>
    <xf numFmtId="169" fontId="26" fillId="33" borderId="90" xfId="50" applyNumberFormat="1" applyFont="1" applyFill="1" applyBorder="1" applyAlignment="1">
      <alignment horizontal="center" vertical="center" wrapText="1"/>
    </xf>
    <xf numFmtId="0" fontId="166" fillId="37" borderId="78" xfId="49" applyNumberFormat="1" applyFont="1" applyFill="1" applyBorder="1" applyAlignment="1" applyProtection="1">
      <alignment horizontal="center" vertical="center" wrapText="1"/>
    </xf>
    <xf numFmtId="3" fontId="87" fillId="37" borderId="78" xfId="68" applyNumberFormat="1" applyFont="1" applyFill="1" applyBorder="1" applyAlignment="1">
      <alignment horizontal="center" vertical="center" wrapText="1"/>
    </xf>
    <xf numFmtId="49" fontId="87" fillId="37" borderId="78" xfId="68" applyNumberFormat="1" applyFont="1" applyFill="1" applyBorder="1" applyAlignment="1">
      <alignment horizontal="right" vertical="center" wrapText="1"/>
    </xf>
    <xf numFmtId="3" fontId="26" fillId="37" borderId="78" xfId="68" applyNumberFormat="1" applyFont="1" applyFill="1" applyBorder="1" applyAlignment="1">
      <alignment horizontal="center" vertical="center" wrapText="1"/>
    </xf>
    <xf numFmtId="49" fontId="26" fillId="37" borderId="78" xfId="68" applyNumberFormat="1" applyFont="1" applyFill="1" applyBorder="1" applyAlignment="1">
      <alignment horizontal="center" vertical="center" wrapText="1"/>
    </xf>
    <xf numFmtId="9" fontId="160" fillId="37" borderId="78" xfId="0" applyNumberFormat="1" applyFont="1" applyFill="1" applyBorder="1" applyAlignment="1">
      <alignment horizontal="center" vertical="center" wrapText="1"/>
    </xf>
    <xf numFmtId="9" fontId="28" fillId="33" borderId="78" xfId="0" applyNumberFormat="1" applyFont="1" applyFill="1" applyBorder="1" applyAlignment="1">
      <alignment horizontal="center" vertical="center" wrapText="1"/>
    </xf>
    <xf numFmtId="3" fontId="167" fillId="33" borderId="78" xfId="50" applyNumberFormat="1" applyFont="1" applyFill="1" applyBorder="1" applyAlignment="1">
      <alignment horizontal="center" vertical="center"/>
    </xf>
    <xf numFmtId="0" fontId="33" fillId="33" borderId="78" xfId="0" applyFont="1" applyFill="1" applyBorder="1" applyAlignment="1">
      <alignment horizontal="center" vertical="center" wrapText="1"/>
    </xf>
    <xf numFmtId="0" fontId="164" fillId="37" borderId="78" xfId="19" applyNumberFormat="1" applyFont="1" applyFill="1" applyBorder="1" applyAlignment="1" applyProtection="1">
      <alignment horizontal="center" vertical="center" wrapText="1"/>
    </xf>
    <xf numFmtId="0" fontId="29" fillId="33" borderId="78" xfId="49" applyFont="1" applyFill="1" applyBorder="1" applyAlignment="1">
      <alignment horizontal="center" vertical="center" wrapText="1"/>
    </xf>
    <xf numFmtId="165" fontId="29" fillId="33" borderId="78" xfId="49" applyNumberFormat="1" applyFont="1" applyFill="1" applyBorder="1" applyAlignment="1">
      <alignment horizontal="center" vertical="center"/>
    </xf>
    <xf numFmtId="9" fontId="32" fillId="37" borderId="78" xfId="0" applyNumberFormat="1" applyFont="1" applyFill="1" applyBorder="1" applyAlignment="1">
      <alignment horizontal="center" vertical="top" wrapText="1"/>
    </xf>
    <xf numFmtId="0" fontId="29" fillId="37" borderId="78" xfId="0" applyFont="1" applyFill="1" applyBorder="1" applyAlignment="1">
      <alignment horizontal="center" vertical="center" wrapText="1"/>
    </xf>
    <xf numFmtId="9" fontId="27" fillId="37" borderId="78" xfId="0" applyNumberFormat="1" applyFont="1" applyFill="1" applyBorder="1" applyAlignment="1">
      <alignment horizontal="center" vertical="center"/>
    </xf>
    <xf numFmtId="167" fontId="168" fillId="33" borderId="78" xfId="67" applyNumberFormat="1" applyFont="1" applyFill="1" applyBorder="1" applyAlignment="1" applyProtection="1">
      <alignment horizontal="center" vertical="center" wrapText="1"/>
    </xf>
    <xf numFmtId="167" fontId="26" fillId="33" borderId="78" xfId="68" applyNumberFormat="1" applyFont="1" applyFill="1" applyBorder="1" applyAlignment="1">
      <alignment horizontal="center" vertical="center" wrapText="1"/>
    </xf>
    <xf numFmtId="0" fontId="164" fillId="37" borderId="78" xfId="0" applyNumberFormat="1" applyFont="1" applyFill="1" applyBorder="1" applyAlignment="1" applyProtection="1">
      <alignment horizontal="center" vertical="center" wrapText="1"/>
    </xf>
    <xf numFmtId="167" fontId="162" fillId="37" borderId="78" xfId="67" applyNumberFormat="1" applyFont="1" applyFill="1" applyBorder="1" applyAlignment="1" applyProtection="1">
      <alignment horizontal="center" vertical="center" wrapText="1"/>
    </xf>
    <xf numFmtId="167" fontId="168" fillId="37" borderId="78" xfId="67" applyNumberFormat="1" applyFont="1" applyFill="1" applyBorder="1" applyAlignment="1" applyProtection="1">
      <alignment horizontal="center" vertical="center" wrapText="1"/>
    </xf>
    <xf numFmtId="0" fontId="164" fillId="37" borderId="78" xfId="15" applyNumberFormat="1" applyFont="1" applyFill="1" applyBorder="1" applyAlignment="1" applyProtection="1">
      <alignment horizontal="center" vertical="center" wrapText="1"/>
    </xf>
    <xf numFmtId="0" fontId="164" fillId="37" borderId="78" xfId="8" applyNumberFormat="1" applyFont="1" applyFill="1" applyBorder="1" applyAlignment="1" applyProtection="1">
      <alignment horizontal="center" vertical="center" wrapText="1"/>
    </xf>
    <xf numFmtId="0" fontId="169" fillId="37" borderId="78" xfId="19" applyNumberFormat="1" applyFont="1" applyFill="1" applyBorder="1" applyAlignment="1" applyProtection="1">
      <alignment horizontal="center" vertical="center" wrapText="1"/>
    </xf>
    <xf numFmtId="0" fontId="169" fillId="37" borderId="78" xfId="8" applyNumberFormat="1" applyFont="1" applyFill="1" applyBorder="1" applyAlignment="1" applyProtection="1">
      <alignment horizontal="center" vertical="center" wrapText="1"/>
    </xf>
    <xf numFmtId="0" fontId="32" fillId="37" borderId="78" xfId="0" applyFont="1" applyFill="1" applyBorder="1" applyAlignment="1">
      <alignment vertical="center" wrapText="1"/>
    </xf>
    <xf numFmtId="3" fontId="27" fillId="37" borderId="78" xfId="0" applyNumberFormat="1" applyFont="1" applyFill="1" applyBorder="1" applyAlignment="1">
      <alignment horizontal="center" vertical="center"/>
    </xf>
    <xf numFmtId="3" fontId="41" fillId="33" borderId="78" xfId="0" applyNumberFormat="1" applyFont="1" applyFill="1" applyBorder="1" applyAlignment="1">
      <alignment horizontal="center" vertical="center"/>
    </xf>
    <xf numFmtId="0" fontId="40" fillId="33" borderId="15" xfId="0" applyFont="1" applyFill="1" applyBorder="1" applyAlignment="1">
      <alignment vertical="center" wrapText="1"/>
    </xf>
    <xf numFmtId="0" fontId="16" fillId="0" borderId="0" xfId="0" applyFont="1" applyAlignment="1"/>
    <xf numFmtId="0" fontId="33" fillId="33" borderId="79" xfId="48" applyFont="1" applyFill="1" applyBorder="1" applyAlignment="1"/>
    <xf numFmtId="0" fontId="16" fillId="33" borderId="136" xfId="48" applyFont="1" applyFill="1" applyBorder="1" applyAlignment="1">
      <alignment horizontal="center"/>
    </xf>
    <xf numFmtId="0" fontId="16" fillId="33" borderId="134" xfId="48" applyFont="1" applyFill="1" applyBorder="1" applyAlignment="1">
      <alignment horizontal="center"/>
    </xf>
    <xf numFmtId="0" fontId="16" fillId="0" borderId="0" xfId="44" applyFont="1" applyAlignment="1"/>
    <xf numFmtId="0" fontId="18" fillId="33" borderId="10" xfId="0" applyFont="1" applyFill="1" applyBorder="1" applyAlignment="1">
      <alignment horizontal="left" vertical="center" wrapText="1"/>
    </xf>
    <xf numFmtId="0" fontId="18" fillId="33" borderId="11" xfId="0" applyFont="1" applyFill="1" applyBorder="1" applyAlignment="1">
      <alignment horizontal="left" vertical="center" wrapText="1"/>
    </xf>
    <xf numFmtId="0" fontId="18" fillId="33" borderId="13" xfId="0" applyFont="1" applyFill="1" applyBorder="1" applyAlignment="1">
      <alignment horizontal="left" vertical="center" wrapText="1"/>
    </xf>
    <xf numFmtId="0" fontId="71" fillId="0" borderId="10" xfId="0" applyFont="1" applyFill="1" applyBorder="1" applyAlignment="1">
      <alignment horizontal="center" vertical="center"/>
    </xf>
    <xf numFmtId="0" fontId="71" fillId="0" borderId="11" xfId="0" applyFont="1" applyFill="1" applyBorder="1" applyAlignment="1">
      <alignment horizontal="center" vertical="center"/>
    </xf>
    <xf numFmtId="0" fontId="71" fillId="0" borderId="13" xfId="0" applyFont="1" applyFill="1" applyBorder="1" applyAlignment="1">
      <alignment horizontal="center" vertical="center"/>
    </xf>
    <xf numFmtId="0" fontId="72" fillId="33" borderId="43" xfId="0" applyNumberFormat="1" applyFont="1" applyFill="1" applyBorder="1" applyAlignment="1">
      <alignment horizontal="center" vertical="center"/>
    </xf>
    <xf numFmtId="0" fontId="72" fillId="33" borderId="44" xfId="0" applyNumberFormat="1" applyFont="1" applyFill="1" applyBorder="1" applyAlignment="1">
      <alignment horizontal="center" vertical="center"/>
    </xf>
    <xf numFmtId="0" fontId="72" fillId="33" borderId="45" xfId="0" applyNumberFormat="1" applyFont="1" applyFill="1" applyBorder="1" applyAlignment="1">
      <alignment horizontal="center" vertical="center"/>
    </xf>
    <xf numFmtId="0" fontId="74" fillId="0" borderId="47" xfId="0" applyFont="1" applyFill="1" applyBorder="1" applyAlignment="1">
      <alignment horizontal="center" vertical="top" wrapText="1"/>
    </xf>
    <xf numFmtId="0" fontId="74" fillId="0" borderId="48" xfId="0" applyFont="1" applyFill="1" applyBorder="1" applyAlignment="1">
      <alignment horizontal="center" vertical="top" wrapText="1"/>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3" xfId="0" applyFont="1" applyFill="1" applyBorder="1" applyAlignment="1">
      <alignment horizontal="center" vertical="center"/>
    </xf>
    <xf numFmtId="0" fontId="104" fillId="37" borderId="0" xfId="0" applyFont="1" applyFill="1" applyAlignment="1">
      <alignment horizontal="center"/>
    </xf>
    <xf numFmtId="0" fontId="18" fillId="33" borderId="18" xfId="0" applyFont="1" applyFill="1" applyBorder="1" applyAlignment="1">
      <alignment horizontal="center" vertical="center"/>
    </xf>
    <xf numFmtId="49" fontId="18" fillId="33" borderId="10" xfId="0" applyNumberFormat="1" applyFont="1" applyFill="1" applyBorder="1" applyAlignment="1">
      <alignment horizontal="center" vertical="center"/>
    </xf>
    <xf numFmtId="49" fontId="18" fillId="33" borderId="11" xfId="0" applyNumberFormat="1" applyFont="1" applyFill="1" applyBorder="1" applyAlignment="1">
      <alignment horizontal="center" vertical="center"/>
    </xf>
    <xf numFmtId="49" fontId="18" fillId="33" borderId="13" xfId="0" applyNumberFormat="1" applyFont="1" applyFill="1" applyBorder="1" applyAlignment="1">
      <alignment horizontal="center" vertical="center"/>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3" xfId="0" applyFont="1" applyFill="1" applyBorder="1" applyAlignment="1">
      <alignment horizontal="center" vertical="center" wrapText="1"/>
    </xf>
    <xf numFmtId="0" fontId="23" fillId="0" borderId="10" xfId="0" applyFont="1" applyBorder="1" applyAlignment="1">
      <alignment horizontal="center"/>
    </xf>
    <xf numFmtId="0" fontId="23" fillId="0" borderId="11" xfId="0" applyFont="1" applyBorder="1" applyAlignment="1">
      <alignment horizontal="center"/>
    </xf>
    <xf numFmtId="0" fontId="23" fillId="0" borderId="13" xfId="0" applyFont="1" applyBorder="1" applyAlignment="1">
      <alignment horizontal="center"/>
    </xf>
    <xf numFmtId="0" fontId="105" fillId="0" borderId="10" xfId="0" applyFont="1" applyBorder="1" applyAlignment="1">
      <alignment horizontal="center" vertical="center" wrapText="1"/>
    </xf>
    <xf numFmtId="0" fontId="105" fillId="0" borderId="11" xfId="0" applyFont="1" applyBorder="1" applyAlignment="1">
      <alignment horizontal="center" vertical="center" wrapText="1"/>
    </xf>
    <xf numFmtId="0" fontId="105" fillId="0" borderId="13" xfId="0" applyFont="1" applyBorder="1" applyAlignment="1">
      <alignment horizontal="center" vertical="center" wrapText="1"/>
    </xf>
    <xf numFmtId="0" fontId="118" fillId="33" borderId="11" xfId="0" applyFont="1" applyFill="1" applyBorder="1" applyAlignment="1">
      <alignment horizontal="center" vertical="center" wrapText="1"/>
    </xf>
    <xf numFmtId="0" fontId="118" fillId="33" borderId="11" xfId="0" applyFont="1" applyFill="1" applyBorder="1" applyAlignment="1">
      <alignment horizontal="center" vertical="center"/>
    </xf>
    <xf numFmtId="0" fontId="118" fillId="33" borderId="13" xfId="0" applyFont="1" applyFill="1" applyBorder="1" applyAlignment="1">
      <alignment horizontal="center" vertical="center"/>
    </xf>
    <xf numFmtId="0" fontId="19" fillId="33" borderId="17" xfId="0" applyFont="1" applyFill="1" applyBorder="1" applyAlignment="1">
      <alignment horizontal="center" vertical="center" wrapText="1"/>
    </xf>
    <xf numFmtId="0" fontId="19" fillId="33" borderId="15" xfId="0" applyFont="1" applyFill="1" applyBorder="1" applyAlignment="1">
      <alignment horizontal="center" vertical="center" wrapText="1"/>
    </xf>
    <xf numFmtId="0" fontId="105" fillId="33" borderId="10" xfId="0" applyFont="1" applyFill="1" applyBorder="1" applyAlignment="1">
      <alignment horizontal="center" vertical="center" wrapText="1"/>
    </xf>
    <xf numFmtId="0" fontId="105" fillId="33" borderId="11" xfId="0" applyFont="1" applyFill="1" applyBorder="1" applyAlignment="1">
      <alignment horizontal="center" vertical="center" wrapText="1"/>
    </xf>
    <xf numFmtId="0" fontId="105" fillId="33" borderId="13" xfId="0" applyFont="1" applyFill="1" applyBorder="1" applyAlignment="1">
      <alignment horizontal="center" vertical="center" wrapText="1"/>
    </xf>
    <xf numFmtId="0" fontId="19" fillId="33" borderId="10"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3" borderId="13" xfId="0" applyFont="1" applyFill="1" applyBorder="1" applyAlignment="1">
      <alignment horizontal="center" vertical="center" wrapText="1"/>
    </xf>
    <xf numFmtId="0" fontId="118" fillId="33" borderId="0" xfId="0" applyFont="1" applyFill="1" applyBorder="1" applyAlignment="1">
      <alignment horizontal="left" vertical="top" wrapText="1"/>
    </xf>
    <xf numFmtId="0" fontId="19" fillId="33" borderId="10" xfId="0" applyFont="1" applyFill="1" applyBorder="1" applyAlignment="1">
      <alignment horizontal="center" vertical="center"/>
    </xf>
    <xf numFmtId="0" fontId="19" fillId="33" borderId="11" xfId="0" applyFont="1" applyFill="1" applyBorder="1" applyAlignment="1">
      <alignment horizontal="center" vertical="center"/>
    </xf>
    <xf numFmtId="0" fontId="19" fillId="33" borderId="13" xfId="0" applyFont="1" applyFill="1" applyBorder="1" applyAlignment="1">
      <alignment horizontal="center" vertical="center"/>
    </xf>
    <xf numFmtId="0" fontId="23" fillId="33" borderId="10" xfId="0" applyFont="1" applyFill="1" applyBorder="1" applyAlignment="1">
      <alignment horizontal="center" vertical="center"/>
    </xf>
    <xf numFmtId="0" fontId="23" fillId="33" borderId="11" xfId="0" applyFont="1" applyFill="1" applyBorder="1" applyAlignment="1">
      <alignment horizontal="center" vertical="center"/>
    </xf>
    <xf numFmtId="0" fontId="23" fillId="33" borderId="13" xfId="0" applyFont="1" applyFill="1" applyBorder="1" applyAlignment="1">
      <alignment horizontal="center" vertical="center"/>
    </xf>
    <xf numFmtId="0" fontId="19" fillId="36" borderId="10" xfId="0" applyFont="1" applyFill="1" applyBorder="1" applyAlignment="1">
      <alignment horizontal="center" vertical="center" wrapText="1"/>
    </xf>
    <xf numFmtId="0" fontId="19" fillId="36" borderId="11" xfId="0" applyFont="1" applyFill="1" applyBorder="1" applyAlignment="1">
      <alignment horizontal="center" vertical="center"/>
    </xf>
    <xf numFmtId="0" fontId="19" fillId="36" borderId="13" xfId="0" applyFont="1" applyFill="1" applyBorder="1" applyAlignment="1">
      <alignment horizontal="center" vertical="center"/>
    </xf>
    <xf numFmtId="0" fontId="107" fillId="33" borderId="10" xfId="0" applyFont="1" applyFill="1" applyBorder="1" applyAlignment="1">
      <alignment horizontal="center" vertical="center" wrapText="1"/>
    </xf>
    <xf numFmtId="0" fontId="107" fillId="33" borderId="11" xfId="0" applyFont="1" applyFill="1" applyBorder="1" applyAlignment="1">
      <alignment horizontal="center" vertical="center" wrapText="1"/>
    </xf>
    <xf numFmtId="0" fontId="107" fillId="33" borderId="13" xfId="0" applyFont="1" applyFill="1" applyBorder="1" applyAlignment="1">
      <alignment horizontal="center" vertical="center" wrapText="1"/>
    </xf>
    <xf numFmtId="0" fontId="21" fillId="36" borderId="10" xfId="0" applyFont="1" applyFill="1" applyBorder="1" applyAlignment="1">
      <alignment horizontal="center" vertical="center" wrapText="1"/>
    </xf>
    <xf numFmtId="0" fontId="21" fillId="36" borderId="11" xfId="0" applyFont="1" applyFill="1" applyBorder="1" applyAlignment="1">
      <alignment horizontal="center" vertical="center" wrapText="1"/>
    </xf>
    <xf numFmtId="0" fontId="21" fillId="36" borderId="13" xfId="0" applyFont="1" applyFill="1" applyBorder="1" applyAlignment="1">
      <alignment horizontal="center" vertical="center" wrapText="1"/>
    </xf>
    <xf numFmtId="9" fontId="19" fillId="33" borderId="10" xfId="0" applyNumberFormat="1" applyFont="1" applyFill="1" applyBorder="1" applyAlignment="1">
      <alignment horizontal="center" vertical="center"/>
    </xf>
    <xf numFmtId="9" fontId="19" fillId="33" borderId="26" xfId="0" applyNumberFormat="1" applyFont="1" applyFill="1" applyBorder="1" applyAlignment="1">
      <alignment horizontal="center" vertical="center"/>
    </xf>
    <xf numFmtId="9" fontId="19" fillId="33" borderId="11" xfId="0" applyNumberFormat="1" applyFont="1" applyFill="1" applyBorder="1" applyAlignment="1">
      <alignment horizontal="center" vertical="center"/>
    </xf>
    <xf numFmtId="9" fontId="19" fillId="33" borderId="13" xfId="0" applyNumberFormat="1" applyFont="1" applyFill="1" applyBorder="1" applyAlignment="1">
      <alignment horizontal="center" vertical="center"/>
    </xf>
    <xf numFmtId="9" fontId="19" fillId="36" borderId="11" xfId="0" applyNumberFormat="1" applyFont="1" applyFill="1" applyBorder="1" applyAlignment="1">
      <alignment horizontal="center" vertical="center"/>
    </xf>
    <xf numFmtId="9" fontId="19" fillId="36" borderId="13" xfId="0" applyNumberFormat="1" applyFont="1" applyFill="1" applyBorder="1" applyAlignment="1">
      <alignment horizontal="center" vertical="center"/>
    </xf>
    <xf numFmtId="0" fontId="19" fillId="33" borderId="20" xfId="0" applyFont="1" applyFill="1" applyBorder="1" applyAlignment="1">
      <alignment horizontal="center" vertical="center" wrapText="1"/>
    </xf>
    <xf numFmtId="0" fontId="19" fillId="33" borderId="12" xfId="0" applyFont="1" applyFill="1" applyBorder="1" applyAlignment="1">
      <alignment horizontal="center" vertical="center" wrapText="1"/>
    </xf>
    <xf numFmtId="0" fontId="19" fillId="33" borderId="14" xfId="0" applyFont="1" applyFill="1" applyBorder="1" applyAlignment="1">
      <alignment horizontal="center" vertical="center" wrapText="1"/>
    </xf>
    <xf numFmtId="0" fontId="16" fillId="0" borderId="0" xfId="0" applyFont="1" applyAlignment="1">
      <alignment horizontal="center" wrapText="1"/>
    </xf>
    <xf numFmtId="0" fontId="16" fillId="0" borderId="0" xfId="0" applyFont="1" applyAlignment="1">
      <alignment horizontal="center"/>
    </xf>
    <xf numFmtId="0" fontId="20" fillId="0" borderId="0" xfId="48" applyFont="1" applyAlignment="1">
      <alignment horizontal="center"/>
    </xf>
    <xf numFmtId="0" fontId="114" fillId="37" borderId="0" xfId="48" applyFont="1" applyFill="1" applyAlignment="1">
      <alignment horizontal="center"/>
    </xf>
    <xf numFmtId="0" fontId="105" fillId="0" borderId="18" xfId="48" applyFont="1" applyFill="1" applyBorder="1" applyAlignment="1">
      <alignment horizontal="center" vertical="center"/>
    </xf>
    <xf numFmtId="49" fontId="105" fillId="0" borderId="10" xfId="48" applyNumberFormat="1" applyFont="1" applyFill="1" applyBorder="1" applyAlignment="1">
      <alignment horizontal="center" vertical="center"/>
    </xf>
    <xf numFmtId="49" fontId="105" fillId="0" borderId="11" xfId="48" applyNumberFormat="1" applyFont="1" applyFill="1" applyBorder="1" applyAlignment="1">
      <alignment horizontal="center" vertical="center"/>
    </xf>
    <xf numFmtId="49" fontId="105" fillId="0" borderId="13" xfId="48" applyNumberFormat="1" applyFont="1" applyFill="1" applyBorder="1" applyAlignment="1">
      <alignment horizontal="center" vertical="center"/>
    </xf>
    <xf numFmtId="0" fontId="105" fillId="0" borderId="10" xfId="48" applyFont="1" applyFill="1" applyBorder="1" applyAlignment="1">
      <alignment horizontal="center" vertical="center" wrapText="1"/>
    </xf>
    <xf numFmtId="0" fontId="105" fillId="0" borderId="11" xfId="48" applyFont="1" applyFill="1" applyBorder="1" applyAlignment="1">
      <alignment horizontal="center" vertical="center" wrapText="1"/>
    </xf>
    <xf numFmtId="0" fontId="105" fillId="0" borderId="13" xfId="48" applyFont="1" applyFill="1" applyBorder="1" applyAlignment="1">
      <alignment horizontal="center" vertical="center" wrapText="1"/>
    </xf>
    <xf numFmtId="0" fontId="20" fillId="33" borderId="10" xfId="48" applyFont="1" applyFill="1" applyBorder="1" applyAlignment="1">
      <alignment horizontal="center" vertical="center"/>
    </xf>
    <xf numFmtId="0" fontId="20" fillId="33" borderId="11" xfId="48" applyFont="1" applyFill="1" applyBorder="1" applyAlignment="1">
      <alignment horizontal="center" vertical="center"/>
    </xf>
    <xf numFmtId="0" fontId="20" fillId="33" borderId="13" xfId="48" applyFont="1" applyFill="1" applyBorder="1" applyAlignment="1">
      <alignment horizontal="center" vertical="center"/>
    </xf>
    <xf numFmtId="0" fontId="105" fillId="33" borderId="17" xfId="48" applyFont="1" applyFill="1" applyBorder="1" applyAlignment="1">
      <alignment horizontal="center" vertical="center" wrapText="1"/>
    </xf>
    <xf numFmtId="0" fontId="105" fillId="33" borderId="15" xfId="48" applyFont="1" applyFill="1" applyBorder="1" applyAlignment="1">
      <alignment horizontal="center" vertical="center" wrapText="1"/>
    </xf>
    <xf numFmtId="0" fontId="105" fillId="36" borderId="11" xfId="48" applyFont="1" applyFill="1" applyBorder="1" applyAlignment="1">
      <alignment horizontal="center" vertical="center" wrapText="1"/>
    </xf>
    <xf numFmtId="0" fontId="105" fillId="36" borderId="11" xfId="48" applyFont="1" applyFill="1" applyBorder="1" applyAlignment="1">
      <alignment horizontal="center" vertical="center"/>
    </xf>
    <xf numFmtId="0" fontId="105" fillId="36" borderId="13" xfId="48" applyFont="1" applyFill="1" applyBorder="1" applyAlignment="1">
      <alignment horizontal="center" vertical="center"/>
    </xf>
    <xf numFmtId="0" fontId="109" fillId="33" borderId="10" xfId="48" applyFont="1" applyFill="1" applyBorder="1" applyAlignment="1">
      <alignment horizontal="center" vertical="center" wrapText="1"/>
    </xf>
    <xf numFmtId="0" fontId="109" fillId="33" borderId="11" xfId="48" applyFont="1" applyFill="1" applyBorder="1" applyAlignment="1">
      <alignment horizontal="center" vertical="center" wrapText="1"/>
    </xf>
    <xf numFmtId="0" fontId="109" fillId="33" borderId="13" xfId="48" applyFont="1" applyFill="1" applyBorder="1" applyAlignment="1">
      <alignment horizontal="center" vertical="center" wrapText="1"/>
    </xf>
    <xf numFmtId="0" fontId="105" fillId="0" borderId="10" xfId="48" applyFont="1" applyFill="1" applyBorder="1" applyAlignment="1">
      <alignment horizontal="center" vertical="center"/>
    </xf>
    <xf numFmtId="0" fontId="105" fillId="0" borderId="11" xfId="48" applyFont="1" applyFill="1" applyBorder="1" applyAlignment="1">
      <alignment horizontal="center" vertical="center"/>
    </xf>
    <xf numFmtId="0" fontId="105" fillId="0" borderId="13" xfId="48" applyFont="1" applyFill="1" applyBorder="1" applyAlignment="1">
      <alignment horizontal="center" vertical="center"/>
    </xf>
    <xf numFmtId="0" fontId="20" fillId="36" borderId="10" xfId="48" applyFont="1" applyFill="1" applyBorder="1" applyAlignment="1">
      <alignment horizontal="center" vertical="center" wrapText="1"/>
    </xf>
    <xf numFmtId="0" fontId="20" fillId="36" borderId="11" xfId="48" applyFont="1" applyFill="1" applyBorder="1" applyAlignment="1">
      <alignment horizontal="center" vertical="center" wrapText="1"/>
    </xf>
    <xf numFmtId="0" fontId="20" fillId="36" borderId="13" xfId="48" applyFont="1" applyFill="1" applyBorder="1" applyAlignment="1">
      <alignment horizontal="center" vertical="center" wrapText="1"/>
    </xf>
    <xf numFmtId="0" fontId="105" fillId="36" borderId="10" xfId="48" applyFont="1" applyFill="1" applyBorder="1" applyAlignment="1">
      <alignment horizontal="center" vertical="center" wrapText="1"/>
    </xf>
    <xf numFmtId="0" fontId="152" fillId="33" borderId="10" xfId="48" applyFont="1" applyFill="1" applyBorder="1" applyAlignment="1">
      <alignment horizontal="center" vertical="center" wrapText="1"/>
    </xf>
    <xf numFmtId="0" fontId="152" fillId="33" borderId="11" xfId="48" applyFont="1" applyFill="1" applyBorder="1" applyAlignment="1">
      <alignment horizontal="center" vertical="center" wrapText="1"/>
    </xf>
    <xf numFmtId="0" fontId="152" fillId="33" borderId="13" xfId="48" applyFont="1" applyFill="1" applyBorder="1" applyAlignment="1">
      <alignment horizontal="center" vertical="center" wrapText="1"/>
    </xf>
    <xf numFmtId="0" fontId="105" fillId="33" borderId="10" xfId="48" applyFont="1" applyFill="1" applyBorder="1" applyAlignment="1">
      <alignment horizontal="center" vertical="center" wrapText="1"/>
    </xf>
    <xf numFmtId="0" fontId="105" fillId="33" borderId="11" xfId="48" applyFont="1" applyFill="1" applyBorder="1" applyAlignment="1">
      <alignment horizontal="center" vertical="center" wrapText="1"/>
    </xf>
    <xf numFmtId="0" fontId="105" fillId="33" borderId="13" xfId="48" applyFont="1" applyFill="1" applyBorder="1" applyAlignment="1">
      <alignment horizontal="center" vertical="center" wrapText="1"/>
    </xf>
    <xf numFmtId="0" fontId="105" fillId="0" borderId="10" xfId="48" applyFont="1" applyFill="1" applyBorder="1" applyAlignment="1">
      <alignment horizontal="right" vertical="center" wrapText="1"/>
    </xf>
    <xf numFmtId="0" fontId="105" fillId="0" borderId="11" xfId="48" applyFont="1" applyFill="1" applyBorder="1" applyAlignment="1">
      <alignment horizontal="right" vertical="center" wrapText="1"/>
    </xf>
    <xf numFmtId="0" fontId="105" fillId="0" borderId="13" xfId="48" applyFont="1" applyFill="1" applyBorder="1" applyAlignment="1">
      <alignment horizontal="right" vertical="center" wrapText="1"/>
    </xf>
    <xf numFmtId="0" fontId="105" fillId="36" borderId="13" xfId="48" applyFont="1" applyFill="1" applyBorder="1" applyAlignment="1">
      <alignment horizontal="center" vertical="center" wrapText="1"/>
    </xf>
    <xf numFmtId="0" fontId="105" fillId="33" borderId="10" xfId="48" applyFont="1" applyFill="1" applyBorder="1" applyAlignment="1">
      <alignment horizontal="left" vertical="center" wrapText="1"/>
    </xf>
    <xf numFmtId="0" fontId="105" fillId="33" borderId="11" xfId="48" applyFont="1" applyFill="1" applyBorder="1" applyAlignment="1">
      <alignment horizontal="left" vertical="center" wrapText="1"/>
    </xf>
    <xf numFmtId="0" fontId="105" fillId="33" borderId="13" xfId="48" applyFont="1" applyFill="1" applyBorder="1" applyAlignment="1">
      <alignment horizontal="left" vertical="center" wrapText="1"/>
    </xf>
    <xf numFmtId="0" fontId="105" fillId="0" borderId="17" xfId="48" applyFont="1" applyFill="1" applyBorder="1" applyAlignment="1">
      <alignment horizontal="center" vertical="center" wrapText="1"/>
    </xf>
    <xf numFmtId="0" fontId="105" fillId="0" borderId="15" xfId="48" applyFont="1" applyFill="1" applyBorder="1" applyAlignment="1">
      <alignment horizontal="center" vertical="center" wrapText="1"/>
    </xf>
    <xf numFmtId="0" fontId="111" fillId="33" borderId="10" xfId="48" applyFont="1" applyFill="1" applyBorder="1" applyAlignment="1">
      <alignment horizontal="left" vertical="center" wrapText="1"/>
    </xf>
    <xf numFmtId="0" fontId="111" fillId="33" borderId="11" xfId="48" applyFont="1" applyFill="1" applyBorder="1" applyAlignment="1">
      <alignment horizontal="left" vertical="center" wrapText="1"/>
    </xf>
    <xf numFmtId="0" fontId="111" fillId="33" borderId="135" xfId="48" applyFont="1" applyFill="1" applyBorder="1" applyAlignment="1">
      <alignment horizontal="left" vertical="center" wrapText="1"/>
    </xf>
    <xf numFmtId="0" fontId="105" fillId="0" borderId="14" xfId="48" applyFont="1" applyFill="1" applyBorder="1" applyAlignment="1">
      <alignment horizontal="center" vertical="center"/>
    </xf>
    <xf numFmtId="0" fontId="109" fillId="33" borderId="135" xfId="48" applyFont="1" applyFill="1" applyBorder="1" applyAlignment="1">
      <alignment horizontal="center" vertical="center" wrapText="1"/>
    </xf>
    <xf numFmtId="0" fontId="109" fillId="33" borderId="10" xfId="48" applyFont="1" applyFill="1" applyBorder="1" applyAlignment="1">
      <alignment horizontal="left" vertical="center" wrapText="1"/>
    </xf>
    <xf numFmtId="0" fontId="109" fillId="33" borderId="11" xfId="48" applyFont="1" applyFill="1" applyBorder="1" applyAlignment="1">
      <alignment horizontal="left" vertical="center" wrapText="1"/>
    </xf>
    <xf numFmtId="0" fontId="109" fillId="33" borderId="135" xfId="48" applyFont="1" applyFill="1" applyBorder="1" applyAlignment="1">
      <alignment horizontal="left" vertical="center" wrapText="1"/>
    </xf>
    <xf numFmtId="0" fontId="105" fillId="36" borderId="25" xfId="48" applyFont="1" applyFill="1" applyBorder="1" applyAlignment="1">
      <alignment horizontal="center" vertical="center" wrapText="1"/>
    </xf>
    <xf numFmtId="0" fontId="105" fillId="36" borderId="26" xfId="48" applyFont="1" applyFill="1" applyBorder="1" applyAlignment="1">
      <alignment horizontal="center" vertical="center" wrapText="1"/>
    </xf>
    <xf numFmtId="0" fontId="105" fillId="36" borderId="27" xfId="48" applyFont="1" applyFill="1" applyBorder="1" applyAlignment="1">
      <alignment horizontal="center" vertical="center" wrapText="1"/>
    </xf>
    <xf numFmtId="0" fontId="20" fillId="33" borderId="21" xfId="48" applyFont="1" applyFill="1" applyBorder="1" applyAlignment="1">
      <alignment horizontal="center" vertical="center" wrapText="1"/>
    </xf>
    <xf numFmtId="0" fontId="105" fillId="0" borderId="20" xfId="48" applyFont="1" applyFill="1" applyBorder="1" applyAlignment="1">
      <alignment horizontal="center" vertical="center"/>
    </xf>
    <xf numFmtId="0" fontId="105" fillId="0" borderId="12" xfId="48" applyFont="1" applyFill="1" applyBorder="1" applyAlignment="1">
      <alignment horizontal="center" vertical="center"/>
    </xf>
    <xf numFmtId="0" fontId="20" fillId="33" borderId="79" xfId="48" applyFont="1" applyFill="1" applyBorder="1" applyAlignment="1">
      <alignment horizontal="center" vertical="center" wrapText="1"/>
    </xf>
    <xf numFmtId="0" fontId="20" fillId="33" borderId="136" xfId="48" applyFont="1" applyFill="1" applyBorder="1" applyAlignment="1">
      <alignment horizontal="center" vertical="center" wrapText="1"/>
    </xf>
    <xf numFmtId="0" fontId="20" fillId="33" borderId="134" xfId="48" applyFont="1" applyFill="1" applyBorder="1" applyAlignment="1">
      <alignment horizontal="center" vertical="center" wrapText="1"/>
    </xf>
    <xf numFmtId="0" fontId="20" fillId="33" borderId="20" xfId="48" applyFont="1" applyFill="1" applyBorder="1" applyAlignment="1">
      <alignment horizontal="center" vertical="center" wrapText="1"/>
    </xf>
    <xf numFmtId="0" fontId="20" fillId="33" borderId="12" xfId="48" applyFont="1" applyFill="1" applyBorder="1" applyAlignment="1">
      <alignment horizontal="center" vertical="center" wrapText="1"/>
    </xf>
    <xf numFmtId="0" fontId="20" fillId="33" borderId="14" xfId="48" applyFont="1" applyFill="1" applyBorder="1" applyAlignment="1">
      <alignment horizontal="center" vertical="center" wrapText="1"/>
    </xf>
    <xf numFmtId="0" fontId="20" fillId="33" borderId="10" xfId="48" applyFont="1" applyFill="1" applyBorder="1" applyAlignment="1">
      <alignment horizontal="center" vertical="center" wrapText="1"/>
    </xf>
    <xf numFmtId="0" fontId="20" fillId="33" borderId="11" xfId="48" applyFont="1" applyFill="1" applyBorder="1" applyAlignment="1">
      <alignment horizontal="center" vertical="center" wrapText="1"/>
    </xf>
    <xf numFmtId="0" fontId="20" fillId="36" borderId="10" xfId="48" applyFont="1" applyFill="1" applyBorder="1" applyAlignment="1">
      <alignment horizontal="center" vertical="center"/>
    </xf>
    <xf numFmtId="0" fontId="20" fillId="36" borderId="11" xfId="48" applyFont="1" applyFill="1" applyBorder="1" applyAlignment="1">
      <alignment horizontal="center" vertical="center"/>
    </xf>
    <xf numFmtId="0" fontId="20" fillId="36" borderId="13" xfId="48" applyFont="1" applyFill="1" applyBorder="1" applyAlignment="1">
      <alignment horizontal="center" vertical="center"/>
    </xf>
    <xf numFmtId="9" fontId="20" fillId="36" borderId="10" xfId="48" applyNumberFormat="1" applyFont="1" applyFill="1" applyBorder="1" applyAlignment="1">
      <alignment horizontal="center" vertical="center"/>
    </xf>
    <xf numFmtId="9" fontId="20" fillId="36" borderId="11" xfId="48" applyNumberFormat="1" applyFont="1" applyFill="1" applyBorder="1" applyAlignment="1">
      <alignment horizontal="center" vertical="center"/>
    </xf>
    <xf numFmtId="9" fontId="20" fillId="36" borderId="13" xfId="48" applyNumberFormat="1" applyFont="1" applyFill="1" applyBorder="1" applyAlignment="1">
      <alignment horizontal="center" vertical="center"/>
    </xf>
    <xf numFmtId="9" fontId="105" fillId="36" borderId="10" xfId="48" applyNumberFormat="1" applyFont="1" applyFill="1" applyBorder="1" applyAlignment="1">
      <alignment horizontal="center" vertical="center"/>
    </xf>
    <xf numFmtId="9" fontId="105" fillId="36" borderId="13" xfId="48" applyNumberFormat="1" applyFont="1" applyFill="1" applyBorder="1" applyAlignment="1">
      <alignment horizontal="center" vertical="center"/>
    </xf>
    <xf numFmtId="0" fontId="20" fillId="36" borderId="26" xfId="48" applyFont="1" applyFill="1" applyBorder="1" applyAlignment="1">
      <alignment horizontal="center" vertical="center" wrapText="1"/>
    </xf>
    <xf numFmtId="0" fontId="20" fillId="36" borderId="27" xfId="48" applyFont="1" applyFill="1" applyBorder="1" applyAlignment="1">
      <alignment horizontal="center" vertical="center" wrapText="1"/>
    </xf>
    <xf numFmtId="0" fontId="105" fillId="33" borderId="25" xfId="48" applyFont="1" applyFill="1" applyBorder="1" applyAlignment="1">
      <alignment horizontal="center" vertical="center" wrapText="1"/>
    </xf>
    <xf numFmtId="0" fontId="105" fillId="33" borderId="26" xfId="48" applyFont="1" applyFill="1" applyBorder="1" applyAlignment="1">
      <alignment horizontal="center" vertical="center" wrapText="1"/>
    </xf>
    <xf numFmtId="0" fontId="105" fillId="33" borderId="27" xfId="48" applyFont="1" applyFill="1" applyBorder="1" applyAlignment="1">
      <alignment horizontal="center" vertical="center" wrapText="1"/>
    </xf>
    <xf numFmtId="0" fontId="105" fillId="33" borderId="82" xfId="48" applyFont="1" applyFill="1" applyBorder="1" applyAlignment="1">
      <alignment horizontal="center" vertical="center"/>
    </xf>
    <xf numFmtId="0" fontId="105" fillId="33" borderId="83" xfId="48" applyFont="1" applyFill="1" applyBorder="1" applyAlignment="1">
      <alignment horizontal="center" vertical="center"/>
    </xf>
    <xf numFmtId="0" fontId="105" fillId="33" borderId="84" xfId="48" applyFont="1" applyFill="1" applyBorder="1" applyAlignment="1">
      <alignment horizontal="center" vertical="center"/>
    </xf>
    <xf numFmtId="0" fontId="105" fillId="0" borderId="25" xfId="48" applyFont="1" applyFill="1" applyBorder="1" applyAlignment="1">
      <alignment horizontal="center" vertical="center" wrapText="1"/>
    </xf>
    <xf numFmtId="0" fontId="105" fillId="0" borderId="26" xfId="48" applyFont="1" applyFill="1" applyBorder="1" applyAlignment="1">
      <alignment horizontal="center" vertical="center" wrapText="1"/>
    </xf>
    <xf numFmtId="0" fontId="105" fillId="0" borderId="27" xfId="48" applyFont="1" applyFill="1" applyBorder="1" applyAlignment="1">
      <alignment horizontal="center" vertical="center" wrapText="1"/>
    </xf>
    <xf numFmtId="0" fontId="105" fillId="33" borderId="10" xfId="48" applyFont="1" applyFill="1" applyBorder="1" applyAlignment="1">
      <alignment horizontal="center" vertical="center"/>
    </xf>
    <xf numFmtId="0" fontId="105" fillId="33" borderId="11" xfId="48" applyFont="1" applyFill="1" applyBorder="1" applyAlignment="1">
      <alignment horizontal="center" vertical="center"/>
    </xf>
    <xf numFmtId="0" fontId="105" fillId="33" borderId="13" xfId="48" applyFont="1" applyFill="1" applyBorder="1" applyAlignment="1">
      <alignment horizontal="center" vertical="center"/>
    </xf>
    <xf numFmtId="9" fontId="105" fillId="36" borderId="11" xfId="48" applyNumberFormat="1" applyFont="1" applyFill="1" applyBorder="1" applyAlignment="1">
      <alignment horizontal="center" vertical="center"/>
    </xf>
    <xf numFmtId="9" fontId="105" fillId="36" borderId="78" xfId="48" applyNumberFormat="1" applyFont="1" applyFill="1" applyBorder="1" applyAlignment="1">
      <alignment horizontal="center" vertical="center"/>
    </xf>
    <xf numFmtId="0" fontId="105" fillId="33" borderId="20" xfId="48" applyFont="1" applyFill="1" applyBorder="1" applyAlignment="1">
      <alignment horizontal="center" vertical="center" wrapText="1"/>
    </xf>
    <xf numFmtId="0" fontId="105" fillId="33" borderId="12" xfId="48" applyFont="1" applyFill="1" applyBorder="1" applyAlignment="1">
      <alignment horizontal="center" vertical="center" wrapText="1"/>
    </xf>
    <xf numFmtId="0" fontId="105" fillId="33" borderId="14" xfId="48" applyFont="1" applyFill="1" applyBorder="1" applyAlignment="1">
      <alignment horizontal="center" vertical="center" wrapText="1"/>
    </xf>
    <xf numFmtId="0" fontId="20" fillId="33" borderId="13" xfId="48" applyFont="1" applyFill="1" applyBorder="1" applyAlignment="1">
      <alignment horizontal="center" vertical="center" wrapText="1"/>
    </xf>
    <xf numFmtId="0" fontId="105" fillId="0" borderId="20" xfId="48" applyFont="1" applyFill="1" applyBorder="1" applyAlignment="1">
      <alignment horizontal="center" vertical="center" wrapText="1"/>
    </xf>
    <xf numFmtId="0" fontId="105" fillId="0" borderId="12" xfId="48" applyFont="1" applyFill="1" applyBorder="1" applyAlignment="1">
      <alignment horizontal="center" vertical="center" wrapText="1"/>
    </xf>
    <xf numFmtId="0" fontId="105" fillId="0" borderId="14" xfId="48" applyFont="1" applyFill="1" applyBorder="1" applyAlignment="1">
      <alignment horizontal="center" vertical="center" wrapText="1"/>
    </xf>
    <xf numFmtId="0" fontId="20" fillId="0" borderId="25" xfId="48" applyFont="1" applyFill="1" applyBorder="1" applyAlignment="1">
      <alignment horizontal="center" vertical="center" wrapText="1"/>
    </xf>
    <xf numFmtId="0" fontId="20" fillId="0" borderId="26" xfId="48" applyFont="1" applyFill="1" applyBorder="1" applyAlignment="1">
      <alignment horizontal="center" vertical="center" wrapText="1"/>
    </xf>
    <xf numFmtId="0" fontId="20" fillId="0" borderId="27" xfId="48" applyFont="1" applyFill="1" applyBorder="1" applyAlignment="1">
      <alignment horizontal="center" vertical="center" wrapText="1"/>
    </xf>
    <xf numFmtId="0" fontId="20" fillId="33" borderId="25" xfId="48" applyFont="1" applyFill="1" applyBorder="1" applyAlignment="1">
      <alignment horizontal="center" vertical="center" wrapText="1"/>
    </xf>
    <xf numFmtId="0" fontId="20" fillId="33" borderId="26" xfId="48" applyFont="1" applyFill="1" applyBorder="1" applyAlignment="1">
      <alignment horizontal="center" vertical="center" wrapText="1"/>
    </xf>
    <xf numFmtId="0" fontId="20" fillId="33" borderId="27" xfId="48" applyFont="1" applyFill="1" applyBorder="1" applyAlignment="1">
      <alignment horizontal="center" vertical="center" wrapText="1"/>
    </xf>
    <xf numFmtId="9" fontId="20" fillId="0" borderId="25" xfId="48" applyNumberFormat="1" applyFont="1" applyFill="1" applyBorder="1" applyAlignment="1">
      <alignment horizontal="center" vertical="center" wrapText="1"/>
    </xf>
    <xf numFmtId="9" fontId="20" fillId="0" borderId="26" xfId="48" applyNumberFormat="1" applyFont="1" applyFill="1" applyBorder="1" applyAlignment="1">
      <alignment horizontal="center" vertical="center" wrapText="1"/>
    </xf>
    <xf numFmtId="9" fontId="20" fillId="0" borderId="27" xfId="48" applyNumberFormat="1" applyFont="1" applyFill="1" applyBorder="1" applyAlignment="1">
      <alignment horizontal="center" vertical="center" wrapText="1"/>
    </xf>
    <xf numFmtId="3" fontId="20" fillId="0" borderId="25" xfId="48" applyNumberFormat="1" applyFont="1" applyFill="1" applyBorder="1" applyAlignment="1">
      <alignment horizontal="center" vertical="center"/>
    </xf>
    <xf numFmtId="3" fontId="20" fillId="0" borderId="26" xfId="48" applyNumberFormat="1" applyFont="1" applyFill="1" applyBorder="1" applyAlignment="1">
      <alignment horizontal="center" vertical="center"/>
    </xf>
    <xf numFmtId="3" fontId="20" fillId="0" borderId="27" xfId="48" applyNumberFormat="1" applyFont="1" applyFill="1" applyBorder="1" applyAlignment="1">
      <alignment horizontal="center" vertical="center"/>
    </xf>
    <xf numFmtId="0" fontId="105" fillId="0" borderId="78" xfId="48" applyFont="1" applyFill="1" applyBorder="1" applyAlignment="1">
      <alignment horizontal="center" vertical="center" wrapText="1"/>
    </xf>
    <xf numFmtId="0" fontId="105" fillId="0" borderId="20" xfId="48" applyFont="1" applyFill="1" applyBorder="1" applyAlignment="1">
      <alignment horizontal="center" wrapText="1"/>
    </xf>
    <xf numFmtId="0" fontId="105" fillId="0" borderId="12" xfId="48" applyFont="1" applyFill="1" applyBorder="1" applyAlignment="1">
      <alignment horizontal="center" wrapText="1"/>
    </xf>
    <xf numFmtId="0" fontId="105" fillId="0" borderId="14" xfId="48" applyFont="1" applyFill="1" applyBorder="1" applyAlignment="1">
      <alignment horizontal="center" wrapText="1"/>
    </xf>
    <xf numFmtId="9" fontId="105" fillId="0" borderId="20" xfId="48" applyNumberFormat="1" applyFont="1" applyFill="1" applyBorder="1" applyAlignment="1">
      <alignment horizontal="center" vertical="center" wrapText="1"/>
    </xf>
    <xf numFmtId="9" fontId="105" fillId="0" borderId="12" xfId="48" applyNumberFormat="1" applyFont="1" applyFill="1" applyBorder="1" applyAlignment="1">
      <alignment horizontal="center" vertical="center" wrapText="1"/>
    </xf>
    <xf numFmtId="9" fontId="105" fillId="0" borderId="14" xfId="48" applyNumberFormat="1" applyFont="1" applyFill="1" applyBorder="1" applyAlignment="1">
      <alignment horizontal="center" vertical="center" wrapText="1"/>
    </xf>
    <xf numFmtId="9" fontId="20" fillId="0" borderId="78" xfId="48" applyNumberFormat="1" applyFont="1" applyFill="1" applyBorder="1" applyAlignment="1">
      <alignment horizontal="center" vertical="center" wrapText="1"/>
    </xf>
    <xf numFmtId="9" fontId="20" fillId="0" borderId="20" xfId="48" applyNumberFormat="1" applyFont="1" applyFill="1" applyBorder="1" applyAlignment="1">
      <alignment horizontal="center" vertical="center" wrapText="1"/>
    </xf>
    <xf numFmtId="9" fontId="20" fillId="0" borderId="12" xfId="48" applyNumberFormat="1" applyFont="1" applyFill="1" applyBorder="1" applyAlignment="1">
      <alignment horizontal="center" vertical="center" wrapText="1"/>
    </xf>
    <xf numFmtId="9" fontId="20" fillId="0" borderId="14" xfId="48" applyNumberFormat="1" applyFont="1" applyFill="1" applyBorder="1" applyAlignment="1">
      <alignment horizontal="center" vertical="center" wrapText="1"/>
    </xf>
    <xf numFmtId="0" fontId="105" fillId="33" borderId="78" xfId="48" applyFont="1" applyFill="1" applyBorder="1" applyAlignment="1">
      <alignment horizontal="center" vertical="center" wrapText="1"/>
    </xf>
    <xf numFmtId="0" fontId="105" fillId="33" borderId="20" xfId="48" applyFont="1" applyFill="1" applyBorder="1" applyAlignment="1">
      <alignment horizontal="center" vertical="center"/>
    </xf>
    <xf numFmtId="0" fontId="105" fillId="33" borderId="12" xfId="48" applyFont="1" applyFill="1" applyBorder="1" applyAlignment="1">
      <alignment horizontal="center" vertical="center"/>
    </xf>
    <xf numFmtId="0" fontId="105" fillId="33" borderId="14" xfId="48" applyFont="1" applyFill="1" applyBorder="1" applyAlignment="1">
      <alignment horizontal="center" vertical="center"/>
    </xf>
    <xf numFmtId="9" fontId="20" fillId="33" borderId="10" xfId="48" applyNumberFormat="1" applyFont="1" applyFill="1" applyBorder="1" applyAlignment="1">
      <alignment horizontal="center" vertical="center" wrapText="1"/>
    </xf>
    <xf numFmtId="0" fontId="105" fillId="36" borderId="10" xfId="48" applyFont="1" applyFill="1" applyBorder="1" applyAlignment="1">
      <alignment horizontal="center" vertical="center"/>
    </xf>
    <xf numFmtId="9" fontId="20" fillId="33" borderId="10" xfId="48" applyNumberFormat="1" applyFont="1" applyFill="1" applyBorder="1" applyAlignment="1">
      <alignment horizontal="right" vertical="center" wrapText="1"/>
    </xf>
    <xf numFmtId="9" fontId="20" fillId="33" borderId="11" xfId="48" applyNumberFormat="1" applyFont="1" applyFill="1" applyBorder="1" applyAlignment="1">
      <alignment horizontal="right" vertical="center" wrapText="1"/>
    </xf>
    <xf numFmtId="9" fontId="20" fillId="33" borderId="13" xfId="48" applyNumberFormat="1" applyFont="1" applyFill="1" applyBorder="1" applyAlignment="1">
      <alignment horizontal="right" vertical="center" wrapText="1"/>
    </xf>
    <xf numFmtId="9" fontId="20" fillId="33" borderId="11" xfId="48" applyNumberFormat="1" applyFont="1" applyFill="1" applyBorder="1" applyAlignment="1">
      <alignment horizontal="center" vertical="center" wrapText="1"/>
    </xf>
    <xf numFmtId="9" fontId="20" fillId="33" borderId="13" xfId="48" applyNumberFormat="1" applyFont="1" applyFill="1" applyBorder="1" applyAlignment="1">
      <alignment horizontal="center" vertical="center" wrapText="1"/>
    </xf>
    <xf numFmtId="9" fontId="105" fillId="36" borderId="10" xfId="48" applyNumberFormat="1" applyFont="1" applyFill="1" applyBorder="1" applyAlignment="1">
      <alignment horizontal="center" vertical="center" wrapText="1"/>
    </xf>
    <xf numFmtId="9" fontId="105" fillId="36" borderId="11" xfId="48" applyNumberFormat="1" applyFont="1" applyFill="1" applyBorder="1" applyAlignment="1">
      <alignment horizontal="center" vertical="center" wrapText="1"/>
    </xf>
    <xf numFmtId="9" fontId="105" fillId="36" borderId="13" xfId="48" applyNumberFormat="1" applyFont="1" applyFill="1" applyBorder="1" applyAlignment="1">
      <alignment horizontal="center" vertical="center" wrapText="1"/>
    </xf>
    <xf numFmtId="9" fontId="105" fillId="33" borderId="10" xfId="48" applyNumberFormat="1" applyFont="1" applyFill="1" applyBorder="1" applyAlignment="1">
      <alignment horizontal="center" vertical="center" wrapText="1"/>
    </xf>
    <xf numFmtId="9" fontId="105" fillId="33" borderId="11" xfId="48" applyNumberFormat="1" applyFont="1" applyFill="1" applyBorder="1" applyAlignment="1">
      <alignment horizontal="center" vertical="center" wrapText="1"/>
    </xf>
    <xf numFmtId="9" fontId="105" fillId="33" borderId="13" xfId="48" applyNumberFormat="1" applyFont="1" applyFill="1" applyBorder="1" applyAlignment="1">
      <alignment horizontal="center" vertical="center" wrapText="1"/>
    </xf>
    <xf numFmtId="9" fontId="20" fillId="0" borderId="10" xfId="48" applyNumberFormat="1" applyFont="1" applyFill="1" applyBorder="1" applyAlignment="1">
      <alignment horizontal="center" vertical="center" wrapText="1"/>
    </xf>
    <xf numFmtId="9" fontId="20" fillId="0" borderId="11" xfId="48" applyNumberFormat="1" applyFont="1" applyFill="1" applyBorder="1" applyAlignment="1">
      <alignment horizontal="center" vertical="center" wrapText="1"/>
    </xf>
    <xf numFmtId="9" fontId="20" fillId="0" borderId="13" xfId="48" applyNumberFormat="1" applyFont="1" applyFill="1" applyBorder="1" applyAlignment="1">
      <alignment horizontal="center" vertical="center" wrapText="1"/>
    </xf>
    <xf numFmtId="9" fontId="20" fillId="33" borderId="10" xfId="48" applyNumberFormat="1" applyFont="1" applyFill="1" applyBorder="1" applyAlignment="1">
      <alignment horizontal="center" vertical="center"/>
    </xf>
    <xf numFmtId="9" fontId="20" fillId="33" borderId="11" xfId="48" applyNumberFormat="1" applyFont="1" applyFill="1" applyBorder="1" applyAlignment="1">
      <alignment horizontal="center" vertical="center"/>
    </xf>
    <xf numFmtId="9" fontId="20" fillId="33" borderId="13" xfId="48" applyNumberFormat="1" applyFont="1" applyFill="1" applyBorder="1" applyAlignment="1">
      <alignment horizontal="center" vertical="center"/>
    </xf>
    <xf numFmtId="9" fontId="105" fillId="33" borderId="10" xfId="48" applyNumberFormat="1" applyFont="1" applyFill="1" applyBorder="1" applyAlignment="1">
      <alignment horizontal="center" vertical="center"/>
    </xf>
    <xf numFmtId="9" fontId="105" fillId="33" borderId="11" xfId="48" applyNumberFormat="1" applyFont="1" applyFill="1" applyBorder="1" applyAlignment="1">
      <alignment horizontal="center" vertical="center"/>
    </xf>
    <xf numFmtId="9" fontId="105" fillId="33" borderId="13" xfId="48" applyNumberFormat="1" applyFont="1" applyFill="1" applyBorder="1" applyAlignment="1">
      <alignment horizontal="center" vertical="center"/>
    </xf>
    <xf numFmtId="9" fontId="105" fillId="0" borderId="10" xfId="48" applyNumberFormat="1" applyFont="1" applyFill="1" applyBorder="1" applyAlignment="1">
      <alignment horizontal="center" vertical="center" wrapText="1"/>
    </xf>
    <xf numFmtId="9" fontId="105" fillId="0" borderId="11" xfId="48" applyNumberFormat="1" applyFont="1" applyFill="1" applyBorder="1" applyAlignment="1">
      <alignment horizontal="center" vertical="center" wrapText="1"/>
    </xf>
    <xf numFmtId="9" fontId="105" fillId="0" borderId="13" xfId="48" applyNumberFormat="1" applyFont="1" applyFill="1" applyBorder="1" applyAlignment="1">
      <alignment horizontal="center" vertical="center" wrapText="1"/>
    </xf>
    <xf numFmtId="0" fontId="151" fillId="33" borderId="10" xfId="0" applyFont="1" applyFill="1" applyBorder="1" applyAlignment="1">
      <alignment horizontal="center" vertical="center"/>
    </xf>
    <xf numFmtId="0" fontId="151" fillId="33" borderId="11" xfId="0" applyFont="1" applyFill="1" applyBorder="1" applyAlignment="1">
      <alignment horizontal="center" vertical="center"/>
    </xf>
    <xf numFmtId="0" fontId="151" fillId="33" borderId="13" xfId="0" applyFont="1" applyFill="1" applyBorder="1" applyAlignment="1">
      <alignment horizontal="center" vertical="center"/>
    </xf>
    <xf numFmtId="49" fontId="18" fillId="33" borderId="10" xfId="0" quotePrefix="1" applyNumberFormat="1" applyFont="1" applyFill="1" applyBorder="1" applyAlignment="1">
      <alignment horizontal="center" vertical="center"/>
    </xf>
    <xf numFmtId="0" fontId="105" fillId="33" borderId="25" xfId="0" applyFont="1" applyFill="1" applyBorder="1" applyAlignment="1">
      <alignment horizontal="center" vertical="center" wrapText="1"/>
    </xf>
    <xf numFmtId="0" fontId="105" fillId="33" borderId="26" xfId="0" applyFont="1" applyFill="1" applyBorder="1" applyAlignment="1">
      <alignment horizontal="center" vertical="center" wrapText="1"/>
    </xf>
    <xf numFmtId="0" fontId="105" fillId="33" borderId="27" xfId="0" applyFont="1" applyFill="1" applyBorder="1" applyAlignment="1">
      <alignment horizontal="center" vertical="center" wrapText="1"/>
    </xf>
    <xf numFmtId="0" fontId="105" fillId="33" borderId="28" xfId="0" applyFont="1" applyFill="1" applyBorder="1" applyAlignment="1">
      <alignment horizontal="center" vertical="center" wrapText="1"/>
    </xf>
    <xf numFmtId="0" fontId="105" fillId="33" borderId="0" xfId="0" applyFont="1" applyFill="1" applyBorder="1" applyAlignment="1">
      <alignment horizontal="center" vertical="center" wrapText="1"/>
    </xf>
    <xf numFmtId="0" fontId="105" fillId="33" borderId="16" xfId="0" applyFont="1" applyFill="1" applyBorder="1" applyAlignment="1">
      <alignment horizontal="center" vertical="center" wrapText="1"/>
    </xf>
    <xf numFmtId="0" fontId="105" fillId="33" borderId="20" xfId="0" applyFont="1" applyFill="1" applyBorder="1" applyAlignment="1">
      <alignment horizontal="center" vertical="center" wrapText="1"/>
    </xf>
    <xf numFmtId="0" fontId="105" fillId="33" borderId="12" xfId="0" applyFont="1" applyFill="1" applyBorder="1" applyAlignment="1">
      <alignment horizontal="center" vertical="center" wrapText="1"/>
    </xf>
    <xf numFmtId="0" fontId="105" fillId="33" borderId="14" xfId="0" applyFont="1" applyFill="1" applyBorder="1" applyAlignment="1">
      <alignment horizontal="center" vertical="center" wrapText="1"/>
    </xf>
    <xf numFmtId="0" fontId="18" fillId="33" borderId="10" xfId="0" applyFont="1" applyFill="1" applyBorder="1" applyAlignment="1">
      <alignment vertical="center" wrapText="1"/>
    </xf>
    <xf numFmtId="0" fontId="18" fillId="33" borderId="11" xfId="0" applyFont="1" applyFill="1" applyBorder="1" applyAlignment="1">
      <alignment vertical="center" wrapText="1"/>
    </xf>
    <xf numFmtId="0" fontId="18" fillId="33" borderId="13" xfId="0" applyFont="1" applyFill="1" applyBorder="1" applyAlignment="1">
      <alignment vertical="center" wrapText="1"/>
    </xf>
    <xf numFmtId="0" fontId="122" fillId="33" borderId="10" xfId="0" applyFont="1" applyFill="1" applyBorder="1" applyAlignment="1">
      <alignment horizontal="center" vertical="center"/>
    </xf>
    <xf numFmtId="0" fontId="122" fillId="33" borderId="11" xfId="0" applyFont="1" applyFill="1" applyBorder="1" applyAlignment="1">
      <alignment horizontal="center" vertical="center"/>
    </xf>
    <xf numFmtId="0" fontId="122" fillId="33" borderId="13" xfId="0" applyFont="1" applyFill="1" applyBorder="1" applyAlignment="1">
      <alignment horizontal="center" vertical="center"/>
    </xf>
    <xf numFmtId="0" fontId="106" fillId="36" borderId="10" xfId="0" applyFont="1" applyFill="1" applyBorder="1" applyAlignment="1">
      <alignment horizontal="center" vertical="center"/>
    </xf>
    <xf numFmtId="0" fontId="106" fillId="36" borderId="11" xfId="0" applyFont="1" applyFill="1" applyBorder="1" applyAlignment="1">
      <alignment horizontal="center" vertical="center"/>
    </xf>
    <xf numFmtId="0" fontId="106" fillId="36" borderId="13" xfId="0" applyFont="1" applyFill="1" applyBorder="1" applyAlignment="1">
      <alignment horizontal="center" vertical="center"/>
    </xf>
    <xf numFmtId="0" fontId="122" fillId="33" borderId="10" xfId="0" applyFont="1" applyFill="1" applyBorder="1" applyAlignment="1">
      <alignment horizontal="center" vertical="center" wrapText="1"/>
    </xf>
    <xf numFmtId="0" fontId="122" fillId="33" borderId="11" xfId="0" applyFont="1" applyFill="1" applyBorder="1" applyAlignment="1">
      <alignment horizontal="center" vertical="center" wrapText="1"/>
    </xf>
    <xf numFmtId="0" fontId="122" fillId="33" borderId="13" xfId="0" applyFont="1" applyFill="1" applyBorder="1" applyAlignment="1">
      <alignment horizontal="center" vertical="center" wrapText="1"/>
    </xf>
    <xf numFmtId="0" fontId="19" fillId="36" borderId="20" xfId="0" applyFont="1" applyFill="1" applyBorder="1" applyAlignment="1">
      <alignment horizontal="center" vertical="center"/>
    </xf>
    <xf numFmtId="0" fontId="19" fillId="36" borderId="12" xfId="0" applyFont="1" applyFill="1" applyBorder="1" applyAlignment="1">
      <alignment horizontal="center" vertical="center"/>
    </xf>
    <xf numFmtId="0" fontId="19" fillId="36" borderId="14" xfId="0" applyFont="1" applyFill="1" applyBorder="1" applyAlignment="1">
      <alignment horizontal="center" vertical="center"/>
    </xf>
    <xf numFmtId="0" fontId="19" fillId="36" borderId="10" xfId="0" applyFont="1" applyFill="1" applyBorder="1" applyAlignment="1">
      <alignment horizontal="center" vertical="center"/>
    </xf>
    <xf numFmtId="0" fontId="23" fillId="33" borderId="78" xfId="0" applyFont="1" applyFill="1" applyBorder="1" applyAlignment="1">
      <alignment horizontal="center" vertical="center"/>
    </xf>
    <xf numFmtId="0" fontId="21" fillId="33" borderId="78" xfId="0" applyFont="1" applyFill="1" applyBorder="1" applyAlignment="1">
      <alignment horizontal="center" vertical="center" wrapText="1"/>
    </xf>
    <xf numFmtId="9" fontId="19" fillId="36" borderId="78" xfId="0" applyNumberFormat="1" applyFont="1" applyFill="1" applyBorder="1" applyAlignment="1">
      <alignment horizontal="center" vertical="center"/>
    </xf>
    <xf numFmtId="0" fontId="122" fillId="36" borderId="10" xfId="0" applyFont="1" applyFill="1" applyBorder="1" applyAlignment="1">
      <alignment horizontal="left" vertical="center" wrapText="1"/>
    </xf>
    <xf numFmtId="0" fontId="122" fillId="36" borderId="11" xfId="0" applyFont="1" applyFill="1" applyBorder="1" applyAlignment="1">
      <alignment horizontal="left" vertical="center" wrapText="1"/>
    </xf>
    <xf numFmtId="0" fontId="122" fillId="36" borderId="13" xfId="0" applyFont="1" applyFill="1" applyBorder="1" applyAlignment="1">
      <alignment horizontal="left" vertical="center" wrapText="1"/>
    </xf>
    <xf numFmtId="9" fontId="19" fillId="36" borderId="10" xfId="0" applyNumberFormat="1" applyFont="1" applyFill="1" applyBorder="1" applyAlignment="1">
      <alignment horizontal="center" vertical="center"/>
    </xf>
    <xf numFmtId="0" fontId="122" fillId="33" borderId="20" xfId="0" applyFont="1" applyFill="1" applyBorder="1" applyAlignment="1">
      <alignment horizontal="center" vertical="center" wrapText="1"/>
    </xf>
    <xf numFmtId="0" fontId="122" fillId="33" borderId="12" xfId="0" applyFont="1" applyFill="1" applyBorder="1" applyAlignment="1">
      <alignment horizontal="center" vertical="center" wrapText="1"/>
    </xf>
    <xf numFmtId="0" fontId="122" fillId="33" borderId="14" xfId="0" applyFont="1" applyFill="1" applyBorder="1" applyAlignment="1">
      <alignment horizontal="center" vertical="center" wrapText="1"/>
    </xf>
    <xf numFmtId="0" fontId="33" fillId="33" borderId="0" xfId="53" applyFont="1" applyFill="1" applyAlignment="1">
      <alignment horizontal="center"/>
    </xf>
    <xf numFmtId="0" fontId="35" fillId="33" borderId="18" xfId="64" applyFont="1" applyFill="1" applyBorder="1" applyAlignment="1">
      <alignment horizontal="center" vertical="center" wrapText="1"/>
    </xf>
    <xf numFmtId="0" fontId="33" fillId="33" borderId="18" xfId="64" applyFont="1" applyFill="1" applyBorder="1" applyAlignment="1">
      <alignment horizontal="center" vertical="center" wrapText="1"/>
    </xf>
    <xf numFmtId="9" fontId="29" fillId="33" borderId="10" xfId="53" applyNumberFormat="1" applyFont="1" applyFill="1" applyBorder="1" applyAlignment="1">
      <alignment horizontal="center" vertical="center"/>
    </xf>
    <xf numFmtId="9" fontId="29" fillId="33" borderId="26" xfId="53" applyNumberFormat="1" applyFont="1" applyFill="1" applyBorder="1" applyAlignment="1">
      <alignment horizontal="center" vertical="center"/>
    </xf>
    <xf numFmtId="9" fontId="29" fillId="33" borderId="11" xfId="53" applyNumberFormat="1" applyFont="1" applyFill="1" applyBorder="1" applyAlignment="1">
      <alignment horizontal="center" vertical="center"/>
    </xf>
    <xf numFmtId="9" fontId="29" fillId="33" borderId="13" xfId="53" applyNumberFormat="1" applyFont="1" applyFill="1" applyBorder="1" applyAlignment="1">
      <alignment horizontal="center" vertical="center"/>
    </xf>
    <xf numFmtId="9" fontId="29" fillId="33" borderId="10" xfId="64" applyNumberFormat="1" applyFont="1" applyFill="1" applyBorder="1" applyAlignment="1">
      <alignment horizontal="center" vertical="center"/>
    </xf>
    <xf numFmtId="9" fontId="29" fillId="33" borderId="13" xfId="64" applyNumberFormat="1" applyFont="1" applyFill="1" applyBorder="1" applyAlignment="1">
      <alignment horizontal="center" vertical="center"/>
    </xf>
    <xf numFmtId="9" fontId="29" fillId="33" borderId="18" xfId="64" applyNumberFormat="1" applyFont="1" applyFill="1" applyBorder="1" applyAlignment="1">
      <alignment horizontal="center" vertical="center"/>
    </xf>
    <xf numFmtId="0" fontId="29" fillId="33" borderId="10" xfId="53" applyFont="1" applyFill="1" applyBorder="1" applyAlignment="1">
      <alignment horizontal="center" vertical="center"/>
    </xf>
    <xf numFmtId="0" fontId="29" fillId="33" borderId="11" xfId="53" applyFont="1" applyFill="1" applyBorder="1" applyAlignment="1">
      <alignment horizontal="center" vertical="center"/>
    </xf>
    <xf numFmtId="0" fontId="29" fillId="33" borderId="13" xfId="53" applyFont="1" applyFill="1" applyBorder="1" applyAlignment="1">
      <alignment horizontal="center" vertical="center"/>
    </xf>
    <xf numFmtId="0" fontId="29" fillId="33" borderId="18" xfId="64" applyFont="1" applyFill="1" applyBorder="1" applyAlignment="1">
      <alignment horizontal="center" vertical="center"/>
    </xf>
    <xf numFmtId="0" fontId="29" fillId="33" borderId="18" xfId="64" applyFont="1" applyFill="1" applyBorder="1" applyAlignment="1">
      <alignment horizontal="center" vertical="center" wrapText="1"/>
    </xf>
    <xf numFmtId="0" fontId="33" fillId="33" borderId="17" xfId="53" applyFont="1" applyFill="1" applyBorder="1" applyAlignment="1">
      <alignment horizontal="center" vertical="center" wrapText="1"/>
    </xf>
    <xf numFmtId="0" fontId="33" fillId="33" borderId="15" xfId="53" applyFont="1" applyFill="1" applyBorder="1" applyAlignment="1">
      <alignment horizontal="center" vertical="center" wrapText="1"/>
    </xf>
    <xf numFmtId="0" fontId="35" fillId="33" borderId="10" xfId="53" applyFont="1" applyFill="1" applyBorder="1" applyAlignment="1">
      <alignment horizontal="center" vertical="center" wrapText="1"/>
    </xf>
    <xf numFmtId="0" fontId="35" fillId="33" borderId="11" xfId="53" applyFont="1" applyFill="1" applyBorder="1" applyAlignment="1">
      <alignment horizontal="center" vertical="center" wrapText="1"/>
    </xf>
    <xf numFmtId="0" fontId="35" fillId="33" borderId="13" xfId="53" applyFont="1" applyFill="1" applyBorder="1" applyAlignment="1">
      <alignment horizontal="center" vertical="center" wrapText="1"/>
    </xf>
    <xf numFmtId="9" fontId="29" fillId="33" borderId="12" xfId="53" applyNumberFormat="1" applyFont="1" applyFill="1" applyBorder="1" applyAlignment="1">
      <alignment horizontal="center" vertical="center"/>
    </xf>
    <xf numFmtId="0" fontId="29" fillId="33" borderId="10" xfId="53" applyFont="1" applyFill="1" applyBorder="1" applyAlignment="1">
      <alignment horizontal="center" vertical="center" wrapText="1"/>
    </xf>
    <xf numFmtId="0" fontId="29" fillId="33" borderId="11" xfId="53" applyFont="1" applyFill="1" applyBorder="1" applyAlignment="1">
      <alignment horizontal="center" vertical="center" wrapText="1"/>
    </xf>
    <xf numFmtId="0" fontId="29" fillId="33" borderId="13" xfId="53" applyFont="1" applyFill="1" applyBorder="1" applyAlignment="1">
      <alignment horizontal="center" vertical="center" wrapText="1"/>
    </xf>
    <xf numFmtId="9" fontId="29" fillId="33" borderId="20" xfId="53" applyNumberFormat="1" applyFont="1" applyFill="1" applyBorder="1" applyAlignment="1">
      <alignment horizontal="center" vertical="center"/>
    </xf>
    <xf numFmtId="9" fontId="29" fillId="33" borderId="14" xfId="53" applyNumberFormat="1" applyFont="1" applyFill="1" applyBorder="1" applyAlignment="1">
      <alignment horizontal="center" vertical="center"/>
    </xf>
    <xf numFmtId="0" fontId="29" fillId="33" borderId="10" xfId="53" applyFont="1" applyFill="1" applyBorder="1" applyAlignment="1">
      <alignment horizontal="center" vertical="top" wrapText="1"/>
    </xf>
    <xf numFmtId="0" fontId="29" fillId="33" borderId="11" xfId="53" applyFont="1" applyFill="1" applyBorder="1" applyAlignment="1">
      <alignment horizontal="center" vertical="top" wrapText="1"/>
    </xf>
    <xf numFmtId="0" fontId="29" fillId="33" borderId="13" xfId="53" applyFont="1" applyFill="1" applyBorder="1" applyAlignment="1">
      <alignment horizontal="center" vertical="top" wrapText="1"/>
    </xf>
    <xf numFmtId="9" fontId="27" fillId="33" borderId="11" xfId="53" applyNumberFormat="1" applyFont="1" applyFill="1" applyBorder="1" applyAlignment="1">
      <alignment horizontal="center" vertical="center"/>
    </xf>
    <xf numFmtId="9" fontId="27" fillId="33" borderId="13" xfId="53" applyNumberFormat="1" applyFont="1" applyFill="1" applyBorder="1" applyAlignment="1">
      <alignment horizontal="center" vertical="center"/>
    </xf>
    <xf numFmtId="0" fontId="27" fillId="33" borderId="10" xfId="48" applyFont="1" applyFill="1" applyBorder="1" applyAlignment="1">
      <alignment horizontal="center" vertical="center" wrapText="1"/>
    </xf>
    <xf numFmtId="0" fontId="27" fillId="33" borderId="11" xfId="48" applyFont="1" applyFill="1" applyBorder="1" applyAlignment="1">
      <alignment horizontal="center" vertical="center" wrapText="1"/>
    </xf>
    <xf numFmtId="0" fontId="27" fillId="33" borderId="13" xfId="48" applyFont="1" applyFill="1" applyBorder="1" applyAlignment="1">
      <alignment horizontal="center" vertical="center" wrapText="1"/>
    </xf>
    <xf numFmtId="9" fontId="29" fillId="33" borderId="11" xfId="64" applyNumberFormat="1" applyFont="1" applyFill="1" applyBorder="1" applyAlignment="1">
      <alignment horizontal="center" vertical="center"/>
    </xf>
    <xf numFmtId="0" fontId="75" fillId="33" borderId="10" xfId="53" applyFont="1" applyFill="1" applyBorder="1" applyAlignment="1">
      <alignment horizontal="center" vertical="top" wrapText="1"/>
    </xf>
    <xf numFmtId="0" fontId="75" fillId="33" borderId="11" xfId="53" applyFont="1" applyFill="1" applyBorder="1" applyAlignment="1">
      <alignment horizontal="center" vertical="top" wrapText="1"/>
    </xf>
    <xf numFmtId="0" fontId="75" fillId="33" borderId="13" xfId="53" applyFont="1" applyFill="1" applyBorder="1" applyAlignment="1">
      <alignment horizontal="center" vertical="top" wrapText="1"/>
    </xf>
    <xf numFmtId="0" fontId="75" fillId="33" borderId="10" xfId="53" applyFont="1" applyFill="1" applyBorder="1" applyAlignment="1">
      <alignment horizontal="center" vertical="center"/>
    </xf>
    <xf numFmtId="0" fontId="75" fillId="33" borderId="11" xfId="53" applyFont="1" applyFill="1" applyBorder="1" applyAlignment="1">
      <alignment horizontal="center" vertical="center"/>
    </xf>
    <xf numFmtId="0" fontId="75" fillId="33" borderId="13" xfId="53" applyFont="1" applyFill="1" applyBorder="1" applyAlignment="1">
      <alignment horizontal="center" vertical="center"/>
    </xf>
    <xf numFmtId="0" fontId="33" fillId="33" borderId="17" xfId="64" applyFont="1" applyFill="1" applyBorder="1" applyAlignment="1">
      <alignment horizontal="center" vertical="center" wrapText="1"/>
    </xf>
    <xf numFmtId="0" fontId="33" fillId="33" borderId="15" xfId="64" applyFont="1" applyFill="1" applyBorder="1" applyAlignment="1">
      <alignment horizontal="center" vertical="center" wrapText="1"/>
    </xf>
    <xf numFmtId="0" fontId="35" fillId="33" borderId="10" xfId="64" applyFont="1" applyFill="1" applyBorder="1" applyAlignment="1">
      <alignment horizontal="center" vertical="center" wrapText="1"/>
    </xf>
    <xf numFmtId="0" fontId="35" fillId="33" borderId="11" xfId="64" applyFont="1" applyFill="1" applyBorder="1" applyAlignment="1">
      <alignment horizontal="center" vertical="center" wrapText="1"/>
    </xf>
    <xf numFmtId="0" fontId="35" fillId="33" borderId="13" xfId="64" applyFont="1" applyFill="1" applyBorder="1" applyAlignment="1">
      <alignment horizontal="center" vertical="center" wrapText="1"/>
    </xf>
    <xf numFmtId="9" fontId="29" fillId="33" borderId="10" xfId="53" applyNumberFormat="1" applyFont="1" applyFill="1" applyBorder="1" applyAlignment="1">
      <alignment horizontal="center" vertical="center" wrapText="1"/>
    </xf>
    <xf numFmtId="9" fontId="29" fillId="33" borderId="11" xfId="53" applyNumberFormat="1" applyFont="1" applyFill="1" applyBorder="1" applyAlignment="1">
      <alignment horizontal="center" vertical="center" wrapText="1"/>
    </xf>
    <xf numFmtId="9" fontId="29" fillId="33" borderId="13" xfId="53" applyNumberFormat="1" applyFont="1" applyFill="1" applyBorder="1" applyAlignment="1">
      <alignment horizontal="center" vertical="center" wrapText="1"/>
    </xf>
    <xf numFmtId="9" fontId="29" fillId="33" borderId="12" xfId="64" applyNumberFormat="1" applyFont="1" applyFill="1" applyBorder="1" applyAlignment="1">
      <alignment horizontal="center" vertical="center"/>
    </xf>
    <xf numFmtId="0" fontId="29" fillId="33" borderId="10" xfId="64" applyFont="1" applyFill="1" applyBorder="1" applyAlignment="1">
      <alignment horizontal="center" vertical="center" wrapText="1"/>
    </xf>
    <xf numFmtId="0" fontId="29" fillId="33" borderId="11" xfId="64" applyFont="1" applyFill="1" applyBorder="1" applyAlignment="1">
      <alignment horizontal="center" vertical="center" wrapText="1"/>
    </xf>
    <xf numFmtId="0" fontId="29" fillId="33" borderId="13" xfId="64" applyFont="1" applyFill="1" applyBorder="1" applyAlignment="1">
      <alignment horizontal="center" vertical="center" wrapText="1"/>
    </xf>
    <xf numFmtId="0" fontId="29" fillId="33" borderId="10" xfId="64" applyFont="1" applyFill="1" applyBorder="1" applyAlignment="1">
      <alignment horizontal="center" vertical="center"/>
    </xf>
    <xf numFmtId="0" fontId="29" fillId="33" borderId="11" xfId="64" applyFont="1" applyFill="1" applyBorder="1" applyAlignment="1">
      <alignment horizontal="center" vertical="center"/>
    </xf>
    <xf numFmtId="0" fontId="29" fillId="33" borderId="13" xfId="64" applyFont="1" applyFill="1" applyBorder="1" applyAlignment="1">
      <alignment horizontal="center" vertical="center"/>
    </xf>
    <xf numFmtId="9" fontId="29" fillId="33" borderId="0" xfId="53" applyNumberFormat="1" applyFont="1" applyFill="1" applyBorder="1" applyAlignment="1">
      <alignment horizontal="center" vertical="center"/>
    </xf>
    <xf numFmtId="0" fontId="32" fillId="33" borderId="10" xfId="53" applyFont="1" applyFill="1" applyBorder="1" applyAlignment="1">
      <alignment horizontal="center" vertical="center"/>
    </xf>
    <xf numFmtId="0" fontId="32" fillId="33" borderId="11" xfId="53" applyFont="1" applyFill="1" applyBorder="1" applyAlignment="1">
      <alignment horizontal="center" vertical="center"/>
    </xf>
    <xf numFmtId="0" fontId="32" fillId="33" borderId="13" xfId="53" applyFont="1" applyFill="1" applyBorder="1" applyAlignment="1">
      <alignment horizontal="center" vertical="center"/>
    </xf>
    <xf numFmtId="0" fontId="23" fillId="33" borderId="10" xfId="48" applyFont="1" applyFill="1" applyBorder="1" applyAlignment="1">
      <alignment horizontal="center" vertical="center"/>
    </xf>
    <xf numFmtId="0" fontId="23" fillId="33" borderId="11" xfId="48" applyFont="1" applyFill="1" applyBorder="1" applyAlignment="1">
      <alignment horizontal="center" vertical="center"/>
    </xf>
    <xf numFmtId="0" fontId="23" fillId="33" borderId="13" xfId="48" applyFont="1" applyFill="1" applyBorder="1" applyAlignment="1">
      <alignment horizontal="center" vertical="center"/>
    </xf>
    <xf numFmtId="0" fontId="37" fillId="33" borderId="50" xfId="48" applyFont="1" applyFill="1" applyBorder="1" applyAlignment="1">
      <alignment horizontal="center" vertical="center" wrapText="1"/>
    </xf>
    <xf numFmtId="0" fontId="37" fillId="33" borderId="51" xfId="48" applyFont="1" applyFill="1" applyBorder="1" applyAlignment="1">
      <alignment horizontal="center" vertical="center" wrapText="1"/>
    </xf>
    <xf numFmtId="0" fontId="37" fillId="33" borderId="52" xfId="48" applyFont="1" applyFill="1" applyBorder="1" applyAlignment="1">
      <alignment horizontal="center" vertical="center" wrapText="1"/>
    </xf>
    <xf numFmtId="0" fontId="19" fillId="33" borderId="34" xfId="48" applyFont="1" applyFill="1" applyBorder="1" applyAlignment="1">
      <alignment horizontal="center" vertical="center" wrapText="1"/>
    </xf>
    <xf numFmtId="0" fontId="19" fillId="33" borderId="11" xfId="48" applyFont="1" applyFill="1" applyBorder="1" applyAlignment="1">
      <alignment horizontal="center" vertical="center" wrapText="1"/>
    </xf>
    <xf numFmtId="0" fontId="19" fillId="33" borderId="53" xfId="48" applyFont="1" applyFill="1" applyBorder="1" applyAlignment="1">
      <alignment horizontal="center" vertical="center" wrapText="1"/>
    </xf>
    <xf numFmtId="0" fontId="21" fillId="33" borderId="10" xfId="48" applyFont="1" applyFill="1" applyBorder="1" applyAlignment="1">
      <alignment horizontal="center" vertical="center" wrapText="1"/>
    </xf>
    <xf numFmtId="0" fontId="21" fillId="33" borderId="11" xfId="48" applyFont="1" applyFill="1" applyBorder="1" applyAlignment="1">
      <alignment horizontal="center" vertical="center" wrapText="1"/>
    </xf>
    <xf numFmtId="0" fontId="21" fillId="33" borderId="13" xfId="48" applyFont="1" applyFill="1" applyBorder="1" applyAlignment="1">
      <alignment horizontal="center" vertical="center" wrapText="1"/>
    </xf>
    <xf numFmtId="0" fontId="33" fillId="33" borderId="17" xfId="48" applyFont="1" applyFill="1" applyBorder="1" applyAlignment="1">
      <alignment horizontal="center" vertical="center" wrapText="1"/>
    </xf>
    <xf numFmtId="0" fontId="33" fillId="33" borderId="15" xfId="48" applyFont="1" applyFill="1" applyBorder="1" applyAlignment="1">
      <alignment horizontal="center" vertical="center" wrapText="1"/>
    </xf>
    <xf numFmtId="0" fontId="75" fillId="33" borderId="25" xfId="48" applyFont="1" applyFill="1" applyBorder="1" applyAlignment="1">
      <alignment horizontal="center" vertical="center" wrapText="1"/>
    </xf>
    <xf numFmtId="0" fontId="75" fillId="33" borderId="26" xfId="48" applyFont="1" applyFill="1" applyBorder="1" applyAlignment="1">
      <alignment horizontal="center" vertical="center" wrapText="1"/>
    </xf>
    <xf numFmtId="0" fontId="75" fillId="33" borderId="27" xfId="48" applyFont="1" applyFill="1" applyBorder="1" applyAlignment="1">
      <alignment horizontal="center" vertical="center" wrapText="1"/>
    </xf>
    <xf numFmtId="0" fontId="76" fillId="33" borderId="11" xfId="48" applyFont="1" applyFill="1" applyBorder="1" applyAlignment="1">
      <alignment horizontal="center" vertical="center" wrapText="1"/>
    </xf>
    <xf numFmtId="0" fontId="76" fillId="33" borderId="11" xfId="48" applyFont="1" applyFill="1" applyBorder="1" applyAlignment="1">
      <alignment horizontal="center" vertical="center"/>
    </xf>
    <xf numFmtId="0" fontId="76" fillId="33" borderId="13" xfId="48" applyFont="1" applyFill="1" applyBorder="1" applyAlignment="1">
      <alignment horizontal="center" vertical="center"/>
    </xf>
    <xf numFmtId="0" fontId="27" fillId="33" borderId="10" xfId="53" applyFont="1" applyFill="1" applyBorder="1" applyAlignment="1">
      <alignment horizontal="center" vertical="center" wrapText="1"/>
    </xf>
    <xf numFmtId="0" fontId="27" fillId="33" borderId="11" xfId="53" applyFont="1" applyFill="1" applyBorder="1" applyAlignment="1">
      <alignment horizontal="center" vertical="center" wrapText="1"/>
    </xf>
    <xf numFmtId="0" fontId="27" fillId="33" borderId="13" xfId="53" applyFont="1" applyFill="1" applyBorder="1" applyAlignment="1">
      <alignment horizontal="center" vertical="center" wrapText="1"/>
    </xf>
    <xf numFmtId="0" fontId="34" fillId="33" borderId="17" xfId="53" applyFont="1" applyFill="1" applyBorder="1" applyAlignment="1">
      <alignment horizontal="center" vertical="center" wrapText="1"/>
    </xf>
    <xf numFmtId="0" fontId="34" fillId="33" borderId="15" xfId="53" applyFont="1" applyFill="1" applyBorder="1" applyAlignment="1">
      <alignment horizontal="center" vertical="center" wrapText="1"/>
    </xf>
    <xf numFmtId="0" fontId="28" fillId="33" borderId="0" xfId="53" applyFont="1" applyFill="1" applyAlignment="1">
      <alignment horizontal="center"/>
    </xf>
    <xf numFmtId="0" fontId="29" fillId="33" borderId="18" xfId="53" applyFont="1" applyFill="1" applyBorder="1" applyAlignment="1">
      <alignment horizontal="center" vertical="center"/>
    </xf>
    <xf numFmtId="49" fontId="29" fillId="33" borderId="10" xfId="53" applyNumberFormat="1" applyFont="1" applyFill="1" applyBorder="1" applyAlignment="1">
      <alignment horizontal="center" vertical="center"/>
    </xf>
    <xf numFmtId="49" fontId="29" fillId="33" borderId="11" xfId="53" applyNumberFormat="1" applyFont="1" applyFill="1" applyBorder="1" applyAlignment="1">
      <alignment horizontal="center" vertical="center"/>
    </xf>
    <xf numFmtId="49" fontId="29" fillId="33" borderId="13" xfId="53" applyNumberFormat="1" applyFont="1" applyFill="1" applyBorder="1" applyAlignment="1">
      <alignment horizontal="center" vertical="center"/>
    </xf>
    <xf numFmtId="0" fontId="32" fillId="33" borderId="10" xfId="53" applyFont="1" applyFill="1" applyBorder="1" applyAlignment="1">
      <alignment horizontal="center"/>
    </xf>
    <xf numFmtId="0" fontId="32" fillId="33" borderId="11" xfId="53" applyFont="1" applyFill="1" applyBorder="1" applyAlignment="1">
      <alignment horizontal="center"/>
    </xf>
    <xf numFmtId="0" fontId="32" fillId="33" borderId="13" xfId="53" applyFont="1" applyFill="1" applyBorder="1" applyAlignment="1">
      <alignment horizontal="center"/>
    </xf>
    <xf numFmtId="0" fontId="76" fillId="33" borderId="10" xfId="48" applyFont="1" applyFill="1" applyBorder="1" applyAlignment="1">
      <alignment horizontal="center" vertical="center" wrapText="1"/>
    </xf>
    <xf numFmtId="0" fontId="76" fillId="33" borderId="13" xfId="48" applyFont="1" applyFill="1" applyBorder="1" applyAlignment="1">
      <alignment horizontal="center" vertical="center" wrapText="1"/>
    </xf>
    <xf numFmtId="0" fontId="79" fillId="33" borderId="10" xfId="48" applyFont="1" applyFill="1" applyBorder="1" applyAlignment="1">
      <alignment horizontal="center" vertical="center" wrapText="1"/>
    </xf>
    <xf numFmtId="0" fontId="79" fillId="33" borderId="11" xfId="48" applyFont="1" applyFill="1" applyBorder="1" applyAlignment="1">
      <alignment horizontal="center" vertical="center" wrapText="1"/>
    </xf>
    <xf numFmtId="0" fontId="79" fillId="33" borderId="13" xfId="48" applyFont="1" applyFill="1" applyBorder="1" applyAlignment="1">
      <alignment horizontal="center" vertical="center" wrapText="1"/>
    </xf>
    <xf numFmtId="0" fontId="76" fillId="33" borderId="10" xfId="48" applyFont="1" applyFill="1" applyBorder="1" applyAlignment="1">
      <alignment horizontal="center" vertical="center"/>
    </xf>
    <xf numFmtId="0" fontId="105" fillId="33" borderId="10" xfId="44" applyFont="1" applyFill="1" applyBorder="1" applyAlignment="1">
      <alignment horizontal="center" vertical="center"/>
    </xf>
    <xf numFmtId="0" fontId="105" fillId="33" borderId="11" xfId="44" applyFont="1" applyFill="1" applyBorder="1" applyAlignment="1">
      <alignment horizontal="center" vertical="center"/>
    </xf>
    <xf numFmtId="0" fontId="104" fillId="37" borderId="0" xfId="44" applyFont="1" applyFill="1" applyAlignment="1">
      <alignment horizontal="center"/>
    </xf>
    <xf numFmtId="0" fontId="105" fillId="33" borderId="18" xfId="44" applyFont="1" applyFill="1" applyBorder="1" applyAlignment="1">
      <alignment horizontal="center" vertical="center"/>
    </xf>
    <xf numFmtId="49" fontId="105" fillId="33" borderId="10" xfId="44" applyNumberFormat="1" applyFont="1" applyFill="1" applyBorder="1" applyAlignment="1">
      <alignment horizontal="center" vertical="center"/>
    </xf>
    <xf numFmtId="49" fontId="105" fillId="33" borderId="11" xfId="44" applyNumberFormat="1" applyFont="1" applyFill="1" applyBorder="1" applyAlignment="1">
      <alignment horizontal="center" vertical="center"/>
    </xf>
    <xf numFmtId="49" fontId="105" fillId="33" borderId="13" xfId="44" applyNumberFormat="1" applyFont="1" applyFill="1" applyBorder="1" applyAlignment="1">
      <alignment horizontal="center" vertical="center"/>
    </xf>
    <xf numFmtId="0" fontId="105" fillId="33" borderId="10" xfId="44" applyFont="1" applyFill="1" applyBorder="1" applyAlignment="1">
      <alignment horizontal="center" vertical="center" wrapText="1"/>
    </xf>
    <xf numFmtId="0" fontId="105" fillId="33" borderId="11" xfId="44" applyFont="1" applyFill="1" applyBorder="1" applyAlignment="1">
      <alignment horizontal="center" vertical="center" wrapText="1"/>
    </xf>
    <xf numFmtId="0" fontId="105" fillId="33" borderId="13" xfId="44" applyFont="1" applyFill="1" applyBorder="1" applyAlignment="1">
      <alignment horizontal="center" vertical="center" wrapText="1"/>
    </xf>
    <xf numFmtId="0" fontId="20" fillId="36" borderId="10" xfId="44" applyFont="1" applyFill="1" applyBorder="1" applyAlignment="1">
      <alignment horizontal="center" vertical="center" wrapText="1"/>
    </xf>
    <xf numFmtId="0" fontId="20" fillId="36" borderId="11" xfId="44" applyFont="1" applyFill="1" applyBorder="1" applyAlignment="1">
      <alignment horizontal="center" vertical="center" wrapText="1"/>
    </xf>
    <xf numFmtId="0" fontId="20" fillId="36" borderId="13" xfId="44" applyFont="1" applyFill="1" applyBorder="1" applyAlignment="1">
      <alignment horizontal="center" vertical="center" wrapText="1"/>
    </xf>
    <xf numFmtId="0" fontId="105" fillId="0" borderId="25" xfId="0" applyFont="1" applyBorder="1" applyAlignment="1">
      <alignment horizontal="center" vertical="center" wrapText="1"/>
    </xf>
    <xf numFmtId="0" fontId="105" fillId="0" borderId="26" xfId="0" applyFont="1" applyBorder="1" applyAlignment="1">
      <alignment horizontal="center" vertical="center" wrapText="1"/>
    </xf>
    <xf numFmtId="0" fontId="105" fillId="0" borderId="27" xfId="0" applyFont="1" applyBorder="1" applyAlignment="1">
      <alignment horizontal="center" vertical="center" wrapText="1"/>
    </xf>
    <xf numFmtId="0" fontId="105" fillId="0" borderId="28" xfId="0" applyFont="1" applyBorder="1" applyAlignment="1">
      <alignment horizontal="center" vertical="center" wrapText="1"/>
    </xf>
    <xf numFmtId="0" fontId="105" fillId="0" borderId="0" xfId="0" applyFont="1" applyBorder="1" applyAlignment="1">
      <alignment horizontal="center" vertical="center" wrapText="1"/>
    </xf>
    <xf numFmtId="0" fontId="105" fillId="0" borderId="16" xfId="0" applyFont="1" applyBorder="1" applyAlignment="1">
      <alignment horizontal="center" vertical="center" wrapText="1"/>
    </xf>
    <xf numFmtId="0" fontId="105" fillId="0" borderId="20" xfId="0" applyFont="1" applyBorder="1" applyAlignment="1">
      <alignment horizontal="center" vertical="center" wrapText="1"/>
    </xf>
    <xf numFmtId="0" fontId="105" fillId="0" borderId="12" xfId="0" applyFont="1" applyBorder="1" applyAlignment="1">
      <alignment horizontal="center" vertical="center" wrapText="1"/>
    </xf>
    <xf numFmtId="0" fontId="105" fillId="0" borderId="14" xfId="0" applyFont="1" applyBorder="1" applyAlignment="1">
      <alignment horizontal="center" vertical="center" wrapText="1"/>
    </xf>
    <xf numFmtId="0" fontId="105" fillId="33" borderId="11" xfId="0" applyFont="1" applyFill="1" applyBorder="1" applyAlignment="1">
      <alignment horizontal="center" vertical="center"/>
    </xf>
    <xf numFmtId="0" fontId="105" fillId="33" borderId="13" xfId="0" applyFont="1" applyFill="1" applyBorder="1" applyAlignment="1">
      <alignment horizontal="center" vertical="center"/>
    </xf>
    <xf numFmtId="0" fontId="105" fillId="33" borderId="17" xfId="44" applyFont="1" applyFill="1" applyBorder="1" applyAlignment="1">
      <alignment horizontal="center" vertical="center" wrapText="1"/>
    </xf>
    <xf numFmtId="0" fontId="105" fillId="33" borderId="15" xfId="44" applyFont="1" applyFill="1" applyBorder="1" applyAlignment="1">
      <alignment horizontal="center" vertical="center" wrapText="1"/>
    </xf>
    <xf numFmtId="0" fontId="20" fillId="33" borderId="10" xfId="44" applyFont="1" applyFill="1" applyBorder="1" applyAlignment="1">
      <alignment horizontal="center" vertical="center"/>
    </xf>
    <xf numFmtId="0" fontId="20" fillId="33" borderId="11" xfId="44" applyFont="1" applyFill="1" applyBorder="1" applyAlignment="1">
      <alignment horizontal="center" vertical="center"/>
    </xf>
    <xf numFmtId="0" fontId="20" fillId="33" borderId="13" xfId="44" applyFont="1" applyFill="1" applyBorder="1" applyAlignment="1">
      <alignment horizontal="center" vertical="center"/>
    </xf>
    <xf numFmtId="0" fontId="105" fillId="36" borderId="10" xfId="44" applyFont="1" applyFill="1" applyBorder="1" applyAlignment="1">
      <alignment horizontal="center" vertical="center"/>
    </xf>
    <xf numFmtId="0" fontId="105" fillId="36" borderId="11" xfId="44" applyFont="1" applyFill="1" applyBorder="1" applyAlignment="1">
      <alignment horizontal="center" vertical="center"/>
    </xf>
    <xf numFmtId="0" fontId="105" fillId="36" borderId="13" xfId="44" applyFont="1" applyFill="1" applyBorder="1" applyAlignment="1">
      <alignment horizontal="center" vertical="center"/>
    </xf>
    <xf numFmtId="0" fontId="105" fillId="33" borderId="13" xfId="44" applyFont="1" applyFill="1" applyBorder="1" applyAlignment="1">
      <alignment horizontal="center" vertical="center"/>
    </xf>
    <xf numFmtId="0" fontId="105" fillId="0" borderId="19" xfId="44" applyFont="1" applyFill="1" applyBorder="1" applyAlignment="1">
      <alignment horizontal="center" vertical="center" wrapText="1"/>
    </xf>
    <xf numFmtId="0" fontId="105" fillId="0" borderId="15" xfId="44" applyFont="1" applyFill="1" applyBorder="1" applyAlignment="1">
      <alignment horizontal="center" vertical="center" wrapText="1"/>
    </xf>
    <xf numFmtId="0" fontId="105" fillId="33" borderId="17" xfId="44" applyFont="1" applyFill="1" applyBorder="1" applyAlignment="1">
      <alignment vertical="center" wrapText="1"/>
    </xf>
    <xf numFmtId="0" fontId="105" fillId="33" borderId="19" xfId="44" applyFont="1" applyFill="1" applyBorder="1" applyAlignment="1">
      <alignment vertical="center" wrapText="1"/>
    </xf>
    <xf numFmtId="0" fontId="105" fillId="33" borderId="15" xfId="44" applyFont="1" applyFill="1" applyBorder="1" applyAlignment="1">
      <alignment vertical="center" wrapText="1"/>
    </xf>
    <xf numFmtId="0" fontId="105" fillId="33" borderId="25" xfId="44" applyFont="1" applyFill="1" applyBorder="1" applyAlignment="1">
      <alignment horizontal="center" vertical="center"/>
    </xf>
    <xf numFmtId="0" fontId="105" fillId="33" borderId="26" xfId="44" applyFont="1" applyFill="1" applyBorder="1" applyAlignment="1">
      <alignment horizontal="center" vertical="center"/>
    </xf>
    <xf numFmtId="0" fontId="105" fillId="33" borderId="27" xfId="44" applyFont="1" applyFill="1" applyBorder="1" applyAlignment="1">
      <alignment horizontal="center" vertical="center"/>
    </xf>
    <xf numFmtId="0" fontId="105" fillId="33" borderId="28" xfId="44" applyFont="1" applyFill="1" applyBorder="1" applyAlignment="1">
      <alignment horizontal="center" vertical="center"/>
    </xf>
    <xf numFmtId="0" fontId="105" fillId="33" borderId="0" xfId="44" applyFont="1" applyFill="1" applyBorder="1" applyAlignment="1">
      <alignment horizontal="center" vertical="center"/>
    </xf>
    <xf numFmtId="0" fontId="105" fillId="33" borderId="16" xfId="44" applyFont="1" applyFill="1" applyBorder="1" applyAlignment="1">
      <alignment horizontal="center" vertical="center"/>
    </xf>
    <xf numFmtId="0" fontId="105" fillId="33" borderId="20" xfId="44" applyFont="1" applyFill="1" applyBorder="1" applyAlignment="1">
      <alignment horizontal="center" vertical="center"/>
    </xf>
    <xf numFmtId="0" fontId="105" fillId="33" borderId="12" xfId="44" applyFont="1" applyFill="1" applyBorder="1" applyAlignment="1">
      <alignment horizontal="center" vertical="center"/>
    </xf>
    <xf numFmtId="0" fontId="105" fillId="33" borderId="14" xfId="44" applyFont="1" applyFill="1" applyBorder="1" applyAlignment="1">
      <alignment horizontal="center" vertical="center"/>
    </xf>
    <xf numFmtId="9" fontId="111" fillId="0" borderId="10" xfId="44" applyNumberFormat="1" applyFont="1" applyFill="1" applyBorder="1" applyAlignment="1">
      <alignment horizontal="center" vertical="center" wrapText="1"/>
    </xf>
    <xf numFmtId="9" fontId="111" fillId="0" borderId="11" xfId="44" applyNumberFormat="1" applyFont="1" applyFill="1" applyBorder="1" applyAlignment="1">
      <alignment horizontal="center" vertical="center" wrapText="1"/>
    </xf>
    <xf numFmtId="9" fontId="111" fillId="0" borderId="13" xfId="44" applyNumberFormat="1" applyFont="1" applyFill="1" applyBorder="1" applyAlignment="1">
      <alignment horizontal="center" vertical="center" wrapText="1"/>
    </xf>
    <xf numFmtId="0" fontId="111" fillId="36" borderId="10" xfId="44" applyFont="1" applyFill="1" applyBorder="1" applyAlignment="1">
      <alignment horizontal="center" vertical="center"/>
    </xf>
    <xf numFmtId="0" fontId="111" fillId="36" borderId="11" xfId="44" applyFont="1" applyFill="1" applyBorder="1" applyAlignment="1">
      <alignment horizontal="center" vertical="center"/>
    </xf>
    <xf numFmtId="0" fontId="111" fillId="36" borderId="13" xfId="44" applyFont="1" applyFill="1" applyBorder="1" applyAlignment="1">
      <alignment horizontal="center" vertical="center"/>
    </xf>
    <xf numFmtId="0" fontId="111" fillId="0" borderId="10" xfId="44" applyFont="1" applyFill="1" applyBorder="1" applyAlignment="1">
      <alignment horizontal="center" vertical="center" wrapText="1"/>
    </xf>
    <xf numFmtId="0" fontId="111" fillId="0" borderId="11" xfId="44" applyFont="1" applyFill="1" applyBorder="1" applyAlignment="1">
      <alignment horizontal="center" vertical="center" wrapText="1"/>
    </xf>
    <xf numFmtId="0" fontId="111" fillId="0" borderId="13" xfId="44" applyFont="1" applyFill="1" applyBorder="1" applyAlignment="1">
      <alignment horizontal="center" vertical="center" wrapText="1"/>
    </xf>
    <xf numFmtId="0" fontId="109" fillId="0" borderId="10" xfId="44" applyFont="1" applyFill="1" applyBorder="1" applyAlignment="1">
      <alignment horizontal="center" vertical="center"/>
    </xf>
    <xf numFmtId="0" fontId="109" fillId="0" borderId="11" xfId="44" applyFont="1" applyFill="1" applyBorder="1" applyAlignment="1">
      <alignment horizontal="center" vertical="center"/>
    </xf>
    <xf numFmtId="0" fontId="109" fillId="0" borderId="13" xfId="44" applyFont="1" applyFill="1" applyBorder="1" applyAlignment="1">
      <alignment horizontal="center" vertical="center"/>
    </xf>
    <xf numFmtId="0" fontId="105" fillId="0" borderId="17" xfId="44" applyFont="1" applyFill="1" applyBorder="1" applyAlignment="1">
      <alignment horizontal="center" vertical="center" wrapText="1"/>
    </xf>
    <xf numFmtId="0" fontId="20" fillId="0" borderId="75" xfId="44" applyFont="1" applyFill="1" applyBorder="1" applyAlignment="1">
      <alignment horizontal="center" vertical="center" wrapText="1"/>
    </xf>
    <xf numFmtId="0" fontId="20" fillId="0" borderId="76" xfId="44" applyFont="1" applyFill="1" applyBorder="1" applyAlignment="1">
      <alignment horizontal="center" vertical="center" wrapText="1"/>
    </xf>
    <xf numFmtId="0" fontId="20" fillId="0" borderId="77" xfId="44" applyFont="1" applyFill="1" applyBorder="1" applyAlignment="1">
      <alignment horizontal="center" vertical="center" wrapText="1"/>
    </xf>
    <xf numFmtId="9" fontId="20" fillId="33" borderId="78" xfId="44" applyNumberFormat="1" applyFont="1" applyFill="1" applyBorder="1" applyAlignment="1">
      <alignment horizontal="center" vertical="center"/>
    </xf>
    <xf numFmtId="0" fontId="105" fillId="36" borderId="20" xfId="44" applyFont="1" applyFill="1" applyBorder="1" applyAlignment="1">
      <alignment horizontal="center" vertical="center"/>
    </xf>
    <xf numFmtId="0" fontId="105" fillId="36" borderId="12" xfId="44" applyFont="1" applyFill="1" applyBorder="1" applyAlignment="1">
      <alignment horizontal="center" vertical="center"/>
    </xf>
    <xf numFmtId="0" fontId="105" fillId="36" borderId="14" xfId="44" applyFont="1" applyFill="1" applyBorder="1" applyAlignment="1">
      <alignment horizontal="center" vertical="center"/>
    </xf>
    <xf numFmtId="9" fontId="20" fillId="0" borderId="10" xfId="44" applyNumberFormat="1" applyFont="1" applyFill="1" applyBorder="1" applyAlignment="1">
      <alignment horizontal="center" vertical="center"/>
    </xf>
    <xf numFmtId="9" fontId="20" fillId="0" borderId="11" xfId="44" applyNumberFormat="1" applyFont="1" applyFill="1" applyBorder="1" applyAlignment="1">
      <alignment horizontal="center" vertical="center"/>
    </xf>
    <xf numFmtId="9" fontId="20" fillId="0" borderId="13" xfId="44" applyNumberFormat="1" applyFont="1" applyFill="1" applyBorder="1" applyAlignment="1">
      <alignment horizontal="center" vertical="center"/>
    </xf>
    <xf numFmtId="0" fontId="109" fillId="0" borderId="0" xfId="44" applyFont="1" applyBorder="1" applyAlignment="1">
      <alignment horizontal="center" vertical="center" wrapText="1"/>
    </xf>
    <xf numFmtId="0" fontId="16" fillId="0" borderId="0" xfId="44" applyFont="1" applyAlignment="1">
      <alignment horizontal="left" vertical="center" wrapText="1"/>
    </xf>
    <xf numFmtId="0" fontId="105" fillId="36" borderId="78" xfId="44" applyFont="1" applyFill="1" applyBorder="1" applyAlignment="1">
      <alignment horizontal="center" vertical="center"/>
    </xf>
    <xf numFmtId="0" fontId="105" fillId="33" borderId="78" xfId="44" applyFont="1" applyFill="1" applyBorder="1" applyAlignment="1">
      <alignment horizontal="center" vertical="center" wrapText="1"/>
    </xf>
    <xf numFmtId="0" fontId="41" fillId="33" borderId="17" xfId="43" applyFont="1" applyFill="1" applyBorder="1" applyAlignment="1">
      <alignment horizontal="center" vertical="center" wrapText="1"/>
    </xf>
    <xf numFmtId="0" fontId="41" fillId="33" borderId="15" xfId="43" applyFont="1" applyFill="1" applyBorder="1" applyAlignment="1">
      <alignment horizontal="center" vertical="center" wrapText="1"/>
    </xf>
    <xf numFmtId="0" fontId="50" fillId="33" borderId="0" xfId="43" applyFont="1" applyFill="1" applyAlignment="1">
      <alignment horizontal="center"/>
    </xf>
    <xf numFmtId="0" fontId="50" fillId="33" borderId="79" xfId="43" applyFont="1" applyFill="1" applyBorder="1" applyAlignment="1">
      <alignment horizontal="center" wrapText="1"/>
    </xf>
    <xf numFmtId="0" fontId="50" fillId="33" borderId="136" xfId="43" applyFont="1" applyFill="1" applyBorder="1" applyAlignment="1">
      <alignment horizontal="center" wrapText="1"/>
    </xf>
    <xf numFmtId="0" fontId="50" fillId="33" borderId="134" xfId="43" applyFont="1" applyFill="1" applyBorder="1" applyAlignment="1">
      <alignment horizontal="center" wrapText="1"/>
    </xf>
    <xf numFmtId="0" fontId="50" fillId="33" borderId="10" xfId="48" applyFont="1" applyFill="1" applyBorder="1" applyAlignment="1">
      <alignment horizontal="center" vertical="center" wrapText="1"/>
    </xf>
    <xf numFmtId="0" fontId="50" fillId="33" borderId="11" xfId="48" applyFont="1" applyFill="1" applyBorder="1" applyAlignment="1">
      <alignment horizontal="center" vertical="center" wrapText="1"/>
    </xf>
    <xf numFmtId="0" fontId="50" fillId="33" borderId="13" xfId="48" applyFont="1" applyFill="1" applyBorder="1" applyAlignment="1">
      <alignment horizontal="center" vertical="center" wrapText="1"/>
    </xf>
    <xf numFmtId="0" fontId="51" fillId="33" borderId="17" xfId="48" applyFont="1" applyFill="1" applyBorder="1" applyAlignment="1">
      <alignment horizontal="center" vertical="center" wrapText="1"/>
    </xf>
    <xf numFmtId="0" fontId="51" fillId="33" borderId="15" xfId="48" applyFont="1" applyFill="1" applyBorder="1" applyAlignment="1">
      <alignment horizontal="center" vertical="center" wrapText="1"/>
    </xf>
    <xf numFmtId="0" fontId="41" fillId="33" borderId="10" xfId="43" applyFont="1" applyFill="1" applyBorder="1" applyAlignment="1">
      <alignment horizontal="center" vertical="center" wrapText="1"/>
    </xf>
    <xf numFmtId="0" fontId="41" fillId="33" borderId="11" xfId="43" applyFont="1" applyFill="1" applyBorder="1" applyAlignment="1">
      <alignment horizontal="center" vertical="center" wrapText="1"/>
    </xf>
    <xf numFmtId="0" fontId="41" fillId="33" borderId="13" xfId="43" applyFont="1" applyFill="1" applyBorder="1" applyAlignment="1">
      <alignment horizontal="center" vertical="center" wrapText="1"/>
    </xf>
    <xf numFmtId="0" fontId="41" fillId="33" borderId="10" xfId="43" applyFont="1" applyFill="1" applyBorder="1" applyAlignment="1">
      <alignment horizontal="center" vertical="center"/>
    </xf>
    <xf numFmtId="0" fontId="41" fillId="33" borderId="11" xfId="43" applyFont="1" applyFill="1" applyBorder="1" applyAlignment="1">
      <alignment horizontal="center" vertical="center"/>
    </xf>
    <xf numFmtId="0" fontId="41" fillId="33" borderId="13" xfId="43" applyFont="1" applyFill="1" applyBorder="1" applyAlignment="1">
      <alignment horizontal="center" vertical="center"/>
    </xf>
    <xf numFmtId="0" fontId="42" fillId="33" borderId="10" xfId="43" applyFont="1" applyFill="1" applyBorder="1" applyAlignment="1">
      <alignment horizontal="center" vertical="center" wrapText="1"/>
    </xf>
    <xf numFmtId="0" fontId="42" fillId="33" borderId="11" xfId="43" applyFont="1" applyFill="1" applyBorder="1" applyAlignment="1">
      <alignment horizontal="center" vertical="center" wrapText="1"/>
    </xf>
    <xf numFmtId="0" fontId="42" fillId="33" borderId="13" xfId="43" applyFont="1" applyFill="1" applyBorder="1" applyAlignment="1">
      <alignment horizontal="center" vertical="center" wrapText="1"/>
    </xf>
    <xf numFmtId="0" fontId="51" fillId="33" borderId="61" xfId="48" applyFont="1" applyFill="1" applyBorder="1" applyAlignment="1">
      <alignment horizontal="center" vertical="center" wrapText="1"/>
    </xf>
    <xf numFmtId="0" fontId="51" fillId="33" borderId="54" xfId="48" applyFont="1" applyFill="1" applyBorder="1" applyAlignment="1">
      <alignment horizontal="center" vertical="center" wrapText="1"/>
    </xf>
    <xf numFmtId="0" fontId="50" fillId="33" borderId="34" xfId="48" applyFont="1" applyFill="1" applyBorder="1" applyAlignment="1">
      <alignment horizontal="center" vertical="center" wrapText="1"/>
    </xf>
    <xf numFmtId="0" fontId="50" fillId="33" borderId="53" xfId="48" applyFont="1" applyFill="1" applyBorder="1" applyAlignment="1">
      <alignment horizontal="center" vertical="center" wrapText="1"/>
    </xf>
    <xf numFmtId="0" fontId="51" fillId="33" borderId="10" xfId="48" applyFont="1" applyFill="1" applyBorder="1" applyAlignment="1">
      <alignment horizontal="center" vertical="center" wrapText="1"/>
    </xf>
    <xf numFmtId="0" fontId="51" fillId="33" borderId="11" xfId="48" applyFont="1" applyFill="1" applyBorder="1" applyAlignment="1">
      <alignment horizontal="center" vertical="center" wrapText="1"/>
    </xf>
    <xf numFmtId="0" fontId="51" fillId="33" borderId="13" xfId="48" applyFont="1" applyFill="1" applyBorder="1" applyAlignment="1">
      <alignment horizontal="center" vertical="center" wrapText="1"/>
    </xf>
    <xf numFmtId="0" fontId="51" fillId="33" borderId="10" xfId="48" applyFont="1" applyFill="1" applyBorder="1" applyAlignment="1">
      <alignment horizontal="center" vertical="center"/>
    </xf>
    <xf numFmtId="0" fontId="51" fillId="33" borderId="11" xfId="48" applyFont="1" applyFill="1" applyBorder="1" applyAlignment="1">
      <alignment horizontal="center" vertical="center"/>
    </xf>
    <xf numFmtId="0" fontId="51" fillId="33" borderId="13" xfId="48" applyFont="1" applyFill="1" applyBorder="1" applyAlignment="1">
      <alignment horizontal="center" vertical="center"/>
    </xf>
    <xf numFmtId="0" fontId="51" fillId="33" borderId="53" xfId="48" applyFont="1" applyFill="1" applyBorder="1" applyAlignment="1">
      <alignment horizontal="center" vertical="center"/>
    </xf>
    <xf numFmtId="0" fontId="51" fillId="33" borderId="20" xfId="48" applyNumberFormat="1" applyFont="1" applyFill="1" applyBorder="1" applyAlignment="1">
      <alignment horizontal="center" wrapText="1"/>
    </xf>
    <xf numFmtId="0" fontId="51" fillId="33" borderId="12" xfId="48" applyNumberFormat="1" applyFont="1" applyFill="1" applyBorder="1" applyAlignment="1">
      <alignment horizontal="center" wrapText="1"/>
    </xf>
    <xf numFmtId="0" fontId="51" fillId="33" borderId="55" xfId="48" applyNumberFormat="1" applyFont="1" applyFill="1" applyBorder="1" applyAlignment="1">
      <alignment horizontal="center" wrapText="1"/>
    </xf>
    <xf numFmtId="0" fontId="51" fillId="33" borderId="20" xfId="48" applyFont="1" applyFill="1" applyBorder="1" applyAlignment="1">
      <alignment horizontal="center" vertical="center" wrapText="1"/>
    </xf>
    <xf numFmtId="0" fontId="51" fillId="33" borderId="12" xfId="48" applyFont="1" applyFill="1" applyBorder="1" applyAlignment="1">
      <alignment horizontal="center" vertical="center" wrapText="1"/>
    </xf>
    <xf numFmtId="0" fontId="51" fillId="33" borderId="14" xfId="48" applyFont="1" applyFill="1" applyBorder="1" applyAlignment="1">
      <alignment horizontal="center" vertical="center" wrapText="1"/>
    </xf>
    <xf numFmtId="0" fontId="51" fillId="33" borderId="55" xfId="48" applyFont="1" applyFill="1" applyBorder="1" applyAlignment="1">
      <alignment horizontal="center" vertical="center" wrapText="1"/>
    </xf>
    <xf numFmtId="0" fontId="41" fillId="33" borderId="28" xfId="43" applyFont="1" applyFill="1" applyBorder="1" applyAlignment="1">
      <alignment horizontal="center" vertical="center" wrapText="1"/>
    </xf>
    <xf numFmtId="0" fontId="41" fillId="33" borderId="26" xfId="43" applyFont="1" applyFill="1" applyBorder="1" applyAlignment="1">
      <alignment horizontal="center" vertical="center" wrapText="1"/>
    </xf>
    <xf numFmtId="0" fontId="41" fillId="33" borderId="67" xfId="43" applyFont="1" applyFill="1" applyBorder="1" applyAlignment="1">
      <alignment horizontal="center" vertical="center" wrapText="1"/>
    </xf>
    <xf numFmtId="0" fontId="41" fillId="33" borderId="22" xfId="43" applyFont="1" applyFill="1" applyBorder="1" applyAlignment="1">
      <alignment horizontal="center" vertical="center"/>
    </xf>
    <xf numFmtId="0" fontId="41" fillId="33" borderId="23" xfId="43" applyFont="1" applyFill="1" applyBorder="1" applyAlignment="1">
      <alignment horizontal="center" vertical="center"/>
    </xf>
    <xf numFmtId="0" fontId="41" fillId="33" borderId="24" xfId="43" applyFont="1" applyFill="1" applyBorder="1" applyAlignment="1">
      <alignment horizontal="center" vertical="center"/>
    </xf>
    <xf numFmtId="0" fontId="51" fillId="33" borderId="53" xfId="48" applyFont="1" applyFill="1" applyBorder="1" applyAlignment="1">
      <alignment horizontal="center" vertical="center" wrapText="1"/>
    </xf>
    <xf numFmtId="3" fontId="51" fillId="33" borderId="10" xfId="48" applyNumberFormat="1" applyFont="1" applyFill="1" applyBorder="1" applyAlignment="1">
      <alignment horizontal="center" vertical="center" wrapText="1"/>
    </xf>
    <xf numFmtId="3" fontId="51" fillId="33" borderId="11" xfId="48" applyNumberFormat="1" applyFont="1" applyFill="1" applyBorder="1" applyAlignment="1">
      <alignment horizontal="center" vertical="center" wrapText="1"/>
    </xf>
    <xf numFmtId="3" fontId="51" fillId="33" borderId="13" xfId="48" applyNumberFormat="1" applyFont="1" applyFill="1" applyBorder="1" applyAlignment="1">
      <alignment horizontal="center" vertical="center" wrapText="1"/>
    </xf>
    <xf numFmtId="9" fontId="51" fillId="33" borderId="10" xfId="48" applyNumberFormat="1" applyFont="1" applyFill="1" applyBorder="1" applyAlignment="1">
      <alignment horizontal="center" vertical="center"/>
    </xf>
    <xf numFmtId="9" fontId="51" fillId="33" borderId="13" xfId="48" applyNumberFormat="1" applyFont="1" applyFill="1" applyBorder="1" applyAlignment="1">
      <alignment horizontal="center" vertical="center"/>
    </xf>
    <xf numFmtId="0" fontId="51" fillId="33" borderId="10" xfId="43" applyFont="1" applyFill="1" applyBorder="1" applyAlignment="1">
      <alignment horizontal="center" vertical="center" wrapText="1"/>
    </xf>
    <xf numFmtId="0" fontId="51" fillId="33" borderId="11" xfId="43" applyFont="1" applyFill="1" applyBorder="1" applyAlignment="1">
      <alignment horizontal="center" vertical="center" wrapText="1"/>
    </xf>
    <xf numFmtId="0" fontId="51" fillId="33" borderId="13" xfId="43" applyFont="1" applyFill="1" applyBorder="1" applyAlignment="1">
      <alignment horizontal="center" vertical="center" wrapText="1"/>
    </xf>
    <xf numFmtId="0" fontId="51" fillId="33" borderId="10" xfId="43" applyFont="1" applyFill="1" applyBorder="1" applyAlignment="1">
      <alignment horizontal="center" vertical="center"/>
    </xf>
    <xf numFmtId="0" fontId="51" fillId="33" borderId="11" xfId="43" applyFont="1" applyFill="1" applyBorder="1" applyAlignment="1">
      <alignment horizontal="center" vertical="center"/>
    </xf>
    <xf numFmtId="0" fontId="51" fillId="33" borderId="13" xfId="43" applyFont="1" applyFill="1" applyBorder="1" applyAlignment="1">
      <alignment horizontal="center" vertical="center"/>
    </xf>
    <xf numFmtId="0" fontId="51" fillId="33" borderId="17" xfId="43" applyFont="1" applyFill="1" applyBorder="1" applyAlignment="1">
      <alignment horizontal="center" vertical="center" wrapText="1"/>
    </xf>
    <xf numFmtId="0" fontId="51" fillId="33" borderId="15" xfId="43" applyFont="1" applyFill="1" applyBorder="1" applyAlignment="1">
      <alignment horizontal="center" vertical="center" wrapText="1"/>
    </xf>
    <xf numFmtId="0" fontId="50" fillId="33" borderId="10" xfId="43" applyFont="1" applyFill="1" applyBorder="1" applyAlignment="1">
      <alignment horizontal="center" vertical="center" wrapText="1"/>
    </xf>
    <xf numFmtId="0" fontId="50" fillId="33" borderId="11" xfId="43" applyFont="1" applyFill="1" applyBorder="1" applyAlignment="1">
      <alignment horizontal="center" vertical="center" wrapText="1"/>
    </xf>
    <xf numFmtId="0" fontId="50" fillId="33" borderId="13" xfId="43" applyFont="1" applyFill="1" applyBorder="1" applyAlignment="1">
      <alignment horizontal="center" vertical="center" wrapText="1"/>
    </xf>
    <xf numFmtId="0" fontId="97" fillId="33" borderId="10" xfId="43" applyFont="1" applyFill="1" applyBorder="1" applyAlignment="1">
      <alignment horizontal="center" vertical="center" wrapText="1"/>
    </xf>
    <xf numFmtId="0" fontId="97" fillId="33" borderId="11" xfId="43" applyFont="1" applyFill="1" applyBorder="1" applyAlignment="1">
      <alignment horizontal="center" vertical="center" wrapText="1"/>
    </xf>
    <xf numFmtId="0" fontId="97" fillId="33" borderId="13" xfId="43" applyFont="1" applyFill="1" applyBorder="1" applyAlignment="1">
      <alignment horizontal="center" vertical="center" wrapText="1"/>
    </xf>
    <xf numFmtId="0" fontId="86" fillId="33" borderId="10" xfId="43" applyFont="1" applyFill="1" applyBorder="1" applyAlignment="1">
      <alignment horizontal="center" vertical="center" wrapText="1"/>
    </xf>
    <xf numFmtId="0" fontId="86" fillId="33" borderId="11" xfId="43" applyFont="1" applyFill="1" applyBorder="1" applyAlignment="1">
      <alignment horizontal="center" vertical="center" wrapText="1"/>
    </xf>
    <xf numFmtId="0" fontId="86" fillId="33" borderId="13" xfId="43" applyFont="1" applyFill="1" applyBorder="1" applyAlignment="1">
      <alignment horizontal="center" vertical="center" wrapText="1"/>
    </xf>
    <xf numFmtId="0" fontId="44" fillId="33" borderId="10" xfId="43" applyFont="1" applyFill="1" applyBorder="1" applyAlignment="1">
      <alignment horizontal="center" vertical="center" wrapText="1"/>
    </xf>
    <xf numFmtId="0" fontId="44" fillId="33" borderId="11" xfId="43" applyFont="1" applyFill="1" applyBorder="1" applyAlignment="1">
      <alignment horizontal="center" vertical="center" wrapText="1"/>
    </xf>
    <xf numFmtId="0" fontId="44" fillId="33" borderId="13" xfId="43" applyFont="1" applyFill="1" applyBorder="1" applyAlignment="1">
      <alignment horizontal="center" vertical="center" wrapText="1"/>
    </xf>
    <xf numFmtId="0" fontId="22" fillId="33" borderId="10" xfId="43" applyFont="1" applyFill="1" applyBorder="1" applyAlignment="1">
      <alignment horizontal="center" vertical="center" wrapText="1"/>
    </xf>
    <xf numFmtId="0" fontId="22" fillId="33" borderId="11" xfId="43" applyFont="1" applyFill="1" applyBorder="1" applyAlignment="1">
      <alignment horizontal="center" vertical="center" wrapText="1"/>
    </xf>
    <xf numFmtId="0" fontId="22" fillId="33" borderId="13" xfId="43" applyFont="1" applyFill="1" applyBorder="1" applyAlignment="1">
      <alignment horizontal="center" vertical="center" wrapText="1"/>
    </xf>
    <xf numFmtId="0" fontId="51" fillId="33" borderId="10" xfId="43" applyFont="1" applyFill="1" applyBorder="1" applyAlignment="1">
      <alignment horizontal="center" wrapText="1"/>
    </xf>
    <xf numFmtId="0" fontId="51" fillId="33" borderId="11" xfId="43" applyFont="1" applyFill="1" applyBorder="1" applyAlignment="1">
      <alignment horizontal="center" wrapText="1"/>
    </xf>
    <xf numFmtId="0" fontId="51" fillId="33" borderId="13" xfId="43" applyFont="1" applyFill="1" applyBorder="1" applyAlignment="1">
      <alignment horizontal="center" wrapText="1"/>
    </xf>
    <xf numFmtId="0" fontId="51" fillId="33" borderId="12" xfId="43" applyFont="1" applyFill="1" applyBorder="1" applyAlignment="1">
      <alignment horizontal="center" vertical="center" wrapText="1"/>
    </xf>
    <xf numFmtId="0" fontId="51" fillId="33" borderId="14" xfId="43" applyFont="1" applyFill="1" applyBorder="1" applyAlignment="1">
      <alignment horizontal="center" vertical="center" wrapText="1"/>
    </xf>
    <xf numFmtId="9" fontId="51" fillId="33" borderId="11" xfId="43" applyNumberFormat="1" applyFont="1" applyFill="1" applyBorder="1" applyAlignment="1">
      <alignment horizontal="center" vertical="center"/>
    </xf>
    <xf numFmtId="9" fontId="51" fillId="33" borderId="13" xfId="43" applyNumberFormat="1" applyFont="1" applyFill="1" applyBorder="1" applyAlignment="1">
      <alignment horizontal="center" vertical="center"/>
    </xf>
    <xf numFmtId="0" fontId="50" fillId="33" borderId="10" xfId="43" applyFont="1" applyFill="1" applyBorder="1" applyAlignment="1">
      <alignment horizontal="center" vertical="center"/>
    </xf>
    <xf numFmtId="0" fontId="50" fillId="33" borderId="11" xfId="43" applyFont="1" applyFill="1" applyBorder="1" applyAlignment="1">
      <alignment horizontal="center" vertical="center"/>
    </xf>
    <xf numFmtId="0" fontId="50" fillId="33" borderId="13" xfId="43" applyFont="1" applyFill="1" applyBorder="1" applyAlignment="1">
      <alignment horizontal="center" vertical="center"/>
    </xf>
    <xf numFmtId="0" fontId="57" fillId="33" borderId="10" xfId="43" applyFont="1" applyFill="1" applyBorder="1" applyAlignment="1">
      <alignment horizontal="center" vertical="center" wrapText="1"/>
    </xf>
    <xf numFmtId="0" fontId="57" fillId="33" borderId="11" xfId="43" applyFont="1" applyFill="1" applyBorder="1" applyAlignment="1">
      <alignment horizontal="center" vertical="center" wrapText="1"/>
    </xf>
    <xf numFmtId="0" fontId="57" fillId="33" borderId="13" xfId="43" applyFont="1" applyFill="1" applyBorder="1" applyAlignment="1">
      <alignment horizontal="center" vertical="center" wrapText="1"/>
    </xf>
    <xf numFmtId="0" fontId="52" fillId="33" borderId="79" xfId="43" applyFont="1" applyFill="1" applyBorder="1" applyAlignment="1">
      <alignment horizontal="center"/>
    </xf>
    <xf numFmtId="0" fontId="52" fillId="33" borderId="136" xfId="43" applyFont="1" applyFill="1" applyBorder="1" applyAlignment="1">
      <alignment horizontal="center"/>
    </xf>
    <xf numFmtId="0" fontId="52" fillId="33" borderId="134" xfId="43" applyFont="1" applyFill="1" applyBorder="1" applyAlignment="1">
      <alignment horizontal="center"/>
    </xf>
    <xf numFmtId="0" fontId="51" fillId="33" borderId="18" xfId="43" applyFont="1" applyFill="1" applyBorder="1" applyAlignment="1">
      <alignment horizontal="center" vertical="center"/>
    </xf>
    <xf numFmtId="49" fontId="51" fillId="33" borderId="10" xfId="43" applyNumberFormat="1" applyFont="1" applyFill="1" applyBorder="1" applyAlignment="1">
      <alignment horizontal="center" vertical="center"/>
    </xf>
    <xf numFmtId="49" fontId="51" fillId="33" borderId="11" xfId="43" applyNumberFormat="1" applyFont="1" applyFill="1" applyBorder="1" applyAlignment="1">
      <alignment horizontal="center" vertical="center"/>
    </xf>
    <xf numFmtId="49" fontId="51" fillId="33" borderId="13" xfId="43" applyNumberFormat="1" applyFont="1" applyFill="1" applyBorder="1" applyAlignment="1">
      <alignment horizontal="center" vertical="center"/>
    </xf>
    <xf numFmtId="0" fontId="50" fillId="33" borderId="10" xfId="43" applyFont="1" applyFill="1" applyBorder="1" applyAlignment="1">
      <alignment horizontal="center"/>
    </xf>
    <xf numFmtId="0" fontId="50" fillId="33" borderId="11" xfId="43" applyFont="1" applyFill="1" applyBorder="1" applyAlignment="1">
      <alignment horizontal="center"/>
    </xf>
    <xf numFmtId="0" fontId="50" fillId="33" borderId="13" xfId="43" applyFont="1" applyFill="1" applyBorder="1" applyAlignment="1">
      <alignment horizontal="center"/>
    </xf>
    <xf numFmtId="0" fontId="55" fillId="33" borderId="10" xfId="48" applyFont="1" applyFill="1" applyBorder="1" applyAlignment="1">
      <alignment horizontal="center" vertical="center" wrapText="1"/>
    </xf>
    <xf numFmtId="0" fontId="55" fillId="33" borderId="11" xfId="48" applyFont="1" applyFill="1" applyBorder="1" applyAlignment="1">
      <alignment horizontal="center" vertical="center" wrapText="1"/>
    </xf>
    <xf numFmtId="0" fontId="55" fillId="33" borderId="13" xfId="48" applyFont="1" applyFill="1" applyBorder="1" applyAlignment="1">
      <alignment horizontal="center" vertical="center" wrapText="1"/>
    </xf>
    <xf numFmtId="0" fontId="51" fillId="33" borderId="25" xfId="43" applyFont="1" applyFill="1" applyBorder="1" applyAlignment="1">
      <alignment horizontal="center" vertical="center" wrapText="1"/>
    </xf>
    <xf numFmtId="0" fontId="51" fillId="33" borderId="26" xfId="43" applyFont="1" applyFill="1" applyBorder="1" applyAlignment="1">
      <alignment horizontal="center" vertical="center" wrapText="1"/>
    </xf>
    <xf numFmtId="0" fontId="51" fillId="33" borderId="27" xfId="43" applyFont="1" applyFill="1" applyBorder="1" applyAlignment="1">
      <alignment horizontal="center" vertical="center" wrapText="1"/>
    </xf>
    <xf numFmtId="0" fontId="53" fillId="33" borderId="22" xfId="43" applyFont="1" applyFill="1" applyBorder="1" applyAlignment="1">
      <alignment horizontal="center" vertical="center" wrapText="1"/>
    </xf>
    <xf numFmtId="0" fontId="53" fillId="33" borderId="23" xfId="43" applyFont="1" applyFill="1" applyBorder="1" applyAlignment="1">
      <alignment horizontal="center" vertical="center" wrapText="1"/>
    </xf>
    <xf numFmtId="0" fontId="53" fillId="33" borderId="24" xfId="43" applyFont="1" applyFill="1" applyBorder="1" applyAlignment="1">
      <alignment horizontal="center" vertical="center" wrapText="1"/>
    </xf>
    <xf numFmtId="0" fontId="50" fillId="33" borderId="10" xfId="48" applyFont="1" applyFill="1" applyBorder="1" applyAlignment="1">
      <alignment horizontal="center" vertical="center"/>
    </xf>
    <xf numFmtId="0" fontId="50" fillId="33" borderId="11" xfId="48" applyFont="1" applyFill="1" applyBorder="1" applyAlignment="1">
      <alignment horizontal="center" vertical="center"/>
    </xf>
    <xf numFmtId="0" fontId="50" fillId="33" borderId="13" xfId="48" applyFont="1" applyFill="1" applyBorder="1" applyAlignment="1">
      <alignment horizontal="center" vertical="center"/>
    </xf>
    <xf numFmtId="0" fontId="23" fillId="36" borderId="10" xfId="0" applyFont="1" applyFill="1" applyBorder="1" applyAlignment="1">
      <alignment horizontal="center" vertical="center"/>
    </xf>
    <xf numFmtId="0" fontId="23" fillId="36" borderId="11" xfId="0" applyFont="1" applyFill="1" applyBorder="1" applyAlignment="1">
      <alignment horizontal="center" vertical="center"/>
    </xf>
    <xf numFmtId="0" fontId="23" fillId="36" borderId="13" xfId="0" applyFont="1" applyFill="1" applyBorder="1" applyAlignment="1">
      <alignment horizontal="center" vertical="center"/>
    </xf>
    <xf numFmtId="0" fontId="19" fillId="36" borderId="10" xfId="0" applyFont="1" applyFill="1" applyBorder="1" applyAlignment="1">
      <alignment horizontal="center" vertical="top" wrapText="1"/>
    </xf>
    <xf numFmtId="0" fontId="19" fillId="36" borderId="11" xfId="0" applyFont="1" applyFill="1" applyBorder="1" applyAlignment="1">
      <alignment horizontal="center" vertical="top"/>
    </xf>
    <xf numFmtId="0" fontId="19" fillId="36" borderId="13" xfId="0" applyFont="1" applyFill="1" applyBorder="1" applyAlignment="1">
      <alignment horizontal="center" vertical="top"/>
    </xf>
    <xf numFmtId="0" fontId="18" fillId="0" borderId="11" xfId="0" applyFont="1" applyFill="1" applyBorder="1" applyAlignment="1">
      <alignment horizontal="center" vertical="center" wrapText="1"/>
    </xf>
    <xf numFmtId="0" fontId="18" fillId="0" borderId="11" xfId="0" applyFont="1" applyFill="1" applyBorder="1" applyAlignment="1">
      <alignment horizontal="center" vertical="center"/>
    </xf>
    <xf numFmtId="0" fontId="18" fillId="0" borderId="13" xfId="0" applyFont="1" applyFill="1" applyBorder="1" applyAlignment="1">
      <alignment horizontal="center" vertical="center"/>
    </xf>
    <xf numFmtId="0" fontId="19" fillId="0" borderId="17"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05" fillId="0" borderId="10" xfId="0" applyFont="1" applyFill="1" applyBorder="1" applyAlignment="1">
      <alignment horizontal="center" vertical="center" wrapText="1"/>
    </xf>
    <xf numFmtId="0" fontId="105" fillId="0" borderId="11" xfId="0" applyFont="1" applyFill="1" applyBorder="1" applyAlignment="1">
      <alignment horizontal="center" vertical="center" wrapText="1"/>
    </xf>
    <xf numFmtId="0" fontId="105" fillId="0" borderId="13" xfId="0" applyFont="1" applyFill="1" applyBorder="1" applyAlignment="1">
      <alignment horizontal="center" vertical="center" wrapText="1"/>
    </xf>
    <xf numFmtId="0" fontId="19" fillId="0" borderId="10" xfId="0" applyFont="1" applyFill="1" applyBorder="1" applyAlignment="1">
      <alignment horizontal="center" vertical="center" wrapText="1"/>
    </xf>
    <xf numFmtId="0" fontId="19" fillId="0" borderId="11" xfId="0" applyFont="1" applyFill="1" applyBorder="1" applyAlignment="1">
      <alignment horizontal="center" vertical="center" wrapText="1"/>
    </xf>
    <xf numFmtId="0" fontId="19" fillId="0" borderId="13" xfId="0" applyFont="1" applyFill="1" applyBorder="1" applyAlignment="1">
      <alignment horizontal="center" vertical="center" wrapText="1"/>
    </xf>
    <xf numFmtId="0" fontId="21" fillId="36" borderId="10" xfId="0" applyFont="1" applyFill="1" applyBorder="1" applyAlignment="1">
      <alignment horizontal="center" vertical="center"/>
    </xf>
    <xf numFmtId="0" fontId="21" fillId="36" borderId="11" xfId="0" applyFont="1" applyFill="1" applyBorder="1" applyAlignment="1">
      <alignment horizontal="center" vertical="center"/>
    </xf>
    <xf numFmtId="0" fontId="21" fillId="36" borderId="13" xfId="0" applyFont="1" applyFill="1" applyBorder="1" applyAlignment="1">
      <alignment horizontal="center" vertical="center"/>
    </xf>
    <xf numFmtId="9" fontId="106" fillId="36" borderId="11" xfId="0" applyNumberFormat="1" applyFont="1" applyFill="1" applyBorder="1" applyAlignment="1">
      <alignment horizontal="center" vertical="center"/>
    </xf>
    <xf numFmtId="9" fontId="106" fillId="36" borderId="13" xfId="0" applyNumberFormat="1" applyFont="1" applyFill="1" applyBorder="1" applyAlignment="1">
      <alignment horizontal="center" vertical="center"/>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13" xfId="0" applyFont="1" applyFill="1" applyBorder="1" applyAlignment="1">
      <alignment horizontal="center" vertical="center"/>
    </xf>
    <xf numFmtId="9" fontId="19" fillId="0" borderId="10" xfId="0" applyNumberFormat="1" applyFont="1" applyFill="1" applyBorder="1" applyAlignment="1">
      <alignment horizontal="center" vertical="center" wrapText="1"/>
    </xf>
    <xf numFmtId="9" fontId="19" fillId="0" borderId="26" xfId="0" applyNumberFormat="1" applyFont="1" applyFill="1" applyBorder="1" applyAlignment="1">
      <alignment horizontal="center" vertical="center" wrapText="1"/>
    </xf>
    <xf numFmtId="9" fontId="19" fillId="0" borderId="11" xfId="0" applyNumberFormat="1" applyFont="1" applyFill="1" applyBorder="1" applyAlignment="1">
      <alignment horizontal="center" vertical="center" wrapText="1"/>
    </xf>
    <xf numFmtId="9" fontId="19" fillId="0" borderId="13" xfId="0" applyNumberFormat="1" applyFont="1" applyFill="1" applyBorder="1" applyAlignment="1">
      <alignment horizontal="center" vertical="center" wrapText="1"/>
    </xf>
    <xf numFmtId="9" fontId="106" fillId="36" borderId="10" xfId="0" applyNumberFormat="1" applyFont="1" applyFill="1" applyBorder="1" applyAlignment="1">
      <alignment horizontal="center" vertical="center"/>
    </xf>
    <xf numFmtId="0" fontId="116" fillId="36" borderId="10" xfId="0" applyFont="1" applyFill="1" applyBorder="1" applyAlignment="1">
      <alignment horizontal="center" vertical="center" wrapText="1"/>
    </xf>
    <xf numFmtId="0" fontId="116" fillId="36" borderId="11" xfId="0" applyFont="1" applyFill="1" applyBorder="1" applyAlignment="1">
      <alignment horizontal="center" vertical="center" wrapText="1"/>
    </xf>
    <xf numFmtId="0" fontId="116" fillId="36" borderId="13" xfId="0" applyFont="1" applyFill="1" applyBorder="1" applyAlignment="1">
      <alignment horizontal="center" vertical="center" wrapText="1"/>
    </xf>
    <xf numFmtId="9" fontId="19" fillId="0" borderId="114" xfId="0" applyNumberFormat="1" applyFont="1" applyFill="1" applyBorder="1" applyAlignment="1">
      <alignment horizontal="center" vertical="top" wrapText="1"/>
    </xf>
    <xf numFmtId="9" fontId="19" fillId="0" borderId="11" xfId="0" applyNumberFormat="1" applyFont="1" applyFill="1" applyBorder="1" applyAlignment="1">
      <alignment horizontal="center" vertical="top"/>
    </xf>
    <xf numFmtId="9" fontId="19" fillId="0" borderId="13" xfId="0" applyNumberFormat="1" applyFont="1" applyFill="1" applyBorder="1" applyAlignment="1">
      <alignment horizontal="center" vertical="top"/>
    </xf>
    <xf numFmtId="9" fontId="19" fillId="0" borderId="11" xfId="0" applyNumberFormat="1" applyFont="1" applyFill="1" applyBorder="1" applyAlignment="1">
      <alignment horizontal="center" vertical="top" wrapText="1"/>
    </xf>
    <xf numFmtId="9" fontId="106" fillId="0" borderId="11" xfId="0" applyNumberFormat="1" applyFont="1" applyFill="1" applyBorder="1" applyAlignment="1">
      <alignment horizontal="center" vertical="center"/>
    </xf>
    <xf numFmtId="9" fontId="106" fillId="0" borderId="13" xfId="0" applyNumberFormat="1" applyFont="1" applyFill="1" applyBorder="1" applyAlignment="1">
      <alignment horizontal="center" vertical="center"/>
    </xf>
    <xf numFmtId="9" fontId="19" fillId="0" borderId="114" xfId="0" applyNumberFormat="1" applyFont="1" applyFill="1" applyBorder="1" applyAlignment="1">
      <alignment horizontal="left"/>
    </xf>
    <xf numFmtId="9" fontId="19" fillId="0" borderId="11" xfId="0" applyNumberFormat="1" applyFont="1" applyFill="1" applyBorder="1" applyAlignment="1">
      <alignment horizontal="left"/>
    </xf>
    <xf numFmtId="9" fontId="19" fillId="0" borderId="115" xfId="0" applyNumberFormat="1" applyFont="1" applyFill="1" applyBorder="1" applyAlignment="1">
      <alignment horizontal="left"/>
    </xf>
    <xf numFmtId="9" fontId="106" fillId="36" borderId="115" xfId="0" applyNumberFormat="1" applyFont="1" applyFill="1" applyBorder="1" applyAlignment="1">
      <alignment horizontal="center" vertical="center"/>
    </xf>
    <xf numFmtId="0" fontId="21" fillId="0" borderId="10" xfId="0" applyFont="1" applyFill="1" applyBorder="1" applyAlignment="1">
      <alignment horizontal="center" vertical="center" wrapText="1"/>
    </xf>
    <xf numFmtId="0" fontId="21" fillId="0" borderId="11"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19" fillId="0" borderId="20" xfId="0" applyFont="1" applyFill="1" applyBorder="1" applyAlignment="1">
      <alignment horizontal="center" vertical="center" wrapText="1"/>
    </xf>
    <xf numFmtId="0" fontId="19" fillId="0" borderId="12" xfId="0" applyFont="1" applyFill="1" applyBorder="1" applyAlignment="1">
      <alignment horizontal="center" vertical="center" wrapText="1"/>
    </xf>
    <xf numFmtId="0" fontId="19" fillId="0" borderId="14" xfId="0" applyFont="1" applyFill="1" applyBorder="1" applyAlignment="1">
      <alignment horizontal="center" vertical="center" wrapText="1"/>
    </xf>
    <xf numFmtId="0" fontId="19" fillId="0" borderId="10" xfId="0" applyFont="1" applyFill="1" applyBorder="1" applyAlignment="1">
      <alignment horizontal="center" vertical="center"/>
    </xf>
    <xf numFmtId="0" fontId="19" fillId="0" borderId="11" xfId="0" applyFont="1" applyFill="1" applyBorder="1" applyAlignment="1">
      <alignment horizontal="center" vertical="center"/>
    </xf>
    <xf numFmtId="0" fontId="19" fillId="0" borderId="13" xfId="0" applyFont="1" applyFill="1" applyBorder="1" applyAlignment="1">
      <alignment horizontal="center" vertical="center"/>
    </xf>
    <xf numFmtId="0" fontId="19" fillId="0" borderId="10" xfId="0" applyFont="1" applyFill="1" applyBorder="1" applyAlignment="1">
      <alignment horizontal="center" vertical="top" wrapText="1"/>
    </xf>
    <xf numFmtId="0" fontId="19" fillId="0" borderId="11" xfId="0" applyFont="1" applyFill="1" applyBorder="1" applyAlignment="1">
      <alignment horizontal="center" vertical="top" wrapText="1"/>
    </xf>
    <xf numFmtId="0" fontId="19" fillId="0" borderId="13" xfId="0" applyFont="1" applyFill="1" applyBorder="1" applyAlignment="1">
      <alignment horizontal="center" vertical="top" wrapText="1"/>
    </xf>
    <xf numFmtId="0" fontId="34" fillId="37" borderId="78" xfId="0" applyFont="1" applyFill="1" applyBorder="1" applyAlignment="1">
      <alignment horizontal="center" vertical="center" wrapText="1"/>
    </xf>
    <xf numFmtId="0" fontId="33" fillId="33" borderId="78" xfId="0" applyFont="1" applyFill="1" applyBorder="1" applyAlignment="1">
      <alignment horizontal="center" vertical="center" wrapText="1"/>
    </xf>
    <xf numFmtId="0" fontId="29" fillId="33" borderId="78" xfId="0" applyFont="1" applyFill="1" applyBorder="1" applyAlignment="1">
      <alignment horizontal="center" vertical="center" wrapText="1"/>
    </xf>
    <xf numFmtId="0" fontId="29" fillId="33" borderId="28" xfId="0" applyFont="1" applyFill="1" applyBorder="1" applyAlignment="1">
      <alignment horizontal="center" vertical="center"/>
    </xf>
    <xf numFmtId="0" fontId="29" fillId="33" borderId="0" xfId="0" applyFont="1" applyFill="1" applyBorder="1" applyAlignment="1">
      <alignment horizontal="center" vertical="center"/>
    </xf>
    <xf numFmtId="0" fontId="29" fillId="33" borderId="16" xfId="0" applyFont="1" applyFill="1" applyBorder="1" applyAlignment="1">
      <alignment horizontal="center" vertical="center"/>
    </xf>
    <xf numFmtId="0" fontId="29" fillId="33" borderId="78" xfId="0" applyFont="1" applyFill="1" applyBorder="1" applyAlignment="1">
      <alignment horizontal="center" vertical="center"/>
    </xf>
    <xf numFmtId="0" fontId="34" fillId="37" borderId="25" xfId="0" applyFont="1" applyFill="1" applyBorder="1" applyAlignment="1">
      <alignment horizontal="center" vertical="center" wrapText="1"/>
    </xf>
    <xf numFmtId="0" fontId="34" fillId="37" borderId="26" xfId="0" applyFont="1" applyFill="1" applyBorder="1" applyAlignment="1">
      <alignment horizontal="center" vertical="center" wrapText="1"/>
    </xf>
    <xf numFmtId="0" fontId="34" fillId="37" borderId="27" xfId="0" applyFont="1" applyFill="1" applyBorder="1" applyAlignment="1">
      <alignment horizontal="center" vertical="center" wrapText="1"/>
    </xf>
    <xf numFmtId="0" fontId="29" fillId="33" borderId="28" xfId="0" applyFont="1" applyFill="1" applyBorder="1" applyAlignment="1">
      <alignment horizontal="center" vertical="center" wrapText="1"/>
    </xf>
    <xf numFmtId="0" fontId="29" fillId="33" borderId="0" xfId="0" applyFont="1" applyFill="1" applyBorder="1" applyAlignment="1">
      <alignment horizontal="center" vertical="center" wrapText="1"/>
    </xf>
    <xf numFmtId="0" fontId="29" fillId="33" borderId="16" xfId="0" applyFont="1" applyFill="1" applyBorder="1" applyAlignment="1">
      <alignment horizontal="center" vertical="center" wrapText="1"/>
    </xf>
    <xf numFmtId="9" fontId="26" fillId="33" borderId="78" xfId="0" applyNumberFormat="1" applyFont="1" applyFill="1" applyBorder="1" applyAlignment="1">
      <alignment horizontal="center" vertical="center" wrapText="1"/>
    </xf>
    <xf numFmtId="0" fontId="33" fillId="33" borderId="17" xfId="0" applyFont="1" applyFill="1" applyBorder="1" applyAlignment="1">
      <alignment horizontal="center" vertical="center" wrapText="1"/>
    </xf>
    <xf numFmtId="0" fontId="33" fillId="33" borderId="15" xfId="0" applyFont="1" applyFill="1" applyBorder="1" applyAlignment="1">
      <alignment horizontal="center" vertical="center" wrapText="1"/>
    </xf>
    <xf numFmtId="0" fontId="33" fillId="33" borderId="19" xfId="0" applyFont="1" applyFill="1" applyBorder="1" applyAlignment="1">
      <alignment horizontal="center" vertical="center" wrapText="1"/>
    </xf>
    <xf numFmtId="0" fontId="34" fillId="37" borderId="10" xfId="0" applyFont="1" applyFill="1" applyBorder="1" applyAlignment="1">
      <alignment horizontal="center" vertical="center" wrapText="1"/>
    </xf>
    <xf numFmtId="0" fontId="34" fillId="37" borderId="11" xfId="0" applyFont="1" applyFill="1" applyBorder="1" applyAlignment="1">
      <alignment horizontal="center" vertical="center" wrapText="1"/>
    </xf>
    <xf numFmtId="0" fontId="34" fillId="37" borderId="13" xfId="0" applyFont="1" applyFill="1" applyBorder="1" applyAlignment="1">
      <alignment horizontal="center" vertical="center" wrapText="1"/>
    </xf>
    <xf numFmtId="0" fontId="32" fillId="33" borderId="78" xfId="0" applyFont="1" applyFill="1" applyBorder="1" applyAlignment="1">
      <alignment horizontal="center" vertical="center" wrapText="1"/>
    </xf>
    <xf numFmtId="9" fontId="26" fillId="33" borderId="20" xfId="0" applyNumberFormat="1" applyFont="1" applyFill="1" applyBorder="1" applyAlignment="1">
      <alignment horizontal="center" vertical="center" wrapText="1"/>
    </xf>
    <xf numFmtId="9" fontId="26" fillId="33" borderId="12" xfId="0" applyNumberFormat="1" applyFont="1" applyFill="1" applyBorder="1" applyAlignment="1">
      <alignment horizontal="center" vertical="center" wrapText="1"/>
    </xf>
    <xf numFmtId="9" fontId="26" fillId="33" borderId="14" xfId="0" applyNumberFormat="1" applyFont="1" applyFill="1" applyBorder="1" applyAlignment="1">
      <alignment horizontal="center" vertical="center" wrapText="1"/>
    </xf>
    <xf numFmtId="0" fontId="29" fillId="33" borderId="10" xfId="0" applyFont="1" applyFill="1" applyBorder="1" applyAlignment="1">
      <alignment horizontal="center" vertical="center" wrapText="1"/>
    </xf>
    <xf numFmtId="0" fontId="29" fillId="33" borderId="11" xfId="0" applyFont="1" applyFill="1" applyBorder="1" applyAlignment="1">
      <alignment horizontal="center" vertical="center" wrapText="1"/>
    </xf>
    <xf numFmtId="0" fontId="29" fillId="33" borderId="13" xfId="0" applyFont="1" applyFill="1" applyBorder="1" applyAlignment="1">
      <alignment horizontal="center" vertical="center" wrapText="1"/>
    </xf>
    <xf numFmtId="0" fontId="29" fillId="33" borderId="25" xfId="0" applyFont="1" applyFill="1" applyBorder="1" applyAlignment="1">
      <alignment horizontal="center" vertical="center"/>
    </xf>
    <xf numFmtId="0" fontId="29" fillId="33" borderId="26" xfId="0" applyFont="1" applyFill="1" applyBorder="1" applyAlignment="1">
      <alignment horizontal="center" vertical="center"/>
    </xf>
    <xf numFmtId="0" fontId="29" fillId="33" borderId="27" xfId="0" applyFont="1" applyFill="1" applyBorder="1" applyAlignment="1">
      <alignment horizontal="center" vertical="center"/>
    </xf>
    <xf numFmtId="0" fontId="29" fillId="33" borderId="10" xfId="0" applyFont="1" applyFill="1" applyBorder="1" applyAlignment="1">
      <alignment horizontal="center" vertical="center"/>
    </xf>
    <xf numFmtId="0" fontId="29" fillId="33" borderId="11" xfId="0" applyFont="1" applyFill="1" applyBorder="1" applyAlignment="1">
      <alignment horizontal="center" vertical="center"/>
    </xf>
    <xf numFmtId="0" fontId="29" fillId="33" borderId="13" xfId="0" applyFont="1" applyFill="1" applyBorder="1" applyAlignment="1">
      <alignment horizontal="center" vertical="center"/>
    </xf>
    <xf numFmtId="0" fontId="29" fillId="33" borderId="20" xfId="0" applyFont="1" applyFill="1" applyBorder="1" applyAlignment="1">
      <alignment horizontal="center" vertical="center"/>
    </xf>
    <xf numFmtId="0" fontId="29" fillId="33" borderId="12" xfId="0" applyFont="1" applyFill="1" applyBorder="1" applyAlignment="1">
      <alignment horizontal="center" vertical="center"/>
    </xf>
    <xf numFmtId="0" fontId="29" fillId="33" borderId="14" xfId="0" applyFont="1" applyFill="1" applyBorder="1" applyAlignment="1">
      <alignment horizontal="center" vertical="center"/>
    </xf>
    <xf numFmtId="0" fontId="29" fillId="33" borderId="20" xfId="0" applyFont="1" applyFill="1" applyBorder="1" applyAlignment="1">
      <alignment horizontal="center" vertical="center" wrapText="1"/>
    </xf>
    <xf numFmtId="0" fontId="29" fillId="33" borderId="12" xfId="0" applyFont="1" applyFill="1" applyBorder="1" applyAlignment="1">
      <alignment horizontal="center" vertical="center" wrapText="1"/>
    </xf>
    <xf numFmtId="0" fontId="29" fillId="33" borderId="14" xfId="0" applyFont="1" applyFill="1" applyBorder="1" applyAlignment="1">
      <alignment horizontal="center" vertical="center" wrapText="1"/>
    </xf>
    <xf numFmtId="0" fontId="29" fillId="33" borderId="78" xfId="0" applyFont="1" applyFill="1" applyBorder="1" applyAlignment="1">
      <alignment horizontal="center" vertical="top" wrapText="1"/>
    </xf>
    <xf numFmtId="0" fontId="34" fillId="33" borderId="78" xfId="0" applyFont="1" applyFill="1" applyBorder="1" applyAlignment="1">
      <alignment horizontal="center" vertical="center"/>
    </xf>
    <xf numFmtId="9" fontId="29" fillId="33" borderId="78" xfId="0" applyNumberFormat="1" applyFont="1" applyFill="1" applyBorder="1" applyAlignment="1">
      <alignment horizontal="center" vertical="center"/>
    </xf>
    <xf numFmtId="9" fontId="154" fillId="33" borderId="78" xfId="0" applyNumberFormat="1" applyFont="1" applyFill="1" applyBorder="1" applyAlignment="1">
      <alignment horizontal="center" vertical="center" wrapText="1"/>
    </xf>
    <xf numFmtId="0" fontId="27" fillId="33" borderId="78" xfId="0" applyFont="1" applyFill="1" applyBorder="1" applyAlignment="1">
      <alignment horizontal="center" vertical="center" wrapText="1"/>
    </xf>
    <xf numFmtId="0" fontId="34" fillId="37" borderId="20" xfId="0" applyFont="1" applyFill="1" applyBorder="1" applyAlignment="1">
      <alignment horizontal="center" vertical="center" wrapText="1"/>
    </xf>
    <xf numFmtId="0" fontId="34" fillId="37" borderId="12" xfId="0" applyFont="1" applyFill="1" applyBorder="1" applyAlignment="1">
      <alignment horizontal="center" vertical="center" wrapText="1"/>
    </xf>
    <xf numFmtId="0" fontId="34" fillId="37" borderId="14" xfId="0" applyFont="1" applyFill="1" applyBorder="1" applyAlignment="1">
      <alignment horizontal="center" vertical="center" wrapText="1"/>
    </xf>
    <xf numFmtId="9" fontId="28" fillId="33" borderId="78" xfId="0" applyNumberFormat="1" applyFont="1" applyFill="1" applyBorder="1" applyAlignment="1">
      <alignment horizontal="center" vertical="center" wrapText="1"/>
    </xf>
    <xf numFmtId="9" fontId="29" fillId="33" borderId="78" xfId="0" applyNumberFormat="1" applyFont="1" applyFill="1" applyBorder="1" applyAlignment="1">
      <alignment horizontal="center" vertical="center" wrapText="1"/>
    </xf>
    <xf numFmtId="0" fontId="33" fillId="33" borderId="20" xfId="0" applyFont="1" applyFill="1" applyBorder="1" applyAlignment="1">
      <alignment horizontal="center" vertical="center" wrapText="1"/>
    </xf>
    <xf numFmtId="0" fontId="26" fillId="33" borderId="20" xfId="0" applyFont="1" applyFill="1" applyBorder="1" applyAlignment="1">
      <alignment horizontal="center" vertical="center" wrapText="1"/>
    </xf>
    <xf numFmtId="0" fontId="26" fillId="33" borderId="12" xfId="0" applyFont="1" applyFill="1" applyBorder="1" applyAlignment="1">
      <alignment horizontal="center" vertical="center" wrapText="1"/>
    </xf>
    <xf numFmtId="0" fontId="26" fillId="33" borderId="14" xfId="0" applyFont="1" applyFill="1" applyBorder="1" applyAlignment="1">
      <alignment horizontal="center" vertical="center" wrapText="1"/>
    </xf>
    <xf numFmtId="0" fontId="29" fillId="33" borderId="10" xfId="0" applyFont="1" applyFill="1" applyBorder="1" applyAlignment="1">
      <alignment horizontal="center" vertical="top" wrapText="1"/>
    </xf>
    <xf numFmtId="0" fontId="29" fillId="33" borderId="11" xfId="0" applyFont="1" applyFill="1" applyBorder="1" applyAlignment="1">
      <alignment horizontal="center" vertical="top" wrapText="1"/>
    </xf>
    <xf numFmtId="0" fontId="29" fillId="33" borderId="13" xfId="0" applyFont="1" applyFill="1" applyBorder="1" applyAlignment="1">
      <alignment horizontal="center" vertical="top" wrapText="1"/>
    </xf>
    <xf numFmtId="9" fontId="29" fillId="33" borderId="20" xfId="0" applyNumberFormat="1" applyFont="1" applyFill="1" applyBorder="1" applyAlignment="1">
      <alignment horizontal="center" vertical="center"/>
    </xf>
    <xf numFmtId="9" fontId="29" fillId="33" borderId="12" xfId="0" applyNumberFormat="1" applyFont="1" applyFill="1" applyBorder="1" applyAlignment="1">
      <alignment horizontal="center" vertical="center"/>
    </xf>
    <xf numFmtId="9" fontId="29" fillId="33" borderId="14" xfId="0" applyNumberFormat="1" applyFont="1" applyFill="1" applyBorder="1" applyAlignment="1">
      <alignment horizontal="center" vertical="center"/>
    </xf>
    <xf numFmtId="0" fontId="164" fillId="33" borderId="78" xfId="0" applyFont="1" applyFill="1" applyBorder="1" applyAlignment="1">
      <alignment horizontal="center" vertical="center" wrapText="1"/>
    </xf>
    <xf numFmtId="0" fontId="33" fillId="33" borderId="25" xfId="0" applyFont="1" applyFill="1" applyBorder="1" applyAlignment="1">
      <alignment horizontal="center" vertical="center" wrapText="1"/>
    </xf>
    <xf numFmtId="0" fontId="31" fillId="33" borderId="78" xfId="0" applyFont="1" applyFill="1" applyBorder="1" applyAlignment="1">
      <alignment horizontal="center" vertical="center" wrapText="1"/>
    </xf>
    <xf numFmtId="0" fontId="27" fillId="33" borderId="20" xfId="0" applyFont="1" applyFill="1" applyBorder="1" applyAlignment="1">
      <alignment horizontal="center" vertical="center"/>
    </xf>
    <xf numFmtId="0" fontId="27" fillId="33" borderId="11" xfId="0" applyFont="1" applyFill="1" applyBorder="1" applyAlignment="1">
      <alignment horizontal="center" vertical="center"/>
    </xf>
    <xf numFmtId="0" fontId="27" fillId="33" borderId="13" xfId="0" applyFont="1" applyFill="1" applyBorder="1" applyAlignment="1">
      <alignment horizontal="center" vertical="center"/>
    </xf>
    <xf numFmtId="0" fontId="32" fillId="33" borderId="10" xfId="0" applyFont="1" applyFill="1" applyBorder="1" applyAlignment="1">
      <alignment horizontal="center" vertical="center"/>
    </xf>
    <xf numFmtId="0" fontId="32" fillId="33" borderId="11" xfId="0" applyFont="1" applyFill="1" applyBorder="1" applyAlignment="1">
      <alignment horizontal="center" vertical="center"/>
    </xf>
    <xf numFmtId="0" fontId="32" fillId="33" borderId="13" xfId="0" applyFont="1" applyFill="1" applyBorder="1" applyAlignment="1">
      <alignment horizontal="center" vertical="center"/>
    </xf>
    <xf numFmtId="9" fontId="29" fillId="33" borderId="10" xfId="0" applyNumberFormat="1" applyFont="1" applyFill="1" applyBorder="1" applyAlignment="1">
      <alignment horizontal="center" vertical="center"/>
    </xf>
    <xf numFmtId="9" fontId="29" fillId="33" borderId="11" xfId="0" applyNumberFormat="1" applyFont="1" applyFill="1" applyBorder="1" applyAlignment="1">
      <alignment horizontal="center" vertical="center"/>
    </xf>
    <xf numFmtId="9" fontId="29" fillId="33" borderId="13" xfId="0" applyNumberFormat="1" applyFont="1" applyFill="1" applyBorder="1" applyAlignment="1">
      <alignment horizontal="center" vertical="center"/>
    </xf>
    <xf numFmtId="0" fontId="27" fillId="37" borderId="11" xfId="0" applyFont="1" applyFill="1" applyBorder="1" applyAlignment="1">
      <alignment horizontal="center" vertical="center" wrapText="1"/>
    </xf>
    <xf numFmtId="0" fontId="27" fillId="37" borderId="11" xfId="0" applyFont="1" applyFill="1" applyBorder="1" applyAlignment="1">
      <alignment horizontal="center" vertical="center"/>
    </xf>
    <xf numFmtId="0" fontId="27" fillId="37" borderId="13" xfId="0" applyFont="1" applyFill="1" applyBorder="1" applyAlignment="1">
      <alignment horizontal="center" vertical="center"/>
    </xf>
    <xf numFmtId="0" fontId="41" fillId="33" borderId="10" xfId="0" applyFont="1" applyFill="1" applyBorder="1" applyAlignment="1">
      <alignment horizontal="center" vertical="center" wrapText="1"/>
    </xf>
    <xf numFmtId="0" fontId="41" fillId="33" borderId="11" xfId="0" applyFont="1" applyFill="1" applyBorder="1" applyAlignment="1">
      <alignment horizontal="center" vertical="center"/>
    </xf>
    <xf numFmtId="0" fontId="41" fillId="33" borderId="13" xfId="0" applyFont="1" applyFill="1" applyBorder="1" applyAlignment="1">
      <alignment horizontal="center" vertical="center"/>
    </xf>
    <xf numFmtId="0" fontId="41" fillId="33" borderId="10" xfId="0" applyFont="1" applyFill="1" applyBorder="1" applyAlignment="1">
      <alignment horizontal="center" vertical="center"/>
    </xf>
    <xf numFmtId="0" fontId="41" fillId="33" borderId="17" xfId="0" applyFont="1" applyFill="1" applyBorder="1" applyAlignment="1">
      <alignment horizontal="center" vertical="center" wrapText="1"/>
    </xf>
    <xf numFmtId="0" fontId="41" fillId="33" borderId="15" xfId="0" applyFont="1" applyFill="1" applyBorder="1" applyAlignment="1">
      <alignment horizontal="center" vertical="center" wrapText="1"/>
    </xf>
    <xf numFmtId="0" fontId="32" fillId="37" borderId="10" xfId="0" applyFont="1" applyFill="1" applyBorder="1" applyAlignment="1">
      <alignment horizontal="center" vertical="center" wrapText="1"/>
    </xf>
    <xf numFmtId="0" fontId="32" fillId="37" borderId="11" xfId="0" applyFont="1" applyFill="1" applyBorder="1" applyAlignment="1">
      <alignment horizontal="center" vertical="center" wrapText="1"/>
    </xf>
    <xf numFmtId="0" fontId="32" fillId="37" borderId="13" xfId="0" applyFont="1" applyFill="1" applyBorder="1" applyAlignment="1">
      <alignment horizontal="center" vertical="center" wrapText="1"/>
    </xf>
    <xf numFmtId="0" fontId="27" fillId="37" borderId="10" xfId="0" applyFont="1" applyFill="1" applyBorder="1" applyAlignment="1">
      <alignment horizontal="center" vertical="center" wrapText="1"/>
    </xf>
    <xf numFmtId="0" fontId="33" fillId="33" borderId="10" xfId="0" applyFont="1" applyFill="1" applyBorder="1" applyAlignment="1">
      <alignment horizontal="center" vertical="center" wrapText="1"/>
    </xf>
    <xf numFmtId="0" fontId="33" fillId="33" borderId="11" xfId="0" applyFont="1" applyFill="1" applyBorder="1" applyAlignment="1">
      <alignment horizontal="center" vertical="center" wrapText="1"/>
    </xf>
    <xf numFmtId="0" fontId="33" fillId="33" borderId="13" xfId="0" applyFont="1" applyFill="1" applyBorder="1" applyAlignment="1">
      <alignment horizontal="center" vertical="center" wrapText="1"/>
    </xf>
    <xf numFmtId="0" fontId="42" fillId="33" borderId="10" xfId="0" applyFont="1" applyFill="1" applyBorder="1" applyAlignment="1">
      <alignment horizontal="center" vertical="center"/>
    </xf>
    <xf numFmtId="0" fontId="42" fillId="33" borderId="11" xfId="0" applyFont="1" applyFill="1" applyBorder="1" applyAlignment="1">
      <alignment horizontal="center" vertical="center"/>
    </xf>
    <xf numFmtId="0" fontId="42" fillId="33" borderId="13" xfId="0" applyFont="1" applyFill="1" applyBorder="1" applyAlignment="1">
      <alignment horizontal="center" vertical="center"/>
    </xf>
    <xf numFmtId="0" fontId="28" fillId="33" borderId="79" xfId="0" applyFont="1" applyFill="1" applyBorder="1" applyAlignment="1">
      <alignment horizontal="center"/>
    </xf>
    <xf numFmtId="0" fontId="28" fillId="33" borderId="136" xfId="0" applyFont="1" applyFill="1" applyBorder="1" applyAlignment="1">
      <alignment horizontal="center"/>
    </xf>
    <xf numFmtId="0" fontId="28" fillId="33" borderId="134" xfId="0" applyFont="1" applyFill="1" applyBorder="1" applyAlignment="1">
      <alignment horizontal="center"/>
    </xf>
    <xf numFmtId="0" fontId="29" fillId="33" borderId="18" xfId="0" applyFont="1" applyFill="1" applyBorder="1" applyAlignment="1">
      <alignment horizontal="center" vertical="center"/>
    </xf>
    <xf numFmtId="49" fontId="29" fillId="33" borderId="10" xfId="0" applyNumberFormat="1" applyFont="1" applyFill="1" applyBorder="1" applyAlignment="1">
      <alignment horizontal="center" vertical="center"/>
    </xf>
    <xf numFmtId="49" fontId="29" fillId="33" borderId="11" xfId="0" applyNumberFormat="1" applyFont="1" applyFill="1" applyBorder="1" applyAlignment="1">
      <alignment horizontal="center" vertical="center"/>
    </xf>
    <xf numFmtId="49" fontId="29" fillId="33" borderId="13" xfId="0" applyNumberFormat="1" applyFont="1" applyFill="1" applyBorder="1" applyAlignment="1">
      <alignment horizontal="center" vertical="center"/>
    </xf>
    <xf numFmtId="0" fontId="34" fillId="33" borderId="10" xfId="0" applyFont="1" applyFill="1" applyBorder="1" applyAlignment="1">
      <alignment horizontal="center"/>
    </xf>
    <xf numFmtId="0" fontId="34" fillId="33" borderId="11" xfId="0" applyFont="1" applyFill="1" applyBorder="1" applyAlignment="1">
      <alignment horizontal="center"/>
    </xf>
    <xf numFmtId="0" fontId="34" fillId="33" borderId="13" xfId="0" applyFont="1" applyFill="1" applyBorder="1" applyAlignment="1">
      <alignment horizontal="center"/>
    </xf>
    <xf numFmtId="0" fontId="154" fillId="33" borderId="25" xfId="0" applyFont="1" applyFill="1" applyBorder="1" applyAlignment="1">
      <alignment horizontal="left" vertical="center" wrapText="1"/>
    </xf>
    <xf numFmtId="0" fontId="154" fillId="33" borderId="26" xfId="0" applyFont="1" applyFill="1" applyBorder="1" applyAlignment="1">
      <alignment horizontal="left" vertical="center" wrapText="1"/>
    </xf>
    <xf numFmtId="0" fontId="154" fillId="33" borderId="27" xfId="0" applyFont="1" applyFill="1" applyBorder="1" applyAlignment="1">
      <alignment horizontal="left" vertical="center" wrapText="1"/>
    </xf>
    <xf numFmtId="0" fontId="154" fillId="33" borderId="28" xfId="0" applyFont="1" applyFill="1" applyBorder="1" applyAlignment="1">
      <alignment horizontal="left" vertical="center" wrapText="1"/>
    </xf>
    <xf numFmtId="0" fontId="154" fillId="33" borderId="0" xfId="0" applyFont="1" applyFill="1" applyBorder="1" applyAlignment="1">
      <alignment horizontal="left" vertical="center" wrapText="1"/>
    </xf>
    <xf numFmtId="0" fontId="154" fillId="33" borderId="16" xfId="0" applyFont="1" applyFill="1" applyBorder="1" applyAlignment="1">
      <alignment horizontal="left" vertical="center" wrapText="1"/>
    </xf>
    <xf numFmtId="0" fontId="154" fillId="33" borderId="20" xfId="0" applyFont="1" applyFill="1" applyBorder="1" applyAlignment="1">
      <alignment horizontal="left" vertical="center" wrapText="1"/>
    </xf>
    <xf numFmtId="0" fontId="154" fillId="33" borderId="12" xfId="0" applyFont="1" applyFill="1" applyBorder="1" applyAlignment="1">
      <alignment horizontal="left" vertical="center" wrapText="1"/>
    </xf>
    <xf numFmtId="0" fontId="154" fillId="33" borderId="14" xfId="0" applyFont="1" applyFill="1" applyBorder="1" applyAlignment="1">
      <alignment horizontal="left" vertical="center" wrapText="1"/>
    </xf>
    <xf numFmtId="0" fontId="105" fillId="33" borderId="10" xfId="0" applyFont="1" applyFill="1" applyBorder="1" applyAlignment="1">
      <alignment horizontal="center" vertical="top" wrapText="1"/>
    </xf>
    <xf numFmtId="0" fontId="105" fillId="33" borderId="11" xfId="0" applyFont="1" applyFill="1" applyBorder="1" applyAlignment="1">
      <alignment horizontal="center" vertical="top" wrapText="1"/>
    </xf>
    <xf numFmtId="0" fontId="105" fillId="33" borderId="13" xfId="0" applyFont="1" applyFill="1" applyBorder="1" applyAlignment="1">
      <alignment horizontal="center" vertical="top" wrapText="1"/>
    </xf>
    <xf numFmtId="0" fontId="20" fillId="33" borderId="82" xfId="0" applyFont="1" applyFill="1" applyBorder="1" applyAlignment="1">
      <alignment horizontal="center" vertical="center" wrapText="1"/>
    </xf>
    <xf numFmtId="0" fontId="20" fillId="33" borderId="83" xfId="0" applyFont="1" applyFill="1" applyBorder="1" applyAlignment="1">
      <alignment horizontal="center" vertical="center" wrapText="1"/>
    </xf>
    <xf numFmtId="0" fontId="20" fillId="33" borderId="84" xfId="0" applyFont="1" applyFill="1" applyBorder="1" applyAlignment="1">
      <alignment horizontal="center" vertical="center" wrapText="1"/>
    </xf>
    <xf numFmtId="0" fontId="19" fillId="33" borderId="16" xfId="0" applyFont="1" applyFill="1" applyBorder="1" applyAlignment="1">
      <alignment horizontal="center" vertical="center" wrapText="1"/>
    </xf>
    <xf numFmtId="0" fontId="104" fillId="37" borderId="0" xfId="0" applyFont="1" applyFill="1" applyAlignment="1">
      <alignment horizontal="center" wrapText="1"/>
    </xf>
    <xf numFmtId="0" fontId="18" fillId="33" borderId="18" xfId="0" applyFont="1" applyFill="1" applyBorder="1" applyAlignment="1">
      <alignment horizontal="center" vertical="center" wrapText="1"/>
    </xf>
    <xf numFmtId="49" fontId="18" fillId="33" borderId="10" xfId="0" applyNumberFormat="1" applyFont="1" applyFill="1" applyBorder="1" applyAlignment="1">
      <alignment horizontal="center" vertical="center" wrapText="1"/>
    </xf>
    <xf numFmtId="49" fontId="18" fillId="33" borderId="11" xfId="0" applyNumberFormat="1" applyFont="1" applyFill="1" applyBorder="1" applyAlignment="1">
      <alignment horizontal="center" vertical="center" wrapText="1"/>
    </xf>
    <xf numFmtId="49" fontId="18" fillId="33" borderId="13" xfId="0" applyNumberFormat="1" applyFont="1" applyFill="1" applyBorder="1" applyAlignment="1">
      <alignment horizontal="center" vertical="center" wrapText="1"/>
    </xf>
    <xf numFmtId="0" fontId="23" fillId="0" borderId="10" xfId="0" applyFont="1" applyBorder="1" applyAlignment="1">
      <alignment horizontal="center" wrapText="1"/>
    </xf>
    <xf numFmtId="0" fontId="23" fillId="0" borderId="11" xfId="0" applyFont="1" applyBorder="1" applyAlignment="1">
      <alignment horizontal="center" wrapText="1"/>
    </xf>
    <xf numFmtId="0" fontId="23" fillId="0" borderId="13" xfId="0" applyFont="1" applyBorder="1" applyAlignment="1">
      <alignment horizontal="center" wrapText="1"/>
    </xf>
    <xf numFmtId="0" fontId="19" fillId="33" borderId="81" xfId="0" applyFont="1" applyFill="1" applyBorder="1" applyAlignment="1">
      <alignment horizontal="center" vertical="center" wrapText="1"/>
    </xf>
    <xf numFmtId="0" fontId="23" fillId="33" borderId="20" xfId="0" applyFont="1" applyFill="1" applyBorder="1" applyAlignment="1">
      <alignment horizontal="center" vertical="center" wrapText="1"/>
    </xf>
    <xf numFmtId="0" fontId="23" fillId="33" borderId="12" xfId="0" applyFont="1" applyFill="1" applyBorder="1" applyAlignment="1">
      <alignment horizontal="center" vertical="center" wrapText="1"/>
    </xf>
    <xf numFmtId="0" fontId="23" fillId="33" borderId="14" xfId="0" applyFont="1" applyFill="1" applyBorder="1" applyAlignment="1">
      <alignment horizontal="center" vertical="center" wrapText="1"/>
    </xf>
    <xf numFmtId="0" fontId="23" fillId="33" borderId="10" xfId="0" applyFont="1" applyFill="1" applyBorder="1" applyAlignment="1">
      <alignment horizontal="center" vertical="center" wrapText="1"/>
    </xf>
    <xf numFmtId="0" fontId="23" fillId="33" borderId="11" xfId="0" applyFont="1" applyFill="1" applyBorder="1" applyAlignment="1">
      <alignment horizontal="center" vertical="center" wrapText="1"/>
    </xf>
    <xf numFmtId="0" fontId="23" fillId="33" borderId="13" xfId="0" applyFont="1" applyFill="1" applyBorder="1" applyAlignment="1">
      <alignment horizontal="center" vertical="center" wrapText="1"/>
    </xf>
    <xf numFmtId="9" fontId="19" fillId="36" borderId="11" xfId="0" applyNumberFormat="1" applyFont="1" applyFill="1" applyBorder="1" applyAlignment="1">
      <alignment horizontal="center" vertical="center" wrapText="1"/>
    </xf>
    <xf numFmtId="9" fontId="19" fillId="36" borderId="13" xfId="0" applyNumberFormat="1" applyFont="1" applyFill="1" applyBorder="1" applyAlignment="1">
      <alignment horizontal="center" vertical="center" wrapText="1"/>
    </xf>
    <xf numFmtId="0" fontId="19" fillId="36" borderId="11" xfId="0" applyFont="1" applyFill="1" applyBorder="1" applyAlignment="1">
      <alignment horizontal="center" vertical="center" wrapText="1"/>
    </xf>
    <xf numFmtId="0" fontId="19" fillId="36" borderId="13" xfId="0" applyFont="1" applyFill="1" applyBorder="1" applyAlignment="1">
      <alignment horizontal="center" vertical="center" wrapText="1"/>
    </xf>
    <xf numFmtId="0" fontId="23" fillId="0" borderId="10"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13" xfId="0" applyFont="1" applyFill="1" applyBorder="1" applyAlignment="1">
      <alignment horizontal="center" vertical="center" wrapText="1"/>
    </xf>
    <xf numFmtId="0" fontId="107" fillId="0" borderId="10" xfId="0" applyFont="1" applyFill="1" applyBorder="1" applyAlignment="1">
      <alignment horizontal="center" vertical="center" wrapText="1"/>
    </xf>
    <xf numFmtId="0" fontId="107" fillId="0" borderId="11" xfId="0" applyFont="1" applyFill="1" applyBorder="1" applyAlignment="1">
      <alignment horizontal="center" vertical="center" wrapText="1"/>
    </xf>
    <xf numFmtId="0" fontId="107" fillId="0" borderId="13" xfId="0" applyFont="1" applyFill="1" applyBorder="1" applyAlignment="1">
      <alignment horizontal="center" vertical="center" wrapText="1"/>
    </xf>
    <xf numFmtId="0" fontId="21" fillId="36" borderId="25" xfId="0" applyFont="1" applyFill="1" applyBorder="1" applyAlignment="1">
      <alignment horizontal="center" vertical="center" wrapText="1"/>
    </xf>
    <xf numFmtId="0" fontId="21" fillId="36" borderId="26" xfId="0" applyFont="1" applyFill="1" applyBorder="1" applyAlignment="1">
      <alignment horizontal="center" vertical="center" wrapText="1"/>
    </xf>
    <xf numFmtId="0" fontId="21" fillId="36" borderId="27" xfId="0" applyFont="1" applyFill="1" applyBorder="1" applyAlignment="1">
      <alignment horizontal="center" vertical="center" wrapText="1"/>
    </xf>
    <xf numFmtId="9" fontId="19" fillId="36" borderId="81" xfId="0" applyNumberFormat="1" applyFont="1" applyFill="1" applyBorder="1" applyAlignment="1">
      <alignment horizontal="center" vertical="center" wrapText="1"/>
    </xf>
    <xf numFmtId="0" fontId="107" fillId="36" borderId="81" xfId="0" applyFont="1" applyFill="1" applyBorder="1" applyAlignment="1">
      <alignment horizontal="center" vertical="center" wrapText="1"/>
    </xf>
    <xf numFmtId="0" fontId="21" fillId="36" borderId="81" xfId="0" applyFont="1" applyFill="1" applyBorder="1" applyAlignment="1">
      <alignment horizontal="center" vertical="center" wrapText="1"/>
    </xf>
    <xf numFmtId="0" fontId="19" fillId="33" borderId="19" xfId="0" applyFont="1" applyFill="1" applyBorder="1" applyAlignment="1">
      <alignment vertical="center" wrapText="1"/>
    </xf>
    <xf numFmtId="0" fontId="19" fillId="33" borderId="28" xfId="0" applyFont="1" applyFill="1" applyBorder="1" applyAlignment="1">
      <alignment horizontal="center" vertical="center" wrapText="1"/>
    </xf>
    <xf numFmtId="0" fontId="19" fillId="33" borderId="0" xfId="0" applyFont="1" applyFill="1" applyBorder="1" applyAlignment="1">
      <alignment horizontal="center" vertical="center" wrapText="1"/>
    </xf>
    <xf numFmtId="0" fontId="19" fillId="33" borderId="10" xfId="0" applyFont="1" applyFill="1" applyBorder="1" applyAlignment="1">
      <alignment horizontal="center" vertical="top" wrapText="1"/>
    </xf>
    <xf numFmtId="0" fontId="19" fillId="33" borderId="11" xfId="0" applyFont="1" applyFill="1" applyBorder="1" applyAlignment="1">
      <alignment horizontal="center" vertical="top" wrapText="1"/>
    </xf>
    <xf numFmtId="0" fontId="19" fillId="33" borderId="13" xfId="0" applyFont="1" applyFill="1" applyBorder="1" applyAlignment="1">
      <alignment horizontal="center" vertical="top" wrapText="1"/>
    </xf>
    <xf numFmtId="9" fontId="19" fillId="33" borderId="81" xfId="0" applyNumberFormat="1" applyFont="1" applyFill="1" applyBorder="1" applyAlignment="1">
      <alignment horizontal="center" vertical="center" wrapText="1"/>
    </xf>
    <xf numFmtId="9" fontId="19" fillId="36" borderId="12" xfId="0" applyNumberFormat="1" applyFont="1" applyFill="1" applyBorder="1" applyAlignment="1">
      <alignment horizontal="center" vertical="center" wrapText="1"/>
    </xf>
    <xf numFmtId="9" fontId="19" fillId="36" borderId="14" xfId="0" applyNumberFormat="1" applyFont="1" applyFill="1" applyBorder="1" applyAlignment="1">
      <alignment horizontal="center" vertical="center" wrapText="1"/>
    </xf>
    <xf numFmtId="0" fontId="37" fillId="33" borderId="81" xfId="0" applyFont="1" applyFill="1" applyBorder="1" applyAlignment="1">
      <alignment horizontal="center" vertical="center" wrapText="1"/>
    </xf>
    <xf numFmtId="0" fontId="21" fillId="0" borderId="81" xfId="0" applyFont="1" applyFill="1" applyBorder="1" applyAlignment="1">
      <alignment horizontal="center" vertical="center"/>
    </xf>
    <xf numFmtId="0" fontId="19" fillId="36" borderId="81" xfId="0" applyFont="1" applyFill="1" applyBorder="1" applyAlignment="1">
      <alignment horizontal="center" vertical="center" wrapText="1"/>
    </xf>
    <xf numFmtId="0" fontId="19" fillId="36" borderId="88" xfId="0" applyFont="1" applyFill="1" applyBorder="1" applyAlignment="1">
      <alignment horizontal="center" vertical="center" wrapText="1"/>
    </xf>
    <xf numFmtId="0" fontId="19" fillId="36" borderId="89" xfId="0" applyFont="1" applyFill="1" applyBorder="1" applyAlignment="1">
      <alignment horizontal="center" vertical="center" wrapText="1"/>
    </xf>
    <xf numFmtId="0" fontId="23" fillId="36" borderId="81" xfId="0" applyFont="1" applyFill="1" applyBorder="1" applyAlignment="1">
      <alignment horizontal="center" vertical="center" wrapText="1"/>
    </xf>
    <xf numFmtId="0" fontId="120" fillId="36" borderId="10" xfId="0" applyFont="1" applyFill="1" applyBorder="1" applyAlignment="1">
      <alignment horizontal="center" vertical="center" wrapText="1"/>
    </xf>
    <xf numFmtId="0" fontId="120" fillId="36" borderId="11" xfId="0" applyFont="1" applyFill="1" applyBorder="1" applyAlignment="1">
      <alignment horizontal="center" vertical="center" wrapText="1"/>
    </xf>
    <xf numFmtId="0" fontId="120" fillId="36" borderId="13" xfId="0" applyFont="1" applyFill="1" applyBorder="1" applyAlignment="1">
      <alignment horizontal="center" vertical="center" wrapText="1"/>
    </xf>
    <xf numFmtId="0" fontId="119" fillId="36" borderId="81" xfId="0" applyFont="1" applyFill="1" applyBorder="1" applyAlignment="1">
      <alignment horizontal="center" vertical="center" wrapText="1"/>
    </xf>
    <xf numFmtId="9" fontId="106" fillId="33" borderId="81" xfId="0" applyNumberFormat="1" applyFont="1" applyFill="1" applyBorder="1" applyAlignment="1">
      <alignment horizontal="center" vertical="center" wrapText="1"/>
    </xf>
    <xf numFmtId="0" fontId="21" fillId="38" borderId="81" xfId="0" applyFont="1" applyFill="1" applyBorder="1" applyAlignment="1">
      <alignment horizontal="center" vertical="center" wrapText="1"/>
    </xf>
    <xf numFmtId="0" fontId="21" fillId="33" borderId="81" xfId="0" applyFont="1" applyFill="1" applyBorder="1" applyAlignment="1">
      <alignment horizontal="center" vertical="center" wrapText="1"/>
    </xf>
    <xf numFmtId="0" fontId="19" fillId="33" borderId="19" xfId="0" applyFont="1" applyFill="1" applyBorder="1" applyAlignment="1">
      <alignment horizontal="center" vertical="center" wrapText="1"/>
    </xf>
    <xf numFmtId="0" fontId="120" fillId="36" borderId="81" xfId="0" applyFont="1" applyFill="1" applyBorder="1" applyAlignment="1">
      <alignment horizontal="center" vertical="center" wrapText="1"/>
    </xf>
    <xf numFmtId="0" fontId="19" fillId="33" borderId="82" xfId="0" applyFont="1" applyFill="1" applyBorder="1" applyAlignment="1">
      <alignment horizontal="center" vertical="top" wrapText="1"/>
    </xf>
    <xf numFmtId="0" fontId="19" fillId="33" borderId="83" xfId="0" applyFont="1" applyFill="1" applyBorder="1" applyAlignment="1">
      <alignment horizontal="center" vertical="top" wrapText="1"/>
    </xf>
    <xf numFmtId="0" fontId="19" fillId="33" borderId="84" xfId="0" applyFont="1" applyFill="1" applyBorder="1" applyAlignment="1">
      <alignment horizontal="center" vertical="top" wrapText="1"/>
    </xf>
    <xf numFmtId="9" fontId="21" fillId="36" borderId="10" xfId="0" applyNumberFormat="1" applyFont="1" applyFill="1" applyBorder="1" applyAlignment="1">
      <alignment horizontal="center" vertical="center" wrapText="1"/>
    </xf>
    <xf numFmtId="9" fontId="21" fillId="36" borderId="12" xfId="0" applyNumberFormat="1" applyFont="1" applyFill="1" applyBorder="1" applyAlignment="1">
      <alignment horizontal="center" vertical="center" wrapText="1"/>
    </xf>
    <xf numFmtId="9" fontId="21" fillId="36" borderId="11" xfId="0" applyNumberFormat="1" applyFont="1" applyFill="1" applyBorder="1" applyAlignment="1">
      <alignment horizontal="center" vertical="center" wrapText="1"/>
    </xf>
    <xf numFmtId="9" fontId="21" fillId="36" borderId="13" xfId="0" applyNumberFormat="1" applyFont="1" applyFill="1" applyBorder="1" applyAlignment="1">
      <alignment horizontal="center" vertical="center" wrapText="1"/>
    </xf>
    <xf numFmtId="0" fontId="19" fillId="36" borderId="20" xfId="0" applyFont="1" applyFill="1" applyBorder="1" applyAlignment="1">
      <alignment horizontal="center" vertical="center" wrapText="1"/>
    </xf>
    <xf numFmtId="0" fontId="19" fillId="36" borderId="14" xfId="0" applyFont="1" applyFill="1" applyBorder="1" applyAlignment="1">
      <alignment horizontal="center" vertical="center" wrapText="1"/>
    </xf>
    <xf numFmtId="0" fontId="21" fillId="33" borderId="28" xfId="0" applyFont="1" applyFill="1" applyBorder="1" applyAlignment="1">
      <alignment horizontal="center" vertical="center" wrapText="1"/>
    </xf>
    <xf numFmtId="0" fontId="21" fillId="33" borderId="0" xfId="0" applyFont="1" applyFill="1" applyBorder="1" applyAlignment="1">
      <alignment horizontal="center" vertical="center" wrapText="1"/>
    </xf>
    <xf numFmtId="0" fontId="21" fillId="33" borderId="16" xfId="0" applyFont="1" applyFill="1" applyBorder="1" applyAlignment="1">
      <alignment horizontal="center" vertical="center" wrapText="1"/>
    </xf>
    <xf numFmtId="0" fontId="19" fillId="36" borderId="81" xfId="0" applyFont="1" applyFill="1" applyBorder="1" applyAlignment="1">
      <alignment horizontal="center" wrapText="1"/>
    </xf>
    <xf numFmtId="0" fontId="19" fillId="33" borderId="91" xfId="0" applyFont="1" applyFill="1" applyBorder="1" applyAlignment="1">
      <alignment horizontal="center" vertical="top" wrapText="1"/>
    </xf>
    <xf numFmtId="0" fontId="19" fillId="33" borderId="92" xfId="0" applyFont="1" applyFill="1" applyBorder="1" applyAlignment="1">
      <alignment horizontal="center" vertical="top" wrapText="1"/>
    </xf>
    <xf numFmtId="0" fontId="19" fillId="33" borderId="93" xfId="0" applyFont="1" applyFill="1" applyBorder="1" applyAlignment="1">
      <alignment horizontal="center" vertical="top" wrapText="1"/>
    </xf>
    <xf numFmtId="0" fontId="19" fillId="36" borderId="82" xfId="0" applyFont="1" applyFill="1" applyBorder="1" applyAlignment="1">
      <alignment horizontal="center" vertical="top" wrapText="1"/>
    </xf>
    <xf numFmtId="0" fontId="19" fillId="36" borderId="83" xfId="0" applyFont="1" applyFill="1" applyBorder="1" applyAlignment="1">
      <alignment horizontal="center" vertical="top" wrapText="1"/>
    </xf>
    <xf numFmtId="0" fontId="19" fillId="36" borderId="84" xfId="0" applyFont="1" applyFill="1" applyBorder="1" applyAlignment="1">
      <alignment horizontal="center" vertical="top" wrapText="1"/>
    </xf>
    <xf numFmtId="9" fontId="19" fillId="36" borderId="10" xfId="0" applyNumberFormat="1" applyFont="1" applyFill="1" applyBorder="1" applyAlignment="1">
      <alignment horizontal="center" vertical="center" wrapText="1"/>
    </xf>
    <xf numFmtId="0" fontId="50" fillId="33" borderId="79" xfId="43" applyFont="1" applyFill="1" applyBorder="1" applyAlignment="1">
      <alignment horizontal="center"/>
    </xf>
    <xf numFmtId="0" fontId="50" fillId="33" borderId="136" xfId="43" applyFont="1" applyFill="1" applyBorder="1" applyAlignment="1">
      <alignment horizontal="center"/>
    </xf>
    <xf numFmtId="0" fontId="50" fillId="33" borderId="134" xfId="43" applyFont="1" applyFill="1" applyBorder="1" applyAlignment="1">
      <alignment horizontal="center"/>
    </xf>
    <xf numFmtId="0" fontId="20" fillId="33" borderId="81" xfId="0" applyFont="1" applyFill="1" applyBorder="1" applyAlignment="1">
      <alignment horizontal="center" vertical="top" wrapText="1"/>
    </xf>
    <xf numFmtId="0" fontId="23" fillId="33" borderId="81" xfId="0" applyFont="1" applyFill="1" applyBorder="1" applyAlignment="1">
      <alignment horizontal="center" vertical="center" wrapText="1"/>
    </xf>
    <xf numFmtId="0" fontId="119" fillId="33" borderId="81" xfId="0" applyFont="1" applyFill="1" applyBorder="1" applyAlignment="1">
      <alignment horizontal="center" vertical="center" wrapText="1"/>
    </xf>
    <xf numFmtId="0" fontId="121" fillId="33" borderId="18" xfId="0" applyFont="1" applyFill="1" applyBorder="1" applyAlignment="1">
      <alignment horizontal="center" vertical="center"/>
    </xf>
    <xf numFmtId="0" fontId="121" fillId="33" borderId="10" xfId="0" applyFont="1" applyFill="1" applyBorder="1" applyAlignment="1">
      <alignment horizontal="center" vertical="center" wrapText="1"/>
    </xf>
    <xf numFmtId="0" fontId="121" fillId="33" borderId="11" xfId="0" applyFont="1" applyFill="1" applyBorder="1" applyAlignment="1">
      <alignment horizontal="center" vertical="center" wrapText="1"/>
    </xf>
    <xf numFmtId="0" fontId="121" fillId="33" borderId="13" xfId="0" applyFont="1" applyFill="1" applyBorder="1" applyAlignment="1">
      <alignment horizontal="center" vertical="center" wrapText="1"/>
    </xf>
    <xf numFmtId="0" fontId="122" fillId="36" borderId="10" xfId="0" applyFont="1" applyFill="1" applyBorder="1" applyAlignment="1">
      <alignment horizontal="center" vertical="center" wrapText="1"/>
    </xf>
    <xf numFmtId="0" fontId="122" fillId="36" borderId="11" xfId="0" applyFont="1" applyFill="1" applyBorder="1" applyAlignment="1">
      <alignment horizontal="center" vertical="center"/>
    </xf>
    <xf numFmtId="0" fontId="122" fillId="36" borderId="13" xfId="0" applyFont="1" applyFill="1" applyBorder="1" applyAlignment="1">
      <alignment horizontal="center" vertical="center"/>
    </xf>
    <xf numFmtId="0" fontId="105" fillId="33" borderId="17" xfId="0" applyFont="1" applyFill="1" applyBorder="1" applyAlignment="1">
      <alignment horizontal="center" vertical="center" wrapText="1"/>
    </xf>
    <xf numFmtId="0" fontId="105" fillId="33" borderId="15" xfId="0" applyFont="1" applyFill="1" applyBorder="1" applyAlignment="1">
      <alignment horizontal="center" vertical="center" wrapText="1"/>
    </xf>
    <xf numFmtId="0" fontId="19" fillId="33" borderId="25" xfId="0" applyFont="1" applyFill="1" applyBorder="1" applyAlignment="1">
      <alignment horizontal="center" vertical="center" wrapText="1"/>
    </xf>
    <xf numFmtId="0" fontId="125" fillId="0" borderId="10" xfId="0" applyFont="1" applyFill="1" applyBorder="1" applyAlignment="1">
      <alignment horizontal="center" vertical="center"/>
    </xf>
    <xf numFmtId="0" fontId="125" fillId="0" borderId="11" xfId="0" applyFont="1" applyFill="1" applyBorder="1" applyAlignment="1">
      <alignment horizontal="center" vertical="center"/>
    </xf>
    <xf numFmtId="0" fontId="125" fillId="0" borderId="13" xfId="0" applyFont="1" applyFill="1" applyBorder="1" applyAlignment="1">
      <alignment horizontal="center" vertical="center"/>
    </xf>
    <xf numFmtId="0" fontId="121" fillId="0" borderId="10" xfId="0" applyFont="1" applyFill="1" applyBorder="1" applyAlignment="1">
      <alignment horizontal="center" vertical="center"/>
    </xf>
    <xf numFmtId="0" fontId="121" fillId="0" borderId="11" xfId="0" applyFont="1" applyFill="1" applyBorder="1" applyAlignment="1">
      <alignment horizontal="center" vertical="center"/>
    </xf>
    <xf numFmtId="0" fontId="121" fillId="0" borderId="13" xfId="0" applyFont="1" applyFill="1" applyBorder="1" applyAlignment="1">
      <alignment horizontal="center" vertical="center"/>
    </xf>
    <xf numFmtId="9" fontId="122" fillId="33" borderId="11" xfId="0" applyNumberFormat="1" applyFont="1" applyFill="1" applyBorder="1" applyAlignment="1">
      <alignment horizontal="center" vertical="center"/>
    </xf>
    <xf numFmtId="9" fontId="122" fillId="33" borderId="13" xfId="0" applyNumberFormat="1" applyFont="1" applyFill="1" applyBorder="1" applyAlignment="1">
      <alignment horizontal="center" vertical="center"/>
    </xf>
    <xf numFmtId="9" fontId="21" fillId="33" borderId="10" xfId="0" applyNumberFormat="1" applyFont="1" applyFill="1" applyBorder="1" applyAlignment="1">
      <alignment horizontal="center" vertical="center"/>
    </xf>
    <xf numFmtId="9" fontId="21" fillId="33" borderId="26" xfId="0" applyNumberFormat="1" applyFont="1" applyFill="1" applyBorder="1" applyAlignment="1">
      <alignment horizontal="center" vertical="center"/>
    </xf>
    <xf numFmtId="9" fontId="21" fillId="33" borderId="11" xfId="0" applyNumberFormat="1" applyFont="1" applyFill="1" applyBorder="1" applyAlignment="1">
      <alignment horizontal="center" vertical="center"/>
    </xf>
    <xf numFmtId="9" fontId="21" fillId="33" borderId="13" xfId="0" applyNumberFormat="1" applyFont="1" applyFill="1" applyBorder="1" applyAlignment="1">
      <alignment horizontal="center" vertical="center"/>
    </xf>
    <xf numFmtId="9" fontId="122" fillId="36" borderId="11" xfId="0" applyNumberFormat="1" applyFont="1" applyFill="1" applyBorder="1" applyAlignment="1">
      <alignment horizontal="center" vertical="center"/>
    </xf>
    <xf numFmtId="9" fontId="122" fillId="36" borderId="13" xfId="0" applyNumberFormat="1" applyFont="1" applyFill="1" applyBorder="1" applyAlignment="1">
      <alignment horizontal="center" vertical="center"/>
    </xf>
    <xf numFmtId="0" fontId="21" fillId="33" borderId="10" xfId="0" applyFont="1" applyFill="1" applyBorder="1" applyAlignment="1">
      <alignment horizontal="center" vertical="center" wrapText="1"/>
    </xf>
    <xf numFmtId="0" fontId="21" fillId="33" borderId="11" xfId="0" applyFont="1" applyFill="1" applyBorder="1" applyAlignment="1">
      <alignment horizontal="center" vertical="center" wrapText="1"/>
    </xf>
    <xf numFmtId="0" fontId="21" fillId="33" borderId="13" xfId="0" applyFont="1" applyFill="1" applyBorder="1" applyAlignment="1">
      <alignment horizontal="center" vertical="center" wrapText="1"/>
    </xf>
    <xf numFmtId="9" fontId="122" fillId="33" borderId="10" xfId="0" applyNumberFormat="1" applyFont="1" applyFill="1" applyBorder="1" applyAlignment="1">
      <alignment horizontal="center" vertical="center"/>
    </xf>
    <xf numFmtId="9" fontId="122" fillId="33" borderId="26" xfId="0" applyNumberFormat="1" applyFont="1" applyFill="1" applyBorder="1" applyAlignment="1">
      <alignment horizontal="center" vertical="center"/>
    </xf>
    <xf numFmtId="9" fontId="122" fillId="33" borderId="81" xfId="0" applyNumberFormat="1" applyFont="1" applyFill="1" applyBorder="1" applyAlignment="1">
      <alignment horizontal="center" vertical="center"/>
    </xf>
    <xf numFmtId="0" fontId="19" fillId="33" borderId="20" xfId="0" applyFont="1" applyFill="1" applyBorder="1" applyAlignment="1">
      <alignment horizontal="center" vertical="center"/>
    </xf>
    <xf numFmtId="0" fontId="19" fillId="33" borderId="12" xfId="0" applyFont="1" applyFill="1" applyBorder="1" applyAlignment="1">
      <alignment horizontal="center" vertical="center"/>
    </xf>
    <xf numFmtId="0" fontId="19" fillId="33" borderId="14" xfId="0" applyFont="1" applyFill="1" applyBorder="1" applyAlignment="1">
      <alignment horizontal="center" vertical="center"/>
    </xf>
    <xf numFmtId="0" fontId="20" fillId="33" borderId="10" xfId="0" applyFont="1" applyFill="1" applyBorder="1" applyAlignment="1">
      <alignment horizontal="center" vertical="center"/>
    </xf>
    <xf numFmtId="0" fontId="20" fillId="33" borderId="11" xfId="0" applyFont="1" applyFill="1" applyBorder="1" applyAlignment="1">
      <alignment horizontal="center" vertical="center"/>
    </xf>
    <xf numFmtId="0" fontId="20" fillId="33" borderId="13" xfId="0" applyFont="1" applyFill="1" applyBorder="1" applyAlignment="1">
      <alignment horizontal="center" vertical="center"/>
    </xf>
    <xf numFmtId="0" fontId="114" fillId="37" borderId="0" xfId="0" applyFont="1" applyFill="1" applyAlignment="1">
      <alignment horizontal="center"/>
    </xf>
    <xf numFmtId="0" fontId="105" fillId="33" borderId="18" xfId="0" applyFont="1" applyFill="1" applyBorder="1" applyAlignment="1">
      <alignment horizontal="center" vertical="center"/>
    </xf>
    <xf numFmtId="49" fontId="105" fillId="33" borderId="10" xfId="0" applyNumberFormat="1" applyFont="1" applyFill="1" applyBorder="1" applyAlignment="1">
      <alignment horizontal="center" vertical="center"/>
    </xf>
    <xf numFmtId="49" fontId="105" fillId="33" borderId="11" xfId="0" applyNumberFormat="1" applyFont="1" applyFill="1" applyBorder="1" applyAlignment="1">
      <alignment horizontal="center" vertical="center"/>
    </xf>
    <xf numFmtId="49" fontId="105" fillId="33" borderId="13" xfId="0" applyNumberFormat="1" applyFont="1" applyFill="1" applyBorder="1" applyAlignment="1">
      <alignment horizontal="center" vertical="center"/>
    </xf>
    <xf numFmtId="0" fontId="20" fillId="0" borderId="10" xfId="0" applyFont="1" applyBorder="1" applyAlignment="1">
      <alignment horizontal="center"/>
    </xf>
    <xf numFmtId="0" fontId="20" fillId="0" borderId="11" xfId="0" applyFont="1" applyBorder="1" applyAlignment="1">
      <alignment horizontal="center"/>
    </xf>
    <xf numFmtId="0" fontId="20" fillId="0" borderId="13" xfId="0" applyFont="1" applyBorder="1" applyAlignment="1">
      <alignment horizontal="center"/>
    </xf>
    <xf numFmtId="0" fontId="20" fillId="33" borderId="91" xfId="0" applyFont="1" applyFill="1" applyBorder="1" applyAlignment="1">
      <alignment horizontal="center" vertical="center"/>
    </xf>
    <xf numFmtId="0" fontId="20" fillId="33" borderId="92" xfId="0" applyFont="1" applyFill="1" applyBorder="1" applyAlignment="1">
      <alignment horizontal="center" vertical="center"/>
    </xf>
    <xf numFmtId="0" fontId="20" fillId="33" borderId="93" xfId="0" applyFont="1" applyFill="1" applyBorder="1" applyAlignment="1">
      <alignment horizontal="center" vertical="center"/>
    </xf>
    <xf numFmtId="9" fontId="114" fillId="33" borderId="10" xfId="0" applyNumberFormat="1" applyFont="1" applyFill="1" applyBorder="1" applyAlignment="1">
      <alignment horizontal="center" vertical="center" wrapText="1"/>
    </xf>
    <xf numFmtId="9" fontId="114" fillId="33" borderId="11" xfId="0" applyNumberFormat="1" applyFont="1" applyFill="1" applyBorder="1" applyAlignment="1">
      <alignment horizontal="center" vertical="center" wrapText="1"/>
    </xf>
    <xf numFmtId="0" fontId="138" fillId="36" borderId="10" xfId="0" applyNumberFormat="1" applyFont="1" applyFill="1" applyBorder="1" applyAlignment="1" applyProtection="1">
      <alignment horizontal="center" vertical="center" wrapText="1"/>
    </xf>
    <xf numFmtId="0" fontId="138" fillId="36" borderId="11" xfId="0" applyNumberFormat="1" applyFont="1" applyFill="1" applyBorder="1" applyAlignment="1" applyProtection="1">
      <alignment horizontal="center" vertical="center" wrapText="1"/>
    </xf>
    <xf numFmtId="0" fontId="138" fillId="36" borderId="13" xfId="0" applyNumberFormat="1" applyFont="1" applyFill="1" applyBorder="1" applyAlignment="1" applyProtection="1">
      <alignment horizontal="center" vertical="center" wrapText="1"/>
    </xf>
    <xf numFmtId="0" fontId="105" fillId="33" borderId="10" xfId="0" applyFont="1" applyFill="1" applyBorder="1" applyAlignment="1">
      <alignment horizontal="center" vertical="center"/>
    </xf>
    <xf numFmtId="0" fontId="105" fillId="36" borderId="10" xfId="0" applyFont="1" applyFill="1" applyBorder="1" applyAlignment="1">
      <alignment horizontal="center" vertical="center" wrapText="1"/>
    </xf>
    <xf numFmtId="0" fontId="105" fillId="36" borderId="11" xfId="0" applyFont="1" applyFill="1" applyBorder="1" applyAlignment="1">
      <alignment horizontal="center" vertical="center" wrapText="1"/>
    </xf>
    <xf numFmtId="0" fontId="105" fillId="36" borderId="13" xfId="0" applyFont="1" applyFill="1" applyBorder="1" applyAlignment="1">
      <alignment horizontal="center" vertical="center" wrapText="1"/>
    </xf>
    <xf numFmtId="0" fontId="20" fillId="33" borderId="10" xfId="0" applyFont="1" applyFill="1" applyBorder="1" applyAlignment="1">
      <alignment horizontal="center" vertical="center" wrapText="1"/>
    </xf>
    <xf numFmtId="0" fontId="20" fillId="33" borderId="11" xfId="0" applyFont="1" applyFill="1" applyBorder="1" applyAlignment="1">
      <alignment horizontal="center" vertical="center" wrapText="1"/>
    </xf>
    <xf numFmtId="0" fontId="20" fillId="33" borderId="13" xfId="0" applyFont="1" applyFill="1" applyBorder="1" applyAlignment="1">
      <alignment horizontal="center" vertical="center" wrapText="1"/>
    </xf>
    <xf numFmtId="0" fontId="142" fillId="36" borderId="82" xfId="0" applyNumberFormat="1" applyFont="1" applyFill="1" applyBorder="1" applyAlignment="1" applyProtection="1">
      <alignment horizontal="center" vertical="center" wrapText="1"/>
    </xf>
    <xf numFmtId="0" fontId="142" fillId="36" borderId="83" xfId="0" applyNumberFormat="1" applyFont="1" applyFill="1" applyBorder="1" applyAlignment="1" applyProtection="1">
      <alignment horizontal="center" vertical="center" wrapText="1"/>
    </xf>
    <xf numFmtId="0" fontId="142" fillId="36" borderId="84" xfId="0" applyNumberFormat="1" applyFont="1" applyFill="1" applyBorder="1" applyAlignment="1" applyProtection="1">
      <alignment horizontal="center" vertical="center" wrapText="1"/>
    </xf>
    <xf numFmtId="0" fontId="105" fillId="36" borderId="81" xfId="0" applyFont="1" applyFill="1" applyBorder="1" applyAlignment="1">
      <alignment horizontal="center" vertical="center"/>
    </xf>
    <xf numFmtId="9" fontId="114" fillId="36" borderId="82" xfId="0" applyNumberFormat="1" applyFont="1" applyFill="1" applyBorder="1" applyAlignment="1">
      <alignment horizontal="center" vertical="center" wrapText="1"/>
    </xf>
    <xf numFmtId="9" fontId="114" fillId="36" borderId="83" xfId="0" applyNumberFormat="1" applyFont="1" applyFill="1" applyBorder="1" applyAlignment="1">
      <alignment horizontal="center" vertical="center" wrapText="1"/>
    </xf>
    <xf numFmtId="9" fontId="114" fillId="36" borderId="84" xfId="0" applyNumberFormat="1" applyFont="1" applyFill="1" applyBorder="1" applyAlignment="1">
      <alignment horizontal="center" vertical="center" wrapText="1"/>
    </xf>
    <xf numFmtId="0" fontId="138" fillId="36" borderId="82" xfId="0" applyNumberFormat="1" applyFont="1" applyFill="1" applyBorder="1" applyAlignment="1" applyProtection="1">
      <alignment horizontal="center" vertical="center" wrapText="1"/>
    </xf>
    <xf numFmtId="0" fontId="138" fillId="36" borderId="83" xfId="0" applyNumberFormat="1" applyFont="1" applyFill="1" applyBorder="1" applyAlignment="1" applyProtection="1">
      <alignment horizontal="center" vertical="center" wrapText="1"/>
    </xf>
    <xf numFmtId="0" fontId="138" fillId="36" borderId="84" xfId="0" applyNumberFormat="1" applyFont="1" applyFill="1" applyBorder="1" applyAlignment="1" applyProtection="1">
      <alignment horizontal="center" vertical="center" wrapText="1"/>
    </xf>
    <xf numFmtId="0" fontId="20" fillId="33" borderId="25" xfId="0" applyFont="1" applyFill="1" applyBorder="1" applyAlignment="1">
      <alignment horizontal="center" vertical="center"/>
    </xf>
    <xf numFmtId="0" fontId="20" fillId="33" borderId="26" xfId="0" applyFont="1" applyFill="1" applyBorder="1" applyAlignment="1">
      <alignment horizontal="center" vertical="center"/>
    </xf>
    <xf numFmtId="0" fontId="20" fillId="33" borderId="27" xfId="0" applyFont="1" applyFill="1" applyBorder="1" applyAlignment="1">
      <alignment horizontal="center" vertical="center"/>
    </xf>
    <xf numFmtId="167" fontId="20" fillId="36" borderId="82" xfId="52" applyNumberFormat="1" applyFont="1" applyFill="1" applyBorder="1" applyAlignment="1">
      <alignment horizontal="center" vertical="center" wrapText="1"/>
    </xf>
    <xf numFmtId="167" fontId="20" fillId="36" borderId="83" xfId="52" applyNumberFormat="1" applyFont="1" applyFill="1" applyBorder="1" applyAlignment="1">
      <alignment horizontal="center" vertical="center" wrapText="1"/>
    </xf>
    <xf numFmtId="167" fontId="20" fillId="36" borderId="84" xfId="52" applyNumberFormat="1" applyFont="1" applyFill="1" applyBorder="1" applyAlignment="1">
      <alignment horizontal="center" vertical="center" wrapText="1"/>
    </xf>
    <xf numFmtId="167" fontId="20" fillId="36" borderId="10" xfId="52" applyNumberFormat="1" applyFont="1" applyFill="1" applyBorder="1" applyAlignment="1">
      <alignment horizontal="center" vertical="center" wrapText="1"/>
    </xf>
    <xf numFmtId="167" fontId="20" fillId="36" borderId="11" xfId="52" applyNumberFormat="1" applyFont="1" applyFill="1" applyBorder="1" applyAlignment="1">
      <alignment horizontal="center" vertical="center" wrapText="1"/>
    </xf>
    <xf numFmtId="167" fontId="20" fillId="36" borderId="13" xfId="52" applyNumberFormat="1" applyFont="1" applyFill="1" applyBorder="1" applyAlignment="1">
      <alignment horizontal="center" vertical="center" wrapText="1"/>
    </xf>
    <xf numFmtId="0" fontId="105" fillId="36" borderId="10" xfId="0" applyFont="1" applyFill="1" applyBorder="1" applyAlignment="1">
      <alignment horizontal="center" vertical="center"/>
    </xf>
    <xf numFmtId="0" fontId="105" fillId="36" borderId="11" xfId="0" applyFont="1" applyFill="1" applyBorder="1" applyAlignment="1">
      <alignment horizontal="center" vertical="center"/>
    </xf>
    <xf numFmtId="0" fontId="105" fillId="36" borderId="13" xfId="0" applyFont="1" applyFill="1" applyBorder="1" applyAlignment="1">
      <alignment horizontal="center" vertical="center"/>
    </xf>
    <xf numFmtId="9" fontId="105" fillId="36" borderId="10" xfId="0" applyNumberFormat="1" applyFont="1" applyFill="1" applyBorder="1" applyAlignment="1">
      <alignment horizontal="center" vertical="center" wrapText="1"/>
    </xf>
    <xf numFmtId="9" fontId="105" fillId="36" borderId="11" xfId="0" applyNumberFormat="1" applyFont="1" applyFill="1" applyBorder="1" applyAlignment="1">
      <alignment horizontal="center" vertical="center"/>
    </xf>
    <xf numFmtId="9" fontId="105" fillId="36" borderId="13" xfId="0" applyNumberFormat="1" applyFont="1" applyFill="1" applyBorder="1" applyAlignment="1">
      <alignment horizontal="center" vertical="center"/>
    </xf>
    <xf numFmtId="167" fontId="111" fillId="36" borderId="10" xfId="43" applyNumberFormat="1" applyFont="1" applyFill="1" applyBorder="1" applyAlignment="1">
      <alignment horizontal="center" vertical="center" wrapText="1"/>
    </xf>
    <xf numFmtId="167" fontId="111" fillId="36" borderId="11" xfId="43" applyNumberFormat="1" applyFont="1" applyFill="1" applyBorder="1" applyAlignment="1">
      <alignment horizontal="center" vertical="center" wrapText="1"/>
    </xf>
    <xf numFmtId="0" fontId="111" fillId="33" borderId="10" xfId="0" applyFont="1" applyFill="1" applyBorder="1" applyAlignment="1">
      <alignment horizontal="center" vertical="center"/>
    </xf>
    <xf numFmtId="0" fontId="111" fillId="33" borderId="11" xfId="0" applyFont="1" applyFill="1" applyBorder="1" applyAlignment="1">
      <alignment horizontal="center" vertical="center"/>
    </xf>
    <xf numFmtId="0" fontId="111" fillId="33" borderId="13" xfId="0" applyFont="1" applyFill="1" applyBorder="1" applyAlignment="1">
      <alignment horizontal="center" vertical="center"/>
    </xf>
    <xf numFmtId="0" fontId="114" fillId="36" borderId="82" xfId="0" applyFont="1" applyFill="1" applyBorder="1" applyAlignment="1">
      <alignment horizontal="center" vertical="center" wrapText="1"/>
    </xf>
    <xf numFmtId="0" fontId="114" fillId="36" borderId="83" xfId="0" applyFont="1" applyFill="1" applyBorder="1" applyAlignment="1">
      <alignment horizontal="center" vertical="center" wrapText="1"/>
    </xf>
    <xf numFmtId="0" fontId="114" fillId="36" borderId="84" xfId="0" applyFont="1" applyFill="1" applyBorder="1" applyAlignment="1">
      <alignment horizontal="center" vertical="center" wrapText="1"/>
    </xf>
    <xf numFmtId="0" fontId="114" fillId="36" borderId="10" xfId="0" applyFont="1" applyFill="1" applyBorder="1" applyAlignment="1">
      <alignment horizontal="center" vertical="center" wrapText="1"/>
    </xf>
    <xf numFmtId="0" fontId="114" fillId="36" borderId="11" xfId="0" applyFont="1" applyFill="1" applyBorder="1" applyAlignment="1">
      <alignment horizontal="center" vertical="center" wrapText="1"/>
    </xf>
    <xf numFmtId="0" fontId="114" fillId="36" borderId="13" xfId="0" applyFont="1" applyFill="1" applyBorder="1" applyAlignment="1">
      <alignment horizontal="center" vertical="center" wrapText="1"/>
    </xf>
    <xf numFmtId="0" fontId="105" fillId="33" borderId="91" xfId="0" applyFont="1" applyFill="1" applyBorder="1" applyAlignment="1">
      <alignment horizontal="center" vertical="top" wrapText="1"/>
    </xf>
    <xf numFmtId="0" fontId="105" fillId="33" borderId="92" xfId="0" applyFont="1" applyFill="1" applyBorder="1" applyAlignment="1">
      <alignment horizontal="center" vertical="top" wrapText="1"/>
    </xf>
    <xf numFmtId="0" fontId="105" fillId="33" borderId="93" xfId="0" applyFont="1" applyFill="1" applyBorder="1" applyAlignment="1">
      <alignment horizontal="center" vertical="top" wrapText="1"/>
    </xf>
    <xf numFmtId="0" fontId="143" fillId="36" borderId="10" xfId="0" applyFont="1" applyFill="1" applyBorder="1" applyAlignment="1">
      <alignment horizontal="center" vertical="center" wrapText="1"/>
    </xf>
    <xf numFmtId="0" fontId="143" fillId="36" borderId="11" xfId="0" applyFont="1" applyFill="1" applyBorder="1" applyAlignment="1">
      <alignment horizontal="center" vertical="center" wrapText="1"/>
    </xf>
    <xf numFmtId="0" fontId="143" fillId="36" borderId="13" xfId="0" applyFont="1" applyFill="1" applyBorder="1" applyAlignment="1">
      <alignment horizontal="center" vertical="center" wrapText="1"/>
    </xf>
    <xf numFmtId="0" fontId="143" fillId="36" borderId="10" xfId="0" applyFont="1" applyFill="1" applyBorder="1" applyAlignment="1">
      <alignment horizontal="center" vertical="center"/>
    </xf>
    <xf numFmtId="0" fontId="143" fillId="36" borderId="11" xfId="0" applyFont="1" applyFill="1" applyBorder="1" applyAlignment="1">
      <alignment horizontal="center" vertical="center"/>
    </xf>
    <xf numFmtId="0" fontId="143" fillId="36" borderId="13" xfId="0" applyFont="1" applyFill="1" applyBorder="1" applyAlignment="1">
      <alignment horizontal="center" vertical="center"/>
    </xf>
    <xf numFmtId="0" fontId="114" fillId="36" borderId="123" xfId="0" applyFont="1" applyFill="1" applyBorder="1" applyAlignment="1">
      <alignment horizontal="center" vertical="center" wrapText="1"/>
    </xf>
    <xf numFmtId="0" fontId="114" fillId="36" borderId="124" xfId="0" applyFont="1" applyFill="1" applyBorder="1" applyAlignment="1">
      <alignment horizontal="center" vertical="center" wrapText="1"/>
    </xf>
    <xf numFmtId="0" fontId="114" fillId="36" borderId="125" xfId="0" applyFont="1" applyFill="1" applyBorder="1" applyAlignment="1">
      <alignment horizontal="center" vertical="center" wrapText="1"/>
    </xf>
    <xf numFmtId="0" fontId="138" fillId="36" borderId="20" xfId="0" applyNumberFormat="1" applyFont="1" applyFill="1" applyBorder="1" applyAlignment="1" applyProtection="1">
      <alignment horizontal="center" vertical="center" wrapText="1"/>
    </xf>
    <xf numFmtId="0" fontId="138" fillId="36" borderId="12" xfId="0" applyNumberFormat="1" applyFont="1" applyFill="1" applyBorder="1" applyAlignment="1" applyProtection="1">
      <alignment horizontal="center" vertical="center" wrapText="1"/>
    </xf>
    <xf numFmtId="0" fontId="138" fillId="36" borderId="14" xfId="0" applyNumberFormat="1" applyFont="1" applyFill="1" applyBorder="1" applyAlignment="1" applyProtection="1">
      <alignment horizontal="center" vertical="center" wrapText="1"/>
    </xf>
    <xf numFmtId="3" fontId="105" fillId="33" borderId="10" xfId="0" applyNumberFormat="1" applyFont="1" applyFill="1" applyBorder="1" applyAlignment="1">
      <alignment horizontal="center" vertical="center" wrapText="1"/>
    </xf>
    <xf numFmtId="3" fontId="105" fillId="33" borderId="11" xfId="0" applyNumberFormat="1" applyFont="1" applyFill="1" applyBorder="1" applyAlignment="1">
      <alignment horizontal="center" vertical="center" wrapText="1"/>
    </xf>
    <xf numFmtId="3" fontId="105" fillId="33" borderId="13" xfId="0" applyNumberFormat="1" applyFont="1" applyFill="1" applyBorder="1" applyAlignment="1">
      <alignment horizontal="center" vertical="center" wrapText="1"/>
    </xf>
    <xf numFmtId="167" fontId="105" fillId="36" borderId="10" xfId="43" applyNumberFormat="1" applyFont="1" applyFill="1" applyBorder="1" applyAlignment="1">
      <alignment horizontal="center" vertical="center" wrapText="1"/>
    </xf>
    <xf numFmtId="167" fontId="105" fillId="36" borderId="13" xfId="43" applyNumberFormat="1" applyFont="1" applyFill="1" applyBorder="1" applyAlignment="1">
      <alignment horizontal="center" vertical="center" wrapText="1"/>
    </xf>
    <xf numFmtId="0" fontId="112" fillId="33" borderId="126" xfId="0" applyFont="1" applyFill="1" applyBorder="1" applyAlignment="1">
      <alignment horizontal="center" vertical="center" wrapText="1"/>
    </xf>
    <xf numFmtId="0" fontId="112" fillId="33" borderId="0" xfId="0" applyFont="1" applyFill="1" applyBorder="1" applyAlignment="1">
      <alignment horizontal="center" vertical="center" wrapText="1"/>
    </xf>
    <xf numFmtId="0" fontId="112" fillId="33" borderId="16" xfId="0" applyFont="1" applyFill="1" applyBorder="1" applyAlignment="1">
      <alignment horizontal="center" vertical="center" wrapText="1"/>
    </xf>
    <xf numFmtId="0" fontId="114" fillId="36" borderId="127" xfId="0" applyFont="1" applyFill="1" applyBorder="1" applyAlignment="1">
      <alignment horizontal="center" vertical="center" wrapText="1"/>
    </xf>
    <xf numFmtId="0" fontId="114" fillId="36" borderId="128" xfId="0" applyFont="1" applyFill="1" applyBorder="1" applyAlignment="1">
      <alignment horizontal="center" vertical="center" wrapText="1"/>
    </xf>
    <xf numFmtId="0" fontId="114" fillId="36" borderId="129" xfId="0" applyFont="1" applyFill="1" applyBorder="1" applyAlignment="1">
      <alignment horizontal="center" vertical="center" wrapText="1"/>
    </xf>
    <xf numFmtId="0" fontId="18" fillId="33" borderId="12" xfId="0" applyFont="1" applyFill="1" applyBorder="1" applyAlignment="1">
      <alignment horizontal="left" vertical="center" wrapText="1"/>
    </xf>
    <xf numFmtId="0" fontId="18" fillId="33" borderId="14" xfId="0" applyFont="1" applyFill="1" applyBorder="1" applyAlignment="1">
      <alignment horizontal="left" vertical="center" wrapText="1"/>
    </xf>
    <xf numFmtId="0" fontId="18" fillId="33" borderId="10" xfId="0" applyFont="1" applyFill="1" applyBorder="1" applyAlignment="1">
      <alignment horizontal="left" vertical="top" wrapText="1"/>
    </xf>
    <xf numFmtId="0" fontId="18" fillId="33" borderId="11" xfId="0" applyFont="1" applyFill="1" applyBorder="1" applyAlignment="1">
      <alignment horizontal="left" vertical="top" wrapText="1"/>
    </xf>
    <xf numFmtId="0" fontId="18" fillId="33" borderId="13" xfId="0" applyFont="1" applyFill="1" applyBorder="1" applyAlignment="1">
      <alignment horizontal="left" vertical="top" wrapText="1"/>
    </xf>
  </cellXfs>
  <cellStyles count="6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2" xfId="52"/>
    <cellStyle name="Comma 12 2" xfId="67"/>
    <cellStyle name="Comma 2" xfId="50"/>
    <cellStyle name="Comma 3" xfId="55"/>
    <cellStyle name="Comma 4" xfId="6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cellStyle name="Normal 3" xfId="43"/>
    <cellStyle name="Normal 3 2" xfId="56"/>
    <cellStyle name="Normal 3 3" xfId="62"/>
    <cellStyle name="Normal 3 4" xfId="59"/>
    <cellStyle name="Normal 4" xfId="44"/>
    <cellStyle name="Normal 4 2" xfId="53"/>
    <cellStyle name="Normal 4 2 2" xfId="60"/>
    <cellStyle name="Normal 4 3" xfId="48"/>
    <cellStyle name="Normal 5" xfId="45"/>
    <cellStyle name="Normal 5 2" xfId="49"/>
    <cellStyle name="Normal 5 4" xfId="51"/>
    <cellStyle name="Normal 6" xfId="54"/>
    <cellStyle name="Normal 6 2" xfId="64"/>
    <cellStyle name="Normal 7" xfId="57"/>
    <cellStyle name="Normal_Formati_permbledhese_Investimet 2007" xfId="47"/>
    <cellStyle name="Normal_Tabela_Investimeve" xfId="68"/>
    <cellStyle name="Normal_Udhezimi-Tabelat" xfId="66"/>
    <cellStyle name="Note" xfId="15" builtinId="10" customBuiltin="1"/>
    <cellStyle name="Output" xfId="10" builtinId="21" customBuiltin="1"/>
    <cellStyle name="Percent" xfId="65" builtinId="5"/>
    <cellStyle name="Percent 2" xfId="46"/>
    <cellStyle name="Percent 3" xfId="58"/>
    <cellStyle name="Percent 4" xfId="63"/>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externalLink" Target="externalLinks/externalLink14.xml"/><Relationship Id="rId39" Type="http://schemas.openxmlformats.org/officeDocument/2006/relationships/externalLink" Target="externalLinks/externalLink27.xml"/><Relationship Id="rId21" Type="http://schemas.openxmlformats.org/officeDocument/2006/relationships/externalLink" Target="externalLinks/externalLink9.xml"/><Relationship Id="rId34" Type="http://schemas.openxmlformats.org/officeDocument/2006/relationships/externalLink" Target="externalLinks/externalLink22.xml"/><Relationship Id="rId42" Type="http://schemas.openxmlformats.org/officeDocument/2006/relationships/externalLink" Target="externalLinks/externalLink30.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4.xml"/><Relationship Id="rId29" Type="http://schemas.openxmlformats.org/officeDocument/2006/relationships/externalLink" Target="externalLinks/externalLink1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2.xml"/><Relationship Id="rId32" Type="http://schemas.openxmlformats.org/officeDocument/2006/relationships/externalLink" Target="externalLinks/externalLink20.xml"/><Relationship Id="rId37" Type="http://schemas.openxmlformats.org/officeDocument/2006/relationships/externalLink" Target="externalLinks/externalLink25.xml"/><Relationship Id="rId40" Type="http://schemas.openxmlformats.org/officeDocument/2006/relationships/externalLink" Target="externalLinks/externalLink28.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externalLink" Target="externalLinks/externalLink11.xml"/><Relationship Id="rId28" Type="http://schemas.openxmlformats.org/officeDocument/2006/relationships/externalLink" Target="externalLinks/externalLink16.xml"/><Relationship Id="rId36" Type="http://schemas.openxmlformats.org/officeDocument/2006/relationships/externalLink" Target="externalLinks/externalLink24.xml"/><Relationship Id="rId10" Type="http://schemas.openxmlformats.org/officeDocument/2006/relationships/worksheet" Target="worksheets/sheet10.xml"/><Relationship Id="rId19" Type="http://schemas.openxmlformats.org/officeDocument/2006/relationships/externalLink" Target="externalLinks/externalLink7.xml"/><Relationship Id="rId31" Type="http://schemas.openxmlformats.org/officeDocument/2006/relationships/externalLink" Target="externalLinks/externalLink19.xml"/><Relationship Id="rId44" Type="http://schemas.openxmlformats.org/officeDocument/2006/relationships/externalLink" Target="externalLinks/externalLink3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 Id="rId27" Type="http://schemas.openxmlformats.org/officeDocument/2006/relationships/externalLink" Target="externalLinks/externalLink15.xml"/><Relationship Id="rId30" Type="http://schemas.openxmlformats.org/officeDocument/2006/relationships/externalLink" Target="externalLinks/externalLink18.xml"/><Relationship Id="rId35" Type="http://schemas.openxmlformats.org/officeDocument/2006/relationships/externalLink" Target="externalLinks/externalLink23.xml"/><Relationship Id="rId43" Type="http://schemas.openxmlformats.org/officeDocument/2006/relationships/externalLink" Target="externalLinks/externalLink31.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externalLink" Target="externalLinks/externalLink13.xml"/><Relationship Id="rId33" Type="http://schemas.openxmlformats.org/officeDocument/2006/relationships/externalLink" Target="externalLinks/externalLink21.xml"/><Relationship Id="rId38" Type="http://schemas.openxmlformats.org/officeDocument/2006/relationships/externalLink" Target="externalLinks/externalLink26.xml"/><Relationship Id="rId46" Type="http://schemas.openxmlformats.org/officeDocument/2006/relationships/styles" Target="styles.xml"/><Relationship Id="rId20" Type="http://schemas.openxmlformats.org/officeDocument/2006/relationships/externalLink" Target="externalLinks/externalLink8.xml"/><Relationship Id="rId41" Type="http://schemas.openxmlformats.org/officeDocument/2006/relationships/externalLink" Target="externalLinks/externalLink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EUR\WINDOWS\TEMP\GeoBop0900_BseLin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WINDOWS\TEMP\GeoBop0900_BseLin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s>
    <sheetDataSet>
      <sheetData sheetId="0" refreshError="1"/>
      <sheetData sheetId="1" refreshError="1"/>
      <sheetData sheetId="2"/>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sheetData sheetId="6" refreshError="1"/>
      <sheetData sheetId="7" refreshError="1"/>
      <sheetData sheetId="8">
        <row r="5">
          <cell r="C5" t="str">
            <v>Table.  Georgia: Projected Fund Position</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ow r="14">
          <cell r="D14">
            <v>184.46999999999997</v>
          </cell>
        </row>
      </sheetData>
      <sheetData sheetId="11">
        <row r="102">
          <cell r="G102">
            <v>0</v>
          </cell>
        </row>
      </sheetData>
      <sheetData sheetId="12">
        <row r="249">
          <cell r="G249" t="str">
            <v>Table 9. Georgia:  External Debt Service Payments Capacity, 1998-2007</v>
          </cell>
        </row>
      </sheetData>
      <sheetData sheetId="13">
        <row r="13">
          <cell r="G13" t="e">
            <v>#REF!</v>
          </cell>
        </row>
      </sheetData>
      <sheetData sheetId="14" refreshError="1"/>
      <sheetData sheetId="15" refreshError="1"/>
      <sheetData sheetId="16" refreshError="1"/>
      <sheetData sheetId="17">
        <row r="7">
          <cell r="G7" t="str">
            <v>Table 4.  Georgia: Key Indicators of External Indebtedness</v>
          </cell>
        </row>
      </sheetData>
      <sheetData sheetId="18">
        <row r="5">
          <cell r="C5" t="str">
            <v>Table 3.  Georgia: External financing requirements and sources</v>
          </cell>
        </row>
      </sheetData>
      <sheetData sheetId="19">
        <row r="2">
          <cell r="C2" t="str">
            <v>Table 33.  Georgia:  Balance of Payments</v>
          </cell>
        </row>
      </sheetData>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2"/>
  <sheetViews>
    <sheetView tabSelected="1" topLeftCell="A12" zoomScale="120" zoomScaleNormal="120" workbookViewId="0">
      <selection activeCell="K14" sqref="K14"/>
    </sheetView>
  </sheetViews>
  <sheetFormatPr defaultRowHeight="15" x14ac:dyDescent="0.25"/>
  <cols>
    <col min="1" max="1" width="31.42578125" style="3" customWidth="1"/>
    <col min="2" max="2" width="8.28515625" style="13" customWidth="1"/>
    <col min="5" max="5" width="12.42578125" customWidth="1"/>
    <col min="6" max="6" width="10.42578125" customWidth="1"/>
    <col min="7" max="7" width="28.5703125" customWidth="1"/>
    <col min="10" max="10" width="8.5703125" customWidth="1"/>
  </cols>
  <sheetData>
    <row r="1" spans="1:9" ht="15.75" thickBot="1" x14ac:dyDescent="0.3"/>
    <row r="2" spans="1:9" ht="45" customHeight="1" thickBot="1" x14ac:dyDescent="0.3">
      <c r="A2" s="14" t="s">
        <v>803</v>
      </c>
      <c r="B2" s="1161" t="s">
        <v>804</v>
      </c>
      <c r="C2" s="1162"/>
      <c r="D2" s="1162"/>
      <c r="E2" s="1162"/>
      <c r="F2" s="1162"/>
      <c r="G2" s="1163"/>
    </row>
    <row r="3" spans="1:9" ht="38.25" customHeight="1" thickBot="1" x14ac:dyDescent="0.3">
      <c r="A3" s="14" t="s">
        <v>805</v>
      </c>
      <c r="B3" s="1164">
        <v>6</v>
      </c>
      <c r="C3" s="1165"/>
      <c r="D3" s="1165"/>
      <c r="E3" s="1165"/>
      <c r="F3" s="1165"/>
      <c r="G3" s="1166"/>
    </row>
    <row r="4" spans="1:9" ht="141" customHeight="1" thickBot="1" x14ac:dyDescent="0.3">
      <c r="A4" s="15" t="s">
        <v>806</v>
      </c>
      <c r="B4" s="1158" t="s">
        <v>807</v>
      </c>
      <c r="C4" s="1159"/>
      <c r="D4" s="1159"/>
      <c r="E4" s="1159"/>
      <c r="F4" s="1159"/>
      <c r="G4" s="1160"/>
      <c r="H4" s="16"/>
      <c r="I4" s="16"/>
    </row>
    <row r="5" spans="1:9" ht="25.5" customHeight="1" thickBot="1" x14ac:dyDescent="0.3">
      <c r="A5" s="15" t="s">
        <v>808</v>
      </c>
      <c r="B5" s="17" t="s">
        <v>4</v>
      </c>
      <c r="C5" s="1167" t="s">
        <v>809</v>
      </c>
      <c r="D5" s="1167"/>
      <c r="E5" s="1167"/>
      <c r="F5" s="1167"/>
      <c r="G5" s="1168"/>
      <c r="H5" s="16"/>
      <c r="I5" s="16"/>
    </row>
    <row r="6" spans="1:9" ht="99.75" customHeight="1" thickBot="1" x14ac:dyDescent="0.3">
      <c r="A6" s="14" t="s">
        <v>810</v>
      </c>
      <c r="B6" s="18" t="s">
        <v>54</v>
      </c>
      <c r="C6" s="2064" t="s">
        <v>2777</v>
      </c>
      <c r="D6" s="2064"/>
      <c r="E6" s="2064"/>
      <c r="F6" s="2064"/>
      <c r="G6" s="2065"/>
      <c r="H6" s="16"/>
      <c r="I6" s="16"/>
    </row>
    <row r="7" spans="1:9" ht="147.75" customHeight="1" thickBot="1" x14ac:dyDescent="0.3">
      <c r="A7" s="14" t="s">
        <v>811</v>
      </c>
      <c r="B7" s="18" t="s">
        <v>812</v>
      </c>
      <c r="C7" s="1158" t="s">
        <v>813</v>
      </c>
      <c r="D7" s="1159"/>
      <c r="E7" s="1159"/>
      <c r="F7" s="1159"/>
      <c r="G7" s="1160"/>
    </row>
    <row r="8" spans="1:9" ht="120.75" customHeight="1" thickBot="1" x14ac:dyDescent="0.3">
      <c r="A8" s="14" t="s">
        <v>814</v>
      </c>
      <c r="B8" s="19" t="s">
        <v>31</v>
      </c>
      <c r="C8" s="1158" t="s">
        <v>32</v>
      </c>
      <c r="D8" s="1159"/>
      <c r="E8" s="1159"/>
      <c r="F8" s="1159"/>
      <c r="G8" s="1160"/>
    </row>
    <row r="9" spans="1:9" ht="109.5" customHeight="1" thickBot="1" x14ac:dyDescent="0.3">
      <c r="A9" s="14" t="s">
        <v>815</v>
      </c>
      <c r="B9" s="18">
        <v>4440</v>
      </c>
      <c r="C9" s="1158" t="s">
        <v>816</v>
      </c>
      <c r="D9" s="1159"/>
      <c r="E9" s="1159"/>
      <c r="F9" s="1159"/>
      <c r="G9" s="1160"/>
    </row>
    <row r="10" spans="1:9" ht="72" customHeight="1" thickBot="1" x14ac:dyDescent="0.3">
      <c r="A10" s="14" t="s">
        <v>817</v>
      </c>
      <c r="B10" s="18">
        <v>6220</v>
      </c>
      <c r="C10" s="1158" t="s">
        <v>37</v>
      </c>
      <c r="D10" s="1159"/>
      <c r="E10" s="1159"/>
      <c r="F10" s="1159"/>
      <c r="G10" s="1160"/>
    </row>
    <row r="11" spans="1:9" ht="99.75" customHeight="1" thickBot="1" x14ac:dyDescent="0.3">
      <c r="A11" s="14" t="s">
        <v>588</v>
      </c>
      <c r="B11" s="18">
        <v>4540</v>
      </c>
      <c r="C11" s="1158" t="s">
        <v>818</v>
      </c>
      <c r="D11" s="1159"/>
      <c r="E11" s="1159"/>
      <c r="F11" s="1159"/>
      <c r="G11" s="1160"/>
    </row>
    <row r="12" spans="1:9" ht="103.5" customHeight="1" thickBot="1" x14ac:dyDescent="0.3">
      <c r="A12" s="14" t="s">
        <v>51</v>
      </c>
      <c r="B12" s="18">
        <v>4550</v>
      </c>
      <c r="C12" s="1158" t="s">
        <v>819</v>
      </c>
      <c r="D12" s="1159"/>
      <c r="E12" s="1159"/>
      <c r="F12" s="1159"/>
      <c r="G12" s="1160"/>
    </row>
    <row r="13" spans="1:9" ht="171.75" customHeight="1" thickBot="1" x14ac:dyDescent="0.3">
      <c r="A13" s="14" t="s">
        <v>820</v>
      </c>
      <c r="B13" s="18">
        <v>4520</v>
      </c>
      <c r="C13" s="1158" t="s">
        <v>782</v>
      </c>
      <c r="D13" s="1159"/>
      <c r="E13" s="1159"/>
      <c r="F13" s="1159"/>
      <c r="G13" s="1160"/>
    </row>
    <row r="14" spans="1:9" ht="64.5" customHeight="1" thickBot="1" x14ac:dyDescent="0.3">
      <c r="A14" s="14" t="s">
        <v>821</v>
      </c>
      <c r="B14" s="18">
        <v>6370</v>
      </c>
      <c r="C14" s="1158" t="s">
        <v>38</v>
      </c>
      <c r="D14" s="1159"/>
      <c r="E14" s="1159"/>
      <c r="F14" s="1159"/>
      <c r="G14" s="1160"/>
    </row>
    <row r="15" spans="1:9" ht="48.75" customHeight="1" thickBot="1" x14ac:dyDescent="0.3">
      <c r="A15" s="14" t="s">
        <v>50</v>
      </c>
      <c r="B15" s="18">
        <v>4560</v>
      </c>
      <c r="C15" s="1158" t="s">
        <v>822</v>
      </c>
      <c r="D15" s="1159"/>
      <c r="E15" s="1159"/>
      <c r="F15" s="1159"/>
      <c r="G15" s="1160"/>
    </row>
    <row r="16" spans="1:9" ht="65.25" customHeight="1" thickBot="1" x14ac:dyDescent="0.3">
      <c r="A16" s="14" t="s">
        <v>1438</v>
      </c>
      <c r="B16" s="18"/>
      <c r="C16" s="2066" t="s">
        <v>2778</v>
      </c>
      <c r="D16" s="2067"/>
      <c r="E16" s="2067"/>
      <c r="F16" s="2067"/>
      <c r="G16" s="2068"/>
    </row>
    <row r="28" spans="2:9" ht="15" customHeight="1" x14ac:dyDescent="0.25"/>
    <row r="32" spans="2:9" s="3" customFormat="1" ht="15" customHeight="1" x14ac:dyDescent="0.25">
      <c r="B32" s="13"/>
      <c r="C32"/>
      <c r="D32"/>
      <c r="E32"/>
      <c r="F32"/>
      <c r="G32"/>
      <c r="H32"/>
      <c r="I32"/>
    </row>
    <row r="36" spans="2:9" s="3" customFormat="1" ht="15" customHeight="1" x14ac:dyDescent="0.25">
      <c r="B36" s="13"/>
      <c r="C36"/>
      <c r="D36"/>
      <c r="E36"/>
      <c r="F36"/>
      <c r="G36"/>
      <c r="H36"/>
      <c r="I36"/>
    </row>
    <row r="40" spans="2:9" s="3" customFormat="1" ht="15" customHeight="1" x14ac:dyDescent="0.25">
      <c r="B40" s="13"/>
      <c r="C40"/>
      <c r="D40"/>
      <c r="E40"/>
      <c r="F40"/>
      <c r="G40"/>
      <c r="H40"/>
      <c r="I40"/>
    </row>
    <row r="44" spans="2:9" s="3" customFormat="1" ht="15" customHeight="1" x14ac:dyDescent="0.25">
      <c r="B44" s="13"/>
      <c r="C44"/>
      <c r="D44"/>
      <c r="E44"/>
      <c r="F44"/>
      <c r="G44"/>
      <c r="H44"/>
      <c r="I44"/>
    </row>
    <row r="48" spans="2:9" s="3" customFormat="1" ht="15" customHeight="1" x14ac:dyDescent="0.25">
      <c r="B48" s="13"/>
      <c r="C48"/>
      <c r="D48"/>
      <c r="E48"/>
      <c r="F48"/>
      <c r="G48"/>
      <c r="H48"/>
      <c r="I48"/>
    </row>
    <row r="52" spans="2:9" s="3" customFormat="1" ht="15" customHeight="1" x14ac:dyDescent="0.25">
      <c r="B52" s="13"/>
      <c r="C52"/>
      <c r="D52"/>
      <c r="E52"/>
      <c r="F52"/>
      <c r="G52"/>
      <c r="H52"/>
      <c r="I52"/>
    </row>
  </sheetData>
  <mergeCells count="15">
    <mergeCell ref="C16:G16"/>
    <mergeCell ref="C7:G7"/>
    <mergeCell ref="B2:G2"/>
    <mergeCell ref="B3:G3"/>
    <mergeCell ref="B4:G4"/>
    <mergeCell ref="C5:G5"/>
    <mergeCell ref="C6:G6"/>
    <mergeCell ref="C14:G14"/>
    <mergeCell ref="C15:G15"/>
    <mergeCell ref="C8:G8"/>
    <mergeCell ref="C9:G9"/>
    <mergeCell ref="C10:G10"/>
    <mergeCell ref="C11:G11"/>
    <mergeCell ref="C12:G12"/>
    <mergeCell ref="C13:G13"/>
  </mergeCells>
  <pageMargins left="0.2" right="0.2" top="0.5" bottom="0.2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912"/>
  <sheetViews>
    <sheetView view="pageBreakPreview" topLeftCell="A705" zoomScale="110" zoomScaleNormal="170" zoomScaleSheetLayoutView="110" workbookViewId="0">
      <selection sqref="A1:E1"/>
    </sheetView>
  </sheetViews>
  <sheetFormatPr defaultRowHeight="15" x14ac:dyDescent="0.25"/>
  <cols>
    <col min="1" max="1" width="28.5703125" customWidth="1"/>
    <col min="2" max="2" width="20.140625" customWidth="1"/>
    <col min="3" max="3" width="14.42578125" customWidth="1"/>
    <col min="4" max="5" width="11.7109375" customWidth="1"/>
    <col min="6" max="6" width="3.7109375" customWidth="1"/>
    <col min="7" max="7" width="11" customWidth="1"/>
    <col min="8" max="8" width="12" bestFit="1" customWidth="1"/>
  </cols>
  <sheetData>
    <row r="1" spans="1:10" ht="15.75" x14ac:dyDescent="0.25">
      <c r="A1" s="1937" t="s">
        <v>804</v>
      </c>
      <c r="B1" s="1938"/>
      <c r="C1" s="1938"/>
      <c r="D1" s="1938"/>
      <c r="E1" s="1939"/>
      <c r="F1" s="304"/>
      <c r="G1" s="304"/>
      <c r="H1" s="304"/>
      <c r="I1" s="304"/>
      <c r="J1" s="304"/>
    </row>
    <row r="2" spans="1:10" ht="18" customHeight="1" x14ac:dyDescent="0.25">
      <c r="A2" s="1222" t="s">
        <v>539</v>
      </c>
      <c r="B2" s="1222"/>
      <c r="C2" s="1222"/>
      <c r="D2" s="1222"/>
      <c r="E2" s="1222"/>
      <c r="F2" s="304"/>
      <c r="G2" s="304"/>
      <c r="H2" s="304"/>
      <c r="I2" s="304"/>
      <c r="J2" s="304"/>
    </row>
    <row r="3" spans="1:10" ht="18" customHeight="1" x14ac:dyDescent="0.25">
      <c r="A3" s="1862" t="s">
        <v>540</v>
      </c>
      <c r="B3" s="1862"/>
      <c r="C3" s="1862"/>
      <c r="D3" s="1862"/>
      <c r="E3" s="1862"/>
      <c r="F3" s="304"/>
      <c r="G3" s="304"/>
      <c r="H3" s="304"/>
      <c r="I3" s="304"/>
      <c r="J3" s="304"/>
    </row>
    <row r="4" spans="1:10" ht="15.75" thickBot="1" x14ac:dyDescent="0.3">
      <c r="A4" s="304"/>
      <c r="B4" s="304"/>
      <c r="C4" s="304"/>
      <c r="D4" s="304"/>
      <c r="E4" s="304"/>
      <c r="F4" s="304"/>
      <c r="G4" s="304"/>
      <c r="H4" s="304"/>
      <c r="I4" s="304"/>
      <c r="J4" s="304"/>
    </row>
    <row r="5" spans="1:10" ht="15.75" thickBot="1" x14ac:dyDescent="0.3">
      <c r="A5" s="305" t="s">
        <v>18</v>
      </c>
      <c r="B5" s="1863" t="s">
        <v>963</v>
      </c>
      <c r="C5" s="1863"/>
      <c r="D5" s="1863"/>
      <c r="E5" s="1863"/>
      <c r="F5" s="304"/>
      <c r="G5" s="304"/>
      <c r="H5" s="304"/>
      <c r="I5" s="304"/>
      <c r="J5" s="304"/>
    </row>
    <row r="6" spans="1:10" ht="15.75" thickBot="1" x14ac:dyDescent="0.3">
      <c r="A6" s="305" t="s">
        <v>4</v>
      </c>
      <c r="B6" s="1864" t="s">
        <v>31</v>
      </c>
      <c r="C6" s="1865"/>
      <c r="D6" s="1865"/>
      <c r="E6" s="1866"/>
      <c r="F6" s="304"/>
      <c r="G6" s="304"/>
      <c r="H6" s="304"/>
      <c r="I6" s="304"/>
      <c r="J6" s="304"/>
    </row>
    <row r="7" spans="1:10" ht="15.75" thickBot="1" x14ac:dyDescent="0.3">
      <c r="A7" s="305" t="s">
        <v>23</v>
      </c>
      <c r="B7" s="1177" t="s">
        <v>541</v>
      </c>
      <c r="C7" s="1178"/>
      <c r="D7" s="1178"/>
      <c r="E7" s="1179"/>
      <c r="F7" s="304"/>
      <c r="G7" s="304"/>
      <c r="H7" s="304"/>
      <c r="I7" s="304"/>
      <c r="J7" s="304"/>
    </row>
    <row r="8" spans="1:10" ht="15.75" thickBot="1" x14ac:dyDescent="0.3">
      <c r="A8" s="1867" t="s">
        <v>7</v>
      </c>
      <c r="B8" s="1868"/>
      <c r="C8" s="1868"/>
      <c r="D8" s="1868"/>
      <c r="E8" s="1869"/>
      <c r="F8" s="304"/>
      <c r="G8" s="304"/>
      <c r="H8" s="304"/>
      <c r="I8" s="304"/>
      <c r="J8" s="304"/>
    </row>
    <row r="9" spans="1:10" ht="15.75" thickBot="1" x14ac:dyDescent="0.3">
      <c r="A9" s="1183" t="s">
        <v>32</v>
      </c>
      <c r="B9" s="1184"/>
      <c r="C9" s="1184"/>
      <c r="D9" s="1184"/>
      <c r="E9" s="1185"/>
      <c r="F9" s="304"/>
      <c r="G9" s="304"/>
      <c r="H9" s="304"/>
      <c r="I9" s="304"/>
      <c r="J9" s="304"/>
    </row>
    <row r="10" spans="1:10" ht="63" customHeight="1" thickBot="1" x14ac:dyDescent="0.3">
      <c r="A10" s="1183"/>
      <c r="B10" s="1184"/>
      <c r="C10" s="1184"/>
      <c r="D10" s="1184"/>
      <c r="E10" s="1185"/>
      <c r="F10" s="304"/>
      <c r="G10" s="304"/>
      <c r="H10" s="304"/>
      <c r="I10" s="304"/>
      <c r="J10" s="304"/>
    </row>
    <row r="11" spans="1:10" s="308" customFormat="1" ht="27.75" customHeight="1" thickBot="1" x14ac:dyDescent="0.3">
      <c r="A11" s="307" t="s">
        <v>10</v>
      </c>
      <c r="B11" s="1855" t="s">
        <v>964</v>
      </c>
      <c r="C11" s="1856"/>
      <c r="D11" s="1856"/>
      <c r="E11" s="1857"/>
      <c r="F11" s="306"/>
      <c r="G11" s="306"/>
      <c r="H11" s="306"/>
      <c r="I11" s="306"/>
      <c r="J11" s="306"/>
    </row>
    <row r="12" spans="1:10" ht="18.75" customHeight="1" x14ac:dyDescent="0.25">
      <c r="A12" s="1189" t="s">
        <v>11</v>
      </c>
      <c r="B12" s="309">
        <v>2019</v>
      </c>
      <c r="C12" s="309">
        <v>2020</v>
      </c>
      <c r="D12" s="309">
        <v>2021</v>
      </c>
      <c r="E12" s="309">
        <v>2022</v>
      </c>
      <c r="F12" s="304"/>
      <c r="G12" s="304"/>
      <c r="H12" s="304"/>
      <c r="I12" s="304"/>
      <c r="J12" s="304"/>
    </row>
    <row r="13" spans="1:10" ht="11.25" customHeight="1" thickBot="1" x14ac:dyDescent="0.3">
      <c r="A13" s="1190"/>
      <c r="B13" s="310" t="s">
        <v>5</v>
      </c>
      <c r="C13" s="310" t="s">
        <v>6</v>
      </c>
      <c r="D13" s="310" t="s">
        <v>6</v>
      </c>
      <c r="E13" s="310" t="s">
        <v>6</v>
      </c>
      <c r="F13" s="304"/>
      <c r="G13" s="304"/>
      <c r="H13" s="304"/>
      <c r="I13" s="304"/>
      <c r="J13" s="304"/>
    </row>
    <row r="14" spans="1:10" ht="33.75" customHeight="1" thickBot="1" x14ac:dyDescent="0.3">
      <c r="A14" s="311" t="s">
        <v>965</v>
      </c>
      <c r="B14" s="312">
        <v>655</v>
      </c>
      <c r="C14" s="312">
        <v>705</v>
      </c>
      <c r="D14" s="312">
        <v>725</v>
      </c>
      <c r="E14" s="312">
        <v>770</v>
      </c>
      <c r="F14" s="304"/>
      <c r="G14" s="304"/>
      <c r="H14" s="304"/>
      <c r="I14" s="304"/>
      <c r="J14" s="304"/>
    </row>
    <row r="15" spans="1:10" ht="45.75" thickBot="1" x14ac:dyDescent="0.3">
      <c r="A15" s="313" t="s">
        <v>966</v>
      </c>
      <c r="B15" s="314">
        <v>24</v>
      </c>
      <c r="C15" s="314">
        <v>24</v>
      </c>
      <c r="D15" s="314">
        <v>24</v>
      </c>
      <c r="E15" s="314">
        <v>24</v>
      </c>
      <c r="F15" s="304"/>
      <c r="G15" s="304"/>
      <c r="H15" s="304"/>
      <c r="I15" s="304"/>
      <c r="J15" s="304"/>
    </row>
    <row r="16" spans="1:10" ht="23.25" thickBot="1" x14ac:dyDescent="0.3">
      <c r="A16" s="315" t="s">
        <v>967</v>
      </c>
      <c r="B16" s="316">
        <v>1</v>
      </c>
      <c r="C16" s="316">
        <v>1</v>
      </c>
      <c r="D16" s="316">
        <v>1</v>
      </c>
      <c r="E16" s="316">
        <v>1</v>
      </c>
      <c r="F16" s="304"/>
      <c r="G16" s="304"/>
      <c r="H16" s="304"/>
      <c r="I16" s="304"/>
      <c r="J16" s="304"/>
    </row>
    <row r="17" spans="1:10" ht="29.25" customHeight="1" thickBot="1" x14ac:dyDescent="0.3">
      <c r="A17" s="318" t="s">
        <v>12</v>
      </c>
      <c r="B17" s="1858" t="s">
        <v>968</v>
      </c>
      <c r="C17" s="1859"/>
      <c r="D17" s="1859"/>
      <c r="E17" s="1860"/>
      <c r="F17" s="317"/>
      <c r="G17" s="317"/>
      <c r="H17" s="317"/>
      <c r="I17" s="317"/>
      <c r="J17" s="317"/>
    </row>
    <row r="18" spans="1:10" ht="15.75" thickBot="1" x14ac:dyDescent="0.3">
      <c r="A18" s="1219" t="s">
        <v>969</v>
      </c>
      <c r="B18" s="1220"/>
      <c r="C18" s="1220"/>
      <c r="D18" s="1220"/>
      <c r="E18" s="1861"/>
      <c r="F18" s="317"/>
      <c r="G18" s="317"/>
      <c r="H18" s="317"/>
      <c r="I18" s="317"/>
      <c r="J18" s="317"/>
    </row>
    <row r="19" spans="1:10" ht="45.75" thickBot="1" x14ac:dyDescent="0.3">
      <c r="A19" s="319" t="s">
        <v>970</v>
      </c>
      <c r="B19" s="320">
        <v>25</v>
      </c>
      <c r="C19" s="321">
        <v>24</v>
      </c>
      <c r="D19" s="321">
        <v>24</v>
      </c>
      <c r="E19" s="322">
        <v>24</v>
      </c>
      <c r="F19" s="317"/>
      <c r="G19" s="317"/>
      <c r="H19" s="317"/>
      <c r="I19" s="317"/>
      <c r="J19" s="317"/>
    </row>
    <row r="20" spans="1:10" ht="15.75" thickBot="1" x14ac:dyDescent="0.3">
      <c r="A20" s="1734" t="s">
        <v>971</v>
      </c>
      <c r="B20" s="1735"/>
      <c r="C20" s="1735"/>
      <c r="D20" s="1735"/>
      <c r="E20" s="1736"/>
      <c r="F20" s="317"/>
      <c r="G20" s="317"/>
      <c r="H20" s="317"/>
      <c r="I20" s="317"/>
      <c r="J20" s="317"/>
    </row>
    <row r="21" spans="1:10" ht="15.75" thickBot="1" x14ac:dyDescent="0.3">
      <c r="A21" s="1881" t="s">
        <v>33</v>
      </c>
      <c r="B21" s="1882"/>
      <c r="C21" s="1882"/>
      <c r="D21" s="1882"/>
      <c r="E21" s="1883"/>
      <c r="F21" s="317"/>
      <c r="G21" s="317"/>
      <c r="H21" s="317"/>
      <c r="I21" s="317"/>
      <c r="J21" s="317"/>
    </row>
    <row r="22" spans="1:10" ht="15.75" thickBot="1" x14ac:dyDescent="0.3">
      <c r="A22" s="323" t="s">
        <v>24</v>
      </c>
      <c r="B22" s="1204" t="s">
        <v>972</v>
      </c>
      <c r="C22" s="1879"/>
      <c r="D22" s="1879"/>
      <c r="E22" s="1880"/>
      <c r="F22" s="317"/>
      <c r="G22" s="317"/>
      <c r="H22" s="317"/>
      <c r="I22" s="317"/>
      <c r="J22" s="317"/>
    </row>
    <row r="23" spans="1:10" ht="68.25" customHeight="1" thickBot="1" x14ac:dyDescent="0.3">
      <c r="A23" s="324" t="s">
        <v>9</v>
      </c>
      <c r="B23" s="1884" t="s">
        <v>973</v>
      </c>
      <c r="C23" s="1885"/>
      <c r="D23" s="1885"/>
      <c r="E23" s="1886"/>
      <c r="F23" s="317"/>
      <c r="G23" s="317"/>
      <c r="H23" s="317"/>
      <c r="I23" s="317"/>
      <c r="J23" s="317"/>
    </row>
    <row r="24" spans="1:10" ht="15.75" thickBot="1" x14ac:dyDescent="0.3">
      <c r="A24" s="313" t="s">
        <v>13</v>
      </c>
      <c r="B24" s="1194" t="s">
        <v>974</v>
      </c>
      <c r="C24" s="1195"/>
      <c r="D24" s="1195"/>
      <c r="E24" s="1196"/>
      <c r="F24" s="304"/>
      <c r="G24" s="304"/>
      <c r="H24" s="304"/>
      <c r="I24" s="304"/>
      <c r="J24" s="304"/>
    </row>
    <row r="25" spans="1:10" x14ac:dyDescent="0.25">
      <c r="A25" s="1189"/>
      <c r="B25" s="325">
        <v>2019</v>
      </c>
      <c r="C25" s="325">
        <v>2020</v>
      </c>
      <c r="D25" s="325">
        <v>2021</v>
      </c>
      <c r="E25" s="325">
        <v>2022</v>
      </c>
      <c r="F25" s="304"/>
      <c r="G25" s="304"/>
      <c r="H25" s="304"/>
      <c r="I25" s="304"/>
      <c r="J25" s="304"/>
    </row>
    <row r="26" spans="1:10" ht="15.75" thickBot="1" x14ac:dyDescent="0.3">
      <c r="A26" s="1190"/>
      <c r="B26" s="325" t="s">
        <v>5</v>
      </c>
      <c r="C26" s="325" t="s">
        <v>6</v>
      </c>
      <c r="D26" s="325" t="s">
        <v>6</v>
      </c>
      <c r="E26" s="325" t="s">
        <v>6</v>
      </c>
      <c r="F26" s="304"/>
      <c r="G26" s="304"/>
      <c r="H26" s="304"/>
      <c r="I26" s="304"/>
      <c r="J26" s="304"/>
    </row>
    <row r="27" spans="1:10" ht="15.75" thickBot="1" x14ac:dyDescent="0.3">
      <c r="A27" s="326" t="s">
        <v>8</v>
      </c>
      <c r="B27" s="327">
        <v>133</v>
      </c>
      <c r="C27" s="327">
        <v>133</v>
      </c>
      <c r="D27" s="327">
        <v>133</v>
      </c>
      <c r="E27" s="327">
        <v>133</v>
      </c>
      <c r="F27" s="304"/>
      <c r="G27" s="304"/>
      <c r="H27" s="304"/>
      <c r="I27" s="304"/>
      <c r="J27" s="304"/>
    </row>
    <row r="28" spans="1:10" ht="15.75" thickBot="1" x14ac:dyDescent="0.3">
      <c r="A28" s="326" t="s">
        <v>14</v>
      </c>
      <c r="B28" s="328">
        <f>B36+B39+B42+B48+B51+B54</f>
        <v>160215</v>
      </c>
      <c r="C28" s="328">
        <f t="shared" ref="C28:E28" si="0">C36+C39+C42+C48+C51+C54</f>
        <v>162000</v>
      </c>
      <c r="D28" s="328">
        <f t="shared" si="0"/>
        <v>180000</v>
      </c>
      <c r="E28" s="328">
        <f t="shared" si="0"/>
        <v>180000</v>
      </c>
      <c r="F28" s="304"/>
      <c r="G28" s="304"/>
      <c r="H28" s="304"/>
      <c r="I28" s="304"/>
      <c r="J28" s="304"/>
    </row>
    <row r="29" spans="1:10" ht="15.75" thickBot="1" x14ac:dyDescent="0.3">
      <c r="A29" s="326" t="s">
        <v>20</v>
      </c>
      <c r="B29" s="329">
        <f>B28/B27</f>
        <v>1204.624060150376</v>
      </c>
      <c r="C29" s="329">
        <f>C28/C27</f>
        <v>1218.0451127819549</v>
      </c>
      <c r="D29" s="329">
        <f>D28/D27</f>
        <v>1353.3834586466166</v>
      </c>
      <c r="E29" s="329">
        <f>E28/E27</f>
        <v>1353.3834586466166</v>
      </c>
      <c r="F29" s="304"/>
      <c r="G29" s="304"/>
      <c r="H29" s="304"/>
      <c r="I29" s="304"/>
      <c r="J29" s="304"/>
    </row>
    <row r="30" spans="1:10" ht="15.75" thickBot="1" x14ac:dyDescent="0.3">
      <c r="A30" s="326" t="s">
        <v>15</v>
      </c>
      <c r="B30" s="330" t="s">
        <v>19</v>
      </c>
      <c r="C30" s="331">
        <f t="shared" ref="C30:E32" si="1">C27/B27-1</f>
        <v>0</v>
      </c>
      <c r="D30" s="331">
        <f t="shared" si="1"/>
        <v>0</v>
      </c>
      <c r="E30" s="331">
        <f t="shared" si="1"/>
        <v>0</v>
      </c>
      <c r="F30" s="304"/>
      <c r="G30" s="304"/>
      <c r="H30" s="304"/>
      <c r="I30" s="304"/>
      <c r="J30" s="304"/>
    </row>
    <row r="31" spans="1:10" ht="15.75" thickBot="1" x14ac:dyDescent="0.3">
      <c r="A31" s="326" t="s">
        <v>16</v>
      </c>
      <c r="B31" s="330" t="s">
        <v>19</v>
      </c>
      <c r="C31" s="331">
        <f t="shared" si="1"/>
        <v>1.1141278906469321E-2</v>
      </c>
      <c r="D31" s="331">
        <f t="shared" si="1"/>
        <v>0.11111111111111116</v>
      </c>
      <c r="E31" s="331">
        <f t="shared" si="1"/>
        <v>0</v>
      </c>
      <c r="F31" s="304"/>
      <c r="G31" s="304"/>
      <c r="H31" s="304"/>
      <c r="I31" s="304"/>
      <c r="J31" s="304"/>
    </row>
    <row r="32" spans="1:10" ht="15.75" thickBot="1" x14ac:dyDescent="0.3">
      <c r="A32" s="313" t="s">
        <v>17</v>
      </c>
      <c r="B32" s="332" t="s">
        <v>19</v>
      </c>
      <c r="C32" s="333">
        <f t="shared" si="1"/>
        <v>1.1141278906469543E-2</v>
      </c>
      <c r="D32" s="333">
        <f t="shared" si="1"/>
        <v>0.11111111111111116</v>
      </c>
      <c r="E32" s="333">
        <f t="shared" si="1"/>
        <v>0</v>
      </c>
      <c r="F32" s="304"/>
      <c r="G32" s="304"/>
      <c r="H32" s="304"/>
      <c r="I32" s="304"/>
      <c r="J32" s="304"/>
    </row>
    <row r="33" spans="1:10" ht="15.75" thickBot="1" x14ac:dyDescent="0.3">
      <c r="A33" s="1887" t="s">
        <v>975</v>
      </c>
      <c r="B33" s="1888"/>
      <c r="C33" s="1888"/>
      <c r="D33" s="1888"/>
      <c r="E33" s="1889"/>
      <c r="F33" s="304"/>
      <c r="G33" s="304"/>
      <c r="H33" s="304"/>
      <c r="I33" s="304"/>
      <c r="J33" s="304"/>
    </row>
    <row r="34" spans="1:10" ht="15.75" thickBot="1" x14ac:dyDescent="0.3">
      <c r="A34" s="1870"/>
      <c r="B34" s="334">
        <v>2019</v>
      </c>
      <c r="C34" s="334">
        <v>2020</v>
      </c>
      <c r="D34" s="334">
        <v>2021</v>
      </c>
      <c r="E34" s="334">
        <v>2022</v>
      </c>
      <c r="F34" s="304"/>
      <c r="G34" s="304"/>
      <c r="H34" s="304"/>
      <c r="I34" s="304"/>
      <c r="J34" s="304"/>
    </row>
    <row r="35" spans="1:10" ht="15.75" thickBot="1" x14ac:dyDescent="0.3">
      <c r="A35" s="1870"/>
      <c r="B35" s="334" t="s">
        <v>5</v>
      </c>
      <c r="C35" s="334" t="s">
        <v>6</v>
      </c>
      <c r="D35" s="334" t="s">
        <v>6</v>
      </c>
      <c r="E35" s="334" t="s">
        <v>6</v>
      </c>
      <c r="F35" s="304"/>
      <c r="G35" s="304"/>
      <c r="H35" s="304"/>
      <c r="I35" s="304"/>
      <c r="J35" s="304"/>
    </row>
    <row r="36" spans="1:10" ht="15.75" thickBot="1" x14ac:dyDescent="0.3">
      <c r="A36" s="335" t="s">
        <v>0</v>
      </c>
      <c r="B36" s="336">
        <f>SUM(B37:B38)</f>
        <v>110000</v>
      </c>
      <c r="C36" s="337">
        <f>SUM(C37:C38)</f>
        <v>114820</v>
      </c>
      <c r="D36" s="336">
        <f>SUM(D37:D38)</f>
        <v>124700</v>
      </c>
      <c r="E36" s="336">
        <f>SUM(E37:E38)</f>
        <v>124700</v>
      </c>
      <c r="F36" s="304"/>
      <c r="G36" s="304"/>
      <c r="H36" s="304"/>
      <c r="I36" s="304"/>
      <c r="J36" s="304"/>
    </row>
    <row r="37" spans="1:10" ht="15.75" thickBot="1" x14ac:dyDescent="0.3">
      <c r="A37" s="338" t="s">
        <v>28</v>
      </c>
      <c r="B37" s="339">
        <v>104815</v>
      </c>
      <c r="C37" s="340">
        <v>112870</v>
      </c>
      <c r="D37" s="341">
        <v>122000</v>
      </c>
      <c r="E37" s="339">
        <v>122000</v>
      </c>
      <c r="F37" s="304"/>
      <c r="G37" s="304"/>
      <c r="H37" s="304"/>
      <c r="I37" s="304"/>
      <c r="J37" s="304"/>
    </row>
    <row r="38" spans="1:10" ht="15.75" thickBot="1" x14ac:dyDescent="0.3">
      <c r="A38" s="338" t="s">
        <v>29</v>
      </c>
      <c r="B38" s="339">
        <v>5185</v>
      </c>
      <c r="C38" s="340">
        <v>1950</v>
      </c>
      <c r="D38" s="341">
        <v>2700</v>
      </c>
      <c r="E38" s="339">
        <v>2700</v>
      </c>
      <c r="F38" s="304"/>
      <c r="G38" s="304"/>
      <c r="H38" s="304" t="s">
        <v>976</v>
      </c>
      <c r="I38" s="304"/>
      <c r="J38" s="304"/>
    </row>
    <row r="39" spans="1:10" ht="24.75" thickBot="1" x14ac:dyDescent="0.3">
      <c r="A39" s="335" t="s">
        <v>25</v>
      </c>
      <c r="B39" s="336">
        <f>SUM(B40:B41)</f>
        <v>21500</v>
      </c>
      <c r="C39" s="337">
        <f>SUM(C40:C41)</f>
        <v>19180</v>
      </c>
      <c r="D39" s="336">
        <f>SUM(D40:D41)</f>
        <v>20800</v>
      </c>
      <c r="E39" s="336">
        <f>SUM(E40:E41)</f>
        <v>20800</v>
      </c>
      <c r="F39" s="304"/>
      <c r="G39" s="304"/>
      <c r="H39" s="304"/>
      <c r="I39" s="304"/>
      <c r="J39" s="304"/>
    </row>
    <row r="40" spans="1:10" ht="15.75" thickBot="1" x14ac:dyDescent="0.3">
      <c r="A40" s="338" t="s">
        <v>28</v>
      </c>
      <c r="B40" s="339">
        <v>20634</v>
      </c>
      <c r="C40" s="342">
        <v>18850</v>
      </c>
      <c r="D40" s="339">
        <v>20350</v>
      </c>
      <c r="E40" s="339">
        <v>20350</v>
      </c>
      <c r="F40" s="304"/>
      <c r="G40" s="304"/>
      <c r="H40" s="304" t="s">
        <v>976</v>
      </c>
      <c r="I40" s="304"/>
      <c r="J40" s="304"/>
    </row>
    <row r="41" spans="1:10" ht="15.75" thickBot="1" x14ac:dyDescent="0.3">
      <c r="A41" s="338" t="s">
        <v>29</v>
      </c>
      <c r="B41" s="339">
        <v>866</v>
      </c>
      <c r="C41" s="342">
        <v>330</v>
      </c>
      <c r="D41" s="339">
        <v>450</v>
      </c>
      <c r="E41" s="339">
        <v>450</v>
      </c>
      <c r="F41" s="304"/>
      <c r="G41" s="304"/>
      <c r="H41" s="304"/>
      <c r="I41" s="304"/>
      <c r="J41" s="304"/>
    </row>
    <row r="42" spans="1:10" ht="15.75" thickBot="1" x14ac:dyDescent="0.3">
      <c r="A42" s="335" t="s">
        <v>1</v>
      </c>
      <c r="B42" s="343">
        <f>SUM(B43:B44)</f>
        <v>28000</v>
      </c>
      <c r="C42" s="337">
        <f>SUM(C43:C44)</f>
        <v>28000</v>
      </c>
      <c r="D42" s="343">
        <f>SUM(D43:D44)</f>
        <v>34500</v>
      </c>
      <c r="E42" s="343">
        <f>SUM(E43:E44)</f>
        <v>34500</v>
      </c>
      <c r="F42" s="304"/>
      <c r="G42" s="304"/>
      <c r="H42" s="304"/>
      <c r="I42" s="304"/>
      <c r="J42" s="304"/>
    </row>
    <row r="43" spans="1:10" ht="15.75" thickBot="1" x14ac:dyDescent="0.3">
      <c r="A43" s="338" t="s">
        <v>28</v>
      </c>
      <c r="B43" s="344">
        <v>26000</v>
      </c>
      <c r="C43" s="345">
        <v>26000</v>
      </c>
      <c r="D43" s="344">
        <v>31000</v>
      </c>
      <c r="E43" s="344">
        <v>31500</v>
      </c>
      <c r="F43" s="304"/>
      <c r="G43" s="304"/>
      <c r="H43" s="304"/>
      <c r="I43" s="304"/>
      <c r="J43" s="304"/>
    </row>
    <row r="44" spans="1:10" ht="15.75" thickBot="1" x14ac:dyDescent="0.3">
      <c r="A44" s="338" t="s">
        <v>29</v>
      </c>
      <c r="B44" s="344">
        <v>2000</v>
      </c>
      <c r="C44" s="345">
        <v>2000</v>
      </c>
      <c r="D44" s="344">
        <v>3500</v>
      </c>
      <c r="E44" s="344">
        <v>3000</v>
      </c>
      <c r="F44" s="304"/>
      <c r="G44" s="304"/>
      <c r="H44" s="304"/>
      <c r="I44" s="304"/>
      <c r="J44" s="304"/>
    </row>
    <row r="45" spans="1:10" ht="15.75" thickBot="1" x14ac:dyDescent="0.3">
      <c r="A45" s="335" t="s">
        <v>2</v>
      </c>
      <c r="B45" s="346">
        <v>0</v>
      </c>
      <c r="C45" s="346">
        <v>0</v>
      </c>
      <c r="D45" s="346">
        <v>0</v>
      </c>
      <c r="E45" s="346">
        <v>0</v>
      </c>
      <c r="F45" s="304"/>
      <c r="G45" s="304"/>
      <c r="H45" s="304"/>
      <c r="I45" s="304"/>
      <c r="J45" s="304"/>
    </row>
    <row r="46" spans="1:10" ht="15.75" thickBot="1" x14ac:dyDescent="0.3">
      <c r="A46" s="338" t="s">
        <v>28</v>
      </c>
      <c r="B46" s="346">
        <v>0</v>
      </c>
      <c r="C46" s="346">
        <v>0</v>
      </c>
      <c r="D46" s="346">
        <v>0</v>
      </c>
      <c r="E46" s="346">
        <v>0</v>
      </c>
      <c r="F46" s="304"/>
      <c r="G46" s="304"/>
      <c r="H46" s="304"/>
      <c r="I46" s="304"/>
      <c r="J46" s="304"/>
    </row>
    <row r="47" spans="1:10" ht="15.75" thickBot="1" x14ac:dyDescent="0.3">
      <c r="A47" s="338" t="s">
        <v>29</v>
      </c>
      <c r="B47" s="346">
        <v>0</v>
      </c>
      <c r="C47" s="346">
        <v>0</v>
      </c>
      <c r="D47" s="346">
        <v>0</v>
      </c>
      <c r="E47" s="346">
        <v>0</v>
      </c>
      <c r="F47" s="304"/>
      <c r="G47" s="304"/>
      <c r="H47" s="304"/>
      <c r="I47" s="304"/>
      <c r="J47" s="304"/>
    </row>
    <row r="48" spans="1:10" ht="15.75" thickBot="1" x14ac:dyDescent="0.3">
      <c r="A48" s="335" t="s">
        <v>21</v>
      </c>
      <c r="B48" s="346">
        <v>0</v>
      </c>
      <c r="C48" s="346">
        <v>0</v>
      </c>
      <c r="D48" s="346">
        <v>0</v>
      </c>
      <c r="E48" s="346">
        <v>0</v>
      </c>
      <c r="F48" s="304"/>
      <c r="G48" s="304"/>
      <c r="H48" s="304"/>
      <c r="I48" s="304"/>
      <c r="J48" s="304"/>
    </row>
    <row r="49" spans="1:10" ht="15.75" thickBot="1" x14ac:dyDescent="0.3">
      <c r="A49" s="338" t="s">
        <v>28</v>
      </c>
      <c r="B49" s="346">
        <v>0</v>
      </c>
      <c r="C49" s="346">
        <v>0</v>
      </c>
      <c r="D49" s="346">
        <v>0</v>
      </c>
      <c r="E49" s="346">
        <v>0</v>
      </c>
      <c r="F49" s="304"/>
      <c r="G49" s="304"/>
      <c r="H49" s="304"/>
      <c r="I49" s="304"/>
      <c r="J49" s="304"/>
    </row>
    <row r="50" spans="1:10" ht="15.75" thickBot="1" x14ac:dyDescent="0.3">
      <c r="A50" s="338" t="s">
        <v>29</v>
      </c>
      <c r="B50" s="346">
        <v>0</v>
      </c>
      <c r="C50" s="346">
        <v>0</v>
      </c>
      <c r="D50" s="346">
        <v>0</v>
      </c>
      <c r="E50" s="346">
        <v>0</v>
      </c>
      <c r="F50" s="304"/>
      <c r="G50" s="304"/>
      <c r="H50" s="304"/>
      <c r="I50" s="304"/>
      <c r="J50" s="304"/>
    </row>
    <row r="51" spans="1:10" ht="15.75" thickBot="1" x14ac:dyDescent="0.3">
      <c r="A51" s="335" t="s">
        <v>22</v>
      </c>
      <c r="B51" s="346">
        <v>0</v>
      </c>
      <c r="C51" s="346">
        <v>0</v>
      </c>
      <c r="D51" s="346">
        <v>0</v>
      </c>
      <c r="E51" s="346">
        <v>0</v>
      </c>
      <c r="F51" s="304"/>
      <c r="G51" s="304"/>
      <c r="H51" s="304"/>
      <c r="I51" s="304"/>
      <c r="J51" s="304"/>
    </row>
    <row r="52" spans="1:10" ht="15.75" thickBot="1" x14ac:dyDescent="0.3">
      <c r="A52" s="338" t="s">
        <v>28</v>
      </c>
      <c r="B52" s="346">
        <v>0</v>
      </c>
      <c r="C52" s="346">
        <v>0</v>
      </c>
      <c r="D52" s="346">
        <v>0</v>
      </c>
      <c r="E52" s="346">
        <v>0</v>
      </c>
      <c r="F52" s="304"/>
      <c r="G52" s="304"/>
      <c r="H52" s="304"/>
      <c r="I52" s="304"/>
      <c r="J52" s="304"/>
    </row>
    <row r="53" spans="1:10" ht="15.75" thickBot="1" x14ac:dyDescent="0.3">
      <c r="A53" s="338" t="s">
        <v>29</v>
      </c>
      <c r="B53" s="346">
        <v>0</v>
      </c>
      <c r="C53" s="346">
        <v>0</v>
      </c>
      <c r="D53" s="346">
        <v>0</v>
      </c>
      <c r="E53" s="346">
        <v>0</v>
      </c>
      <c r="F53" s="304"/>
      <c r="G53" s="304"/>
      <c r="H53" s="304"/>
      <c r="I53" s="304"/>
      <c r="J53" s="304"/>
    </row>
    <row r="54" spans="1:10" ht="24.75" thickBot="1" x14ac:dyDescent="0.3">
      <c r="A54" s="335" t="s">
        <v>3</v>
      </c>
      <c r="B54" s="347">
        <f>B55</f>
        <v>715</v>
      </c>
      <c r="C54" s="347">
        <f t="shared" ref="C54:E54" si="2">C55</f>
        <v>0</v>
      </c>
      <c r="D54" s="347">
        <f t="shared" si="2"/>
        <v>0</v>
      </c>
      <c r="E54" s="347">
        <f t="shared" si="2"/>
        <v>0</v>
      </c>
      <c r="F54" s="304"/>
      <c r="G54" s="304"/>
      <c r="H54" s="304"/>
      <c r="I54" s="304"/>
      <c r="J54" s="304"/>
    </row>
    <row r="55" spans="1:10" ht="15.75" thickBot="1" x14ac:dyDescent="0.3">
      <c r="A55" s="338" t="s">
        <v>28</v>
      </c>
      <c r="B55" s="346">
        <v>715</v>
      </c>
      <c r="C55" s="346">
        <v>0</v>
      </c>
      <c r="D55" s="346">
        <v>0</v>
      </c>
      <c r="E55" s="346">
        <v>0</v>
      </c>
      <c r="F55" s="304"/>
      <c r="G55" s="304"/>
      <c r="H55" s="304"/>
      <c r="I55" s="304"/>
      <c r="J55" s="304"/>
    </row>
    <row r="56" spans="1:10" ht="15.75" thickBot="1" x14ac:dyDescent="0.3">
      <c r="A56" s="338" t="s">
        <v>29</v>
      </c>
      <c r="B56" s="346">
        <v>0</v>
      </c>
      <c r="C56" s="346">
        <v>0</v>
      </c>
      <c r="D56" s="346">
        <v>0</v>
      </c>
      <c r="E56" s="346">
        <v>0</v>
      </c>
      <c r="F56" s="304"/>
      <c r="G56" s="304"/>
      <c r="H56" s="304"/>
      <c r="I56" s="304"/>
      <c r="J56" s="304"/>
    </row>
    <row r="57" spans="1:10" ht="15.75" thickBot="1" x14ac:dyDescent="0.3">
      <c r="A57" s="348" t="s">
        <v>26</v>
      </c>
      <c r="B57" s="349">
        <f>B54+B42+B39+B36</f>
        <v>160215</v>
      </c>
      <c r="C57" s="349">
        <f>C36+C39+C42</f>
        <v>162000</v>
      </c>
      <c r="D57" s="349">
        <f>D36+D39+D42</f>
        <v>180000</v>
      </c>
      <c r="E57" s="349">
        <f>E36+E39+E42</f>
        <v>180000</v>
      </c>
      <c r="F57" s="304"/>
      <c r="G57" s="304"/>
      <c r="H57" s="304"/>
      <c r="I57" s="304"/>
      <c r="J57" s="304"/>
    </row>
    <row r="58" spans="1:10" ht="15.75" thickBot="1" x14ac:dyDescent="0.3">
      <c r="A58" s="350" t="s">
        <v>27</v>
      </c>
      <c r="B58" s="351">
        <f>B57-B28</f>
        <v>0</v>
      </c>
      <c r="C58" s="351">
        <f>C57-C28</f>
        <v>0</v>
      </c>
      <c r="D58" s="351">
        <f>D57-D28</f>
        <v>0</v>
      </c>
      <c r="E58" s="351">
        <f>E57-E28</f>
        <v>0</v>
      </c>
      <c r="F58" s="304"/>
      <c r="G58" s="304"/>
      <c r="H58" s="304"/>
      <c r="I58" s="304"/>
      <c r="J58" s="304"/>
    </row>
    <row r="59" spans="1:10" ht="15.75" thickBot="1" x14ac:dyDescent="0.3">
      <c r="A59" s="1871" t="s">
        <v>977</v>
      </c>
      <c r="B59" s="1872"/>
      <c r="C59" s="1872"/>
      <c r="D59" s="1872"/>
      <c r="E59" s="1873"/>
      <c r="F59" s="304"/>
      <c r="G59" s="304"/>
      <c r="H59" s="304"/>
      <c r="I59" s="304"/>
      <c r="J59" s="304"/>
    </row>
    <row r="60" spans="1:10" ht="15.75" thickBot="1" x14ac:dyDescent="0.3">
      <c r="A60" s="1874" t="s">
        <v>163</v>
      </c>
      <c r="B60" s="1875"/>
      <c r="C60" s="1875"/>
      <c r="D60" s="1875"/>
      <c r="E60" s="1876"/>
      <c r="F60" s="304"/>
      <c r="G60" s="304"/>
      <c r="H60" s="304"/>
      <c r="I60" s="304"/>
      <c r="J60" s="304"/>
    </row>
    <row r="61" spans="1:10" ht="15.75" thickBot="1" x14ac:dyDescent="0.3">
      <c r="A61" s="313" t="s">
        <v>978</v>
      </c>
      <c r="B61" s="1194" t="s">
        <v>979</v>
      </c>
      <c r="C61" s="1195"/>
      <c r="D61" s="1195"/>
      <c r="E61" s="1196"/>
      <c r="F61" s="304"/>
      <c r="G61" s="304"/>
      <c r="H61" s="304"/>
      <c r="I61" s="304"/>
      <c r="J61" s="304"/>
    </row>
    <row r="62" spans="1:10" ht="81.75" customHeight="1" thickBot="1" x14ac:dyDescent="0.3">
      <c r="A62" s="323" t="s">
        <v>40</v>
      </c>
      <c r="B62" s="352" t="s">
        <v>980</v>
      </c>
      <c r="C62" s="353" t="s">
        <v>981</v>
      </c>
      <c r="D62" s="1877" t="s">
        <v>982</v>
      </c>
      <c r="E62" s="1878"/>
      <c r="F62" s="304"/>
      <c r="G62" s="304"/>
      <c r="H62" s="304"/>
      <c r="I62" s="304"/>
      <c r="J62" s="304"/>
    </row>
    <row r="63" spans="1:10" ht="56.25" customHeight="1" thickBot="1" x14ac:dyDescent="0.3">
      <c r="A63" s="313" t="s">
        <v>9</v>
      </c>
      <c r="B63" s="1204" t="s">
        <v>983</v>
      </c>
      <c r="C63" s="1879"/>
      <c r="D63" s="1879"/>
      <c r="E63" s="1880"/>
      <c r="F63" s="304"/>
      <c r="G63" s="304"/>
      <c r="H63" s="304"/>
      <c r="I63" s="304"/>
      <c r="J63" s="304"/>
    </row>
    <row r="64" spans="1:10" ht="27" customHeight="1" thickBot="1" x14ac:dyDescent="0.3">
      <c r="A64" s="313" t="s">
        <v>13</v>
      </c>
      <c r="B64" s="1194" t="s">
        <v>984</v>
      </c>
      <c r="C64" s="1195"/>
      <c r="D64" s="1195"/>
      <c r="E64" s="1196"/>
      <c r="F64" s="304"/>
      <c r="G64" s="304"/>
      <c r="H64" s="304"/>
      <c r="I64" s="304"/>
      <c r="J64" s="304"/>
    </row>
    <row r="65" spans="1:10" x14ac:dyDescent="0.25">
      <c r="A65" s="1189"/>
      <c r="B65" s="325">
        <v>2019</v>
      </c>
      <c r="C65" s="325">
        <v>2020</v>
      </c>
      <c r="D65" s="325">
        <v>2021</v>
      </c>
      <c r="E65" s="325">
        <v>2022</v>
      </c>
      <c r="F65" s="304"/>
      <c r="G65" s="304"/>
      <c r="H65" s="304"/>
      <c r="I65" s="304"/>
      <c r="J65" s="304"/>
    </row>
    <row r="66" spans="1:10" ht="15.75" thickBot="1" x14ac:dyDescent="0.3">
      <c r="A66" s="1190"/>
      <c r="B66" s="354" t="s">
        <v>5</v>
      </c>
      <c r="C66" s="354" t="s">
        <v>6</v>
      </c>
      <c r="D66" s="354" t="s">
        <v>6</v>
      </c>
      <c r="E66" s="354" t="s">
        <v>6</v>
      </c>
      <c r="F66" s="304"/>
      <c r="G66" s="304"/>
      <c r="H66" s="304"/>
      <c r="I66" s="304"/>
      <c r="J66" s="304"/>
    </row>
    <row r="67" spans="1:10" ht="15.75" thickBot="1" x14ac:dyDescent="0.3">
      <c r="A67" s="313" t="s">
        <v>8</v>
      </c>
      <c r="B67" s="355">
        <v>56</v>
      </c>
      <c r="C67" s="355">
        <v>0</v>
      </c>
      <c r="D67" s="355">
        <v>21</v>
      </c>
      <c r="E67" s="355">
        <v>0</v>
      </c>
      <c r="F67" s="304"/>
      <c r="G67" s="304"/>
      <c r="H67" s="304"/>
      <c r="I67" s="304"/>
      <c r="J67" s="304"/>
    </row>
    <row r="68" spans="1:10" ht="15.75" thickBot="1" x14ac:dyDescent="0.3">
      <c r="A68" s="313" t="s">
        <v>14</v>
      </c>
      <c r="B68" s="355">
        <v>16700</v>
      </c>
      <c r="C68" s="355"/>
      <c r="D68" s="355">
        <v>20000</v>
      </c>
      <c r="E68" s="355">
        <v>0</v>
      </c>
      <c r="F68" s="304"/>
      <c r="G68" s="304"/>
      <c r="H68" s="304"/>
      <c r="I68" s="304"/>
      <c r="J68" s="304"/>
    </row>
    <row r="69" spans="1:10" ht="15.75" thickBot="1" x14ac:dyDescent="0.3">
      <c r="A69" s="313" t="s">
        <v>20</v>
      </c>
      <c r="B69" s="355">
        <f>B68/B67</f>
        <v>298.21428571428572</v>
      </c>
      <c r="C69" s="355" t="e">
        <f>C68/C67</f>
        <v>#DIV/0!</v>
      </c>
      <c r="D69" s="355">
        <f>D68/D67</f>
        <v>952.38095238095241</v>
      </c>
      <c r="E69" s="355" t="e">
        <f>E68/E67</f>
        <v>#DIV/0!</v>
      </c>
      <c r="F69" s="304"/>
      <c r="G69" s="304"/>
      <c r="H69" s="304"/>
      <c r="I69" s="304"/>
      <c r="J69" s="304"/>
    </row>
    <row r="70" spans="1:10" ht="15.75" thickBot="1" x14ac:dyDescent="0.3">
      <c r="A70" s="313" t="s">
        <v>15</v>
      </c>
      <c r="B70" s="332" t="s">
        <v>19</v>
      </c>
      <c r="C70" s="333">
        <f t="shared" ref="C70:E72" si="3">C67/B67-1</f>
        <v>-1</v>
      </c>
      <c r="D70" s="333" t="e">
        <f t="shared" si="3"/>
        <v>#DIV/0!</v>
      </c>
      <c r="E70" s="333">
        <f t="shared" si="3"/>
        <v>-1</v>
      </c>
      <c r="F70" s="304"/>
      <c r="G70" s="304"/>
      <c r="H70" s="304"/>
      <c r="I70" s="304"/>
      <c r="J70" s="304"/>
    </row>
    <row r="71" spans="1:10" ht="15.75" thickBot="1" x14ac:dyDescent="0.3">
      <c r="A71" s="313" t="s">
        <v>16</v>
      </c>
      <c r="B71" s="332" t="s">
        <v>19</v>
      </c>
      <c r="C71" s="333">
        <f t="shared" si="3"/>
        <v>-1</v>
      </c>
      <c r="D71" s="333" t="e">
        <f t="shared" si="3"/>
        <v>#DIV/0!</v>
      </c>
      <c r="E71" s="333">
        <f t="shared" si="3"/>
        <v>-1</v>
      </c>
      <c r="F71" s="304"/>
      <c r="G71" s="304"/>
      <c r="H71" s="304"/>
      <c r="I71" s="304"/>
      <c r="J71" s="304"/>
    </row>
    <row r="72" spans="1:10" ht="15.75" thickBot="1" x14ac:dyDescent="0.3">
      <c r="A72" s="313" t="s">
        <v>17</v>
      </c>
      <c r="B72" s="332" t="s">
        <v>19</v>
      </c>
      <c r="C72" s="333" t="e">
        <f t="shared" si="3"/>
        <v>#DIV/0!</v>
      </c>
      <c r="D72" s="333" t="e">
        <f t="shared" si="3"/>
        <v>#DIV/0!</v>
      </c>
      <c r="E72" s="333" t="e">
        <f t="shared" si="3"/>
        <v>#DIV/0!</v>
      </c>
      <c r="F72" s="304"/>
      <c r="G72" s="304"/>
      <c r="H72" s="304"/>
      <c r="I72" s="304"/>
      <c r="J72" s="304"/>
    </row>
    <row r="73" spans="1:10" ht="15.75" thickBot="1" x14ac:dyDescent="0.3">
      <c r="A73" s="1210" t="s">
        <v>985</v>
      </c>
      <c r="B73" s="1211"/>
      <c r="C73" s="1211"/>
      <c r="D73" s="1211"/>
      <c r="E73" s="1212"/>
      <c r="F73" s="304"/>
      <c r="G73" s="304"/>
      <c r="H73" s="304"/>
      <c r="I73" s="304"/>
      <c r="J73" s="304"/>
    </row>
    <row r="74" spans="1:10" x14ac:dyDescent="0.25">
      <c r="A74" s="1189"/>
      <c r="B74" s="325">
        <v>2019</v>
      </c>
      <c r="C74" s="325">
        <v>2020</v>
      </c>
      <c r="D74" s="325">
        <v>2021</v>
      </c>
      <c r="E74" s="325">
        <v>2022</v>
      </c>
      <c r="F74" s="304"/>
      <c r="G74" s="304"/>
      <c r="H74" s="304"/>
      <c r="I74" s="304"/>
      <c r="J74" s="304"/>
    </row>
    <row r="75" spans="1:10" ht="15.75" thickBot="1" x14ac:dyDescent="0.3">
      <c r="A75" s="1190"/>
      <c r="B75" s="354" t="s">
        <v>5</v>
      </c>
      <c r="C75" s="354" t="s">
        <v>6</v>
      </c>
      <c r="D75" s="354" t="s">
        <v>6</v>
      </c>
      <c r="E75" s="354" t="s">
        <v>6</v>
      </c>
      <c r="F75" s="304"/>
      <c r="G75" s="304"/>
      <c r="H75" s="304"/>
      <c r="I75" s="304"/>
      <c r="J75" s="304"/>
    </row>
    <row r="76" spans="1:10" ht="15.75" thickBot="1" x14ac:dyDescent="0.3">
      <c r="A76" s="356" t="s">
        <v>59</v>
      </c>
      <c r="B76" s="357">
        <v>0</v>
      </c>
      <c r="C76" s="357">
        <f>C77+C78+C79+C80</f>
        <v>0</v>
      </c>
      <c r="D76" s="357">
        <v>0</v>
      </c>
      <c r="E76" s="357">
        <v>0</v>
      </c>
      <c r="F76" s="304"/>
      <c r="G76" s="304"/>
      <c r="H76" s="304"/>
      <c r="I76" s="304"/>
      <c r="J76" s="304"/>
    </row>
    <row r="77" spans="1:10" ht="15.75" thickBot="1" x14ac:dyDescent="0.3">
      <c r="A77" s="358" t="s">
        <v>28</v>
      </c>
      <c r="B77" s="357">
        <v>0</v>
      </c>
      <c r="C77" s="357">
        <v>0</v>
      </c>
      <c r="D77" s="357">
        <v>0</v>
      </c>
      <c r="E77" s="357">
        <v>0</v>
      </c>
      <c r="F77" s="304"/>
      <c r="G77" s="304"/>
      <c r="H77" s="304"/>
      <c r="I77" s="304"/>
      <c r="J77" s="304"/>
    </row>
    <row r="78" spans="1:10" ht="15.75" thickBot="1" x14ac:dyDescent="0.3">
      <c r="A78" s="358" t="s">
        <v>60</v>
      </c>
      <c r="B78" s="357"/>
      <c r="C78" s="357"/>
      <c r="D78" s="357"/>
      <c r="E78" s="357"/>
      <c r="F78" s="304"/>
      <c r="G78" s="304"/>
      <c r="H78" s="304"/>
      <c r="I78" s="304"/>
      <c r="J78" s="304"/>
    </row>
    <row r="79" spans="1:10" ht="15.75" thickBot="1" x14ac:dyDescent="0.3">
      <c r="A79" s="358" t="s">
        <v>42</v>
      </c>
      <c r="B79" s="357"/>
      <c r="C79" s="357"/>
      <c r="D79" s="357"/>
      <c r="E79" s="357"/>
      <c r="F79" s="304"/>
      <c r="G79" s="304"/>
      <c r="H79" s="304"/>
      <c r="I79" s="304"/>
      <c r="J79" s="304"/>
    </row>
    <row r="80" spans="1:10" ht="15.75" thickBot="1" x14ac:dyDescent="0.3">
      <c r="A80" s="358" t="s">
        <v>43</v>
      </c>
      <c r="B80" s="357"/>
      <c r="C80" s="357"/>
      <c r="D80" s="357"/>
      <c r="E80" s="357"/>
      <c r="F80" s="304"/>
      <c r="G80" s="304"/>
      <c r="H80" s="304"/>
      <c r="I80" s="304"/>
      <c r="J80" s="304"/>
    </row>
    <row r="81" spans="1:10" ht="15.75" thickBot="1" x14ac:dyDescent="0.3">
      <c r="A81" s="356" t="s">
        <v>61</v>
      </c>
      <c r="B81" s="359">
        <f>B82+B83+B84+B85</f>
        <v>16700</v>
      </c>
      <c r="C81" s="359">
        <f>C82+C83+C84+C85</f>
        <v>0</v>
      </c>
      <c r="D81" s="359">
        <f>D82+D83+D84+D85</f>
        <v>20000</v>
      </c>
      <c r="E81" s="359">
        <f>E82+E83+E84+E85</f>
        <v>0</v>
      </c>
      <c r="F81" s="304"/>
      <c r="G81" s="304"/>
      <c r="H81" s="304"/>
      <c r="I81" s="304"/>
      <c r="J81" s="304"/>
    </row>
    <row r="82" spans="1:10" ht="15.75" thickBot="1" x14ac:dyDescent="0.3">
      <c r="A82" s="358" t="s">
        <v>28</v>
      </c>
      <c r="B82" s="355">
        <v>16700</v>
      </c>
      <c r="C82" s="355">
        <v>0</v>
      </c>
      <c r="D82" s="355">
        <v>20000</v>
      </c>
      <c r="E82" s="355">
        <v>0</v>
      </c>
      <c r="F82" s="304"/>
      <c r="G82" s="304"/>
      <c r="H82" s="304"/>
      <c r="I82" s="304"/>
      <c r="J82" s="304"/>
    </row>
    <row r="83" spans="1:10" ht="15.75" thickBot="1" x14ac:dyDescent="0.3">
      <c r="A83" s="358" t="s">
        <v>60</v>
      </c>
      <c r="B83" s="359"/>
      <c r="C83" s="357"/>
      <c r="D83" s="357"/>
      <c r="E83" s="357"/>
      <c r="F83" s="304"/>
      <c r="G83" s="304"/>
      <c r="H83" s="304"/>
      <c r="I83" s="304"/>
      <c r="J83" s="304"/>
    </row>
    <row r="84" spans="1:10" ht="15.75" thickBot="1" x14ac:dyDescent="0.3">
      <c r="A84" s="358" t="s">
        <v>42</v>
      </c>
      <c r="B84" s="359"/>
      <c r="C84" s="357"/>
      <c r="D84" s="357"/>
      <c r="E84" s="357"/>
      <c r="F84" s="304"/>
      <c r="G84" s="304"/>
      <c r="H84" s="304"/>
      <c r="I84" s="304"/>
      <c r="J84" s="304"/>
    </row>
    <row r="85" spans="1:10" ht="15.75" thickBot="1" x14ac:dyDescent="0.3">
      <c r="A85" s="358" t="s">
        <v>43</v>
      </c>
      <c r="B85" s="359"/>
      <c r="C85" s="357"/>
      <c r="D85" s="357"/>
      <c r="E85" s="357"/>
      <c r="F85" s="304"/>
      <c r="G85" s="304"/>
      <c r="H85" s="304"/>
      <c r="I85" s="304"/>
      <c r="J85" s="304"/>
    </row>
    <row r="86" spans="1:10" ht="15.75" thickBot="1" x14ac:dyDescent="0.3">
      <c r="A86" s="360" t="s">
        <v>35</v>
      </c>
      <c r="B86" s="361">
        <f>B76+B81</f>
        <v>16700</v>
      </c>
      <c r="C86" s="361">
        <f>C76+C81</f>
        <v>0</v>
      </c>
      <c r="D86" s="361">
        <f>D76+D81</f>
        <v>20000</v>
      </c>
      <c r="E86" s="361">
        <f>E76+E81</f>
        <v>0</v>
      </c>
      <c r="F86" s="304"/>
      <c r="G86" s="304"/>
      <c r="H86" s="304"/>
      <c r="I86" s="304"/>
      <c r="J86" s="304"/>
    </row>
    <row r="87" spans="1:10" ht="15.75" thickBot="1" x14ac:dyDescent="0.3">
      <c r="A87" s="362" t="s">
        <v>27</v>
      </c>
      <c r="B87" s="351">
        <f>B86-B68</f>
        <v>0</v>
      </c>
      <c r="C87" s="351">
        <f>C86-C68</f>
        <v>0</v>
      </c>
      <c r="D87" s="351">
        <f>D86-D68</f>
        <v>0</v>
      </c>
      <c r="E87" s="351">
        <f>E86-E68</f>
        <v>0</v>
      </c>
      <c r="F87" s="304"/>
      <c r="G87" s="304"/>
      <c r="H87" s="304"/>
      <c r="I87" s="304"/>
      <c r="J87" s="304"/>
    </row>
    <row r="88" spans="1:10" x14ac:dyDescent="0.25">
      <c r="A88" s="1893" t="s">
        <v>986</v>
      </c>
      <c r="B88" s="1894"/>
      <c r="C88" s="1895"/>
      <c r="D88" s="1895"/>
      <c r="E88" s="1861"/>
      <c r="F88" s="304"/>
      <c r="G88" s="304"/>
      <c r="H88" s="304"/>
      <c r="I88" s="304"/>
      <c r="J88" s="304"/>
    </row>
    <row r="89" spans="1:10" ht="11.25" customHeight="1" thickBot="1" x14ac:dyDescent="0.3">
      <c r="A89" s="1893"/>
      <c r="B89" s="1894"/>
      <c r="C89" s="1895"/>
      <c r="D89" s="1895"/>
      <c r="E89" s="1861"/>
      <c r="F89" s="304"/>
      <c r="G89" s="304"/>
      <c r="H89" s="304"/>
      <c r="I89" s="304"/>
      <c r="J89" s="304"/>
    </row>
    <row r="90" spans="1:10" ht="21.75" customHeight="1" thickBot="1" x14ac:dyDescent="0.3">
      <c r="A90" s="363" t="s">
        <v>55</v>
      </c>
      <c r="B90" s="364" t="s">
        <v>987</v>
      </c>
      <c r="C90" s="365" t="s">
        <v>981</v>
      </c>
      <c r="D90" s="1890" t="s">
        <v>988</v>
      </c>
      <c r="E90" s="1890"/>
      <c r="F90" s="304"/>
      <c r="G90" s="304"/>
      <c r="H90" s="304"/>
      <c r="I90" s="304"/>
      <c r="J90" s="304"/>
    </row>
    <row r="91" spans="1:10" ht="15.75" thickBot="1" x14ac:dyDescent="0.3">
      <c r="A91" s="363"/>
      <c r="B91" s="1891" t="s">
        <v>989</v>
      </c>
      <c r="C91" s="1891"/>
      <c r="D91" s="1891"/>
      <c r="E91" s="1891"/>
      <c r="F91" s="304"/>
      <c r="G91" s="304"/>
      <c r="H91" s="304"/>
      <c r="I91" s="304"/>
      <c r="J91" s="304"/>
    </row>
    <row r="92" spans="1:10" ht="45" customHeight="1" thickBot="1" x14ac:dyDescent="0.3">
      <c r="A92" s="313" t="s">
        <v>9</v>
      </c>
      <c r="B92" s="1219" t="s">
        <v>990</v>
      </c>
      <c r="C92" s="1220"/>
      <c r="D92" s="1220"/>
      <c r="E92" s="1221"/>
      <c r="F92" s="304"/>
      <c r="G92" s="304"/>
      <c r="H92" s="304"/>
      <c r="I92" s="304"/>
      <c r="J92" s="304"/>
    </row>
    <row r="93" spans="1:10" ht="24" customHeight="1" thickBot="1" x14ac:dyDescent="0.3">
      <c r="A93" s="313" t="s">
        <v>13</v>
      </c>
      <c r="B93" s="1194" t="s">
        <v>67</v>
      </c>
      <c r="C93" s="1195"/>
      <c r="D93" s="1195"/>
      <c r="E93" s="1196"/>
      <c r="F93" s="304"/>
      <c r="G93" s="304"/>
      <c r="H93" s="304"/>
      <c r="I93" s="304"/>
      <c r="J93" s="304"/>
    </row>
    <row r="94" spans="1:10" x14ac:dyDescent="0.25">
      <c r="A94" s="1189"/>
      <c r="B94" s="325">
        <v>2019</v>
      </c>
      <c r="C94" s="325">
        <v>2020</v>
      </c>
      <c r="D94" s="325">
        <v>2021</v>
      </c>
      <c r="E94" s="325">
        <v>2022</v>
      </c>
      <c r="F94" s="304"/>
      <c r="G94" s="304"/>
      <c r="H94" s="304"/>
      <c r="I94" s="304"/>
      <c r="J94" s="304"/>
    </row>
    <row r="95" spans="1:10" ht="15.75" thickBot="1" x14ac:dyDescent="0.3">
      <c r="A95" s="1190"/>
      <c r="B95" s="354" t="s">
        <v>5</v>
      </c>
      <c r="C95" s="354" t="s">
        <v>6</v>
      </c>
      <c r="D95" s="354" t="s">
        <v>6</v>
      </c>
      <c r="E95" s="354" t="s">
        <v>6</v>
      </c>
      <c r="F95" s="304"/>
      <c r="G95" s="304"/>
      <c r="H95" s="304"/>
      <c r="I95" s="304"/>
      <c r="J95" s="304"/>
    </row>
    <row r="96" spans="1:10" ht="15.75" thickBot="1" x14ac:dyDescent="0.3">
      <c r="A96" s="313" t="s">
        <v>8</v>
      </c>
      <c r="B96" s="355">
        <v>0</v>
      </c>
      <c r="C96" s="355">
        <v>56</v>
      </c>
      <c r="D96" s="355">
        <v>0</v>
      </c>
      <c r="E96" s="355">
        <v>55</v>
      </c>
      <c r="F96" s="304"/>
      <c r="G96" s="304"/>
      <c r="H96" s="304"/>
      <c r="I96" s="304"/>
      <c r="J96" s="304"/>
    </row>
    <row r="97" spans="1:10" ht="15.75" thickBot="1" x14ac:dyDescent="0.3">
      <c r="A97" s="313" t="s">
        <v>14</v>
      </c>
      <c r="B97" s="355">
        <v>0</v>
      </c>
      <c r="C97" s="355">
        <v>10000</v>
      </c>
      <c r="D97" s="355">
        <f>D110</f>
        <v>0</v>
      </c>
      <c r="E97" s="355">
        <f>E110</f>
        <v>15000</v>
      </c>
      <c r="F97" s="304"/>
      <c r="G97" s="304"/>
      <c r="H97" s="304"/>
      <c r="I97" s="304"/>
      <c r="J97" s="304"/>
    </row>
    <row r="98" spans="1:10" ht="15.75" thickBot="1" x14ac:dyDescent="0.3">
      <c r="A98" s="313" t="s">
        <v>20</v>
      </c>
      <c r="B98" s="355" t="e">
        <f>B97/B96</f>
        <v>#DIV/0!</v>
      </c>
      <c r="C98" s="355">
        <f>C97/C96</f>
        <v>178.57142857142858</v>
      </c>
      <c r="D98" s="355" t="e">
        <f>D97/D96</f>
        <v>#DIV/0!</v>
      </c>
      <c r="E98" s="355">
        <f>E97/E96</f>
        <v>272.72727272727275</v>
      </c>
      <c r="F98" s="304"/>
      <c r="G98" s="304"/>
      <c r="H98" s="304"/>
      <c r="I98" s="304"/>
      <c r="J98" s="304"/>
    </row>
    <row r="99" spans="1:10" ht="15.75" thickBot="1" x14ac:dyDescent="0.3">
      <c r="A99" s="313" t="s">
        <v>15</v>
      </c>
      <c r="B99" s="332" t="s">
        <v>19</v>
      </c>
      <c r="C99" s="333" t="e">
        <f t="shared" ref="C99:E101" si="4">C96/B96-1</f>
        <v>#DIV/0!</v>
      </c>
      <c r="D99" s="333">
        <f t="shared" si="4"/>
        <v>-1</v>
      </c>
      <c r="E99" s="333" t="e">
        <f t="shared" si="4"/>
        <v>#DIV/0!</v>
      </c>
      <c r="F99" s="304"/>
      <c r="G99" s="304"/>
      <c r="H99" s="304"/>
      <c r="I99" s="304"/>
      <c r="J99" s="304"/>
    </row>
    <row r="100" spans="1:10" ht="15.75" thickBot="1" x14ac:dyDescent="0.3">
      <c r="A100" s="313" t="s">
        <v>16</v>
      </c>
      <c r="B100" s="332" t="s">
        <v>19</v>
      </c>
      <c r="C100" s="333" t="e">
        <f t="shared" si="4"/>
        <v>#DIV/0!</v>
      </c>
      <c r="D100" s="333">
        <f t="shared" si="4"/>
        <v>-1</v>
      </c>
      <c r="E100" s="366" t="e">
        <f t="shared" si="4"/>
        <v>#DIV/0!</v>
      </c>
      <c r="F100" s="304"/>
      <c r="G100" s="304"/>
      <c r="H100" s="304"/>
      <c r="I100" s="304"/>
      <c r="J100" s="304"/>
    </row>
    <row r="101" spans="1:10" ht="15.75" customHeight="1" thickBot="1" x14ac:dyDescent="0.3">
      <c r="A101" s="315" t="s">
        <v>17</v>
      </c>
      <c r="B101" s="367" t="s">
        <v>19</v>
      </c>
      <c r="C101" s="368" t="e">
        <f t="shared" si="4"/>
        <v>#DIV/0!</v>
      </c>
      <c r="D101" s="368" t="e">
        <f t="shared" si="4"/>
        <v>#DIV/0!</v>
      </c>
      <c r="E101" s="369" t="e">
        <f t="shared" si="4"/>
        <v>#DIV/0!</v>
      </c>
      <c r="F101" s="370"/>
      <c r="G101" s="370"/>
      <c r="H101" s="370"/>
      <c r="I101" s="370"/>
      <c r="J101" s="370"/>
    </row>
    <row r="102" spans="1:10" ht="15.75" thickBot="1" x14ac:dyDescent="0.3">
      <c r="A102" s="1892" t="s">
        <v>991</v>
      </c>
      <c r="B102" s="1892"/>
      <c r="C102" s="1892"/>
      <c r="D102" s="1892"/>
      <c r="E102" s="1892"/>
      <c r="F102" s="370"/>
      <c r="G102" s="370"/>
      <c r="H102" s="370"/>
      <c r="I102" s="370"/>
      <c r="J102" s="370"/>
    </row>
    <row r="103" spans="1:10" ht="15.75" thickBot="1" x14ac:dyDescent="0.3">
      <c r="A103" s="1870"/>
      <c r="B103" s="334">
        <v>2019</v>
      </c>
      <c r="C103" s="334">
        <v>2020</v>
      </c>
      <c r="D103" s="334">
        <v>2021</v>
      </c>
      <c r="E103" s="334">
        <v>2022</v>
      </c>
      <c r="F103" s="370"/>
      <c r="G103" s="370"/>
      <c r="H103" s="370"/>
      <c r="I103" s="370"/>
      <c r="J103" s="370"/>
    </row>
    <row r="104" spans="1:10" ht="15.75" thickBot="1" x14ac:dyDescent="0.3">
      <c r="A104" s="1870"/>
      <c r="B104" s="334" t="s">
        <v>5</v>
      </c>
      <c r="C104" s="334" t="s">
        <v>6</v>
      </c>
      <c r="D104" s="334" t="s">
        <v>6</v>
      </c>
      <c r="E104" s="334" t="s">
        <v>6</v>
      </c>
      <c r="F104" s="371"/>
      <c r="G104" s="371"/>
      <c r="H104" s="371"/>
      <c r="I104" s="371"/>
      <c r="J104" s="371"/>
    </row>
    <row r="105" spans="1:10" ht="15.75" thickBot="1" x14ac:dyDescent="0.3">
      <c r="A105" s="335" t="s">
        <v>59</v>
      </c>
      <c r="B105" s="372">
        <v>0</v>
      </c>
      <c r="C105" s="372">
        <v>0</v>
      </c>
      <c r="D105" s="372">
        <v>0</v>
      </c>
      <c r="E105" s="372">
        <v>0</v>
      </c>
      <c r="F105" s="371"/>
      <c r="G105" s="371"/>
      <c r="H105" s="371"/>
      <c r="I105" s="371"/>
      <c r="J105" s="371"/>
    </row>
    <row r="106" spans="1:10" ht="15.75" thickBot="1" x14ac:dyDescent="0.3">
      <c r="A106" s="338" t="s">
        <v>28</v>
      </c>
      <c r="B106" s="372">
        <v>0</v>
      </c>
      <c r="C106" s="372">
        <v>0</v>
      </c>
      <c r="D106" s="372">
        <v>0</v>
      </c>
      <c r="E106" s="372">
        <v>0</v>
      </c>
      <c r="F106" s="371"/>
      <c r="G106" s="371"/>
      <c r="H106" s="371"/>
      <c r="I106" s="371"/>
      <c r="J106" s="371"/>
    </row>
    <row r="107" spans="1:10" ht="15.75" thickBot="1" x14ac:dyDescent="0.3">
      <c r="A107" s="358" t="s">
        <v>60</v>
      </c>
      <c r="B107" s="357"/>
      <c r="C107" s="357"/>
      <c r="D107" s="357"/>
      <c r="E107" s="357"/>
      <c r="F107" s="304"/>
      <c r="G107" s="304"/>
      <c r="H107" s="304"/>
      <c r="I107" s="304"/>
      <c r="J107" s="304"/>
    </row>
    <row r="108" spans="1:10" ht="15.75" thickBot="1" x14ac:dyDescent="0.3">
      <c r="A108" s="358" t="s">
        <v>42</v>
      </c>
      <c r="B108" s="357"/>
      <c r="C108" s="357"/>
      <c r="D108" s="357"/>
      <c r="E108" s="357"/>
      <c r="F108" s="304"/>
      <c r="G108" s="304"/>
      <c r="H108" s="304"/>
      <c r="I108" s="304"/>
      <c r="J108" s="304"/>
    </row>
    <row r="109" spans="1:10" ht="15.75" thickBot="1" x14ac:dyDescent="0.3">
      <c r="A109" s="358" t="s">
        <v>43</v>
      </c>
      <c r="B109" s="357"/>
      <c r="C109" s="357"/>
      <c r="D109" s="357"/>
      <c r="E109" s="357"/>
      <c r="F109" s="304"/>
      <c r="G109" s="304"/>
      <c r="H109" s="304"/>
      <c r="I109" s="304"/>
      <c r="J109" s="304"/>
    </row>
    <row r="110" spans="1:10" ht="15.75" thickBot="1" x14ac:dyDescent="0.3">
      <c r="A110" s="356" t="s">
        <v>61</v>
      </c>
      <c r="B110" s="359">
        <f>B111+B112+B113+B114</f>
        <v>0</v>
      </c>
      <c r="C110" s="359">
        <f>C111+C112+C113+C114</f>
        <v>10000</v>
      </c>
      <c r="D110" s="359">
        <f>D111+D112+D113+D114</f>
        <v>0</v>
      </c>
      <c r="E110" s="359">
        <f>E111+E112+E113+E114</f>
        <v>15000</v>
      </c>
      <c r="F110" s="304"/>
      <c r="G110" s="304"/>
      <c r="H110" s="304"/>
      <c r="I110" s="304"/>
      <c r="J110" s="304"/>
    </row>
    <row r="111" spans="1:10" ht="15.75" thickBot="1" x14ac:dyDescent="0.3">
      <c r="A111" s="358" t="s">
        <v>28</v>
      </c>
      <c r="B111" s="359">
        <v>0</v>
      </c>
      <c r="C111" s="355">
        <v>10000</v>
      </c>
      <c r="D111" s="357">
        <v>0</v>
      </c>
      <c r="E111" s="357">
        <v>15000</v>
      </c>
      <c r="F111" s="304"/>
      <c r="G111" s="304"/>
      <c r="H111" s="304"/>
      <c r="I111" s="304"/>
      <c r="J111" s="304"/>
    </row>
    <row r="112" spans="1:10" ht="15.75" thickBot="1" x14ac:dyDescent="0.3">
      <c r="A112" s="358" t="s">
        <v>60</v>
      </c>
      <c r="B112" s="359"/>
      <c r="C112" s="357"/>
      <c r="D112" s="357"/>
      <c r="E112" s="357"/>
      <c r="F112" s="304"/>
      <c r="G112" s="304"/>
      <c r="H112" s="304"/>
      <c r="I112" s="304"/>
      <c r="J112" s="304"/>
    </row>
    <row r="113" spans="1:10" ht="15.75" thickBot="1" x14ac:dyDescent="0.3">
      <c r="A113" s="373" t="s">
        <v>42</v>
      </c>
      <c r="B113" s="374"/>
      <c r="C113" s="375"/>
      <c r="D113" s="375"/>
      <c r="E113" s="375"/>
      <c r="F113" s="304"/>
      <c r="G113" s="304"/>
      <c r="H113" s="304"/>
      <c r="I113" s="304"/>
      <c r="J113" s="304"/>
    </row>
    <row r="114" spans="1:10" ht="15.75" thickBot="1" x14ac:dyDescent="0.3">
      <c r="A114" s="376" t="s">
        <v>43</v>
      </c>
      <c r="B114" s="377"/>
      <c r="C114" s="378"/>
      <c r="D114" s="378"/>
      <c r="E114" s="378"/>
      <c r="F114" s="304"/>
      <c r="G114" s="304"/>
      <c r="H114" s="304"/>
      <c r="I114" s="304"/>
      <c r="J114" s="304"/>
    </row>
    <row r="115" spans="1:10" ht="15.75" thickBot="1" x14ac:dyDescent="0.3">
      <c r="A115" s="379" t="s">
        <v>36</v>
      </c>
      <c r="B115" s="377">
        <f>B105+B110</f>
        <v>0</v>
      </c>
      <c r="C115" s="377">
        <f>C105+C110</f>
        <v>10000</v>
      </c>
      <c r="D115" s="377">
        <f>D105+D110</f>
        <v>0</v>
      </c>
      <c r="E115" s="377">
        <f>E105+E110</f>
        <v>15000</v>
      </c>
      <c r="F115" s="304"/>
      <c r="G115" s="304"/>
      <c r="H115" s="304"/>
      <c r="I115" s="304"/>
      <c r="J115" s="304"/>
    </row>
    <row r="116" spans="1:10" ht="15.75" thickBot="1" x14ac:dyDescent="0.3">
      <c r="A116" s="380" t="s">
        <v>27</v>
      </c>
      <c r="B116" s="377">
        <f>B115-B97</f>
        <v>0</v>
      </c>
      <c r="C116" s="377">
        <f>C115-C97</f>
        <v>0</v>
      </c>
      <c r="D116" s="377">
        <f>D115-D97</f>
        <v>0</v>
      </c>
      <c r="E116" s="377">
        <f>E115-E97</f>
        <v>0</v>
      </c>
      <c r="F116" s="304"/>
      <c r="G116" s="304"/>
      <c r="H116" s="304"/>
      <c r="I116" s="304"/>
      <c r="J116" s="304"/>
    </row>
    <row r="117" spans="1:10" ht="15.75" thickBot="1" x14ac:dyDescent="0.3">
      <c r="A117" s="381" t="s">
        <v>58</v>
      </c>
      <c r="B117" s="1899"/>
      <c r="C117" s="1899"/>
      <c r="D117" s="1899"/>
      <c r="E117" s="1899"/>
      <c r="F117" s="304"/>
      <c r="G117" s="304"/>
      <c r="H117" s="304"/>
      <c r="I117" s="304"/>
      <c r="J117" s="304"/>
    </row>
    <row r="118" spans="1:10" ht="45.75" thickBot="1" x14ac:dyDescent="0.3">
      <c r="A118" s="323" t="s">
        <v>992</v>
      </c>
      <c r="B118" s="382" t="s">
        <v>993</v>
      </c>
      <c r="C118" s="383" t="s">
        <v>981</v>
      </c>
      <c r="D118" s="1900" t="s">
        <v>994</v>
      </c>
      <c r="E118" s="1901"/>
      <c r="F118" s="304"/>
      <c r="G118" s="304"/>
      <c r="H118" s="304"/>
      <c r="I118" s="304"/>
      <c r="J118" s="304"/>
    </row>
    <row r="119" spans="1:10" ht="27" customHeight="1" thickBot="1" x14ac:dyDescent="0.3">
      <c r="A119" s="313" t="s">
        <v>9</v>
      </c>
      <c r="B119" s="1194" t="s">
        <v>995</v>
      </c>
      <c r="C119" s="1195"/>
      <c r="D119" s="1195"/>
      <c r="E119" s="1196"/>
      <c r="F119" s="304"/>
      <c r="G119" s="304"/>
      <c r="H119" s="304"/>
      <c r="I119" s="304"/>
      <c r="J119" s="304"/>
    </row>
    <row r="120" spans="1:10" ht="27.75" customHeight="1" thickBot="1" x14ac:dyDescent="0.3">
      <c r="A120" s="313" t="s">
        <v>13</v>
      </c>
      <c r="B120" s="1194"/>
      <c r="C120" s="1195"/>
      <c r="D120" s="1195"/>
      <c r="E120" s="1196"/>
      <c r="F120" s="304"/>
      <c r="G120" s="304"/>
      <c r="H120" s="304"/>
      <c r="I120" s="304"/>
      <c r="J120" s="304"/>
    </row>
    <row r="121" spans="1:10" ht="25.5" customHeight="1" x14ac:dyDescent="0.25">
      <c r="A121" s="1189"/>
      <c r="B121" s="325">
        <v>2019</v>
      </c>
      <c r="C121" s="325">
        <v>2020</v>
      </c>
      <c r="D121" s="325">
        <v>2021</v>
      </c>
      <c r="E121" s="325">
        <v>2022</v>
      </c>
      <c r="F121" s="304"/>
      <c r="G121" s="304"/>
      <c r="H121" s="304"/>
      <c r="I121" s="304"/>
      <c r="J121" s="304"/>
    </row>
    <row r="122" spans="1:10" ht="15.75" thickBot="1" x14ac:dyDescent="0.3">
      <c r="A122" s="1190"/>
      <c r="B122" s="354" t="s">
        <v>5</v>
      </c>
      <c r="C122" s="354" t="s">
        <v>6</v>
      </c>
      <c r="D122" s="354" t="s">
        <v>6</v>
      </c>
      <c r="E122" s="354" t="s">
        <v>6</v>
      </c>
      <c r="F122" s="304"/>
      <c r="G122" s="304"/>
      <c r="H122" s="304"/>
      <c r="I122" s="304"/>
      <c r="J122" s="304"/>
    </row>
    <row r="123" spans="1:10" ht="15.75" thickBot="1" x14ac:dyDescent="0.3">
      <c r="A123" s="313" t="s">
        <v>8</v>
      </c>
      <c r="B123" s="355">
        <v>0</v>
      </c>
      <c r="C123" s="355">
        <v>0</v>
      </c>
      <c r="D123" s="355" t="s">
        <v>976</v>
      </c>
      <c r="E123" s="355" t="s">
        <v>976</v>
      </c>
      <c r="F123" s="304"/>
      <c r="G123" s="304"/>
      <c r="H123" s="304"/>
      <c r="I123" s="304"/>
      <c r="J123" s="304"/>
    </row>
    <row r="124" spans="1:10" ht="15.75" thickBot="1" x14ac:dyDescent="0.3">
      <c r="A124" s="313" t="s">
        <v>14</v>
      </c>
      <c r="B124" s="355">
        <v>165</v>
      </c>
      <c r="C124" s="355">
        <v>0</v>
      </c>
      <c r="D124" s="355">
        <v>0</v>
      </c>
      <c r="E124" s="355">
        <v>0</v>
      </c>
      <c r="F124" s="304"/>
      <c r="G124" s="304"/>
      <c r="H124" s="304"/>
      <c r="I124" s="304"/>
      <c r="J124" s="304"/>
    </row>
    <row r="125" spans="1:10" ht="15.75" thickBot="1" x14ac:dyDescent="0.3">
      <c r="A125" s="313" t="s">
        <v>20</v>
      </c>
      <c r="B125" s="355" t="e">
        <f>B124/B123</f>
        <v>#DIV/0!</v>
      </c>
      <c r="C125" s="355" t="e">
        <f t="shared" ref="C125:E125" si="5">C124/C123</f>
        <v>#DIV/0!</v>
      </c>
      <c r="D125" s="355" t="e">
        <f t="shared" si="5"/>
        <v>#VALUE!</v>
      </c>
      <c r="E125" s="355" t="e">
        <f t="shared" si="5"/>
        <v>#VALUE!</v>
      </c>
      <c r="F125" s="304"/>
      <c r="G125" s="304"/>
      <c r="H125" s="304"/>
      <c r="I125" s="304"/>
      <c r="J125" s="304"/>
    </row>
    <row r="126" spans="1:10" ht="15.75" thickBot="1" x14ac:dyDescent="0.3">
      <c r="A126" s="313" t="s">
        <v>15</v>
      </c>
      <c r="B126" s="332" t="s">
        <v>19</v>
      </c>
      <c r="C126" s="333" t="e">
        <f>C123/B123-1</f>
        <v>#DIV/0!</v>
      </c>
      <c r="D126" s="333" t="e">
        <f t="shared" ref="D126:E128" si="6">D123/C123-1</f>
        <v>#VALUE!</v>
      </c>
      <c r="E126" s="333" t="e">
        <f t="shared" si="6"/>
        <v>#VALUE!</v>
      </c>
      <c r="F126" s="304"/>
      <c r="G126" s="304"/>
      <c r="H126" s="304"/>
      <c r="I126" s="304"/>
      <c r="J126" s="304"/>
    </row>
    <row r="127" spans="1:10" ht="15.75" thickBot="1" x14ac:dyDescent="0.3">
      <c r="A127" s="313" t="s">
        <v>16</v>
      </c>
      <c r="B127" s="332" t="s">
        <v>19</v>
      </c>
      <c r="C127" s="333">
        <f>C124/B124-1</f>
        <v>-1</v>
      </c>
      <c r="D127" s="333" t="e">
        <f t="shared" si="6"/>
        <v>#DIV/0!</v>
      </c>
      <c r="E127" s="333" t="e">
        <f t="shared" si="6"/>
        <v>#DIV/0!</v>
      </c>
      <c r="F127" s="304"/>
      <c r="G127" s="304"/>
      <c r="H127" s="304"/>
      <c r="I127" s="304"/>
      <c r="J127" s="304"/>
    </row>
    <row r="128" spans="1:10" ht="15.75" thickBot="1" x14ac:dyDescent="0.3">
      <c r="A128" s="313" t="s">
        <v>17</v>
      </c>
      <c r="B128" s="332" t="s">
        <v>19</v>
      </c>
      <c r="C128" s="333" t="e">
        <f>C125/B125-1</f>
        <v>#DIV/0!</v>
      </c>
      <c r="D128" s="333" t="e">
        <f t="shared" si="6"/>
        <v>#VALUE!</v>
      </c>
      <c r="E128" s="333" t="e">
        <f t="shared" si="6"/>
        <v>#VALUE!</v>
      </c>
      <c r="F128" s="304"/>
      <c r="G128" s="304"/>
      <c r="H128" s="304"/>
      <c r="I128" s="304"/>
      <c r="J128" s="304"/>
    </row>
    <row r="129" spans="1:10" ht="15.75" thickBot="1" x14ac:dyDescent="0.3">
      <c r="A129" s="1210" t="s">
        <v>996</v>
      </c>
      <c r="B129" s="1211"/>
      <c r="C129" s="1211"/>
      <c r="D129" s="1211"/>
      <c r="E129" s="1212"/>
      <c r="F129" s="304"/>
      <c r="G129" s="304"/>
      <c r="H129" s="304"/>
      <c r="I129" s="304"/>
      <c r="J129" s="304"/>
    </row>
    <row r="130" spans="1:10" x14ac:dyDescent="0.25">
      <c r="A130" s="1189"/>
      <c r="B130" s="325">
        <v>2019</v>
      </c>
      <c r="C130" s="325">
        <v>2020</v>
      </c>
      <c r="D130" s="325">
        <v>2021</v>
      </c>
      <c r="E130" s="325">
        <v>2022</v>
      </c>
      <c r="F130" s="304"/>
      <c r="G130" s="304"/>
      <c r="H130" s="304"/>
      <c r="I130" s="304"/>
      <c r="J130" s="304"/>
    </row>
    <row r="131" spans="1:10" ht="15.75" thickBot="1" x14ac:dyDescent="0.3">
      <c r="A131" s="1190"/>
      <c r="B131" s="354" t="s">
        <v>5</v>
      </c>
      <c r="C131" s="354" t="s">
        <v>6</v>
      </c>
      <c r="D131" s="354" t="s">
        <v>6</v>
      </c>
      <c r="E131" s="354" t="s">
        <v>6</v>
      </c>
      <c r="F131" s="304"/>
      <c r="G131" s="304"/>
      <c r="H131" s="304"/>
      <c r="I131" s="304"/>
      <c r="J131" s="304"/>
    </row>
    <row r="132" spans="1:10" ht="15.75" thickBot="1" x14ac:dyDescent="0.3">
      <c r="A132" s="356" t="s">
        <v>59</v>
      </c>
      <c r="B132" s="357">
        <f>B133+B134+B135+B136</f>
        <v>0</v>
      </c>
      <c r="C132" s="357">
        <f t="shared" ref="C132:E132" si="7">C133+C134+C135+C136</f>
        <v>0</v>
      </c>
      <c r="D132" s="357">
        <f t="shared" si="7"/>
        <v>0</v>
      </c>
      <c r="E132" s="357">
        <f t="shared" si="7"/>
        <v>0</v>
      </c>
      <c r="F132" s="304"/>
      <c r="G132" s="304"/>
      <c r="H132" s="304"/>
      <c r="I132" s="304"/>
      <c r="J132" s="304"/>
    </row>
    <row r="133" spans="1:10" ht="15.75" thickBot="1" x14ac:dyDescent="0.3">
      <c r="A133" s="358" t="s">
        <v>28</v>
      </c>
      <c r="B133" s="357"/>
      <c r="C133" s="357"/>
      <c r="D133" s="357"/>
      <c r="E133" s="357"/>
      <c r="F133" s="304"/>
      <c r="G133" s="304"/>
      <c r="H133" s="304"/>
      <c r="I133" s="304"/>
      <c r="J133" s="304"/>
    </row>
    <row r="134" spans="1:10" ht="15.75" thickBot="1" x14ac:dyDescent="0.3">
      <c r="A134" s="358" t="s">
        <v>60</v>
      </c>
      <c r="B134" s="357"/>
      <c r="C134" s="357"/>
      <c r="D134" s="357"/>
      <c r="E134" s="357"/>
      <c r="F134" s="304"/>
      <c r="G134" s="304"/>
      <c r="H134" s="304"/>
      <c r="I134" s="304"/>
      <c r="J134" s="304"/>
    </row>
    <row r="135" spans="1:10" ht="15.75" thickBot="1" x14ac:dyDescent="0.3">
      <c r="A135" s="358" t="s">
        <v>42</v>
      </c>
      <c r="B135" s="357"/>
      <c r="C135" s="357"/>
      <c r="D135" s="357"/>
      <c r="E135" s="357"/>
      <c r="F135" s="304"/>
      <c r="G135" s="304"/>
      <c r="H135" s="304"/>
      <c r="I135" s="304"/>
      <c r="J135" s="304"/>
    </row>
    <row r="136" spans="1:10" ht="15.75" thickBot="1" x14ac:dyDescent="0.3">
      <c r="A136" s="358" t="s">
        <v>43</v>
      </c>
      <c r="B136" s="357"/>
      <c r="C136" s="357"/>
      <c r="D136" s="357"/>
      <c r="E136" s="357"/>
      <c r="F136" s="304"/>
      <c r="G136" s="304"/>
      <c r="H136" s="304"/>
      <c r="I136" s="304"/>
      <c r="J136" s="304"/>
    </row>
    <row r="137" spans="1:10" ht="15.75" thickBot="1" x14ac:dyDescent="0.3">
      <c r="A137" s="356" t="s">
        <v>61</v>
      </c>
      <c r="B137" s="359">
        <f>B138+B139+B140+B141</f>
        <v>165</v>
      </c>
      <c r="C137" s="359">
        <f t="shared" ref="C137:E137" si="8">C138+C139+C140+C141</f>
        <v>0</v>
      </c>
      <c r="D137" s="359">
        <f t="shared" si="8"/>
        <v>0</v>
      </c>
      <c r="E137" s="359">
        <f t="shared" si="8"/>
        <v>0</v>
      </c>
      <c r="F137" s="304"/>
      <c r="G137" s="304"/>
      <c r="H137" s="304"/>
      <c r="I137" s="304"/>
      <c r="J137" s="304"/>
    </row>
    <row r="138" spans="1:10" ht="15.75" thickBot="1" x14ac:dyDescent="0.3">
      <c r="A138" s="358" t="s">
        <v>28</v>
      </c>
      <c r="B138" s="355">
        <v>165</v>
      </c>
      <c r="C138" s="355">
        <v>0</v>
      </c>
      <c r="D138" s="355">
        <v>0</v>
      </c>
      <c r="E138" s="355">
        <v>0</v>
      </c>
      <c r="F138" s="304"/>
      <c r="G138" s="304"/>
      <c r="H138" s="304"/>
      <c r="I138" s="304"/>
      <c r="J138" s="304"/>
    </row>
    <row r="139" spans="1:10" ht="15.75" thickBot="1" x14ac:dyDescent="0.3">
      <c r="A139" s="358" t="s">
        <v>60</v>
      </c>
      <c r="B139" s="359"/>
      <c r="C139" s="357"/>
      <c r="D139" s="357"/>
      <c r="E139" s="357"/>
      <c r="F139" s="304"/>
      <c r="G139" s="304"/>
      <c r="H139" s="304"/>
      <c r="I139" s="304"/>
      <c r="J139" s="304"/>
    </row>
    <row r="140" spans="1:10" ht="15.75" thickBot="1" x14ac:dyDescent="0.3">
      <c r="A140" s="358" t="s">
        <v>42</v>
      </c>
      <c r="B140" s="359"/>
      <c r="C140" s="357"/>
      <c r="D140" s="357"/>
      <c r="E140" s="357"/>
      <c r="F140" s="304"/>
      <c r="G140" s="304"/>
      <c r="H140" s="304"/>
      <c r="I140" s="304"/>
      <c r="J140" s="304"/>
    </row>
    <row r="141" spans="1:10" ht="15.75" thickBot="1" x14ac:dyDescent="0.3">
      <c r="A141" s="358" t="s">
        <v>43</v>
      </c>
      <c r="B141" s="359"/>
      <c r="C141" s="357"/>
      <c r="D141" s="357"/>
      <c r="E141" s="357"/>
      <c r="F141" s="304"/>
      <c r="G141" s="304"/>
      <c r="H141" s="304"/>
      <c r="I141" s="304"/>
      <c r="J141" s="304"/>
    </row>
    <row r="142" spans="1:10" ht="15.75" thickBot="1" x14ac:dyDescent="0.3">
      <c r="A142" s="384" t="s">
        <v>63</v>
      </c>
      <c r="B142" s="359">
        <f>B132+B137</f>
        <v>165</v>
      </c>
      <c r="C142" s="359">
        <f t="shared" ref="C142:E142" si="9">C132+C137</f>
        <v>0</v>
      </c>
      <c r="D142" s="359">
        <f t="shared" si="9"/>
        <v>0</v>
      </c>
      <c r="E142" s="359">
        <f t="shared" si="9"/>
        <v>0</v>
      </c>
      <c r="F142" s="304"/>
      <c r="G142" s="304"/>
      <c r="H142" s="304"/>
      <c r="I142" s="304"/>
      <c r="J142" s="304"/>
    </row>
    <row r="143" spans="1:10" ht="15.75" thickBot="1" x14ac:dyDescent="0.3">
      <c r="A143" s="385" t="s">
        <v>27</v>
      </c>
      <c r="B143" s="359">
        <f>B142-B124</f>
        <v>0</v>
      </c>
      <c r="C143" s="359">
        <f t="shared" ref="C143:E143" si="10">C142-C124</f>
        <v>0</v>
      </c>
      <c r="D143" s="359">
        <f t="shared" si="10"/>
        <v>0</v>
      </c>
      <c r="E143" s="359">
        <f t="shared" si="10"/>
        <v>0</v>
      </c>
      <c r="F143" s="304"/>
      <c r="G143" s="304"/>
      <c r="H143" s="304"/>
      <c r="I143" s="304"/>
      <c r="J143" s="304"/>
    </row>
    <row r="144" spans="1:10" ht="60.75" customHeight="1" thickBot="1" x14ac:dyDescent="0.3">
      <c r="A144" s="323" t="s">
        <v>997</v>
      </c>
      <c r="B144" s="382" t="s">
        <v>998</v>
      </c>
      <c r="C144" s="386" t="s">
        <v>981</v>
      </c>
      <c r="D144" s="1877" t="s">
        <v>999</v>
      </c>
      <c r="E144" s="1878"/>
      <c r="F144" s="304"/>
      <c r="G144" s="304"/>
      <c r="H144" s="304"/>
      <c r="I144" s="304"/>
      <c r="J144" s="304"/>
    </row>
    <row r="145" spans="1:10" ht="61.5" customHeight="1" thickBot="1" x14ac:dyDescent="0.3">
      <c r="A145" s="313" t="s">
        <v>9</v>
      </c>
      <c r="B145" s="1896" t="s">
        <v>1000</v>
      </c>
      <c r="C145" s="1897"/>
      <c r="D145" s="1897"/>
      <c r="E145" s="1898"/>
      <c r="F145" s="304"/>
      <c r="G145" s="304"/>
      <c r="H145" s="304"/>
      <c r="I145" s="304"/>
      <c r="J145" s="304"/>
    </row>
    <row r="146" spans="1:10" ht="15.75" thickBot="1" x14ac:dyDescent="0.3">
      <c r="A146" s="313" t="s">
        <v>13</v>
      </c>
      <c r="B146" s="1194"/>
      <c r="C146" s="1195"/>
      <c r="D146" s="1195"/>
      <c r="E146" s="1196"/>
      <c r="F146" s="304"/>
      <c r="G146" s="304"/>
      <c r="H146" s="304"/>
      <c r="I146" s="304"/>
      <c r="J146" s="304"/>
    </row>
    <row r="147" spans="1:10" ht="30" customHeight="1" x14ac:dyDescent="0.25">
      <c r="A147" s="1189"/>
      <c r="B147" s="325">
        <v>2019</v>
      </c>
      <c r="C147" s="325">
        <v>2020</v>
      </c>
      <c r="D147" s="325">
        <v>2021</v>
      </c>
      <c r="E147" s="325">
        <v>2022</v>
      </c>
      <c r="F147" s="304"/>
      <c r="G147" s="304"/>
      <c r="H147" s="304"/>
      <c r="I147" s="304"/>
      <c r="J147" s="304"/>
    </row>
    <row r="148" spans="1:10" ht="33.75" customHeight="1" thickBot="1" x14ac:dyDescent="0.3">
      <c r="A148" s="1190"/>
      <c r="B148" s="354" t="s">
        <v>5</v>
      </c>
      <c r="C148" s="354" t="s">
        <v>6</v>
      </c>
      <c r="D148" s="354" t="s">
        <v>6</v>
      </c>
      <c r="E148" s="354" t="s">
        <v>6</v>
      </c>
      <c r="F148" s="304"/>
      <c r="G148" s="304"/>
      <c r="H148" s="304"/>
      <c r="I148" s="304"/>
      <c r="J148" s="304"/>
    </row>
    <row r="149" spans="1:10" ht="15.75" thickBot="1" x14ac:dyDescent="0.3">
      <c r="A149" s="313" t="s">
        <v>8</v>
      </c>
      <c r="B149" s="355">
        <v>0</v>
      </c>
      <c r="C149" s="355">
        <v>1</v>
      </c>
      <c r="D149" s="355" t="s">
        <v>976</v>
      </c>
      <c r="E149" s="355" t="s">
        <v>976</v>
      </c>
      <c r="F149" s="304"/>
      <c r="G149" s="304"/>
      <c r="H149" s="304"/>
      <c r="I149" s="304"/>
      <c r="J149" s="304"/>
    </row>
    <row r="150" spans="1:10" ht="15.75" thickBot="1" x14ac:dyDescent="0.3">
      <c r="A150" s="313" t="s">
        <v>14</v>
      </c>
      <c r="B150" s="355">
        <v>5000</v>
      </c>
      <c r="C150" s="355">
        <v>0</v>
      </c>
      <c r="D150" s="355">
        <v>0</v>
      </c>
      <c r="E150" s="355">
        <v>0</v>
      </c>
      <c r="F150" s="304"/>
      <c r="G150" s="304"/>
      <c r="H150" s="304"/>
      <c r="I150" s="304"/>
      <c r="J150" s="304"/>
    </row>
    <row r="151" spans="1:10" ht="15.75" thickBot="1" x14ac:dyDescent="0.3">
      <c r="A151" s="313" t="s">
        <v>15</v>
      </c>
      <c r="B151" s="332" t="s">
        <v>19</v>
      </c>
      <c r="C151" s="333" t="e">
        <f>C148/B148-1</f>
        <v>#VALUE!</v>
      </c>
      <c r="D151" s="333" t="e">
        <f t="shared" ref="D151:E153" si="11">D148/C148-1</f>
        <v>#VALUE!</v>
      </c>
      <c r="E151" s="333" t="e">
        <f t="shared" si="11"/>
        <v>#VALUE!</v>
      </c>
      <c r="F151" s="304"/>
      <c r="G151" s="304"/>
      <c r="H151" s="304"/>
      <c r="I151" s="304"/>
      <c r="J151" s="304"/>
    </row>
    <row r="152" spans="1:10" ht="15.75" thickBot="1" x14ac:dyDescent="0.3">
      <c r="A152" s="313" t="s">
        <v>16</v>
      </c>
      <c r="B152" s="332" t="s">
        <v>19</v>
      </c>
      <c r="C152" s="333" t="e">
        <f>C149/B149-1</f>
        <v>#DIV/0!</v>
      </c>
      <c r="D152" s="333" t="e">
        <f t="shared" si="11"/>
        <v>#VALUE!</v>
      </c>
      <c r="E152" s="333" t="e">
        <f t="shared" si="11"/>
        <v>#VALUE!</v>
      </c>
      <c r="F152" s="304"/>
      <c r="G152" s="304"/>
      <c r="H152" s="304"/>
      <c r="I152" s="304"/>
      <c r="J152" s="304"/>
    </row>
    <row r="153" spans="1:10" ht="15.75" thickBot="1" x14ac:dyDescent="0.3">
      <c r="A153" s="313" t="s">
        <v>17</v>
      </c>
      <c r="B153" s="332" t="s">
        <v>19</v>
      </c>
      <c r="C153" s="333">
        <f>C150/B150-1</f>
        <v>-1</v>
      </c>
      <c r="D153" s="333" t="e">
        <f t="shared" si="11"/>
        <v>#DIV/0!</v>
      </c>
      <c r="E153" s="333" t="e">
        <f t="shared" si="11"/>
        <v>#DIV/0!</v>
      </c>
      <c r="F153" s="304"/>
      <c r="G153" s="304"/>
      <c r="H153" s="304"/>
      <c r="I153" s="304"/>
      <c r="J153" s="304"/>
    </row>
    <row r="154" spans="1:10" ht="15.75" thickBot="1" x14ac:dyDescent="0.3">
      <c r="A154" s="1210" t="s">
        <v>1001</v>
      </c>
      <c r="B154" s="1211"/>
      <c r="C154" s="1211"/>
      <c r="D154" s="1211"/>
      <c r="E154" s="1212"/>
      <c r="F154" s="304"/>
      <c r="G154" s="304"/>
      <c r="H154" s="304"/>
      <c r="I154" s="304"/>
      <c r="J154" s="304"/>
    </row>
    <row r="155" spans="1:10" x14ac:dyDescent="0.25">
      <c r="A155" s="1189"/>
      <c r="B155" s="325">
        <v>2019</v>
      </c>
      <c r="C155" s="325">
        <v>2020</v>
      </c>
      <c r="D155" s="325">
        <v>2021</v>
      </c>
      <c r="E155" s="325">
        <v>2022</v>
      </c>
      <c r="F155" s="304"/>
      <c r="G155" s="304"/>
      <c r="H155" s="304"/>
      <c r="I155" s="304"/>
      <c r="J155" s="304"/>
    </row>
    <row r="156" spans="1:10" ht="15.75" thickBot="1" x14ac:dyDescent="0.3">
      <c r="A156" s="1190"/>
      <c r="B156" s="354" t="s">
        <v>5</v>
      </c>
      <c r="C156" s="354" t="s">
        <v>6</v>
      </c>
      <c r="D156" s="354" t="s">
        <v>6</v>
      </c>
      <c r="E156" s="354" t="s">
        <v>6</v>
      </c>
      <c r="F156" s="304"/>
      <c r="G156" s="304"/>
      <c r="H156" s="304"/>
      <c r="I156" s="304"/>
      <c r="J156" s="304"/>
    </row>
    <row r="157" spans="1:10" ht="15.75" thickBot="1" x14ac:dyDescent="0.3">
      <c r="A157" s="356" t="s">
        <v>59</v>
      </c>
      <c r="B157" s="357">
        <f>B158+B159+B160+B161</f>
        <v>0</v>
      </c>
      <c r="C157" s="357">
        <f t="shared" ref="C157:E157" si="12">C158+C159+C160+C161</f>
        <v>0</v>
      </c>
      <c r="D157" s="357">
        <f t="shared" si="12"/>
        <v>0</v>
      </c>
      <c r="E157" s="357">
        <f t="shared" si="12"/>
        <v>0</v>
      </c>
      <c r="F157" s="304"/>
      <c r="G157" s="304"/>
      <c r="H157" s="304"/>
      <c r="I157" s="304"/>
      <c r="J157" s="304"/>
    </row>
    <row r="158" spans="1:10" ht="15.75" thickBot="1" x14ac:dyDescent="0.3">
      <c r="A158" s="358" t="s">
        <v>28</v>
      </c>
      <c r="B158" s="357"/>
      <c r="C158" s="357"/>
      <c r="D158" s="357"/>
      <c r="E158" s="357"/>
      <c r="F158" s="304"/>
      <c r="G158" s="304"/>
      <c r="H158" s="304"/>
      <c r="I158" s="304"/>
      <c r="J158" s="304"/>
    </row>
    <row r="159" spans="1:10" ht="15.75" thickBot="1" x14ac:dyDescent="0.3">
      <c r="A159" s="358" t="s">
        <v>60</v>
      </c>
      <c r="B159" s="357"/>
      <c r="C159" s="357"/>
      <c r="D159" s="357"/>
      <c r="E159" s="357"/>
      <c r="F159" s="304"/>
      <c r="G159" s="304"/>
      <c r="H159" s="304"/>
      <c r="I159" s="304"/>
      <c r="J159" s="304"/>
    </row>
    <row r="160" spans="1:10" ht="15.75" thickBot="1" x14ac:dyDescent="0.3">
      <c r="A160" s="358" t="s">
        <v>42</v>
      </c>
      <c r="B160" s="357"/>
      <c r="C160" s="357"/>
      <c r="D160" s="357"/>
      <c r="E160" s="357"/>
      <c r="F160" s="304"/>
      <c r="G160" s="304"/>
      <c r="H160" s="304"/>
      <c r="I160" s="304"/>
      <c r="J160" s="304"/>
    </row>
    <row r="161" spans="1:10" ht="15.75" thickBot="1" x14ac:dyDescent="0.3">
      <c r="A161" s="358" t="s">
        <v>43</v>
      </c>
      <c r="B161" s="357"/>
      <c r="C161" s="357"/>
      <c r="D161" s="357"/>
      <c r="E161" s="357"/>
      <c r="F161" s="304"/>
      <c r="G161" s="304"/>
      <c r="H161" s="304"/>
      <c r="I161" s="304"/>
      <c r="J161" s="304"/>
    </row>
    <row r="162" spans="1:10" ht="15.75" thickBot="1" x14ac:dyDescent="0.3">
      <c r="A162" s="356" t="s">
        <v>61</v>
      </c>
      <c r="B162" s="359">
        <f>B163+B164+B165+B166</f>
        <v>5000</v>
      </c>
      <c r="C162" s="359">
        <f t="shared" ref="C162:E162" si="13">C163+C164+C165+C166</f>
        <v>0</v>
      </c>
      <c r="D162" s="359">
        <f t="shared" si="13"/>
        <v>0</v>
      </c>
      <c r="E162" s="359">
        <f t="shared" si="13"/>
        <v>0</v>
      </c>
      <c r="F162" s="304"/>
      <c r="G162" s="304"/>
      <c r="H162" s="304"/>
      <c r="I162" s="304"/>
      <c r="J162" s="304"/>
    </row>
    <row r="163" spans="1:10" ht="15.75" thickBot="1" x14ac:dyDescent="0.3">
      <c r="A163" s="358" t="s">
        <v>28</v>
      </c>
      <c r="B163" s="355">
        <v>5000</v>
      </c>
      <c r="C163" s="355">
        <v>0</v>
      </c>
      <c r="D163" s="355">
        <v>0</v>
      </c>
      <c r="E163" s="355">
        <v>0</v>
      </c>
      <c r="F163" s="304"/>
      <c r="G163" s="304"/>
      <c r="H163" s="304"/>
      <c r="I163" s="304"/>
      <c r="J163" s="304"/>
    </row>
    <row r="164" spans="1:10" ht="15.75" thickBot="1" x14ac:dyDescent="0.3">
      <c r="A164" s="358" t="s">
        <v>60</v>
      </c>
      <c r="B164" s="359"/>
      <c r="C164" s="357"/>
      <c r="D164" s="357"/>
      <c r="E164" s="357"/>
      <c r="F164" s="304"/>
      <c r="G164" s="304"/>
      <c r="H164" s="304"/>
      <c r="I164" s="304"/>
      <c r="J164" s="304"/>
    </row>
    <row r="165" spans="1:10" ht="15.75" thickBot="1" x14ac:dyDescent="0.3">
      <c r="A165" s="358" t="s">
        <v>42</v>
      </c>
      <c r="B165" s="359"/>
      <c r="C165" s="357"/>
      <c r="D165" s="357"/>
      <c r="E165" s="357"/>
      <c r="F165" s="304"/>
      <c r="G165" s="304"/>
      <c r="H165" s="304"/>
      <c r="I165" s="304"/>
      <c r="J165" s="304"/>
    </row>
    <row r="166" spans="1:10" ht="15.75" thickBot="1" x14ac:dyDescent="0.3">
      <c r="A166" s="358" t="s">
        <v>43</v>
      </c>
      <c r="B166" s="359"/>
      <c r="C166" s="357"/>
      <c r="D166" s="357"/>
      <c r="E166" s="357"/>
      <c r="F166" s="304"/>
      <c r="G166" s="304"/>
      <c r="H166" s="304"/>
      <c r="I166" s="304"/>
      <c r="J166" s="304"/>
    </row>
    <row r="167" spans="1:10" x14ac:dyDescent="0.25">
      <c r="A167" s="360" t="s">
        <v>1002</v>
      </c>
      <c r="B167" s="374">
        <f>B157+B162</f>
        <v>5000</v>
      </c>
      <c r="C167" s="374">
        <f t="shared" ref="C167:E167" si="14">C157+C162</f>
        <v>0</v>
      </c>
      <c r="D167" s="374">
        <f t="shared" si="14"/>
        <v>0</v>
      </c>
      <c r="E167" s="374">
        <f t="shared" si="14"/>
        <v>0</v>
      </c>
      <c r="F167" s="304"/>
      <c r="G167" s="304"/>
      <c r="H167" s="304"/>
      <c r="I167" s="304"/>
      <c r="J167" s="304"/>
    </row>
    <row r="168" spans="1:10" x14ac:dyDescent="0.25">
      <c r="A168" s="385" t="s">
        <v>27</v>
      </c>
      <c r="B168" s="387">
        <f>B167-B150</f>
        <v>0</v>
      </c>
      <c r="C168" s="387">
        <f t="shared" ref="C168:E168" si="15">C167-C150</f>
        <v>0</v>
      </c>
      <c r="D168" s="387">
        <f t="shared" si="15"/>
        <v>0</v>
      </c>
      <c r="E168" s="387">
        <f t="shared" si="15"/>
        <v>0</v>
      </c>
      <c r="F168" s="304"/>
      <c r="G168" s="304"/>
      <c r="H168" s="304"/>
      <c r="I168" s="304"/>
      <c r="J168" s="304"/>
    </row>
    <row r="169" spans="1:10" ht="58.5" customHeight="1" thickBot="1" x14ac:dyDescent="0.3">
      <c r="A169" s="323" t="s">
        <v>1003</v>
      </c>
      <c r="B169" s="388" t="s">
        <v>1004</v>
      </c>
      <c r="C169" s="389" t="s">
        <v>981</v>
      </c>
      <c r="D169" s="1905" t="s">
        <v>1005</v>
      </c>
      <c r="E169" s="1906"/>
      <c r="F169" s="304"/>
      <c r="G169" s="304"/>
      <c r="H169" s="304"/>
      <c r="I169" s="304"/>
      <c r="J169" s="304"/>
    </row>
    <row r="170" spans="1:10" ht="32.25" customHeight="1" thickBot="1" x14ac:dyDescent="0.3">
      <c r="A170" s="313" t="s">
        <v>9</v>
      </c>
      <c r="B170" s="1194" t="s">
        <v>1006</v>
      </c>
      <c r="C170" s="1195"/>
      <c r="D170" s="1195"/>
      <c r="E170" s="1196"/>
      <c r="F170" s="304"/>
      <c r="G170" s="304"/>
      <c r="H170" s="304"/>
      <c r="I170" s="304"/>
      <c r="J170" s="304"/>
    </row>
    <row r="171" spans="1:10" ht="15.75" thickBot="1" x14ac:dyDescent="0.3">
      <c r="A171" s="313" t="s">
        <v>13</v>
      </c>
      <c r="B171" s="1194" t="s">
        <v>67</v>
      </c>
      <c r="C171" s="1195"/>
      <c r="D171" s="1195"/>
      <c r="E171" s="1196"/>
      <c r="F171" s="304"/>
      <c r="G171" s="304"/>
      <c r="H171" s="304"/>
      <c r="I171" s="304"/>
      <c r="J171" s="304"/>
    </row>
    <row r="172" spans="1:10" ht="30.75" customHeight="1" x14ac:dyDescent="0.25">
      <c r="A172" s="1189"/>
      <c r="B172" s="325">
        <v>2019</v>
      </c>
      <c r="C172" s="325">
        <v>2020</v>
      </c>
      <c r="D172" s="325">
        <v>2021</v>
      </c>
      <c r="E172" s="325">
        <v>2022</v>
      </c>
      <c r="F172" s="304"/>
      <c r="G172" s="304"/>
      <c r="H172" s="304"/>
      <c r="I172" s="304"/>
      <c r="J172" s="304"/>
    </row>
    <row r="173" spans="1:10" ht="24.75" customHeight="1" thickBot="1" x14ac:dyDescent="0.3">
      <c r="A173" s="1190"/>
      <c r="B173" s="354" t="s">
        <v>5</v>
      </c>
      <c r="C173" s="354" t="s">
        <v>6</v>
      </c>
      <c r="D173" s="354" t="s">
        <v>6</v>
      </c>
      <c r="E173" s="354" t="s">
        <v>6</v>
      </c>
      <c r="F173" s="304"/>
      <c r="G173" s="304"/>
      <c r="H173" s="304"/>
      <c r="I173" s="304"/>
      <c r="J173" s="304"/>
    </row>
    <row r="174" spans="1:10" ht="15.75" thickBot="1" x14ac:dyDescent="0.3">
      <c r="A174" s="313" t="s">
        <v>8</v>
      </c>
      <c r="B174" s="332">
        <v>1</v>
      </c>
      <c r="C174" s="332">
        <v>0</v>
      </c>
      <c r="D174" s="332">
        <v>0</v>
      </c>
      <c r="E174" s="332">
        <v>0</v>
      </c>
      <c r="F174" s="304"/>
      <c r="G174" s="304"/>
      <c r="H174" s="304"/>
      <c r="I174" s="304"/>
      <c r="J174" s="304"/>
    </row>
    <row r="175" spans="1:10" ht="15.75" thickBot="1" x14ac:dyDescent="0.3">
      <c r="A175" s="313" t="s">
        <v>14</v>
      </c>
      <c r="B175" s="355">
        <v>135</v>
      </c>
      <c r="C175" s="355">
        <v>0</v>
      </c>
      <c r="D175" s="355">
        <v>0</v>
      </c>
      <c r="E175" s="355">
        <v>0</v>
      </c>
      <c r="F175" s="304"/>
      <c r="G175" s="304"/>
      <c r="H175" s="304"/>
      <c r="I175" s="304"/>
      <c r="J175" s="304"/>
    </row>
    <row r="176" spans="1:10" ht="15.75" thickBot="1" x14ac:dyDescent="0.3">
      <c r="A176" s="313" t="s">
        <v>20</v>
      </c>
      <c r="B176" s="355">
        <f>B175/B174</f>
        <v>135</v>
      </c>
      <c r="C176" s="355" t="e">
        <f t="shared" ref="C176:E176" si="16">C175/C174</f>
        <v>#DIV/0!</v>
      </c>
      <c r="D176" s="355" t="e">
        <f t="shared" si="16"/>
        <v>#DIV/0!</v>
      </c>
      <c r="E176" s="355" t="e">
        <f t="shared" si="16"/>
        <v>#DIV/0!</v>
      </c>
      <c r="F176" s="304"/>
      <c r="G176" s="304"/>
      <c r="H176" s="304"/>
      <c r="I176" s="304"/>
      <c r="J176" s="304"/>
    </row>
    <row r="177" spans="1:10" ht="15.75" thickBot="1" x14ac:dyDescent="0.3">
      <c r="A177" s="313" t="s">
        <v>15</v>
      </c>
      <c r="B177" s="332" t="s">
        <v>19</v>
      </c>
      <c r="C177" s="333">
        <f>C174/B174-1</f>
        <v>-1</v>
      </c>
      <c r="D177" s="333" t="e">
        <f t="shared" ref="D177:E179" si="17">D174/C174-1</f>
        <v>#DIV/0!</v>
      </c>
      <c r="E177" s="333" t="e">
        <f t="shared" si="17"/>
        <v>#DIV/0!</v>
      </c>
      <c r="F177" s="304"/>
      <c r="G177" s="304"/>
      <c r="H177" s="304"/>
      <c r="I177" s="304"/>
      <c r="J177" s="304"/>
    </row>
    <row r="178" spans="1:10" ht="15.75" thickBot="1" x14ac:dyDescent="0.3">
      <c r="A178" s="313" t="s">
        <v>16</v>
      </c>
      <c r="B178" s="332" t="s">
        <v>19</v>
      </c>
      <c r="C178" s="333">
        <f>C175/B175-1</f>
        <v>-1</v>
      </c>
      <c r="D178" s="333" t="e">
        <f t="shared" si="17"/>
        <v>#DIV/0!</v>
      </c>
      <c r="E178" s="333" t="e">
        <f t="shared" si="17"/>
        <v>#DIV/0!</v>
      </c>
      <c r="F178" s="304"/>
      <c r="G178" s="304"/>
      <c r="H178" s="304"/>
      <c r="I178" s="304"/>
      <c r="J178" s="304"/>
    </row>
    <row r="179" spans="1:10" ht="15.75" thickBot="1" x14ac:dyDescent="0.3">
      <c r="A179" s="313" t="s">
        <v>17</v>
      </c>
      <c r="B179" s="332" t="s">
        <v>19</v>
      </c>
      <c r="C179" s="333" t="e">
        <f>C176/B176-1</f>
        <v>#DIV/0!</v>
      </c>
      <c r="D179" s="333" t="e">
        <f t="shared" si="17"/>
        <v>#DIV/0!</v>
      </c>
      <c r="E179" s="333" t="e">
        <f t="shared" si="17"/>
        <v>#DIV/0!</v>
      </c>
      <c r="F179" s="304"/>
      <c r="G179" s="304"/>
      <c r="H179" s="304"/>
      <c r="I179" s="304"/>
      <c r="J179" s="304"/>
    </row>
    <row r="180" spans="1:10" ht="15.75" thickBot="1" x14ac:dyDescent="0.3">
      <c r="A180" s="1210" t="s">
        <v>1007</v>
      </c>
      <c r="B180" s="1211"/>
      <c r="C180" s="1211"/>
      <c r="D180" s="1211"/>
      <c r="E180" s="1212"/>
      <c r="F180" s="304"/>
      <c r="G180" s="304"/>
      <c r="H180" s="304"/>
      <c r="I180" s="304"/>
      <c r="J180" s="304"/>
    </row>
    <row r="181" spans="1:10" x14ac:dyDescent="0.25">
      <c r="A181" s="1189"/>
      <c r="B181" s="325">
        <v>2019</v>
      </c>
      <c r="C181" s="325">
        <v>2020</v>
      </c>
      <c r="D181" s="325">
        <v>2021</v>
      </c>
      <c r="E181" s="325">
        <v>2022</v>
      </c>
      <c r="F181" s="304"/>
      <c r="G181" s="304"/>
      <c r="H181" s="304"/>
      <c r="I181" s="304"/>
      <c r="J181" s="304"/>
    </row>
    <row r="182" spans="1:10" ht="15.75" thickBot="1" x14ac:dyDescent="0.3">
      <c r="A182" s="1190"/>
      <c r="B182" s="354" t="s">
        <v>5</v>
      </c>
      <c r="C182" s="354" t="s">
        <v>6</v>
      </c>
      <c r="D182" s="354" t="s">
        <v>6</v>
      </c>
      <c r="E182" s="354" t="s">
        <v>6</v>
      </c>
      <c r="F182" s="304"/>
      <c r="G182" s="304"/>
      <c r="H182" s="304"/>
      <c r="I182" s="304"/>
      <c r="J182" s="304"/>
    </row>
    <row r="183" spans="1:10" ht="15.75" thickBot="1" x14ac:dyDescent="0.3">
      <c r="A183" s="356" t="s">
        <v>59</v>
      </c>
      <c r="B183" s="357">
        <f>B184+B185+B186+B187</f>
        <v>0</v>
      </c>
      <c r="C183" s="357">
        <f t="shared" ref="C183:E183" si="18">C184+C185+C186+C187</f>
        <v>0</v>
      </c>
      <c r="D183" s="357">
        <f t="shared" si="18"/>
        <v>0</v>
      </c>
      <c r="E183" s="357">
        <f t="shared" si="18"/>
        <v>0</v>
      </c>
      <c r="F183" s="304"/>
      <c r="G183" s="304"/>
      <c r="H183" s="304"/>
      <c r="I183" s="304"/>
      <c r="J183" s="304"/>
    </row>
    <row r="184" spans="1:10" ht="15.75" thickBot="1" x14ac:dyDescent="0.3">
      <c r="A184" s="358" t="s">
        <v>28</v>
      </c>
      <c r="B184" s="357"/>
      <c r="C184" s="357"/>
      <c r="D184" s="357"/>
      <c r="E184" s="357"/>
      <c r="F184" s="304"/>
      <c r="G184" s="304"/>
      <c r="H184" s="304"/>
      <c r="I184" s="304"/>
      <c r="J184" s="304"/>
    </row>
    <row r="185" spans="1:10" ht="15.75" thickBot="1" x14ac:dyDescent="0.3">
      <c r="A185" s="358" t="s">
        <v>60</v>
      </c>
      <c r="B185" s="357"/>
      <c r="C185" s="357"/>
      <c r="D185" s="357"/>
      <c r="E185" s="357"/>
      <c r="F185" s="304"/>
      <c r="G185" s="304"/>
      <c r="H185" s="304"/>
      <c r="I185" s="304"/>
      <c r="J185" s="304"/>
    </row>
    <row r="186" spans="1:10" ht="15.75" thickBot="1" x14ac:dyDescent="0.3">
      <c r="A186" s="358" t="s">
        <v>42</v>
      </c>
      <c r="B186" s="357"/>
      <c r="C186" s="357"/>
      <c r="D186" s="357"/>
      <c r="E186" s="357"/>
      <c r="F186" s="304"/>
      <c r="G186" s="304"/>
      <c r="H186" s="304"/>
      <c r="I186" s="304"/>
      <c r="J186" s="304"/>
    </row>
    <row r="187" spans="1:10" ht="15.75" thickBot="1" x14ac:dyDescent="0.3">
      <c r="A187" s="358" t="s">
        <v>43</v>
      </c>
      <c r="B187" s="357"/>
      <c r="C187" s="357"/>
      <c r="D187" s="357"/>
      <c r="E187" s="357"/>
      <c r="F187" s="304"/>
      <c r="G187" s="304"/>
      <c r="H187" s="304"/>
      <c r="I187" s="304"/>
      <c r="J187" s="304"/>
    </row>
    <row r="188" spans="1:10" ht="15.75" thickBot="1" x14ac:dyDescent="0.3">
      <c r="A188" s="356" t="s">
        <v>61</v>
      </c>
      <c r="B188" s="359">
        <f>B189+B190+B191+B192</f>
        <v>135</v>
      </c>
      <c r="C188" s="359">
        <f t="shared" ref="C188:E188" si="19">C189+C190+C191+C192</f>
        <v>0</v>
      </c>
      <c r="D188" s="359">
        <f t="shared" si="19"/>
        <v>0</v>
      </c>
      <c r="E188" s="359">
        <f t="shared" si="19"/>
        <v>0</v>
      </c>
      <c r="F188" s="304"/>
      <c r="G188" s="304"/>
      <c r="H188" s="304"/>
      <c r="I188" s="304"/>
      <c r="J188" s="304"/>
    </row>
    <row r="189" spans="1:10" ht="15.75" thickBot="1" x14ac:dyDescent="0.3">
      <c r="A189" s="373" t="s">
        <v>28</v>
      </c>
      <c r="B189" s="390">
        <v>135</v>
      </c>
      <c r="C189" s="390">
        <v>0</v>
      </c>
      <c r="D189" s="390">
        <v>0</v>
      </c>
      <c r="E189" s="390">
        <v>0</v>
      </c>
      <c r="F189" s="304"/>
      <c r="G189" s="304"/>
      <c r="H189" s="304"/>
      <c r="I189" s="304"/>
      <c r="J189" s="304"/>
    </row>
    <row r="190" spans="1:10" ht="15.75" thickBot="1" x14ac:dyDescent="0.3">
      <c r="A190" s="338" t="s">
        <v>60</v>
      </c>
      <c r="B190" s="391"/>
      <c r="C190" s="372"/>
      <c r="D190" s="372"/>
      <c r="E190" s="372"/>
      <c r="F190" s="304"/>
      <c r="G190" s="304"/>
      <c r="H190" s="304"/>
      <c r="I190" s="304"/>
      <c r="J190" s="304"/>
    </row>
    <row r="191" spans="1:10" ht="15.75" thickBot="1" x14ac:dyDescent="0.3">
      <c r="A191" s="338" t="s">
        <v>42</v>
      </c>
      <c r="B191" s="391"/>
      <c r="C191" s="372"/>
      <c r="D191" s="372"/>
      <c r="E191" s="372"/>
      <c r="F191" s="304"/>
      <c r="G191" s="304"/>
      <c r="H191" s="304"/>
      <c r="I191" s="304"/>
      <c r="J191" s="304"/>
    </row>
    <row r="192" spans="1:10" ht="15.75" thickBot="1" x14ac:dyDescent="0.3">
      <c r="A192" s="338" t="s">
        <v>43</v>
      </c>
      <c r="B192" s="391"/>
      <c r="C192" s="372"/>
      <c r="D192" s="372"/>
      <c r="E192" s="372"/>
      <c r="F192" s="304"/>
      <c r="G192" s="304"/>
      <c r="H192" s="304"/>
      <c r="I192" s="304"/>
      <c r="J192" s="304"/>
    </row>
    <row r="193" spans="1:10" ht="15.75" thickBot="1" x14ac:dyDescent="0.3">
      <c r="A193" s="348" t="s">
        <v>68</v>
      </c>
      <c r="B193" s="391">
        <f>B183+B188</f>
        <v>135</v>
      </c>
      <c r="C193" s="391">
        <f t="shared" ref="C193:E193" si="20">C183+C188</f>
        <v>0</v>
      </c>
      <c r="D193" s="391">
        <f t="shared" si="20"/>
        <v>0</v>
      </c>
      <c r="E193" s="391">
        <f t="shared" si="20"/>
        <v>0</v>
      </c>
      <c r="F193" s="304"/>
      <c r="G193" s="304"/>
      <c r="H193" s="304"/>
      <c r="I193" s="304"/>
      <c r="J193" s="304"/>
    </row>
    <row r="194" spans="1:10" ht="15.75" thickBot="1" x14ac:dyDescent="0.3">
      <c r="A194" s="348" t="s">
        <v>27</v>
      </c>
      <c r="B194" s="391">
        <f>B193-B175</f>
        <v>0</v>
      </c>
      <c r="C194" s="391">
        <f t="shared" ref="C194:E194" si="21">C193-C175</f>
        <v>0</v>
      </c>
      <c r="D194" s="391">
        <f t="shared" si="21"/>
        <v>0</v>
      </c>
      <c r="E194" s="391">
        <f t="shared" si="21"/>
        <v>0</v>
      </c>
      <c r="F194" s="304"/>
      <c r="G194" s="304"/>
      <c r="H194" s="304"/>
      <c r="I194" s="304"/>
      <c r="J194" s="304"/>
    </row>
    <row r="195" spans="1:10" ht="41.25" customHeight="1" thickBot="1" x14ac:dyDescent="0.3">
      <c r="A195" s="318" t="s">
        <v>187</v>
      </c>
      <c r="B195" s="1902" t="s">
        <v>1008</v>
      </c>
      <c r="C195" s="1902"/>
      <c r="D195" s="1902"/>
      <c r="E195" s="1902"/>
      <c r="F195" s="304"/>
      <c r="G195" s="304"/>
      <c r="H195" s="304"/>
      <c r="I195" s="304"/>
      <c r="J195" s="304"/>
    </row>
    <row r="196" spans="1:10" ht="15.75" thickBot="1" x14ac:dyDescent="0.3">
      <c r="A196" s="1870" t="s">
        <v>188</v>
      </c>
      <c r="B196" s="1870"/>
      <c r="C196" s="1870"/>
      <c r="D196" s="1870"/>
      <c r="E196" s="1870"/>
      <c r="F196" s="304"/>
      <c r="G196" s="304"/>
      <c r="H196" s="304"/>
      <c r="I196" s="304"/>
      <c r="J196" s="304"/>
    </row>
    <row r="197" spans="1:10" ht="15.75" thickBot="1" x14ac:dyDescent="0.3">
      <c r="A197" s="392" t="s">
        <v>1009</v>
      </c>
      <c r="B197" s="393" t="s">
        <v>1010</v>
      </c>
      <c r="C197" s="394" t="s">
        <v>1011</v>
      </c>
      <c r="D197" s="394" t="s">
        <v>1011</v>
      </c>
      <c r="E197" s="394" t="s">
        <v>1011</v>
      </c>
      <c r="F197" s="304"/>
      <c r="G197" s="304"/>
      <c r="H197" s="304"/>
      <c r="I197" s="304"/>
      <c r="J197" s="304"/>
    </row>
    <row r="198" spans="1:10" ht="47.25" customHeight="1" thickBot="1" x14ac:dyDescent="0.3">
      <c r="A198" s="395" t="s">
        <v>1012</v>
      </c>
      <c r="B198" s="312">
        <v>655</v>
      </c>
      <c r="C198" s="312">
        <v>705</v>
      </c>
      <c r="D198" s="312">
        <v>725</v>
      </c>
      <c r="E198" s="312">
        <v>770</v>
      </c>
      <c r="F198" s="304"/>
      <c r="G198" s="304"/>
      <c r="H198" s="304"/>
      <c r="I198" s="304"/>
      <c r="J198" s="304"/>
    </row>
    <row r="199" spans="1:10" ht="23.25" customHeight="1" thickBot="1" x14ac:dyDescent="0.3">
      <c r="A199" s="395" t="s">
        <v>1013</v>
      </c>
      <c r="B199" s="396">
        <v>320</v>
      </c>
      <c r="C199" s="396">
        <v>340</v>
      </c>
      <c r="D199" s="396">
        <v>360</v>
      </c>
      <c r="E199" s="396">
        <v>390</v>
      </c>
      <c r="F199" s="304"/>
      <c r="G199" s="397"/>
      <c r="H199" s="304"/>
      <c r="I199" s="397"/>
      <c r="J199" s="304"/>
    </row>
    <row r="200" spans="1:10" ht="27" customHeight="1" thickBot="1" x14ac:dyDescent="0.3">
      <c r="A200" s="395" t="s">
        <v>1014</v>
      </c>
      <c r="B200" s="312">
        <v>1</v>
      </c>
      <c r="C200" s="312">
        <v>1</v>
      </c>
      <c r="D200" s="312">
        <v>1</v>
      </c>
      <c r="E200" s="312">
        <v>1</v>
      </c>
      <c r="F200" s="398"/>
      <c r="G200" s="304"/>
      <c r="H200" s="304"/>
      <c r="I200" s="304"/>
      <c r="J200" s="304"/>
    </row>
    <row r="201" spans="1:10" ht="27" customHeight="1" thickBot="1" x14ac:dyDescent="0.3">
      <c r="A201" s="399" t="s">
        <v>1015</v>
      </c>
      <c r="B201" s="312">
        <v>1</v>
      </c>
      <c r="C201" s="312">
        <v>1</v>
      </c>
      <c r="D201" s="312">
        <v>1</v>
      </c>
      <c r="E201" s="312">
        <v>1</v>
      </c>
      <c r="F201" s="398"/>
      <c r="G201" s="304"/>
      <c r="H201" s="304"/>
      <c r="I201" s="304"/>
      <c r="J201" s="304"/>
    </row>
    <row r="202" spans="1:10" ht="27" customHeight="1" thickBot="1" x14ac:dyDescent="0.3">
      <c r="A202" s="399" t="s">
        <v>1016</v>
      </c>
      <c r="B202" s="312">
        <v>1</v>
      </c>
      <c r="C202" s="312">
        <v>1</v>
      </c>
      <c r="D202" s="312">
        <v>1</v>
      </c>
      <c r="E202" s="312">
        <v>1</v>
      </c>
      <c r="F202" s="398"/>
      <c r="G202" s="304"/>
      <c r="H202" s="304"/>
      <c r="I202" s="304"/>
      <c r="J202" s="304"/>
    </row>
    <row r="203" spans="1:10" ht="27" customHeight="1" thickBot="1" x14ac:dyDescent="0.3">
      <c r="A203" s="400" t="s">
        <v>1017</v>
      </c>
      <c r="B203" s="401">
        <v>1</v>
      </c>
      <c r="C203" s="401">
        <v>1</v>
      </c>
      <c r="D203" s="401">
        <v>1</v>
      </c>
      <c r="E203" s="401">
        <v>1</v>
      </c>
      <c r="F203" s="398"/>
      <c r="G203" s="304"/>
      <c r="H203" s="304"/>
      <c r="I203" s="304"/>
      <c r="J203" s="304"/>
    </row>
    <row r="204" spans="1:10" ht="27" customHeight="1" thickBot="1" x14ac:dyDescent="0.3">
      <c r="A204" s="1903" t="s">
        <v>1018</v>
      </c>
      <c r="B204" s="1903"/>
      <c r="C204" s="1903"/>
      <c r="D204" s="1903"/>
      <c r="E204" s="1903"/>
      <c r="F204" s="398"/>
      <c r="G204" s="304"/>
      <c r="H204" s="304"/>
      <c r="I204" s="304"/>
      <c r="J204" s="304"/>
    </row>
    <row r="205" spans="1:10" ht="27" customHeight="1" thickBot="1" x14ac:dyDescent="0.3">
      <c r="A205" s="402" t="s">
        <v>1019</v>
      </c>
      <c r="B205" s="1904"/>
      <c r="C205" s="1904"/>
      <c r="D205" s="1904"/>
      <c r="E205" s="1904"/>
      <c r="F205" s="398"/>
      <c r="G205" s="304"/>
      <c r="H205" s="304"/>
      <c r="I205" s="304"/>
      <c r="J205" s="304"/>
    </row>
    <row r="206" spans="1:10" ht="30.75" customHeight="1" thickBot="1" x14ac:dyDescent="0.3">
      <c r="A206" s="403" t="s">
        <v>9</v>
      </c>
      <c r="B206" s="1870"/>
      <c r="C206" s="1870"/>
      <c r="D206" s="1870"/>
      <c r="E206" s="1870"/>
      <c r="F206" s="304"/>
      <c r="G206" s="304"/>
      <c r="H206" s="304"/>
      <c r="I206" s="304"/>
      <c r="J206" s="304"/>
    </row>
    <row r="207" spans="1:10" ht="24" customHeight="1" thickBot="1" x14ac:dyDescent="0.3">
      <c r="A207" s="403" t="s">
        <v>13</v>
      </c>
      <c r="B207" s="1870"/>
      <c r="C207" s="1870"/>
      <c r="D207" s="1870"/>
      <c r="E207" s="1870"/>
      <c r="F207" s="404"/>
      <c r="G207" s="404"/>
      <c r="H207" s="404"/>
      <c r="I207" s="404"/>
      <c r="J207" s="404"/>
    </row>
    <row r="208" spans="1:10" ht="15.75" hidden="1" thickBot="1" x14ac:dyDescent="0.3">
      <c r="A208" s="1870"/>
      <c r="B208" s="334">
        <v>2018</v>
      </c>
      <c r="C208" s="334">
        <v>2019</v>
      </c>
      <c r="D208" s="334">
        <v>2020</v>
      </c>
      <c r="E208" s="334">
        <v>2021</v>
      </c>
      <c r="F208" s="304"/>
      <c r="G208" s="304"/>
      <c r="H208" s="304"/>
      <c r="I208" s="304"/>
      <c r="J208" s="304"/>
    </row>
    <row r="209" spans="1:10" ht="26.25" hidden="1" customHeight="1" thickBot="1" x14ac:dyDescent="0.3">
      <c r="A209" s="1870"/>
      <c r="B209" s="334" t="s">
        <v>5</v>
      </c>
      <c r="C209" s="334" t="s">
        <v>6</v>
      </c>
      <c r="D209" s="334" t="s">
        <v>6</v>
      </c>
      <c r="E209" s="334" t="s">
        <v>6</v>
      </c>
      <c r="F209" s="304"/>
      <c r="G209" s="304"/>
      <c r="H209" s="304"/>
      <c r="I209" s="304"/>
      <c r="J209" s="304"/>
    </row>
    <row r="210" spans="1:10" ht="15.75" hidden="1" thickBot="1" x14ac:dyDescent="0.3">
      <c r="A210" s="403" t="s">
        <v>8</v>
      </c>
      <c r="B210" s="403"/>
      <c r="C210" s="403"/>
      <c r="D210" s="403"/>
      <c r="E210" s="403"/>
      <c r="F210" s="304"/>
      <c r="G210" s="304"/>
      <c r="H210" s="304"/>
      <c r="I210" s="304"/>
      <c r="J210" s="304"/>
    </row>
    <row r="211" spans="1:10" ht="12.75" hidden="1" customHeight="1" x14ac:dyDescent="0.25">
      <c r="A211" s="403" t="s">
        <v>14</v>
      </c>
      <c r="B211" s="378">
        <f>B240</f>
        <v>0</v>
      </c>
      <c r="C211" s="378">
        <f t="shared" ref="C211:E211" si="22">C240</f>
        <v>0</v>
      </c>
      <c r="D211" s="378">
        <f t="shared" si="22"/>
        <v>0</v>
      </c>
      <c r="E211" s="378">
        <f t="shared" si="22"/>
        <v>0</v>
      </c>
      <c r="F211" s="304"/>
      <c r="G211" s="304"/>
      <c r="H211" s="304"/>
      <c r="I211" s="304"/>
      <c r="J211" s="304"/>
    </row>
    <row r="212" spans="1:10" ht="9" hidden="1" customHeight="1" thickBot="1" x14ac:dyDescent="0.3">
      <c r="A212" s="403" t="s">
        <v>20</v>
      </c>
      <c r="B212" s="378" t="e">
        <f>B211/B210</f>
        <v>#DIV/0!</v>
      </c>
      <c r="C212" s="378" t="e">
        <f>C211/C210</f>
        <v>#DIV/0!</v>
      </c>
      <c r="D212" s="378" t="e">
        <f>D211/D210</f>
        <v>#DIV/0!</v>
      </c>
      <c r="E212" s="378" t="e">
        <f>E211/E210</f>
        <v>#DIV/0!</v>
      </c>
      <c r="F212" s="304"/>
      <c r="G212" s="304"/>
      <c r="H212" s="304"/>
      <c r="I212" s="304"/>
      <c r="J212" s="304"/>
    </row>
    <row r="213" spans="1:10" ht="15.75" hidden="1" thickBot="1" x14ac:dyDescent="0.3">
      <c r="A213" s="403" t="s">
        <v>15</v>
      </c>
      <c r="B213" s="405"/>
      <c r="C213" s="406" t="e">
        <f>C210/B210-1</f>
        <v>#DIV/0!</v>
      </c>
      <c r="D213" s="406" t="e">
        <f>D210/C210-1</f>
        <v>#DIV/0!</v>
      </c>
      <c r="E213" s="406" t="e">
        <f>E210/D210-1</f>
        <v>#DIV/0!</v>
      </c>
      <c r="F213" s="304"/>
      <c r="G213" s="304"/>
      <c r="H213" s="304"/>
      <c r="I213" s="304"/>
      <c r="J213" s="304"/>
    </row>
    <row r="214" spans="1:10" ht="15.75" hidden="1" thickBot="1" x14ac:dyDescent="0.3">
      <c r="A214" s="403" t="s">
        <v>16</v>
      </c>
      <c r="B214" s="405"/>
      <c r="C214" s="406" t="e">
        <f>C211/B211-1</f>
        <v>#DIV/0!</v>
      </c>
      <c r="D214" s="406" t="e">
        <f t="shared" ref="D214:E215" si="23">D211/C211-1</f>
        <v>#DIV/0!</v>
      </c>
      <c r="E214" s="406" t="e">
        <f t="shared" si="23"/>
        <v>#DIV/0!</v>
      </c>
      <c r="F214" s="304"/>
      <c r="G214" s="304"/>
      <c r="H214" s="304"/>
      <c r="I214" s="304"/>
      <c r="J214" s="304"/>
    </row>
    <row r="215" spans="1:10" ht="15.75" hidden="1" thickBot="1" x14ac:dyDescent="0.3">
      <c r="A215" s="403" t="s">
        <v>17</v>
      </c>
      <c r="B215" s="405"/>
      <c r="C215" s="406" t="e">
        <f>C212/B212-1</f>
        <v>#DIV/0!</v>
      </c>
      <c r="D215" s="406" t="e">
        <f t="shared" si="23"/>
        <v>#DIV/0!</v>
      </c>
      <c r="E215" s="406" t="e">
        <f t="shared" si="23"/>
        <v>#DIV/0!</v>
      </c>
      <c r="F215" s="304"/>
      <c r="G215" s="304"/>
      <c r="H215" s="304"/>
      <c r="I215" s="304"/>
      <c r="J215" s="304"/>
    </row>
    <row r="216" spans="1:10" ht="15.75" hidden="1" thickBot="1" x14ac:dyDescent="0.3">
      <c r="A216" s="1892" t="s">
        <v>1020</v>
      </c>
      <c r="B216" s="1892"/>
      <c r="C216" s="1892"/>
      <c r="D216" s="1892"/>
      <c r="E216" s="1892"/>
      <c r="F216" s="304"/>
      <c r="G216" s="304"/>
      <c r="H216" s="304"/>
      <c r="I216" s="304"/>
      <c r="J216" s="304"/>
    </row>
    <row r="217" spans="1:10" ht="15.75" hidden="1" thickBot="1" x14ac:dyDescent="0.3">
      <c r="A217" s="1870"/>
      <c r="B217" s="334">
        <v>2018</v>
      </c>
      <c r="C217" s="334">
        <v>2019</v>
      </c>
      <c r="D217" s="334">
        <v>2020</v>
      </c>
      <c r="E217" s="334">
        <v>2021</v>
      </c>
      <c r="F217" s="304"/>
      <c r="G217" s="304"/>
      <c r="H217" s="304"/>
      <c r="I217" s="304"/>
      <c r="J217" s="304"/>
    </row>
    <row r="218" spans="1:10" ht="15.75" hidden="1" thickBot="1" x14ac:dyDescent="0.3">
      <c r="A218" s="1870"/>
      <c r="B218" s="334" t="s">
        <v>5</v>
      </c>
      <c r="C218" s="334" t="s">
        <v>6</v>
      </c>
      <c r="D218" s="334" t="s">
        <v>6</v>
      </c>
      <c r="E218" s="334" t="s">
        <v>6</v>
      </c>
      <c r="F218" s="304"/>
      <c r="G218" s="304"/>
      <c r="H218" s="304"/>
      <c r="I218" s="304"/>
      <c r="J218" s="304"/>
    </row>
    <row r="219" spans="1:10" ht="24.75" hidden="1" customHeight="1" thickBot="1" x14ac:dyDescent="0.3">
      <c r="A219" s="335" t="s">
        <v>0</v>
      </c>
      <c r="B219" s="372"/>
      <c r="C219" s="372"/>
      <c r="D219" s="372"/>
      <c r="E219" s="372"/>
      <c r="F219" s="304"/>
      <c r="G219" s="304"/>
      <c r="H219" s="304"/>
      <c r="I219" s="304"/>
      <c r="J219" s="304"/>
    </row>
    <row r="220" spans="1:10" ht="12.75" hidden="1" customHeight="1" x14ac:dyDescent="0.25">
      <c r="A220" s="338" t="s">
        <v>28</v>
      </c>
      <c r="B220" s="391"/>
      <c r="C220" s="407"/>
      <c r="D220" s="407"/>
      <c r="E220" s="407"/>
      <c r="F220" s="304"/>
      <c r="G220" s="304"/>
      <c r="H220" s="304"/>
      <c r="I220" s="304"/>
      <c r="J220" s="304"/>
    </row>
    <row r="221" spans="1:10" ht="9" hidden="1" customHeight="1" thickBot="1" x14ac:dyDescent="0.3">
      <c r="A221" s="338" t="s">
        <v>29</v>
      </c>
      <c r="B221" s="391"/>
      <c r="C221" s="407"/>
      <c r="D221" s="407"/>
      <c r="E221" s="407"/>
      <c r="F221" s="304"/>
      <c r="G221" s="304"/>
      <c r="H221" s="304"/>
      <c r="I221" s="304"/>
      <c r="J221" s="304"/>
    </row>
    <row r="222" spans="1:10" ht="24.75" hidden="1" customHeight="1" thickBot="1" x14ac:dyDescent="0.3">
      <c r="A222" s="335" t="s">
        <v>25</v>
      </c>
      <c r="B222" s="372"/>
      <c r="C222" s="372"/>
      <c r="D222" s="372"/>
      <c r="E222" s="372"/>
      <c r="F222" s="304"/>
      <c r="G222" s="304"/>
      <c r="H222" s="304"/>
      <c r="I222" s="304"/>
      <c r="J222" s="304"/>
    </row>
    <row r="223" spans="1:10" ht="38.25" hidden="1" customHeight="1" thickBot="1" x14ac:dyDescent="0.3">
      <c r="A223" s="338" t="s">
        <v>28</v>
      </c>
      <c r="B223" s="391"/>
      <c r="C223" s="372"/>
      <c r="D223" s="372"/>
      <c r="E223" s="372"/>
      <c r="F223" s="304"/>
      <c r="G223" s="304"/>
      <c r="H223" s="304"/>
      <c r="I223" s="304"/>
      <c r="J223" s="304"/>
    </row>
    <row r="224" spans="1:10" ht="24.75" hidden="1" customHeight="1" thickBot="1" x14ac:dyDescent="0.3">
      <c r="A224" s="338" t="s">
        <v>29</v>
      </c>
      <c r="B224" s="391"/>
      <c r="C224" s="372"/>
      <c r="D224" s="372"/>
      <c r="E224" s="372"/>
      <c r="F224" s="304"/>
      <c r="G224" s="304"/>
      <c r="H224" s="304"/>
      <c r="I224" s="304"/>
      <c r="J224" s="304"/>
    </row>
    <row r="225" spans="1:10" ht="24.75" hidden="1" customHeight="1" thickBot="1" x14ac:dyDescent="0.3">
      <c r="A225" s="335" t="s">
        <v>1</v>
      </c>
      <c r="B225" s="391">
        <v>0</v>
      </c>
      <c r="C225" s="372">
        <v>0</v>
      </c>
      <c r="D225" s="372">
        <v>0</v>
      </c>
      <c r="E225" s="372">
        <v>0</v>
      </c>
      <c r="F225" s="304"/>
      <c r="G225" s="304"/>
      <c r="H225" s="304"/>
      <c r="I225" s="304"/>
      <c r="J225" s="304"/>
    </row>
    <row r="226" spans="1:10" ht="15.75" hidden="1" thickBot="1" x14ac:dyDescent="0.3">
      <c r="A226" s="338" t="s">
        <v>28</v>
      </c>
      <c r="B226" s="391"/>
      <c r="C226" s="372"/>
      <c r="D226" s="372"/>
      <c r="E226" s="372"/>
      <c r="F226" s="304"/>
      <c r="G226" s="304"/>
      <c r="H226" s="304"/>
      <c r="I226" s="304"/>
      <c r="J226" s="304"/>
    </row>
    <row r="227" spans="1:10" ht="15.75" hidden="1" thickBot="1" x14ac:dyDescent="0.3">
      <c r="A227" s="338" t="s">
        <v>29</v>
      </c>
      <c r="B227" s="391"/>
      <c r="C227" s="372"/>
      <c r="D227" s="372"/>
      <c r="E227" s="372"/>
      <c r="F227" s="304"/>
      <c r="G227" s="304"/>
      <c r="H227" s="304"/>
      <c r="I227" s="304"/>
      <c r="J227" s="304"/>
    </row>
    <row r="228" spans="1:10" ht="24.75" hidden="1" customHeight="1" thickBot="1" x14ac:dyDescent="0.3">
      <c r="A228" s="335" t="s">
        <v>2</v>
      </c>
      <c r="B228" s="391"/>
      <c r="C228" s="372"/>
      <c r="D228" s="372"/>
      <c r="E228" s="372"/>
      <c r="F228" s="304"/>
      <c r="G228" s="304"/>
      <c r="H228" s="304"/>
      <c r="I228" s="304"/>
      <c r="J228" s="304"/>
    </row>
    <row r="229" spans="1:10" ht="15.75" hidden="1" thickBot="1" x14ac:dyDescent="0.3">
      <c r="A229" s="338" t="s">
        <v>28</v>
      </c>
      <c r="B229" s="391"/>
      <c r="C229" s="372"/>
      <c r="D229" s="372"/>
      <c r="E229" s="372"/>
      <c r="F229" s="304"/>
      <c r="G229" s="304"/>
      <c r="H229" s="304"/>
      <c r="I229" s="304"/>
      <c r="J229" s="304"/>
    </row>
    <row r="230" spans="1:10" ht="15.75" hidden="1" thickBot="1" x14ac:dyDescent="0.3">
      <c r="A230" s="338" t="s">
        <v>29</v>
      </c>
      <c r="B230" s="391"/>
      <c r="C230" s="372"/>
      <c r="D230" s="372"/>
      <c r="E230" s="372"/>
      <c r="F230" s="304"/>
      <c r="G230" s="304"/>
      <c r="H230" s="304"/>
      <c r="I230" s="304"/>
      <c r="J230" s="304"/>
    </row>
    <row r="231" spans="1:10" ht="15.75" hidden="1" thickBot="1" x14ac:dyDescent="0.3">
      <c r="A231" s="335" t="s">
        <v>21</v>
      </c>
      <c r="B231" s="391"/>
      <c r="C231" s="372"/>
      <c r="D231" s="372"/>
      <c r="E231" s="372"/>
      <c r="F231" s="304"/>
      <c r="G231" s="304"/>
      <c r="H231" s="304"/>
      <c r="I231" s="304"/>
      <c r="J231" s="304"/>
    </row>
    <row r="232" spans="1:10" ht="15.75" hidden="1" thickBot="1" x14ac:dyDescent="0.3">
      <c r="A232" s="338" t="s">
        <v>28</v>
      </c>
      <c r="B232" s="391"/>
      <c r="C232" s="372"/>
      <c r="D232" s="372"/>
      <c r="E232" s="372"/>
      <c r="F232" s="304"/>
      <c r="G232" s="304"/>
      <c r="H232" s="304"/>
      <c r="I232" s="304"/>
      <c r="J232" s="304"/>
    </row>
    <row r="233" spans="1:10" ht="15.75" hidden="1" thickBot="1" x14ac:dyDescent="0.3">
      <c r="A233" s="338" t="s">
        <v>29</v>
      </c>
      <c r="B233" s="391"/>
      <c r="C233" s="372"/>
      <c r="D233" s="372"/>
      <c r="E233" s="372"/>
      <c r="F233" s="304"/>
      <c r="G233" s="304"/>
      <c r="H233" s="304"/>
      <c r="I233" s="304"/>
      <c r="J233" s="304"/>
    </row>
    <row r="234" spans="1:10" ht="15.75" hidden="1" thickBot="1" x14ac:dyDescent="0.3">
      <c r="A234" s="335" t="s">
        <v>22</v>
      </c>
      <c r="B234" s="391"/>
      <c r="C234" s="372"/>
      <c r="D234" s="372"/>
      <c r="E234" s="372"/>
      <c r="F234" s="304"/>
      <c r="G234" s="304"/>
      <c r="H234" s="304"/>
      <c r="I234" s="304"/>
      <c r="J234" s="304"/>
    </row>
    <row r="235" spans="1:10" ht="15.75" hidden="1" thickBot="1" x14ac:dyDescent="0.3">
      <c r="A235" s="338" t="s">
        <v>28</v>
      </c>
      <c r="B235" s="391"/>
      <c r="C235" s="372"/>
      <c r="D235" s="372"/>
      <c r="E235" s="372"/>
      <c r="F235" s="304"/>
      <c r="G235" s="304"/>
      <c r="H235" s="304"/>
      <c r="I235" s="304"/>
      <c r="J235" s="304"/>
    </row>
    <row r="236" spans="1:10" ht="15.75" hidden="1" thickBot="1" x14ac:dyDescent="0.3">
      <c r="A236" s="338" t="s">
        <v>29</v>
      </c>
      <c r="B236" s="391"/>
      <c r="C236" s="372"/>
      <c r="D236" s="372"/>
      <c r="E236" s="372"/>
      <c r="F236" s="304"/>
      <c r="G236" s="304"/>
      <c r="H236" s="304"/>
      <c r="I236" s="304"/>
      <c r="J236" s="304"/>
    </row>
    <row r="237" spans="1:10" ht="24.75" hidden="1" thickBot="1" x14ac:dyDescent="0.3">
      <c r="A237" s="335" t="s">
        <v>3</v>
      </c>
      <c r="B237" s="391"/>
      <c r="C237" s="372"/>
      <c r="D237" s="372"/>
      <c r="E237" s="372"/>
      <c r="F237" s="304"/>
      <c r="G237" s="304"/>
      <c r="H237" s="304"/>
      <c r="I237" s="304"/>
      <c r="J237" s="304"/>
    </row>
    <row r="238" spans="1:10" ht="15.75" hidden="1" thickBot="1" x14ac:dyDescent="0.3">
      <c r="A238" s="338" t="s">
        <v>28</v>
      </c>
      <c r="B238" s="391"/>
      <c r="C238" s="372"/>
      <c r="D238" s="372"/>
      <c r="E238" s="372"/>
      <c r="F238" s="304"/>
      <c r="G238" s="304"/>
      <c r="H238" s="304"/>
      <c r="I238" s="304"/>
      <c r="J238" s="304"/>
    </row>
    <row r="239" spans="1:10" ht="15.75" hidden="1" thickBot="1" x14ac:dyDescent="0.3">
      <c r="A239" s="338" t="s">
        <v>29</v>
      </c>
      <c r="B239" s="391"/>
      <c r="C239" s="372"/>
      <c r="D239" s="372"/>
      <c r="E239" s="372"/>
      <c r="F239" s="304"/>
      <c r="G239" s="304"/>
      <c r="H239" s="304"/>
      <c r="I239" s="304"/>
      <c r="J239" s="304"/>
    </row>
    <row r="240" spans="1:10" ht="15.75" hidden="1" thickBot="1" x14ac:dyDescent="0.3">
      <c r="A240" s="408" t="s">
        <v>41</v>
      </c>
      <c r="B240" s="391">
        <f>B237+B234+B231+B228+B225+B222+B219</f>
        <v>0</v>
      </c>
      <c r="C240" s="391">
        <f t="shared" ref="C240:E240" si="24">C237+C234+C231+C228+C225+C222+C219</f>
        <v>0</v>
      </c>
      <c r="D240" s="391">
        <f t="shared" si="24"/>
        <v>0</v>
      </c>
      <c r="E240" s="391">
        <f t="shared" si="24"/>
        <v>0</v>
      </c>
      <c r="F240" s="304"/>
      <c r="G240" s="304"/>
      <c r="H240" s="304"/>
      <c r="I240" s="304"/>
      <c r="J240" s="304"/>
    </row>
    <row r="241" spans="1:10" ht="15.75" hidden="1" thickBot="1" x14ac:dyDescent="0.3">
      <c r="A241" s="350" t="s">
        <v>27</v>
      </c>
      <c r="B241" s="409">
        <f>IF(B240-B211=0,0,"Error")</f>
        <v>0</v>
      </c>
      <c r="C241" s="409">
        <f>IF(C240-C211=0,0,"Error")</f>
        <v>0</v>
      </c>
      <c r="D241" s="409">
        <f>IF(D240-D211=0,0,"Error")</f>
        <v>0</v>
      </c>
      <c r="E241" s="409">
        <f>IF(E240-E211=0,0,"Error")</f>
        <v>0</v>
      </c>
      <c r="F241" s="304"/>
      <c r="G241" s="304"/>
      <c r="H241" s="304"/>
      <c r="I241" s="304"/>
      <c r="J241" s="304"/>
    </row>
    <row r="242" spans="1:10" ht="15.75" hidden="1" thickBot="1" x14ac:dyDescent="0.3">
      <c r="A242" s="402" t="s">
        <v>1021</v>
      </c>
      <c r="B242" s="1904"/>
      <c r="C242" s="1904"/>
      <c r="D242" s="1904"/>
      <c r="E242" s="1904"/>
      <c r="F242" s="304"/>
      <c r="G242" s="304"/>
      <c r="H242" s="304"/>
      <c r="I242" s="304"/>
      <c r="J242" s="304"/>
    </row>
    <row r="243" spans="1:10" ht="15.75" hidden="1" thickBot="1" x14ac:dyDescent="0.3">
      <c r="A243" s="403" t="s">
        <v>9</v>
      </c>
      <c r="B243" s="1870"/>
      <c r="C243" s="1870"/>
      <c r="D243" s="1870"/>
      <c r="E243" s="1870"/>
      <c r="F243" s="304"/>
      <c r="G243" s="304"/>
      <c r="H243" s="304"/>
      <c r="I243" s="304"/>
      <c r="J243" s="304"/>
    </row>
    <row r="244" spans="1:10" ht="17.25" hidden="1" customHeight="1" thickBot="1" x14ac:dyDescent="0.3">
      <c r="A244" s="403" t="s">
        <v>13</v>
      </c>
      <c r="B244" s="1870"/>
      <c r="C244" s="1870"/>
      <c r="D244" s="1870"/>
      <c r="E244" s="1870"/>
      <c r="F244" s="304"/>
      <c r="G244" s="304"/>
      <c r="H244" s="304"/>
      <c r="I244" s="304"/>
      <c r="J244" s="304"/>
    </row>
    <row r="245" spans="1:10" ht="15.75" hidden="1" thickBot="1" x14ac:dyDescent="0.3">
      <c r="A245" s="1870"/>
      <c r="B245" s="334">
        <v>2018</v>
      </c>
      <c r="C245" s="334">
        <v>2019</v>
      </c>
      <c r="D245" s="334">
        <v>2020</v>
      </c>
      <c r="E245" s="334">
        <v>2021</v>
      </c>
      <c r="F245" s="304"/>
      <c r="G245" s="304"/>
      <c r="H245" s="304"/>
      <c r="I245" s="304"/>
      <c r="J245" s="304"/>
    </row>
    <row r="246" spans="1:10" ht="26.25" hidden="1" customHeight="1" thickBot="1" x14ac:dyDescent="0.3">
      <c r="A246" s="1870"/>
      <c r="B246" s="334" t="s">
        <v>5</v>
      </c>
      <c r="C246" s="334" t="s">
        <v>6</v>
      </c>
      <c r="D246" s="334" t="s">
        <v>6</v>
      </c>
      <c r="E246" s="334" t="s">
        <v>6</v>
      </c>
      <c r="F246" s="304"/>
      <c r="G246" s="304"/>
      <c r="H246" s="304"/>
      <c r="I246" s="304"/>
      <c r="J246" s="304"/>
    </row>
    <row r="247" spans="1:10" ht="15.75" hidden="1" thickBot="1" x14ac:dyDescent="0.3">
      <c r="A247" s="403" t="s">
        <v>8</v>
      </c>
      <c r="B247" s="410"/>
      <c r="C247" s="410"/>
      <c r="D247" s="410"/>
      <c r="E247" s="410"/>
      <c r="F247" s="304"/>
      <c r="G247" s="304"/>
      <c r="H247" s="304"/>
      <c r="I247" s="304"/>
      <c r="J247" s="304"/>
    </row>
    <row r="248" spans="1:10" ht="12.75" hidden="1" customHeight="1" x14ac:dyDescent="0.25">
      <c r="A248" s="403" t="s">
        <v>14</v>
      </c>
      <c r="B248" s="378">
        <f>B277</f>
        <v>0</v>
      </c>
      <c r="C248" s="378">
        <f t="shared" ref="C248:E248" si="25">C277</f>
        <v>0</v>
      </c>
      <c r="D248" s="378">
        <f t="shared" si="25"/>
        <v>0</v>
      </c>
      <c r="E248" s="378">
        <f t="shared" si="25"/>
        <v>0</v>
      </c>
      <c r="F248" s="304"/>
      <c r="G248" s="304"/>
      <c r="H248" s="304"/>
      <c r="I248" s="304"/>
      <c r="J248" s="304"/>
    </row>
    <row r="249" spans="1:10" ht="9" hidden="1" customHeight="1" thickBot="1" x14ac:dyDescent="0.3">
      <c r="A249" s="403" t="s">
        <v>20</v>
      </c>
      <c r="B249" s="378" t="e">
        <f>B248/B247</f>
        <v>#DIV/0!</v>
      </c>
      <c r="C249" s="378" t="e">
        <f>C248/C247</f>
        <v>#DIV/0!</v>
      </c>
      <c r="D249" s="378" t="e">
        <f>D248/D247</f>
        <v>#DIV/0!</v>
      </c>
      <c r="E249" s="378" t="e">
        <f>E248/E247</f>
        <v>#DIV/0!</v>
      </c>
      <c r="F249" s="304"/>
      <c r="G249" s="304"/>
      <c r="H249" s="304"/>
      <c r="I249" s="304"/>
      <c r="J249" s="304"/>
    </row>
    <row r="250" spans="1:10" ht="15.75" hidden="1" thickBot="1" x14ac:dyDescent="0.3">
      <c r="A250" s="403" t="s">
        <v>15</v>
      </c>
      <c r="B250" s="405"/>
      <c r="C250" s="406" t="e">
        <f>C247/B247-1</f>
        <v>#DIV/0!</v>
      </c>
      <c r="D250" s="406" t="e">
        <f>D247/C247-1</f>
        <v>#DIV/0!</v>
      </c>
      <c r="E250" s="406" t="e">
        <f>E247/D247-1</f>
        <v>#DIV/0!</v>
      </c>
      <c r="F250" s="304"/>
      <c r="G250" s="304"/>
      <c r="H250" s="304"/>
      <c r="I250" s="304"/>
      <c r="J250" s="304"/>
    </row>
    <row r="251" spans="1:10" ht="15.75" hidden="1" thickBot="1" x14ac:dyDescent="0.3">
      <c r="A251" s="403" t="s">
        <v>16</v>
      </c>
      <c r="B251" s="405"/>
      <c r="C251" s="406" t="e">
        <f>C248/B248-1</f>
        <v>#DIV/0!</v>
      </c>
      <c r="D251" s="406" t="e">
        <f t="shared" ref="D251:E252" si="26">D248/C248-1</f>
        <v>#DIV/0!</v>
      </c>
      <c r="E251" s="406" t="e">
        <f t="shared" si="26"/>
        <v>#DIV/0!</v>
      </c>
      <c r="F251" s="304"/>
      <c r="G251" s="304"/>
      <c r="H251" s="304"/>
      <c r="I251" s="304"/>
      <c r="J251" s="304"/>
    </row>
    <row r="252" spans="1:10" ht="15.75" hidden="1" thickBot="1" x14ac:dyDescent="0.3">
      <c r="A252" s="403" t="s">
        <v>17</v>
      </c>
      <c r="B252" s="405"/>
      <c r="C252" s="406" t="e">
        <f>C249/B249-1</f>
        <v>#DIV/0!</v>
      </c>
      <c r="D252" s="406" t="e">
        <f t="shared" si="26"/>
        <v>#DIV/0!</v>
      </c>
      <c r="E252" s="406" t="e">
        <f t="shared" si="26"/>
        <v>#DIV/0!</v>
      </c>
      <c r="F252" s="304"/>
      <c r="G252" s="304"/>
      <c r="H252" s="304"/>
      <c r="I252" s="304"/>
      <c r="J252" s="304"/>
    </row>
    <row r="253" spans="1:10" ht="15.75" hidden="1" thickBot="1" x14ac:dyDescent="0.3">
      <c r="A253" s="1892" t="s">
        <v>1020</v>
      </c>
      <c r="B253" s="1892"/>
      <c r="C253" s="1892"/>
      <c r="D253" s="1892"/>
      <c r="E253" s="1892"/>
      <c r="F253" s="304"/>
      <c r="G253" s="304"/>
      <c r="H253" s="304"/>
      <c r="I253" s="304"/>
      <c r="J253" s="304"/>
    </row>
    <row r="254" spans="1:10" ht="15.75" hidden="1" thickBot="1" x14ac:dyDescent="0.3">
      <c r="A254" s="1870"/>
      <c r="B254" s="334">
        <v>2018</v>
      </c>
      <c r="C254" s="334">
        <v>2019</v>
      </c>
      <c r="D254" s="334">
        <v>2020</v>
      </c>
      <c r="E254" s="334">
        <v>2021</v>
      </c>
      <c r="F254" s="304"/>
      <c r="G254" s="304"/>
      <c r="H254" s="304"/>
      <c r="I254" s="304"/>
      <c r="J254" s="304"/>
    </row>
    <row r="255" spans="1:10" ht="15.75" hidden="1" thickBot="1" x14ac:dyDescent="0.3">
      <c r="A255" s="1870"/>
      <c r="B255" s="334" t="s">
        <v>5</v>
      </c>
      <c r="C255" s="334" t="s">
        <v>6</v>
      </c>
      <c r="D255" s="334" t="s">
        <v>6</v>
      </c>
      <c r="E255" s="334" t="s">
        <v>6</v>
      </c>
      <c r="F255" s="304"/>
      <c r="G255" s="304"/>
      <c r="H255" s="304"/>
      <c r="I255" s="304"/>
      <c r="J255" s="304"/>
    </row>
    <row r="256" spans="1:10" ht="24.75" hidden="1" customHeight="1" thickBot="1" x14ac:dyDescent="0.3">
      <c r="A256" s="335" t="s">
        <v>0</v>
      </c>
      <c r="B256" s="372"/>
      <c r="C256" s="372"/>
      <c r="D256" s="372"/>
      <c r="E256" s="372"/>
      <c r="F256" s="304"/>
      <c r="G256" s="304"/>
      <c r="H256" s="304"/>
      <c r="I256" s="304"/>
      <c r="J256" s="304"/>
    </row>
    <row r="257" spans="1:10" ht="12.75" hidden="1" customHeight="1" x14ac:dyDescent="0.25">
      <c r="A257" s="338" t="s">
        <v>28</v>
      </c>
      <c r="B257" s="391"/>
      <c r="C257" s="407"/>
      <c r="D257" s="407"/>
      <c r="E257" s="407"/>
      <c r="F257" s="304"/>
      <c r="G257" s="304"/>
      <c r="H257" s="304"/>
      <c r="I257" s="304"/>
      <c r="J257" s="304"/>
    </row>
    <row r="258" spans="1:10" ht="9" hidden="1" customHeight="1" thickBot="1" x14ac:dyDescent="0.3">
      <c r="A258" s="338" t="s">
        <v>29</v>
      </c>
      <c r="B258" s="391"/>
      <c r="C258" s="407"/>
      <c r="D258" s="407"/>
      <c r="E258" s="407"/>
      <c r="F258" s="304"/>
      <c r="G258" s="304"/>
      <c r="H258" s="304"/>
      <c r="I258" s="304"/>
      <c r="J258" s="304"/>
    </row>
    <row r="259" spans="1:10" ht="24.75" hidden="1" customHeight="1" thickBot="1" x14ac:dyDescent="0.3">
      <c r="A259" s="335" t="s">
        <v>25</v>
      </c>
      <c r="B259" s="372"/>
      <c r="C259" s="372"/>
      <c r="D259" s="372"/>
      <c r="E259" s="372"/>
      <c r="F259" s="304"/>
      <c r="G259" s="304"/>
      <c r="H259" s="304"/>
      <c r="I259" s="304"/>
      <c r="J259" s="304"/>
    </row>
    <row r="260" spans="1:10" ht="15.75" hidden="1" thickBot="1" x14ac:dyDescent="0.3">
      <c r="A260" s="338" t="s">
        <v>28</v>
      </c>
      <c r="B260" s="391"/>
      <c r="C260" s="372"/>
      <c r="D260" s="372"/>
      <c r="E260" s="372"/>
      <c r="F260" s="304"/>
      <c r="G260" s="304"/>
      <c r="H260" s="304"/>
      <c r="I260" s="304"/>
      <c r="J260" s="304"/>
    </row>
    <row r="261" spans="1:10" ht="15.75" hidden="1" thickBot="1" x14ac:dyDescent="0.3">
      <c r="A261" s="338" t="s">
        <v>29</v>
      </c>
      <c r="B261" s="391"/>
      <c r="C261" s="372"/>
      <c r="D261" s="372"/>
      <c r="E261" s="372"/>
      <c r="F261" s="304"/>
      <c r="G261" s="304"/>
      <c r="H261" s="304"/>
      <c r="I261" s="304"/>
      <c r="J261" s="304"/>
    </row>
    <row r="262" spans="1:10" ht="24.75" hidden="1" customHeight="1" thickBot="1" x14ac:dyDescent="0.3">
      <c r="A262" s="335" t="s">
        <v>1</v>
      </c>
      <c r="B262" s="411">
        <v>0</v>
      </c>
      <c r="C262" s="410">
        <v>0</v>
      </c>
      <c r="D262" s="410">
        <v>0</v>
      </c>
      <c r="E262" s="410">
        <v>0</v>
      </c>
      <c r="F262" s="304"/>
      <c r="G262" s="304"/>
      <c r="H262" s="304"/>
      <c r="I262" s="304"/>
      <c r="J262" s="304"/>
    </row>
    <row r="263" spans="1:10" ht="15.75" hidden="1" thickBot="1" x14ac:dyDescent="0.3">
      <c r="A263" s="338" t="s">
        <v>28</v>
      </c>
      <c r="B263" s="391"/>
      <c r="C263" s="372"/>
      <c r="D263" s="372"/>
      <c r="E263" s="372"/>
      <c r="F263" s="304"/>
      <c r="G263" s="304"/>
      <c r="H263" s="304"/>
      <c r="I263" s="304"/>
      <c r="J263" s="304"/>
    </row>
    <row r="264" spans="1:10" ht="15.75" hidden="1" thickBot="1" x14ac:dyDescent="0.3">
      <c r="A264" s="338" t="s">
        <v>29</v>
      </c>
      <c r="B264" s="391"/>
      <c r="C264" s="372"/>
      <c r="D264" s="372"/>
      <c r="E264" s="372"/>
      <c r="F264" s="304"/>
      <c r="G264" s="304"/>
      <c r="H264" s="304"/>
      <c r="I264" s="304"/>
      <c r="J264" s="304"/>
    </row>
    <row r="265" spans="1:10" ht="24.75" hidden="1" customHeight="1" thickBot="1" x14ac:dyDescent="0.3">
      <c r="A265" s="335" t="s">
        <v>2</v>
      </c>
      <c r="B265" s="391"/>
      <c r="C265" s="372"/>
      <c r="D265" s="372"/>
      <c r="E265" s="372"/>
      <c r="F265" s="304"/>
      <c r="G265" s="304"/>
      <c r="H265" s="304"/>
      <c r="I265" s="304"/>
      <c r="J265" s="304"/>
    </row>
    <row r="266" spans="1:10" ht="15.75" hidden="1" thickBot="1" x14ac:dyDescent="0.3">
      <c r="A266" s="338" t="s">
        <v>28</v>
      </c>
      <c r="B266" s="391"/>
      <c r="C266" s="372"/>
      <c r="D266" s="372"/>
      <c r="E266" s="372"/>
      <c r="F266" s="304"/>
      <c r="G266" s="304"/>
      <c r="H266" s="304"/>
      <c r="I266" s="304"/>
      <c r="J266" s="304"/>
    </row>
    <row r="267" spans="1:10" ht="15.75" hidden="1" thickBot="1" x14ac:dyDescent="0.3">
      <c r="A267" s="338" t="s">
        <v>29</v>
      </c>
      <c r="B267" s="391"/>
      <c r="C267" s="372"/>
      <c r="D267" s="372"/>
      <c r="E267" s="372"/>
      <c r="F267" s="304"/>
      <c r="G267" s="304"/>
      <c r="H267" s="304"/>
      <c r="I267" s="304"/>
      <c r="J267" s="304"/>
    </row>
    <row r="268" spans="1:10" ht="15.75" hidden="1" thickBot="1" x14ac:dyDescent="0.3">
      <c r="A268" s="335" t="s">
        <v>21</v>
      </c>
      <c r="B268" s="391"/>
      <c r="C268" s="372"/>
      <c r="D268" s="372"/>
      <c r="E268" s="372"/>
      <c r="F268" s="304"/>
      <c r="G268" s="304"/>
      <c r="H268" s="304"/>
      <c r="I268" s="304"/>
      <c r="J268" s="304"/>
    </row>
    <row r="269" spans="1:10" ht="15.75" hidden="1" thickBot="1" x14ac:dyDescent="0.3">
      <c r="A269" s="338" t="s">
        <v>28</v>
      </c>
      <c r="B269" s="391"/>
      <c r="C269" s="372"/>
      <c r="D269" s="372"/>
      <c r="E269" s="372"/>
      <c r="F269" s="304"/>
      <c r="G269" s="304"/>
      <c r="H269" s="304"/>
      <c r="I269" s="304"/>
      <c r="J269" s="304"/>
    </row>
    <row r="270" spans="1:10" ht="15.75" hidden="1" thickBot="1" x14ac:dyDescent="0.3">
      <c r="A270" s="338" t="s">
        <v>29</v>
      </c>
      <c r="B270" s="391"/>
      <c r="C270" s="372"/>
      <c r="D270" s="372"/>
      <c r="E270" s="372"/>
      <c r="F270" s="304"/>
      <c r="G270" s="304"/>
      <c r="H270" s="304"/>
      <c r="I270" s="304"/>
      <c r="J270" s="304"/>
    </row>
    <row r="271" spans="1:10" ht="15.75" hidden="1" thickBot="1" x14ac:dyDescent="0.3">
      <c r="A271" s="335" t="s">
        <v>22</v>
      </c>
      <c r="B271" s="391">
        <v>0</v>
      </c>
      <c r="C271" s="372">
        <v>0</v>
      </c>
      <c r="D271" s="372">
        <v>0</v>
      </c>
      <c r="E271" s="372">
        <v>0</v>
      </c>
      <c r="F271" s="304"/>
      <c r="G271" s="304"/>
      <c r="H271" s="304"/>
      <c r="I271" s="304"/>
      <c r="J271" s="304"/>
    </row>
    <row r="272" spans="1:10" ht="15.75" hidden="1" thickBot="1" x14ac:dyDescent="0.3">
      <c r="A272" s="338" t="s">
        <v>28</v>
      </c>
      <c r="B272" s="391"/>
      <c r="C272" s="372"/>
      <c r="D272" s="372"/>
      <c r="E272" s="372"/>
      <c r="F272" s="304"/>
      <c r="G272" s="304"/>
      <c r="H272" s="304"/>
      <c r="I272" s="304"/>
      <c r="J272" s="304"/>
    </row>
    <row r="273" spans="1:10" ht="15" hidden="1" customHeight="1" thickBot="1" x14ac:dyDescent="0.3">
      <c r="A273" s="338" t="s">
        <v>29</v>
      </c>
      <c r="B273" s="391"/>
      <c r="C273" s="372"/>
      <c r="D273" s="372"/>
      <c r="E273" s="372"/>
      <c r="F273" s="304"/>
      <c r="G273" s="304"/>
      <c r="H273" s="304"/>
      <c r="I273" s="304"/>
      <c r="J273" s="304"/>
    </row>
    <row r="274" spans="1:10" ht="24.75" hidden="1" thickBot="1" x14ac:dyDescent="0.3">
      <c r="A274" s="335" t="s">
        <v>3</v>
      </c>
      <c r="B274" s="391"/>
      <c r="C274" s="372"/>
      <c r="D274" s="372"/>
      <c r="E274" s="372"/>
      <c r="F274" s="304"/>
      <c r="G274" s="304"/>
      <c r="H274" s="304"/>
      <c r="I274" s="304"/>
      <c r="J274" s="304"/>
    </row>
    <row r="275" spans="1:10" ht="15.75" hidden="1" thickBot="1" x14ac:dyDescent="0.3">
      <c r="A275" s="338" t="s">
        <v>28</v>
      </c>
      <c r="B275" s="391"/>
      <c r="C275" s="372"/>
      <c r="D275" s="372"/>
      <c r="E275" s="372"/>
      <c r="F275" s="304"/>
      <c r="G275" s="304"/>
      <c r="H275" s="304"/>
      <c r="I275" s="304"/>
      <c r="J275" s="304"/>
    </row>
    <row r="276" spans="1:10" ht="15.75" hidden="1" thickBot="1" x14ac:dyDescent="0.3">
      <c r="A276" s="338" t="s">
        <v>29</v>
      </c>
      <c r="B276" s="391"/>
      <c r="C276" s="372"/>
      <c r="D276" s="372"/>
      <c r="E276" s="372"/>
      <c r="F276" s="304"/>
      <c r="G276" s="304"/>
      <c r="H276" s="304"/>
      <c r="I276" s="304"/>
      <c r="J276" s="304"/>
    </row>
    <row r="277" spans="1:10" ht="15.75" hidden="1" thickBot="1" x14ac:dyDescent="0.3">
      <c r="A277" s="408" t="s">
        <v>41</v>
      </c>
      <c r="B277" s="391">
        <f>B274+B271+B268+B265+B262+B259+B256</f>
        <v>0</v>
      </c>
      <c r="C277" s="391">
        <f t="shared" ref="C277:E277" si="27">C274+C271+C268+C265+C262+C259+C256</f>
        <v>0</v>
      </c>
      <c r="D277" s="391">
        <f t="shared" si="27"/>
        <v>0</v>
      </c>
      <c r="E277" s="391">
        <f t="shared" si="27"/>
        <v>0</v>
      </c>
      <c r="F277" s="304"/>
      <c r="G277" s="304"/>
      <c r="H277" s="304"/>
      <c r="I277" s="304"/>
      <c r="J277" s="304"/>
    </row>
    <row r="278" spans="1:10" ht="15.75" hidden="1" thickBot="1" x14ac:dyDescent="0.3">
      <c r="A278" s="350" t="s">
        <v>27</v>
      </c>
      <c r="B278" s="409">
        <f>IF(B277-B248=0,0,"Error")</f>
        <v>0</v>
      </c>
      <c r="C278" s="409">
        <f>IF(C277-C248=0,0,"Error")</f>
        <v>0</v>
      </c>
      <c r="D278" s="409">
        <f>IF(D277-D248=0,0,"Error")</f>
        <v>0</v>
      </c>
      <c r="E278" s="409">
        <f>IF(E277-E248=0,0,"Error")</f>
        <v>0</v>
      </c>
      <c r="F278" s="304"/>
      <c r="G278" s="304"/>
      <c r="H278" s="304"/>
      <c r="I278" s="304"/>
      <c r="J278" s="304"/>
    </row>
    <row r="279" spans="1:10" ht="15.75" hidden="1" thickBot="1" x14ac:dyDescent="0.3">
      <c r="A279" s="1907" t="s">
        <v>57</v>
      </c>
      <c r="B279" s="1907"/>
      <c r="C279" s="1907"/>
      <c r="D279" s="1907"/>
      <c r="E279" s="1907"/>
      <c r="F279" s="304"/>
      <c r="G279" s="304"/>
      <c r="H279" s="304"/>
      <c r="I279" s="304"/>
      <c r="J279" s="304"/>
    </row>
    <row r="280" spans="1:10" ht="15.75" hidden="1" thickBot="1" x14ac:dyDescent="0.3">
      <c r="A280" s="1907" t="s">
        <v>1022</v>
      </c>
      <c r="B280" s="1907"/>
      <c r="C280" s="1907"/>
      <c r="D280" s="1907"/>
      <c r="E280" s="1907"/>
      <c r="F280" s="304"/>
      <c r="G280" s="304"/>
      <c r="H280" s="304"/>
      <c r="I280" s="304"/>
      <c r="J280" s="304"/>
    </row>
    <row r="281" spans="1:10" ht="17.25" hidden="1" customHeight="1" thickBot="1" x14ac:dyDescent="0.3">
      <c r="A281" s="363" t="s">
        <v>58</v>
      </c>
      <c r="B281" s="1911" t="s">
        <v>1023</v>
      </c>
      <c r="C281" s="1911"/>
      <c r="D281" s="1911"/>
      <c r="E281" s="1911"/>
      <c r="F281" s="304"/>
      <c r="G281" s="304"/>
      <c r="H281" s="304"/>
      <c r="I281" s="304"/>
      <c r="J281" s="304"/>
    </row>
    <row r="282" spans="1:10" ht="34.5" thickBot="1" x14ac:dyDescent="0.3">
      <c r="A282" s="363" t="s">
        <v>1024</v>
      </c>
      <c r="B282" s="364" t="s">
        <v>1025</v>
      </c>
      <c r="C282" s="365" t="s">
        <v>981</v>
      </c>
      <c r="D282" s="1912" t="s">
        <v>1026</v>
      </c>
      <c r="E282" s="1912"/>
      <c r="F282" s="304"/>
      <c r="G282" s="304"/>
      <c r="H282" s="304"/>
      <c r="I282" s="304"/>
      <c r="J282" s="304"/>
    </row>
    <row r="283" spans="1:10" ht="15.75" thickBot="1" x14ac:dyDescent="0.3">
      <c r="A283" s="403" t="s">
        <v>9</v>
      </c>
      <c r="B283" s="1870" t="s">
        <v>1027</v>
      </c>
      <c r="C283" s="1870"/>
      <c r="D283" s="1870"/>
      <c r="E283" s="1870"/>
      <c r="F283" s="304"/>
      <c r="G283" s="304"/>
      <c r="H283" s="304"/>
      <c r="I283" s="304"/>
      <c r="J283" s="304"/>
    </row>
    <row r="284" spans="1:10" ht="31.5" customHeight="1" thickBot="1" x14ac:dyDescent="0.3">
      <c r="A284" s="313" t="s">
        <v>13</v>
      </c>
      <c r="B284" s="1219" t="s">
        <v>1028</v>
      </c>
      <c r="C284" s="1220"/>
      <c r="D284" s="1220"/>
      <c r="E284" s="1221"/>
      <c r="F284" s="304"/>
      <c r="G284" s="304"/>
      <c r="H284" s="304"/>
      <c r="I284" s="304"/>
      <c r="J284" s="304"/>
    </row>
    <row r="285" spans="1:10" ht="44.25" customHeight="1" x14ac:dyDescent="0.25">
      <c r="A285" s="1189"/>
      <c r="B285" s="325">
        <v>2019</v>
      </c>
      <c r="C285" s="325">
        <v>2020</v>
      </c>
      <c r="D285" s="325">
        <v>2021</v>
      </c>
      <c r="E285" s="325">
        <v>2022</v>
      </c>
      <c r="F285" s="370"/>
      <c r="G285" s="370"/>
      <c r="H285" s="370"/>
      <c r="I285" s="370"/>
      <c r="J285" s="370"/>
    </row>
    <row r="286" spans="1:10" ht="17.25" customHeight="1" thickBot="1" x14ac:dyDescent="0.3">
      <c r="A286" s="1190"/>
      <c r="B286" s="354" t="s">
        <v>5</v>
      </c>
      <c r="C286" s="354" t="s">
        <v>6</v>
      </c>
      <c r="D286" s="354" t="s">
        <v>6</v>
      </c>
      <c r="E286" s="354" t="s">
        <v>6</v>
      </c>
      <c r="F286" s="370"/>
      <c r="G286" s="370"/>
      <c r="H286" s="370"/>
      <c r="I286" s="370"/>
      <c r="J286" s="370"/>
    </row>
    <row r="287" spans="1:10" ht="22.5" customHeight="1" thickBot="1" x14ac:dyDescent="0.3">
      <c r="A287" s="313" t="s">
        <v>8</v>
      </c>
      <c r="B287" s="355">
        <v>705</v>
      </c>
      <c r="C287" s="355">
        <v>725</v>
      </c>
      <c r="D287" s="355">
        <v>770</v>
      </c>
      <c r="E287" s="355">
        <v>805</v>
      </c>
      <c r="F287" s="370"/>
      <c r="G287" s="370"/>
      <c r="H287" s="370"/>
      <c r="I287" s="370"/>
      <c r="J287" s="370"/>
    </row>
    <row r="288" spans="1:10" ht="18.75" customHeight="1" thickBot="1" x14ac:dyDescent="0.3">
      <c r="A288" s="313" t="s">
        <v>14</v>
      </c>
      <c r="B288" s="355">
        <v>4000</v>
      </c>
      <c r="C288" s="355">
        <v>4000</v>
      </c>
      <c r="D288" s="355">
        <v>5000</v>
      </c>
      <c r="E288" s="355">
        <v>5000</v>
      </c>
      <c r="F288" s="304"/>
      <c r="G288" s="304"/>
      <c r="H288" s="304"/>
      <c r="I288" s="304"/>
      <c r="J288" s="304"/>
    </row>
    <row r="289" spans="1:10" ht="12.75" customHeight="1" thickBot="1" x14ac:dyDescent="0.3">
      <c r="A289" s="313" t="s">
        <v>20</v>
      </c>
      <c r="B289" s="355">
        <f>B288/B287</f>
        <v>5.6737588652482271</v>
      </c>
      <c r="C289" s="355">
        <f t="shared" ref="C289:E289" si="28">C288/C287</f>
        <v>5.5172413793103452</v>
      </c>
      <c r="D289" s="355">
        <f t="shared" si="28"/>
        <v>6.4935064935064934</v>
      </c>
      <c r="E289" s="355">
        <f t="shared" si="28"/>
        <v>6.2111801242236027</v>
      </c>
      <c r="F289" s="304"/>
      <c r="G289" s="304"/>
      <c r="H289" s="304"/>
      <c r="I289" s="304"/>
      <c r="J289" s="304"/>
    </row>
    <row r="290" spans="1:10" ht="12.75" customHeight="1" thickBot="1" x14ac:dyDescent="0.3">
      <c r="A290" s="313" t="s">
        <v>15</v>
      </c>
      <c r="B290" s="332" t="s">
        <v>19</v>
      </c>
      <c r="C290" s="333">
        <f>C287/B287-1</f>
        <v>2.8368794326241176E-2</v>
      </c>
      <c r="D290" s="333">
        <f t="shared" ref="D290:E292" si="29">D287/C287-1</f>
        <v>6.2068965517241281E-2</v>
      </c>
      <c r="E290" s="333">
        <f t="shared" si="29"/>
        <v>4.5454545454545414E-2</v>
      </c>
      <c r="F290" s="304"/>
      <c r="G290" s="304"/>
      <c r="H290" s="304"/>
      <c r="I290" s="304"/>
      <c r="J290" s="304"/>
    </row>
    <row r="291" spans="1:10" ht="15.75" thickBot="1" x14ac:dyDescent="0.3">
      <c r="A291" s="313" t="s">
        <v>16</v>
      </c>
      <c r="B291" s="332" t="s">
        <v>19</v>
      </c>
      <c r="C291" s="333">
        <f>C288/B288-1</f>
        <v>0</v>
      </c>
      <c r="D291" s="333">
        <f t="shared" si="29"/>
        <v>0.25</v>
      </c>
      <c r="E291" s="333">
        <f t="shared" si="29"/>
        <v>0</v>
      </c>
      <c r="F291" s="304"/>
      <c r="G291" s="304"/>
      <c r="H291" s="304"/>
      <c r="I291" s="304"/>
      <c r="J291" s="304"/>
    </row>
    <row r="292" spans="1:10" ht="15.75" thickBot="1" x14ac:dyDescent="0.3">
      <c r="A292" s="313" t="s">
        <v>17</v>
      </c>
      <c r="B292" s="332" t="s">
        <v>19</v>
      </c>
      <c r="C292" s="333">
        <f>C289/B289-1</f>
        <v>-2.7586206896551668E-2</v>
      </c>
      <c r="D292" s="333">
        <f t="shared" si="29"/>
        <v>0.17694805194805197</v>
      </c>
      <c r="E292" s="333">
        <f t="shared" si="29"/>
        <v>-4.3478260869565188E-2</v>
      </c>
      <c r="F292" s="304"/>
      <c r="G292" s="304"/>
      <c r="H292" s="304"/>
      <c r="I292" s="304"/>
      <c r="J292" s="304"/>
    </row>
    <row r="293" spans="1:10" ht="15.75" thickBot="1" x14ac:dyDescent="0.3">
      <c r="A293" s="1210" t="s">
        <v>1029</v>
      </c>
      <c r="B293" s="1211"/>
      <c r="C293" s="1211"/>
      <c r="D293" s="1211"/>
      <c r="E293" s="1212"/>
      <c r="F293" s="304"/>
      <c r="G293" s="304"/>
      <c r="H293" s="304"/>
      <c r="I293" s="304"/>
      <c r="J293" s="304"/>
    </row>
    <row r="294" spans="1:10" x14ac:dyDescent="0.25">
      <c r="A294" s="1189"/>
      <c r="B294" s="325">
        <v>2019</v>
      </c>
      <c r="C294" s="325">
        <v>2020</v>
      </c>
      <c r="D294" s="325">
        <v>2021</v>
      </c>
      <c r="E294" s="325">
        <v>2022</v>
      </c>
      <c r="F294" s="412"/>
      <c r="G294" s="412"/>
      <c r="H294" s="412"/>
      <c r="I294" s="412"/>
      <c r="J294" s="412"/>
    </row>
    <row r="295" spans="1:10" ht="15.75" thickBot="1" x14ac:dyDescent="0.3">
      <c r="A295" s="1190"/>
      <c r="B295" s="354" t="s">
        <v>5</v>
      </c>
      <c r="C295" s="354" t="s">
        <v>6</v>
      </c>
      <c r="D295" s="354" t="s">
        <v>6</v>
      </c>
      <c r="E295" s="354" t="s">
        <v>6</v>
      </c>
      <c r="F295" s="304"/>
      <c r="G295" s="304"/>
      <c r="H295" s="304"/>
      <c r="I295" s="304"/>
      <c r="J295" s="304"/>
    </row>
    <row r="296" spans="1:10" ht="15.75" thickBot="1" x14ac:dyDescent="0.3">
      <c r="A296" s="356" t="s">
        <v>59</v>
      </c>
      <c r="B296" s="357">
        <f>B297+B298+B299+B300</f>
        <v>4000</v>
      </c>
      <c r="C296" s="357">
        <f t="shared" ref="C296:E296" si="30">C297+C298+C299+C300</f>
        <v>4000</v>
      </c>
      <c r="D296" s="357">
        <f t="shared" si="30"/>
        <v>5000</v>
      </c>
      <c r="E296" s="357">
        <f t="shared" si="30"/>
        <v>5000</v>
      </c>
      <c r="F296" s="304"/>
      <c r="G296" s="304"/>
      <c r="H296" s="304"/>
      <c r="I296" s="304"/>
      <c r="J296" s="304"/>
    </row>
    <row r="297" spans="1:10" ht="15.75" thickBot="1" x14ac:dyDescent="0.3">
      <c r="A297" s="358" t="s">
        <v>28</v>
      </c>
      <c r="B297" s="355">
        <v>4000</v>
      </c>
      <c r="C297" s="355">
        <v>4000</v>
      </c>
      <c r="D297" s="355">
        <v>5000</v>
      </c>
      <c r="E297" s="355">
        <v>5000</v>
      </c>
      <c r="F297" s="304"/>
      <c r="G297" s="304"/>
      <c r="H297" s="304"/>
      <c r="I297" s="304"/>
      <c r="J297" s="304"/>
    </row>
    <row r="298" spans="1:10" ht="12.75" customHeight="1" thickBot="1" x14ac:dyDescent="0.3">
      <c r="A298" s="358" t="s">
        <v>60</v>
      </c>
      <c r="B298" s="357"/>
      <c r="C298" s="357"/>
      <c r="D298" s="357"/>
      <c r="E298" s="357"/>
      <c r="F298" s="304"/>
      <c r="G298" s="304"/>
      <c r="H298" s="304"/>
      <c r="I298" s="304"/>
      <c r="J298" s="304"/>
    </row>
    <row r="299" spans="1:10" ht="12" customHeight="1" thickBot="1" x14ac:dyDescent="0.3">
      <c r="A299" s="358" t="s">
        <v>42</v>
      </c>
      <c r="B299" s="357"/>
      <c r="C299" s="357"/>
      <c r="D299" s="357"/>
      <c r="E299" s="357"/>
      <c r="F299" s="304"/>
      <c r="G299" s="304"/>
      <c r="H299" s="304"/>
      <c r="I299" s="304"/>
      <c r="J299" s="304"/>
    </row>
    <row r="300" spans="1:10" ht="15.75" thickBot="1" x14ac:dyDescent="0.3">
      <c r="A300" s="358" t="s">
        <v>43</v>
      </c>
      <c r="B300" s="357"/>
      <c r="C300" s="357"/>
      <c r="D300" s="357"/>
      <c r="E300" s="357"/>
      <c r="F300" s="304"/>
      <c r="G300" s="304"/>
      <c r="H300" s="304"/>
      <c r="I300" s="304"/>
      <c r="J300" s="304"/>
    </row>
    <row r="301" spans="1:10" ht="15.75" thickBot="1" x14ac:dyDescent="0.3">
      <c r="A301" s="356" t="s">
        <v>61</v>
      </c>
      <c r="B301" s="359">
        <f>B302+B303+B304+B305</f>
        <v>0</v>
      </c>
      <c r="C301" s="359">
        <f t="shared" ref="C301:E301" si="31">C302+C303+C304+C305</f>
        <v>0</v>
      </c>
      <c r="D301" s="359">
        <f t="shared" si="31"/>
        <v>0</v>
      </c>
      <c r="E301" s="359">
        <f t="shared" si="31"/>
        <v>0</v>
      </c>
      <c r="F301" s="304"/>
      <c r="G301" s="304"/>
      <c r="H301" s="304"/>
      <c r="I301" s="304"/>
      <c r="J301" s="304"/>
    </row>
    <row r="302" spans="1:10" ht="15.75" thickBot="1" x14ac:dyDescent="0.3">
      <c r="A302" s="358" t="s">
        <v>28</v>
      </c>
      <c r="B302" s="359">
        <v>0</v>
      </c>
      <c r="C302" s="357">
        <v>0</v>
      </c>
      <c r="D302" s="357">
        <v>0</v>
      </c>
      <c r="E302" s="357">
        <v>0</v>
      </c>
      <c r="F302" s="304"/>
      <c r="G302" s="304"/>
      <c r="H302" s="304"/>
      <c r="I302" s="304"/>
      <c r="J302" s="304"/>
    </row>
    <row r="303" spans="1:10" ht="15.75" thickBot="1" x14ac:dyDescent="0.3">
      <c r="A303" s="358" t="s">
        <v>60</v>
      </c>
      <c r="B303" s="359"/>
      <c r="C303" s="357"/>
      <c r="D303" s="357"/>
      <c r="E303" s="357"/>
      <c r="F303" s="304"/>
      <c r="G303" s="304"/>
      <c r="H303" s="304"/>
      <c r="I303" s="304"/>
      <c r="J303" s="304"/>
    </row>
    <row r="304" spans="1:10" ht="15.75" thickBot="1" x14ac:dyDescent="0.3">
      <c r="A304" s="358" t="s">
        <v>42</v>
      </c>
      <c r="B304" s="359"/>
      <c r="C304" s="357"/>
      <c r="D304" s="357"/>
      <c r="E304" s="357"/>
      <c r="F304" s="304"/>
      <c r="G304" s="304"/>
      <c r="H304" s="304"/>
      <c r="I304" s="304"/>
      <c r="J304" s="304"/>
    </row>
    <row r="305" spans="1:10" ht="15.75" thickBot="1" x14ac:dyDescent="0.3">
      <c r="A305" s="358" t="s">
        <v>43</v>
      </c>
      <c r="B305" s="359"/>
      <c r="C305" s="357"/>
      <c r="D305" s="357"/>
      <c r="E305" s="357"/>
      <c r="F305" s="304"/>
      <c r="G305" s="304"/>
      <c r="H305" s="304"/>
      <c r="I305" s="304"/>
      <c r="J305" s="304"/>
    </row>
    <row r="306" spans="1:10" ht="15.75" thickBot="1" x14ac:dyDescent="0.3">
      <c r="A306" s="384" t="s">
        <v>71</v>
      </c>
      <c r="B306" s="359">
        <f>B296+B301</f>
        <v>4000</v>
      </c>
      <c r="C306" s="359">
        <f t="shared" ref="C306:E306" si="32">C296+C301</f>
        <v>4000</v>
      </c>
      <c r="D306" s="359">
        <f t="shared" si="32"/>
        <v>5000</v>
      </c>
      <c r="E306" s="359">
        <f t="shared" si="32"/>
        <v>5000</v>
      </c>
      <c r="F306" s="304"/>
      <c r="G306" s="304"/>
      <c r="H306" s="304"/>
      <c r="I306" s="304"/>
      <c r="J306" s="304"/>
    </row>
    <row r="307" spans="1:10" ht="15.75" thickBot="1" x14ac:dyDescent="0.3">
      <c r="A307" s="385" t="s">
        <v>27</v>
      </c>
      <c r="B307" s="359">
        <f>B306-B288</f>
        <v>0</v>
      </c>
      <c r="C307" s="359">
        <f t="shared" ref="C307:E307" si="33">C306-C288</f>
        <v>0</v>
      </c>
      <c r="D307" s="359">
        <f t="shared" si="33"/>
        <v>0</v>
      </c>
      <c r="E307" s="359">
        <f t="shared" si="33"/>
        <v>0</v>
      </c>
      <c r="F307" s="304"/>
      <c r="G307" s="304"/>
      <c r="H307" s="304"/>
      <c r="I307" s="304"/>
      <c r="J307" s="304"/>
    </row>
    <row r="308" spans="1:10" ht="45.75" thickBot="1" x14ac:dyDescent="0.3">
      <c r="A308" s="323" t="s">
        <v>1030</v>
      </c>
      <c r="B308" s="382" t="s">
        <v>1031</v>
      </c>
      <c r="C308" s="386" t="s">
        <v>981</v>
      </c>
      <c r="D308" s="1877" t="s">
        <v>1032</v>
      </c>
      <c r="E308" s="1878"/>
      <c r="F308" s="304"/>
      <c r="G308" s="304"/>
      <c r="H308" s="304"/>
      <c r="I308" s="304"/>
      <c r="J308" s="304"/>
    </row>
    <row r="309" spans="1:10" ht="31.5" customHeight="1" thickBot="1" x14ac:dyDescent="0.3">
      <c r="A309" s="323"/>
      <c r="B309" s="1908" t="s">
        <v>1033</v>
      </c>
      <c r="C309" s="1909"/>
      <c r="D309" s="1909"/>
      <c r="E309" s="1910"/>
      <c r="F309" s="304"/>
      <c r="G309" s="304"/>
      <c r="H309" s="304"/>
      <c r="I309" s="304"/>
      <c r="J309" s="304"/>
    </row>
    <row r="310" spans="1:10" ht="36.75" customHeight="1" thickBot="1" x14ac:dyDescent="0.3">
      <c r="A310" s="313" t="s">
        <v>9</v>
      </c>
      <c r="B310" s="1896" t="s">
        <v>1034</v>
      </c>
      <c r="C310" s="1897"/>
      <c r="D310" s="1897"/>
      <c r="E310" s="1898"/>
      <c r="F310" s="304"/>
      <c r="G310" s="304"/>
      <c r="H310" s="304"/>
      <c r="I310" s="304"/>
      <c r="J310" s="304"/>
    </row>
    <row r="311" spans="1:10" ht="15.75" thickBot="1" x14ac:dyDescent="0.3">
      <c r="A311" s="313" t="s">
        <v>13</v>
      </c>
      <c r="B311" s="1194" t="s">
        <v>1028</v>
      </c>
      <c r="C311" s="1195"/>
      <c r="D311" s="1195"/>
      <c r="E311" s="1196"/>
      <c r="F311" s="304"/>
      <c r="G311" s="304"/>
      <c r="H311" s="304"/>
      <c r="I311" s="304"/>
      <c r="J311" s="304"/>
    </row>
    <row r="312" spans="1:10" ht="35.25" customHeight="1" x14ac:dyDescent="0.25">
      <c r="A312" s="1189"/>
      <c r="B312" s="325">
        <v>2019</v>
      </c>
      <c r="C312" s="325">
        <v>2020</v>
      </c>
      <c r="D312" s="325">
        <v>2021</v>
      </c>
      <c r="E312" s="325">
        <v>2022</v>
      </c>
      <c r="F312" s="304"/>
      <c r="G312" s="304"/>
      <c r="H312" s="304"/>
      <c r="I312" s="304"/>
      <c r="J312" s="304"/>
    </row>
    <row r="313" spans="1:10" ht="24.75" customHeight="1" thickBot="1" x14ac:dyDescent="0.3">
      <c r="A313" s="1190"/>
      <c r="B313" s="354" t="s">
        <v>5</v>
      </c>
      <c r="C313" s="354" t="s">
        <v>6</v>
      </c>
      <c r="D313" s="354" t="s">
        <v>6</v>
      </c>
      <c r="E313" s="354" t="s">
        <v>6</v>
      </c>
      <c r="F313" s="304"/>
      <c r="G313" s="304"/>
      <c r="H313" s="304"/>
      <c r="I313" s="304"/>
      <c r="J313" s="304"/>
    </row>
    <row r="314" spans="1:10" ht="26.25" customHeight="1" thickBot="1" x14ac:dyDescent="0.3">
      <c r="A314" s="313" t="s">
        <v>8</v>
      </c>
      <c r="B314" s="355">
        <v>340</v>
      </c>
      <c r="C314" s="355">
        <v>360</v>
      </c>
      <c r="D314" s="355">
        <v>390</v>
      </c>
      <c r="E314" s="332">
        <v>405</v>
      </c>
      <c r="F314" s="304"/>
      <c r="G314" s="304"/>
      <c r="H314" s="304"/>
      <c r="I314" s="304"/>
      <c r="J314" s="304"/>
    </row>
    <row r="315" spans="1:10" ht="17.25" customHeight="1" thickBot="1" x14ac:dyDescent="0.3">
      <c r="A315" s="313" t="s">
        <v>14</v>
      </c>
      <c r="B315" s="355">
        <v>15035</v>
      </c>
      <c r="C315" s="355">
        <v>15200</v>
      </c>
      <c r="D315" s="355">
        <v>22000</v>
      </c>
      <c r="E315" s="355">
        <v>26000</v>
      </c>
      <c r="F315" s="304"/>
      <c r="G315" s="304"/>
      <c r="H315" s="304"/>
      <c r="I315" s="304"/>
      <c r="J315" s="304"/>
    </row>
    <row r="316" spans="1:10" ht="12.75" customHeight="1" thickBot="1" x14ac:dyDescent="0.3">
      <c r="A316" s="313" t="s">
        <v>20</v>
      </c>
      <c r="B316" s="355">
        <f>B315/B314</f>
        <v>44.220588235294116</v>
      </c>
      <c r="C316" s="355">
        <f t="shared" ref="C316:E316" si="34">C315/C314</f>
        <v>42.222222222222221</v>
      </c>
      <c r="D316" s="355">
        <f t="shared" si="34"/>
        <v>56.410256410256409</v>
      </c>
      <c r="E316" s="355">
        <f t="shared" si="34"/>
        <v>64.197530864197532</v>
      </c>
      <c r="F316" s="304"/>
      <c r="G316" s="304"/>
      <c r="H316" s="304"/>
      <c r="I316" s="304"/>
      <c r="J316" s="304"/>
    </row>
    <row r="317" spans="1:10" ht="13.5" customHeight="1" thickBot="1" x14ac:dyDescent="0.3">
      <c r="A317" s="313" t="s">
        <v>15</v>
      </c>
      <c r="B317" s="332" t="s">
        <v>19</v>
      </c>
      <c r="C317" s="333">
        <f>C314/B314-1</f>
        <v>5.8823529411764719E-2</v>
      </c>
      <c r="D317" s="333">
        <f t="shared" ref="D317:E319" si="35">D314/C314-1</f>
        <v>8.3333333333333259E-2</v>
      </c>
      <c r="E317" s="333">
        <f t="shared" si="35"/>
        <v>3.8461538461538547E-2</v>
      </c>
      <c r="F317" s="304"/>
      <c r="G317" s="304"/>
      <c r="H317" s="304"/>
      <c r="I317" s="304"/>
      <c r="J317" s="304"/>
    </row>
    <row r="318" spans="1:10" ht="15.75" thickBot="1" x14ac:dyDescent="0.3">
      <c r="A318" s="313" t="s">
        <v>16</v>
      </c>
      <c r="B318" s="332" t="s">
        <v>19</v>
      </c>
      <c r="C318" s="333">
        <f>C315/B315-1</f>
        <v>1.0974393082806788E-2</v>
      </c>
      <c r="D318" s="333">
        <f t="shared" si="35"/>
        <v>0.44736842105263164</v>
      </c>
      <c r="E318" s="333">
        <f t="shared" si="35"/>
        <v>0.18181818181818188</v>
      </c>
      <c r="F318" s="304"/>
      <c r="G318" s="304"/>
      <c r="H318" s="304"/>
      <c r="I318" s="304"/>
      <c r="J318" s="304"/>
    </row>
    <row r="319" spans="1:10" ht="15.75" thickBot="1" x14ac:dyDescent="0.3">
      <c r="A319" s="313" t="s">
        <v>17</v>
      </c>
      <c r="B319" s="332" t="s">
        <v>19</v>
      </c>
      <c r="C319" s="333">
        <f>C316/B316-1</f>
        <v>-4.5190850977349095E-2</v>
      </c>
      <c r="D319" s="333">
        <f t="shared" si="35"/>
        <v>0.33603238866396756</v>
      </c>
      <c r="E319" s="333">
        <f t="shared" si="35"/>
        <v>0.1380471380471382</v>
      </c>
      <c r="F319" s="304"/>
      <c r="G319" s="304"/>
      <c r="H319" s="304"/>
      <c r="I319" s="304"/>
      <c r="J319" s="304"/>
    </row>
    <row r="320" spans="1:10" ht="15.75" thickBot="1" x14ac:dyDescent="0.3">
      <c r="A320" s="1210" t="s">
        <v>1035</v>
      </c>
      <c r="B320" s="1211"/>
      <c r="C320" s="1211"/>
      <c r="D320" s="1211"/>
      <c r="E320" s="1212"/>
      <c r="F320" s="304"/>
      <c r="G320" s="304"/>
      <c r="H320" s="304"/>
      <c r="I320" s="304"/>
      <c r="J320" s="304"/>
    </row>
    <row r="321" spans="1:10" x14ac:dyDescent="0.25">
      <c r="A321" s="1189"/>
      <c r="B321" s="325">
        <v>2019</v>
      </c>
      <c r="C321" s="325">
        <v>2020</v>
      </c>
      <c r="D321" s="325">
        <v>2021</v>
      </c>
      <c r="E321" s="325">
        <v>2022</v>
      </c>
      <c r="F321" s="412"/>
      <c r="G321" s="412"/>
      <c r="H321" s="412"/>
      <c r="I321" s="412"/>
      <c r="J321" s="412"/>
    </row>
    <row r="322" spans="1:10" ht="15.75" thickBot="1" x14ac:dyDescent="0.3">
      <c r="A322" s="1190"/>
      <c r="B322" s="354" t="s">
        <v>5</v>
      </c>
      <c r="C322" s="354" t="s">
        <v>6</v>
      </c>
      <c r="D322" s="354" t="s">
        <v>6</v>
      </c>
      <c r="E322" s="354" t="s">
        <v>6</v>
      </c>
      <c r="F322" s="304"/>
      <c r="G322" s="304"/>
      <c r="H322" s="304"/>
      <c r="I322" s="304"/>
      <c r="J322" s="304"/>
    </row>
    <row r="323" spans="1:10" ht="15.75" thickBot="1" x14ac:dyDescent="0.3">
      <c r="A323" s="356" t="s">
        <v>59</v>
      </c>
      <c r="B323" s="357">
        <f>B324+B325+B326+B327</f>
        <v>15035</v>
      </c>
      <c r="C323" s="357">
        <f t="shared" ref="C323:E323" si="36">C324+C325+C326+C327</f>
        <v>15200</v>
      </c>
      <c r="D323" s="357">
        <f t="shared" si="36"/>
        <v>22000</v>
      </c>
      <c r="E323" s="357">
        <f t="shared" si="36"/>
        <v>26000</v>
      </c>
      <c r="F323" s="304"/>
      <c r="G323" s="304"/>
      <c r="H323" s="304"/>
      <c r="I323" s="304"/>
      <c r="J323" s="304"/>
    </row>
    <row r="324" spans="1:10" ht="15.75" thickBot="1" x14ac:dyDescent="0.3">
      <c r="A324" s="358" t="s">
        <v>28</v>
      </c>
      <c r="B324" s="355">
        <v>15035</v>
      </c>
      <c r="C324" s="355">
        <v>15200</v>
      </c>
      <c r="D324" s="355">
        <v>22000</v>
      </c>
      <c r="E324" s="355">
        <v>26000</v>
      </c>
      <c r="F324" s="304"/>
      <c r="G324" s="304"/>
      <c r="H324" s="304"/>
      <c r="I324" s="304"/>
      <c r="J324" s="304"/>
    </row>
    <row r="325" spans="1:10" ht="12.75" customHeight="1" thickBot="1" x14ac:dyDescent="0.3">
      <c r="A325" s="358" t="s">
        <v>60</v>
      </c>
      <c r="B325" s="357"/>
      <c r="C325" s="357"/>
      <c r="D325" s="357"/>
      <c r="E325" s="357"/>
      <c r="F325" s="304"/>
      <c r="G325" s="304"/>
      <c r="H325" s="304"/>
      <c r="I325" s="304"/>
      <c r="J325" s="304"/>
    </row>
    <row r="326" spans="1:10" ht="12" customHeight="1" thickBot="1" x14ac:dyDescent="0.3">
      <c r="A326" s="358" t="s">
        <v>42</v>
      </c>
      <c r="B326" s="357"/>
      <c r="C326" s="357"/>
      <c r="D326" s="357"/>
      <c r="E326" s="357"/>
      <c r="F326" s="304"/>
      <c r="G326" s="304"/>
      <c r="H326" s="304"/>
      <c r="I326" s="304"/>
      <c r="J326" s="304"/>
    </row>
    <row r="327" spans="1:10" ht="15.75" thickBot="1" x14ac:dyDescent="0.3">
      <c r="A327" s="358" t="s">
        <v>43</v>
      </c>
      <c r="B327" s="357"/>
      <c r="C327" s="357"/>
      <c r="D327" s="357"/>
      <c r="E327" s="357"/>
      <c r="F327" s="304"/>
      <c r="G327" s="304"/>
      <c r="H327" s="304"/>
      <c r="I327" s="304"/>
      <c r="J327" s="304"/>
    </row>
    <row r="328" spans="1:10" ht="15.75" thickBot="1" x14ac:dyDescent="0.3">
      <c r="A328" s="356" t="s">
        <v>61</v>
      </c>
      <c r="B328" s="359">
        <f>B329+B330+B331+B332</f>
        <v>0</v>
      </c>
      <c r="C328" s="359">
        <f t="shared" ref="C328:E328" si="37">C329+C330+C331+C332</f>
        <v>0</v>
      </c>
      <c r="D328" s="359">
        <f t="shared" si="37"/>
        <v>0</v>
      </c>
      <c r="E328" s="359">
        <f t="shared" si="37"/>
        <v>0</v>
      </c>
      <c r="F328" s="304"/>
      <c r="G328" s="304"/>
      <c r="H328" s="304"/>
      <c r="I328" s="304"/>
      <c r="J328" s="304"/>
    </row>
    <row r="329" spans="1:10" ht="15.75" thickBot="1" x14ac:dyDescent="0.3">
      <c r="A329" s="358" t="s">
        <v>28</v>
      </c>
      <c r="B329" s="359">
        <v>0</v>
      </c>
      <c r="C329" s="413">
        <v>0</v>
      </c>
      <c r="D329" s="357">
        <v>0</v>
      </c>
      <c r="E329" s="357">
        <v>0</v>
      </c>
      <c r="F329" s="304"/>
      <c r="G329" s="304"/>
      <c r="H329" s="304"/>
      <c r="I329" s="304"/>
      <c r="J329" s="304"/>
    </row>
    <row r="330" spans="1:10" ht="15.75" thickBot="1" x14ac:dyDescent="0.3">
      <c r="A330" s="358" t="s">
        <v>60</v>
      </c>
      <c r="B330" s="359"/>
      <c r="C330" s="357"/>
      <c r="D330" s="357"/>
      <c r="E330" s="357"/>
      <c r="F330" s="304"/>
      <c r="G330" s="304"/>
      <c r="H330" s="304"/>
      <c r="I330" s="304"/>
      <c r="J330" s="304"/>
    </row>
    <row r="331" spans="1:10" ht="15.75" thickBot="1" x14ac:dyDescent="0.3">
      <c r="A331" s="358" t="s">
        <v>42</v>
      </c>
      <c r="B331" s="359"/>
      <c r="C331" s="357"/>
      <c r="D331" s="357"/>
      <c r="E331" s="357"/>
      <c r="F331" s="304"/>
      <c r="G331" s="304"/>
      <c r="H331" s="304"/>
      <c r="I331" s="304"/>
      <c r="J331" s="304"/>
    </row>
    <row r="332" spans="1:10" ht="15.75" thickBot="1" x14ac:dyDescent="0.3">
      <c r="A332" s="358" t="s">
        <v>43</v>
      </c>
      <c r="B332" s="359"/>
      <c r="C332" s="357"/>
      <c r="D332" s="357"/>
      <c r="E332" s="357"/>
      <c r="F332" s="304"/>
      <c r="G332" s="304"/>
      <c r="H332" s="304"/>
      <c r="I332" s="304"/>
      <c r="J332" s="304"/>
    </row>
    <row r="333" spans="1:10" ht="15.75" thickBot="1" x14ac:dyDescent="0.3">
      <c r="A333" s="384" t="s">
        <v>1036</v>
      </c>
      <c r="B333" s="359">
        <f>B323+B328</f>
        <v>15035</v>
      </c>
      <c r="C333" s="359">
        <f t="shared" ref="C333:E333" si="38">C323+C328</f>
        <v>15200</v>
      </c>
      <c r="D333" s="359">
        <f t="shared" si="38"/>
        <v>22000</v>
      </c>
      <c r="E333" s="359">
        <f t="shared" si="38"/>
        <v>26000</v>
      </c>
      <c r="F333" s="304"/>
      <c r="G333" s="304"/>
      <c r="H333" s="304"/>
      <c r="I333" s="304"/>
      <c r="J333" s="304"/>
    </row>
    <row r="334" spans="1:10" ht="39" customHeight="1" thickBot="1" x14ac:dyDescent="0.3">
      <c r="A334" s="414" t="s">
        <v>164</v>
      </c>
      <c r="B334" s="415"/>
      <c r="C334" s="416" t="s">
        <v>981</v>
      </c>
      <c r="D334" s="417"/>
      <c r="E334" s="418"/>
      <c r="F334" s="304"/>
      <c r="G334" s="304"/>
      <c r="H334" s="304"/>
      <c r="I334" s="304"/>
      <c r="J334" s="304"/>
    </row>
    <row r="335" spans="1:10" ht="15.75" thickBot="1" x14ac:dyDescent="0.3">
      <c r="A335" s="403" t="s">
        <v>9</v>
      </c>
      <c r="B335" s="1870"/>
      <c r="C335" s="1870"/>
      <c r="D335" s="1870"/>
      <c r="E335" s="1870"/>
      <c r="F335" s="304"/>
      <c r="G335" s="304"/>
      <c r="H335" s="304"/>
      <c r="I335" s="304"/>
      <c r="J335" s="304"/>
    </row>
    <row r="336" spans="1:10" ht="15.75" thickBot="1" x14ac:dyDescent="0.3">
      <c r="A336" s="403" t="s">
        <v>13</v>
      </c>
      <c r="B336" s="1870"/>
      <c r="C336" s="1870"/>
      <c r="D336" s="1870"/>
      <c r="E336" s="1870"/>
      <c r="F336" s="304"/>
      <c r="G336" s="304"/>
      <c r="H336" s="304"/>
      <c r="I336" s="304"/>
      <c r="J336" s="304"/>
    </row>
    <row r="337" spans="1:10" ht="15.75" thickBot="1" x14ac:dyDescent="0.3">
      <c r="A337" s="1870"/>
      <c r="B337" s="334">
        <v>2018</v>
      </c>
      <c r="C337" s="334">
        <v>2019</v>
      </c>
      <c r="D337" s="334">
        <v>2020</v>
      </c>
      <c r="E337" s="334">
        <v>2021</v>
      </c>
      <c r="F337" s="304"/>
      <c r="G337" s="304"/>
      <c r="H337" s="304"/>
      <c r="I337" s="304"/>
      <c r="J337" s="304"/>
    </row>
    <row r="338" spans="1:10" ht="15.75" hidden="1" thickBot="1" x14ac:dyDescent="0.3">
      <c r="A338" s="1870"/>
      <c r="B338" s="334" t="s">
        <v>5</v>
      </c>
      <c r="C338" s="334" t="s">
        <v>6</v>
      </c>
      <c r="D338" s="334" t="s">
        <v>6</v>
      </c>
      <c r="E338" s="334" t="s">
        <v>6</v>
      </c>
      <c r="F338" s="304"/>
      <c r="G338" s="304"/>
      <c r="H338" s="304"/>
      <c r="I338" s="304"/>
      <c r="J338" s="304"/>
    </row>
    <row r="339" spans="1:10" ht="17.25" hidden="1" customHeight="1" thickBot="1" x14ac:dyDescent="0.3">
      <c r="A339" s="403" t="s">
        <v>8</v>
      </c>
      <c r="B339" s="403"/>
      <c r="C339" s="403"/>
      <c r="D339" s="403"/>
      <c r="E339" s="403"/>
      <c r="F339" s="304"/>
      <c r="G339" s="304"/>
      <c r="H339" s="304"/>
      <c r="I339" s="304"/>
      <c r="J339" s="304"/>
    </row>
    <row r="340" spans="1:10" ht="15.75" hidden="1" thickBot="1" x14ac:dyDescent="0.3">
      <c r="A340" s="403" t="s">
        <v>14</v>
      </c>
      <c r="B340" s="378">
        <f>B358</f>
        <v>0</v>
      </c>
      <c r="C340" s="378">
        <f t="shared" ref="C340:E340" si="39">C358</f>
        <v>0</v>
      </c>
      <c r="D340" s="378">
        <f t="shared" si="39"/>
        <v>0</v>
      </c>
      <c r="E340" s="378">
        <f t="shared" si="39"/>
        <v>0</v>
      </c>
      <c r="F340" s="304"/>
      <c r="G340" s="304"/>
      <c r="H340" s="304"/>
      <c r="I340" s="304"/>
      <c r="J340" s="304"/>
    </row>
    <row r="341" spans="1:10" ht="12.75" hidden="1" customHeight="1" x14ac:dyDescent="0.25">
      <c r="A341" s="403" t="s">
        <v>20</v>
      </c>
      <c r="B341" s="378" t="e">
        <f>B340/B339</f>
        <v>#DIV/0!</v>
      </c>
      <c r="C341" s="378" t="e">
        <f t="shared" ref="C341:E341" si="40">C340/C339</f>
        <v>#DIV/0!</v>
      </c>
      <c r="D341" s="378" t="e">
        <f t="shared" si="40"/>
        <v>#DIV/0!</v>
      </c>
      <c r="E341" s="378" t="e">
        <f t="shared" si="40"/>
        <v>#DIV/0!</v>
      </c>
      <c r="F341" s="304"/>
      <c r="G341" s="304"/>
      <c r="H341" s="304"/>
      <c r="I341" s="304"/>
      <c r="J341" s="304"/>
    </row>
    <row r="342" spans="1:10" ht="9" hidden="1" customHeight="1" thickBot="1" x14ac:dyDescent="0.3">
      <c r="A342" s="403" t="s">
        <v>15</v>
      </c>
      <c r="B342" s="405" t="s">
        <v>19</v>
      </c>
      <c r="C342" s="406" t="e">
        <f>C339/B339-1</f>
        <v>#DIV/0!</v>
      </c>
      <c r="D342" s="406" t="e">
        <f t="shared" ref="D342:E344" si="41">D339/C339-1</f>
        <v>#DIV/0!</v>
      </c>
      <c r="E342" s="406" t="e">
        <f t="shared" si="41"/>
        <v>#DIV/0!</v>
      </c>
      <c r="F342" s="304"/>
      <c r="G342" s="304"/>
      <c r="H342" s="304"/>
      <c r="I342" s="304"/>
      <c r="J342" s="304"/>
    </row>
    <row r="343" spans="1:10" ht="15.75" hidden="1" thickBot="1" x14ac:dyDescent="0.3">
      <c r="A343" s="403" t="s">
        <v>16</v>
      </c>
      <c r="B343" s="405" t="s">
        <v>19</v>
      </c>
      <c r="C343" s="406" t="e">
        <f>C340/B340-1</f>
        <v>#DIV/0!</v>
      </c>
      <c r="D343" s="406" t="e">
        <f t="shared" si="41"/>
        <v>#DIV/0!</v>
      </c>
      <c r="E343" s="406" t="e">
        <f t="shared" si="41"/>
        <v>#DIV/0!</v>
      </c>
      <c r="F343" s="304"/>
      <c r="G343" s="304"/>
      <c r="H343" s="304"/>
      <c r="I343" s="304"/>
      <c r="J343" s="304"/>
    </row>
    <row r="344" spans="1:10" ht="15.75" hidden="1" thickBot="1" x14ac:dyDescent="0.3">
      <c r="A344" s="403" t="s">
        <v>17</v>
      </c>
      <c r="B344" s="405" t="s">
        <v>19</v>
      </c>
      <c r="C344" s="406" t="e">
        <f>C341/B341-1</f>
        <v>#DIV/0!</v>
      </c>
      <c r="D344" s="406" t="e">
        <f t="shared" si="41"/>
        <v>#DIV/0!</v>
      </c>
      <c r="E344" s="406" t="e">
        <f t="shared" si="41"/>
        <v>#DIV/0!</v>
      </c>
      <c r="F344" s="304"/>
      <c r="G344" s="304"/>
      <c r="H344" s="304"/>
      <c r="I344" s="304"/>
      <c r="J344" s="304"/>
    </row>
    <row r="345" spans="1:10" ht="15.75" hidden="1" thickBot="1" x14ac:dyDescent="0.3">
      <c r="A345" s="1892" t="s">
        <v>1037</v>
      </c>
      <c r="B345" s="1892"/>
      <c r="C345" s="1892"/>
      <c r="D345" s="1892"/>
      <c r="E345" s="1892"/>
      <c r="F345" s="304"/>
      <c r="G345" s="304"/>
      <c r="H345" s="304"/>
      <c r="I345" s="304"/>
      <c r="J345" s="304"/>
    </row>
    <row r="346" spans="1:10" ht="15.75" hidden="1" thickBot="1" x14ac:dyDescent="0.3">
      <c r="A346" s="1870"/>
      <c r="B346" s="334">
        <v>2018</v>
      </c>
      <c r="C346" s="334">
        <v>2019</v>
      </c>
      <c r="D346" s="334">
        <v>2020</v>
      </c>
      <c r="E346" s="334">
        <v>2021</v>
      </c>
      <c r="F346" s="412"/>
      <c r="G346" s="412"/>
      <c r="H346" s="412"/>
      <c r="I346" s="412"/>
      <c r="J346" s="412"/>
    </row>
    <row r="347" spans="1:10" ht="15.75" hidden="1" thickBot="1" x14ac:dyDescent="0.3">
      <c r="A347" s="1870"/>
      <c r="B347" s="334" t="s">
        <v>5</v>
      </c>
      <c r="C347" s="334" t="s">
        <v>6</v>
      </c>
      <c r="D347" s="334" t="s">
        <v>6</v>
      </c>
      <c r="E347" s="334" t="s">
        <v>6</v>
      </c>
      <c r="F347" s="304"/>
      <c r="G347" s="304"/>
      <c r="H347" s="304"/>
      <c r="I347" s="304"/>
      <c r="J347" s="304"/>
    </row>
    <row r="348" spans="1:10" ht="15.75" hidden="1" thickBot="1" x14ac:dyDescent="0.3">
      <c r="A348" s="335" t="s">
        <v>59</v>
      </c>
      <c r="B348" s="372">
        <f>B349+B350+B351+B352</f>
        <v>0</v>
      </c>
      <c r="C348" s="372">
        <f t="shared" ref="C348:E348" si="42">C349+C350+C351+C352</f>
        <v>0</v>
      </c>
      <c r="D348" s="372">
        <f t="shared" si="42"/>
        <v>0</v>
      </c>
      <c r="E348" s="372">
        <f t="shared" si="42"/>
        <v>0</v>
      </c>
      <c r="F348" s="304"/>
      <c r="G348" s="304"/>
      <c r="H348" s="304"/>
      <c r="I348" s="304"/>
      <c r="J348" s="304"/>
    </row>
    <row r="349" spans="1:10" ht="15.75" hidden="1" thickBot="1" x14ac:dyDescent="0.3">
      <c r="A349" s="338" t="s">
        <v>28</v>
      </c>
      <c r="B349" s="372"/>
      <c r="C349" s="372"/>
      <c r="D349" s="372"/>
      <c r="E349" s="372"/>
      <c r="F349" s="304"/>
      <c r="G349" s="304"/>
      <c r="H349" s="304"/>
      <c r="I349" s="304"/>
      <c r="J349" s="304"/>
    </row>
    <row r="350" spans="1:10" ht="12.75" hidden="1" customHeight="1" x14ac:dyDescent="0.25">
      <c r="A350" s="338" t="s">
        <v>60</v>
      </c>
      <c r="B350" s="372"/>
      <c r="C350" s="372"/>
      <c r="D350" s="372"/>
      <c r="E350" s="372"/>
      <c r="F350" s="304"/>
      <c r="G350" s="304"/>
      <c r="H350" s="304"/>
      <c r="I350" s="304"/>
      <c r="J350" s="304"/>
    </row>
    <row r="351" spans="1:10" ht="9" hidden="1" customHeight="1" thickBot="1" x14ac:dyDescent="0.3">
      <c r="A351" s="338" t="s">
        <v>42</v>
      </c>
      <c r="B351" s="372"/>
      <c r="C351" s="372"/>
      <c r="D351" s="372"/>
      <c r="E351" s="372"/>
      <c r="F351" s="304"/>
      <c r="G351" s="304"/>
      <c r="H351" s="304"/>
      <c r="I351" s="304"/>
      <c r="J351" s="304"/>
    </row>
    <row r="352" spans="1:10" ht="15.75" hidden="1" thickBot="1" x14ac:dyDescent="0.3">
      <c r="A352" s="338" t="s">
        <v>43</v>
      </c>
      <c r="B352" s="372"/>
      <c r="C352" s="372"/>
      <c r="D352" s="372"/>
      <c r="E352" s="372"/>
      <c r="F352" s="304"/>
      <c r="G352" s="304"/>
      <c r="H352" s="304"/>
      <c r="I352" s="304"/>
      <c r="J352" s="304"/>
    </row>
    <row r="353" spans="1:10" ht="15.75" hidden="1" thickBot="1" x14ac:dyDescent="0.3">
      <c r="A353" s="335" t="s">
        <v>61</v>
      </c>
      <c r="B353" s="391">
        <f>B354+B355+B356+B357</f>
        <v>0</v>
      </c>
      <c r="C353" s="391">
        <f t="shared" ref="C353:E353" si="43">C354+C355+C356+C357</f>
        <v>0</v>
      </c>
      <c r="D353" s="391">
        <f t="shared" si="43"/>
        <v>0</v>
      </c>
      <c r="E353" s="391">
        <f t="shared" si="43"/>
        <v>0</v>
      </c>
      <c r="F353" s="304"/>
      <c r="G353" s="304"/>
      <c r="H353" s="304"/>
      <c r="I353" s="304"/>
      <c r="J353" s="304"/>
    </row>
    <row r="354" spans="1:10" ht="15.75" hidden="1" thickBot="1" x14ac:dyDescent="0.3">
      <c r="A354" s="338" t="s">
        <v>28</v>
      </c>
      <c r="B354" s="391"/>
      <c r="C354" s="372"/>
      <c r="D354" s="372"/>
      <c r="E354" s="372"/>
      <c r="F354" s="304"/>
      <c r="G354" s="304"/>
      <c r="H354" s="304"/>
      <c r="I354" s="304"/>
      <c r="J354" s="304"/>
    </row>
    <row r="355" spans="1:10" ht="15.75" hidden="1" thickBot="1" x14ac:dyDescent="0.3">
      <c r="A355" s="338" t="s">
        <v>60</v>
      </c>
      <c r="B355" s="391"/>
      <c r="C355" s="372"/>
      <c r="D355" s="372"/>
      <c r="E355" s="372"/>
      <c r="F355" s="304"/>
      <c r="G355" s="304"/>
      <c r="H355" s="304"/>
      <c r="I355" s="304"/>
      <c r="J355" s="304"/>
    </row>
    <row r="356" spans="1:10" ht="15.75" hidden="1" thickBot="1" x14ac:dyDescent="0.3">
      <c r="A356" s="338" t="s">
        <v>42</v>
      </c>
      <c r="B356" s="391"/>
      <c r="C356" s="372"/>
      <c r="D356" s="372"/>
      <c r="E356" s="372"/>
      <c r="F356" s="304"/>
      <c r="G356" s="304"/>
      <c r="H356" s="304"/>
      <c r="I356" s="304"/>
      <c r="J356" s="304"/>
    </row>
    <row r="357" spans="1:10" ht="15.75" hidden="1" thickBot="1" x14ac:dyDescent="0.3">
      <c r="A357" s="338" t="s">
        <v>43</v>
      </c>
      <c r="B357" s="391"/>
      <c r="C357" s="372"/>
      <c r="D357" s="372"/>
      <c r="E357" s="372"/>
      <c r="F357" s="304"/>
      <c r="G357" s="304"/>
      <c r="H357" s="304"/>
      <c r="I357" s="304"/>
      <c r="J357" s="304"/>
    </row>
    <row r="358" spans="1:10" ht="15.75" hidden="1" thickBot="1" x14ac:dyDescent="0.3">
      <c r="A358" s="348" t="s">
        <v>1038</v>
      </c>
      <c r="B358" s="391">
        <f>B348+B353</f>
        <v>0</v>
      </c>
      <c r="C358" s="391">
        <f t="shared" ref="C358:E358" si="44">C348+C353</f>
        <v>0</v>
      </c>
      <c r="D358" s="391">
        <f t="shared" si="44"/>
        <v>0</v>
      </c>
      <c r="E358" s="391">
        <f t="shared" si="44"/>
        <v>0</v>
      </c>
      <c r="F358" s="304"/>
      <c r="G358" s="304"/>
      <c r="H358" s="304"/>
      <c r="I358" s="304"/>
      <c r="J358" s="304"/>
    </row>
    <row r="359" spans="1:10" ht="15.75" hidden="1" thickBot="1" x14ac:dyDescent="0.3">
      <c r="A359" s="348" t="s">
        <v>27</v>
      </c>
      <c r="B359" s="391">
        <f>B333-B315</f>
        <v>0</v>
      </c>
      <c r="C359" s="391">
        <f t="shared" ref="C359:E359" si="45">C333-C315</f>
        <v>0</v>
      </c>
      <c r="D359" s="391">
        <f t="shared" si="45"/>
        <v>0</v>
      </c>
      <c r="E359" s="391">
        <f t="shared" si="45"/>
        <v>0</v>
      </c>
      <c r="F359" s="304"/>
      <c r="G359" s="304"/>
      <c r="H359" s="304"/>
      <c r="I359" s="304"/>
      <c r="J359" s="304"/>
    </row>
    <row r="360" spans="1:10" ht="45.75" hidden="1" thickBot="1" x14ac:dyDescent="0.3">
      <c r="A360" s="363" t="s">
        <v>1039</v>
      </c>
      <c r="B360" s="419" t="s">
        <v>1040</v>
      </c>
      <c r="C360" s="420" t="s">
        <v>981</v>
      </c>
      <c r="D360" s="419" t="s">
        <v>1041</v>
      </c>
      <c r="E360" s="419"/>
      <c r="F360" s="304"/>
      <c r="G360" s="304"/>
      <c r="H360" s="304"/>
      <c r="I360" s="304"/>
      <c r="J360" s="304"/>
    </row>
    <row r="361" spans="1:10" ht="15.75" hidden="1" thickBot="1" x14ac:dyDescent="0.3">
      <c r="A361" s="363"/>
      <c r="B361" s="1913" t="s">
        <v>1042</v>
      </c>
      <c r="C361" s="1913"/>
      <c r="D361" s="1913"/>
      <c r="E361" s="1913"/>
      <c r="F361" s="304"/>
      <c r="G361" s="304"/>
      <c r="H361" s="304"/>
      <c r="I361" s="304"/>
      <c r="J361" s="304"/>
    </row>
    <row r="362" spans="1:10" ht="15.75" hidden="1" thickBot="1" x14ac:dyDescent="0.3">
      <c r="A362" s="403" t="s">
        <v>9</v>
      </c>
      <c r="B362" s="1870" t="s">
        <v>1043</v>
      </c>
      <c r="C362" s="1870"/>
      <c r="D362" s="1870"/>
      <c r="E362" s="1870"/>
      <c r="F362" s="304"/>
      <c r="G362" s="304"/>
      <c r="H362" s="304"/>
      <c r="I362" s="304"/>
      <c r="J362" s="304"/>
    </row>
    <row r="363" spans="1:10" ht="15.75" thickBot="1" x14ac:dyDescent="0.3">
      <c r="A363" s="403" t="s">
        <v>13</v>
      </c>
      <c r="B363" s="1914" t="s">
        <v>56</v>
      </c>
      <c r="C363" s="1870"/>
      <c r="D363" s="1870"/>
      <c r="E363" s="1870"/>
      <c r="F363" s="304"/>
      <c r="G363" s="304"/>
      <c r="H363" s="304"/>
      <c r="I363" s="304"/>
      <c r="J363" s="304"/>
    </row>
    <row r="364" spans="1:10" ht="39" customHeight="1" x14ac:dyDescent="0.25">
      <c r="A364" s="1915"/>
      <c r="B364" s="325">
        <v>2019</v>
      </c>
      <c r="C364" s="325">
        <v>2020</v>
      </c>
      <c r="D364" s="325">
        <v>2021</v>
      </c>
      <c r="E364" s="325">
        <v>2022</v>
      </c>
      <c r="F364" s="304"/>
      <c r="G364" s="304"/>
      <c r="H364" s="304"/>
      <c r="I364" s="304"/>
      <c r="J364" s="304"/>
    </row>
    <row r="365" spans="1:10" ht="15.75" thickBot="1" x14ac:dyDescent="0.3">
      <c r="A365" s="1190"/>
      <c r="B365" s="354" t="s">
        <v>5</v>
      </c>
      <c r="C365" s="354" t="s">
        <v>6</v>
      </c>
      <c r="D365" s="354" t="s">
        <v>6</v>
      </c>
      <c r="E365" s="354" t="s">
        <v>6</v>
      </c>
      <c r="F365" s="304"/>
      <c r="G365" s="304"/>
      <c r="H365" s="304"/>
      <c r="I365" s="304"/>
      <c r="J365" s="304"/>
    </row>
    <row r="366" spans="1:10" ht="35.25" customHeight="1" thickBot="1" x14ac:dyDescent="0.3">
      <c r="A366" s="313" t="s">
        <v>8</v>
      </c>
      <c r="B366" s="355">
        <v>1</v>
      </c>
      <c r="C366" s="355">
        <v>1</v>
      </c>
      <c r="D366" s="355">
        <v>1</v>
      </c>
      <c r="E366" s="332">
        <v>1</v>
      </c>
      <c r="F366" s="304"/>
      <c r="G366" s="304"/>
      <c r="H366" s="304"/>
      <c r="I366" s="304"/>
      <c r="J366" s="304"/>
    </row>
    <row r="367" spans="1:10" ht="15.75" thickBot="1" x14ac:dyDescent="0.3">
      <c r="A367" s="313" t="s">
        <v>14</v>
      </c>
      <c r="B367" s="355">
        <v>5400</v>
      </c>
      <c r="C367" s="355">
        <v>6400</v>
      </c>
      <c r="D367" s="355">
        <v>10000</v>
      </c>
      <c r="E367" s="355">
        <v>10000</v>
      </c>
      <c r="F367" s="304"/>
      <c r="G367" s="304"/>
      <c r="H367" s="304"/>
      <c r="I367" s="304"/>
      <c r="J367" s="304"/>
    </row>
    <row r="368" spans="1:10" ht="12.75" customHeight="1" thickBot="1" x14ac:dyDescent="0.3">
      <c r="A368" s="313" t="s">
        <v>20</v>
      </c>
      <c r="B368" s="355">
        <f>B367/B366</f>
        <v>5400</v>
      </c>
      <c r="C368" s="355">
        <f t="shared" ref="C368:E368" si="46">C367/C366</f>
        <v>6400</v>
      </c>
      <c r="D368" s="355">
        <f t="shared" si="46"/>
        <v>10000</v>
      </c>
      <c r="E368" s="355">
        <f t="shared" si="46"/>
        <v>10000</v>
      </c>
      <c r="F368" s="304"/>
      <c r="G368" s="304"/>
      <c r="H368" s="304"/>
      <c r="I368" s="304"/>
      <c r="J368" s="304"/>
    </row>
    <row r="369" spans="1:10" ht="13.5" customHeight="1" thickBot="1" x14ac:dyDescent="0.3">
      <c r="A369" s="313" t="s">
        <v>15</v>
      </c>
      <c r="B369" s="332" t="s">
        <v>19</v>
      </c>
      <c r="C369" s="333">
        <f>C366/B366-1</f>
        <v>0</v>
      </c>
      <c r="D369" s="333">
        <f t="shared" ref="D369:E371" si="47">D366/C366-1</f>
        <v>0</v>
      </c>
      <c r="E369" s="333">
        <f t="shared" si="47"/>
        <v>0</v>
      </c>
      <c r="F369" s="304"/>
      <c r="G369" s="304"/>
      <c r="H369" s="304"/>
      <c r="I369" s="304"/>
      <c r="J369" s="304"/>
    </row>
    <row r="370" spans="1:10" ht="15.75" thickBot="1" x14ac:dyDescent="0.3">
      <c r="A370" s="313" t="s">
        <v>16</v>
      </c>
      <c r="B370" s="332" t="s">
        <v>19</v>
      </c>
      <c r="C370" s="333">
        <f>C367/B367-1</f>
        <v>0.18518518518518512</v>
      </c>
      <c r="D370" s="333">
        <f t="shared" si="47"/>
        <v>0.5625</v>
      </c>
      <c r="E370" s="333">
        <f t="shared" si="47"/>
        <v>0</v>
      </c>
      <c r="F370" s="304"/>
      <c r="G370" s="304"/>
      <c r="H370" s="304"/>
      <c r="I370" s="304"/>
      <c r="J370" s="304"/>
    </row>
    <row r="371" spans="1:10" ht="15.75" thickBot="1" x14ac:dyDescent="0.3">
      <c r="A371" s="313" t="s">
        <v>17</v>
      </c>
      <c r="B371" s="332" t="s">
        <v>19</v>
      </c>
      <c r="C371" s="333">
        <f>C368/B368-1</f>
        <v>0.18518518518518512</v>
      </c>
      <c r="D371" s="333">
        <f t="shared" si="47"/>
        <v>0.5625</v>
      </c>
      <c r="E371" s="333">
        <f t="shared" si="47"/>
        <v>0</v>
      </c>
      <c r="F371" s="304"/>
      <c r="G371" s="304"/>
      <c r="H371" s="304"/>
      <c r="I371" s="304"/>
      <c r="J371" s="304"/>
    </row>
    <row r="372" spans="1:10" ht="15.75" thickBot="1" x14ac:dyDescent="0.3">
      <c r="A372" s="1210" t="s">
        <v>1044</v>
      </c>
      <c r="B372" s="1211"/>
      <c r="C372" s="1211"/>
      <c r="D372" s="1211"/>
      <c r="E372" s="1212"/>
      <c r="F372" s="304"/>
      <c r="G372" s="304"/>
      <c r="H372" s="304"/>
      <c r="I372" s="304"/>
      <c r="J372" s="304"/>
    </row>
    <row r="373" spans="1:10" x14ac:dyDescent="0.25">
      <c r="A373" s="1189"/>
      <c r="B373" s="325">
        <v>2019</v>
      </c>
      <c r="C373" s="325">
        <v>2020</v>
      </c>
      <c r="D373" s="325">
        <v>2021</v>
      </c>
      <c r="E373" s="325">
        <v>2022</v>
      </c>
      <c r="F373" s="412"/>
      <c r="G373" s="412"/>
      <c r="H373" s="412"/>
      <c r="I373" s="412"/>
      <c r="J373" s="412"/>
    </row>
    <row r="374" spans="1:10" ht="15.75" thickBot="1" x14ac:dyDescent="0.3">
      <c r="A374" s="1190"/>
      <c r="B374" s="354" t="s">
        <v>5</v>
      </c>
      <c r="C374" s="354" t="s">
        <v>6</v>
      </c>
      <c r="D374" s="354" t="s">
        <v>6</v>
      </c>
      <c r="E374" s="354" t="s">
        <v>6</v>
      </c>
      <c r="F374" s="304"/>
      <c r="G374" s="304"/>
      <c r="H374" s="304"/>
      <c r="I374" s="304"/>
      <c r="J374" s="304"/>
    </row>
    <row r="375" spans="1:10" ht="15.75" thickBot="1" x14ac:dyDescent="0.3">
      <c r="A375" s="356" t="s">
        <v>59</v>
      </c>
      <c r="B375" s="357">
        <f>B376+B377+B378+B379</f>
        <v>5400</v>
      </c>
      <c r="C375" s="357">
        <f t="shared" ref="C375:E375" si="48">C376+C377+C378+C379</f>
        <v>6400</v>
      </c>
      <c r="D375" s="357">
        <f t="shared" si="48"/>
        <v>10000</v>
      </c>
      <c r="E375" s="357">
        <f t="shared" si="48"/>
        <v>10000</v>
      </c>
      <c r="F375" s="304"/>
      <c r="G375" s="304"/>
      <c r="H375" s="304"/>
      <c r="I375" s="304"/>
      <c r="J375" s="304"/>
    </row>
    <row r="376" spans="1:10" ht="15.75" thickBot="1" x14ac:dyDescent="0.3">
      <c r="A376" s="358" t="s">
        <v>28</v>
      </c>
      <c r="B376" s="355">
        <v>5400</v>
      </c>
      <c r="C376" s="355">
        <v>6400</v>
      </c>
      <c r="D376" s="355">
        <v>10000</v>
      </c>
      <c r="E376" s="355">
        <v>10000</v>
      </c>
      <c r="F376" s="304"/>
      <c r="G376" s="304"/>
      <c r="H376" s="304"/>
      <c r="I376" s="304"/>
      <c r="J376" s="304"/>
    </row>
    <row r="377" spans="1:10" ht="12.75" customHeight="1" thickBot="1" x14ac:dyDescent="0.3">
      <c r="A377" s="358" t="s">
        <v>60</v>
      </c>
      <c r="B377" s="357"/>
      <c r="C377" s="357"/>
      <c r="D377" s="357"/>
      <c r="E377" s="357"/>
      <c r="F377" s="304"/>
      <c r="G377" s="304"/>
      <c r="H377" s="304"/>
      <c r="I377" s="304"/>
      <c r="J377" s="304"/>
    </row>
    <row r="378" spans="1:10" ht="18.75" customHeight="1" thickBot="1" x14ac:dyDescent="0.3">
      <c r="A378" s="358" t="s">
        <v>42</v>
      </c>
      <c r="B378" s="357"/>
      <c r="C378" s="357"/>
      <c r="D378" s="357"/>
      <c r="E378" s="357"/>
      <c r="F378" s="304"/>
      <c r="G378" s="304"/>
      <c r="H378" s="304"/>
      <c r="I378" s="304"/>
      <c r="J378" s="304"/>
    </row>
    <row r="379" spans="1:10" ht="15.75" thickBot="1" x14ac:dyDescent="0.3">
      <c r="A379" s="358" t="s">
        <v>43</v>
      </c>
      <c r="B379" s="357"/>
      <c r="C379" s="357"/>
      <c r="D379" s="357"/>
      <c r="E379" s="357"/>
      <c r="F379" s="304"/>
      <c r="G379" s="304"/>
      <c r="H379" s="304"/>
      <c r="I379" s="304"/>
      <c r="J379" s="304"/>
    </row>
    <row r="380" spans="1:10" ht="15.75" thickBot="1" x14ac:dyDescent="0.3">
      <c r="A380" s="356" t="s">
        <v>61</v>
      </c>
      <c r="B380" s="359">
        <f>B381+B382+B383+B384</f>
        <v>0</v>
      </c>
      <c r="C380" s="359">
        <f t="shared" ref="C380:E380" si="49">C381+C382+C383+C384</f>
        <v>0</v>
      </c>
      <c r="D380" s="359">
        <f t="shared" si="49"/>
        <v>0</v>
      </c>
      <c r="E380" s="359">
        <f t="shared" si="49"/>
        <v>0</v>
      </c>
      <c r="F380" s="304"/>
      <c r="G380" s="304"/>
      <c r="H380" s="304"/>
      <c r="I380" s="304"/>
      <c r="J380" s="304"/>
    </row>
    <row r="381" spans="1:10" ht="15.75" thickBot="1" x14ac:dyDescent="0.3">
      <c r="A381" s="358" t="s">
        <v>28</v>
      </c>
      <c r="B381" s="359"/>
      <c r="C381" s="359">
        <v>0</v>
      </c>
      <c r="D381" s="359">
        <v>0</v>
      </c>
      <c r="E381" s="359"/>
      <c r="F381" s="304"/>
      <c r="G381" s="304"/>
      <c r="H381" s="304"/>
      <c r="I381" s="304"/>
      <c r="J381" s="304"/>
    </row>
    <row r="382" spans="1:10" ht="15.75" thickBot="1" x14ac:dyDescent="0.3">
      <c r="A382" s="358" t="s">
        <v>60</v>
      </c>
      <c r="B382" s="359"/>
      <c r="C382" s="359"/>
      <c r="D382" s="359"/>
      <c r="E382" s="359"/>
      <c r="F382" s="304"/>
      <c r="G382" s="304"/>
      <c r="H382" s="304"/>
      <c r="I382" s="304"/>
      <c r="J382" s="304"/>
    </row>
    <row r="383" spans="1:10" ht="15.75" thickBot="1" x14ac:dyDescent="0.3">
      <c r="A383" s="358" t="s">
        <v>42</v>
      </c>
      <c r="B383" s="359"/>
      <c r="C383" s="359"/>
      <c r="D383" s="359"/>
      <c r="E383" s="359"/>
      <c r="F383" s="304"/>
      <c r="G383" s="304"/>
      <c r="H383" s="304"/>
      <c r="I383" s="304"/>
      <c r="J383" s="304"/>
    </row>
    <row r="384" spans="1:10" ht="15.75" thickBot="1" x14ac:dyDescent="0.3">
      <c r="A384" s="373" t="s">
        <v>43</v>
      </c>
      <c r="B384" s="359"/>
      <c r="C384" s="359"/>
      <c r="D384" s="359"/>
      <c r="E384" s="359"/>
      <c r="F384" s="304"/>
      <c r="G384" s="304"/>
      <c r="H384" s="304"/>
      <c r="I384" s="304"/>
      <c r="J384" s="304"/>
    </row>
    <row r="385" spans="1:10" ht="15.75" thickBot="1" x14ac:dyDescent="0.3">
      <c r="A385" s="421" t="s">
        <v>166</v>
      </c>
      <c r="B385" s="374">
        <f>B375+B380</f>
        <v>5400</v>
      </c>
      <c r="C385" s="374">
        <f t="shared" ref="C385:E385" si="50">C375+C380</f>
        <v>6400</v>
      </c>
      <c r="D385" s="374">
        <f t="shared" si="50"/>
        <v>10000</v>
      </c>
      <c r="E385" s="374">
        <f t="shared" si="50"/>
        <v>10000</v>
      </c>
      <c r="F385" s="304"/>
      <c r="G385" s="304"/>
      <c r="H385" s="304"/>
      <c r="I385" s="304"/>
      <c r="J385" s="304"/>
    </row>
    <row r="386" spans="1:10" ht="15.75" thickBot="1" x14ac:dyDescent="0.3">
      <c r="A386" s="422" t="s">
        <v>27</v>
      </c>
      <c r="B386" s="423">
        <f>B385-B367</f>
        <v>0</v>
      </c>
      <c r="C386" s="423">
        <f t="shared" ref="C386:E386" si="51">C385-C367</f>
        <v>0</v>
      </c>
      <c r="D386" s="423">
        <f t="shared" si="51"/>
        <v>0</v>
      </c>
      <c r="E386" s="423">
        <f t="shared" si="51"/>
        <v>0</v>
      </c>
      <c r="F386" s="304"/>
      <c r="G386" s="304"/>
      <c r="H386" s="304"/>
      <c r="I386" s="304"/>
      <c r="J386" s="304"/>
    </row>
    <row r="387" spans="1:10" ht="34.5" thickBot="1" x14ac:dyDescent="0.3">
      <c r="A387" s="323" t="s">
        <v>1045</v>
      </c>
      <c r="B387" s="382" t="s">
        <v>1046</v>
      </c>
      <c r="C387" s="383" t="s">
        <v>981</v>
      </c>
      <c r="D387" s="1900" t="s">
        <v>1047</v>
      </c>
      <c r="E387" s="1901"/>
      <c r="F387" s="304"/>
      <c r="G387" s="304"/>
      <c r="H387" s="304"/>
      <c r="I387" s="304"/>
      <c r="J387" s="304"/>
    </row>
    <row r="388" spans="1:10" ht="15.75" thickBot="1" x14ac:dyDescent="0.3">
      <c r="A388" s="323"/>
      <c r="B388" s="1920" t="s">
        <v>1048</v>
      </c>
      <c r="C388" s="1921"/>
      <c r="D388" s="1922"/>
      <c r="E388" s="1923"/>
      <c r="F388" s="304"/>
      <c r="G388" s="304"/>
      <c r="H388" s="304"/>
      <c r="I388" s="304"/>
      <c r="J388" s="304"/>
    </row>
    <row r="389" spans="1:10" ht="22.5" customHeight="1" thickBot="1" x14ac:dyDescent="0.3">
      <c r="A389" s="313" t="s">
        <v>9</v>
      </c>
      <c r="B389" s="1194" t="s">
        <v>1049</v>
      </c>
      <c r="C389" s="1195"/>
      <c r="D389" s="1195"/>
      <c r="E389" s="1196"/>
      <c r="F389" s="304"/>
      <c r="G389" s="304"/>
      <c r="H389" s="304"/>
      <c r="I389" s="304"/>
      <c r="J389" s="304"/>
    </row>
    <row r="390" spans="1:10" ht="15.75" thickBot="1" x14ac:dyDescent="0.3">
      <c r="A390" s="313" t="s">
        <v>13</v>
      </c>
      <c r="B390" s="1194" t="s">
        <v>56</v>
      </c>
      <c r="C390" s="1195"/>
      <c r="D390" s="1195"/>
      <c r="E390" s="1196"/>
      <c r="F390" s="304"/>
      <c r="G390" s="304"/>
      <c r="H390" s="304"/>
      <c r="I390" s="304"/>
      <c r="J390" s="304"/>
    </row>
    <row r="391" spans="1:10" ht="27" customHeight="1" x14ac:dyDescent="0.25">
      <c r="A391" s="1189"/>
      <c r="B391" s="325">
        <v>2019</v>
      </c>
      <c r="C391" s="325">
        <v>2020</v>
      </c>
      <c r="D391" s="325">
        <v>2021</v>
      </c>
      <c r="E391" s="325">
        <v>2022</v>
      </c>
      <c r="F391" s="304"/>
      <c r="G391" s="304"/>
      <c r="H391" s="304"/>
      <c r="I391" s="304"/>
      <c r="J391" s="304"/>
    </row>
    <row r="392" spans="1:10" ht="15.75" thickBot="1" x14ac:dyDescent="0.3">
      <c r="A392" s="1190"/>
      <c r="B392" s="354" t="s">
        <v>5</v>
      </c>
      <c r="C392" s="354" t="s">
        <v>6</v>
      </c>
      <c r="D392" s="354" t="s">
        <v>6</v>
      </c>
      <c r="E392" s="354" t="s">
        <v>6</v>
      </c>
      <c r="F392" s="304"/>
      <c r="G392" s="304"/>
      <c r="H392" s="304"/>
      <c r="I392" s="304"/>
      <c r="J392" s="304"/>
    </row>
    <row r="393" spans="1:10" ht="25.5" customHeight="1" thickBot="1" x14ac:dyDescent="0.3">
      <c r="A393" s="313" t="s">
        <v>8</v>
      </c>
      <c r="B393" s="355">
        <v>1</v>
      </c>
      <c r="C393" s="355">
        <v>1</v>
      </c>
      <c r="D393" s="355">
        <v>1</v>
      </c>
      <c r="E393" s="355">
        <v>1</v>
      </c>
      <c r="F393" s="304"/>
      <c r="G393" s="304"/>
      <c r="H393" s="304"/>
      <c r="I393" s="304"/>
      <c r="J393" s="304"/>
    </row>
    <row r="394" spans="1:10" ht="15.75" thickBot="1" x14ac:dyDescent="0.3">
      <c r="A394" s="313" t="s">
        <v>14</v>
      </c>
      <c r="B394" s="355">
        <v>3500</v>
      </c>
      <c r="C394" s="355">
        <v>3500</v>
      </c>
      <c r="D394" s="355">
        <v>5000</v>
      </c>
      <c r="E394" s="355">
        <v>5000</v>
      </c>
      <c r="F394" s="304"/>
      <c r="G394" s="304"/>
      <c r="H394" s="304"/>
      <c r="I394" s="304"/>
      <c r="J394" s="304"/>
    </row>
    <row r="395" spans="1:10" ht="15.75" thickBot="1" x14ac:dyDescent="0.3">
      <c r="A395" s="313" t="s">
        <v>20</v>
      </c>
      <c r="B395" s="355">
        <f>B394/B393</f>
        <v>3500</v>
      </c>
      <c r="C395" s="355">
        <f t="shared" ref="C395:E395" si="52">C394/C393</f>
        <v>3500</v>
      </c>
      <c r="D395" s="355">
        <f t="shared" si="52"/>
        <v>5000</v>
      </c>
      <c r="E395" s="355">
        <f t="shared" si="52"/>
        <v>5000</v>
      </c>
      <c r="F395" s="304"/>
      <c r="G395" s="304"/>
      <c r="H395" s="304"/>
      <c r="I395" s="304"/>
      <c r="J395" s="304"/>
    </row>
    <row r="396" spans="1:10" ht="15.75" thickBot="1" x14ac:dyDescent="0.3">
      <c r="A396" s="313" t="s">
        <v>15</v>
      </c>
      <c r="B396" s="332" t="s">
        <v>19</v>
      </c>
      <c r="C396" s="333">
        <f>C393/B393-1</f>
        <v>0</v>
      </c>
      <c r="D396" s="333">
        <f t="shared" ref="D396:E398" si="53">D393/C393-1</f>
        <v>0</v>
      </c>
      <c r="E396" s="333">
        <f t="shared" si="53"/>
        <v>0</v>
      </c>
      <c r="F396" s="304"/>
      <c r="G396" s="304"/>
      <c r="H396" s="304"/>
      <c r="I396" s="304"/>
      <c r="J396" s="304"/>
    </row>
    <row r="397" spans="1:10" ht="15.75" thickBot="1" x14ac:dyDescent="0.3">
      <c r="A397" s="313" t="s">
        <v>16</v>
      </c>
      <c r="B397" s="332" t="s">
        <v>19</v>
      </c>
      <c r="C397" s="333">
        <f>C394/B394-1</f>
        <v>0</v>
      </c>
      <c r="D397" s="333">
        <f t="shared" si="53"/>
        <v>0.4285714285714286</v>
      </c>
      <c r="E397" s="333">
        <f t="shared" si="53"/>
        <v>0</v>
      </c>
      <c r="F397" s="304"/>
      <c r="G397" s="304"/>
      <c r="H397" s="304"/>
      <c r="I397" s="304"/>
      <c r="J397" s="304"/>
    </row>
    <row r="398" spans="1:10" ht="15.75" thickBot="1" x14ac:dyDescent="0.3">
      <c r="A398" s="313" t="s">
        <v>17</v>
      </c>
      <c r="B398" s="332" t="s">
        <v>19</v>
      </c>
      <c r="C398" s="333">
        <f>C395/B395-1</f>
        <v>0</v>
      </c>
      <c r="D398" s="333">
        <f t="shared" si="53"/>
        <v>0.4285714285714286</v>
      </c>
      <c r="E398" s="333">
        <f t="shared" si="53"/>
        <v>0</v>
      </c>
      <c r="F398" s="304"/>
      <c r="G398" s="304"/>
      <c r="H398" s="304"/>
      <c r="I398" s="304"/>
      <c r="J398" s="304"/>
    </row>
    <row r="399" spans="1:10" ht="15.75" thickBot="1" x14ac:dyDescent="0.3">
      <c r="A399" s="1210" t="s">
        <v>1050</v>
      </c>
      <c r="B399" s="1211"/>
      <c r="C399" s="1211"/>
      <c r="D399" s="1211"/>
      <c r="E399" s="1212"/>
      <c r="F399" s="304"/>
      <c r="G399" s="304"/>
      <c r="H399" s="304"/>
      <c r="I399" s="304"/>
      <c r="J399" s="304"/>
    </row>
    <row r="400" spans="1:10" x14ac:dyDescent="0.25">
      <c r="A400" s="1189"/>
      <c r="B400" s="325">
        <v>2019</v>
      </c>
      <c r="C400" s="325">
        <v>2020</v>
      </c>
      <c r="D400" s="325">
        <v>2021</v>
      </c>
      <c r="E400" s="325">
        <v>2022</v>
      </c>
      <c r="F400" s="304"/>
      <c r="G400" s="304"/>
      <c r="H400" s="304"/>
      <c r="I400" s="304"/>
      <c r="J400" s="304"/>
    </row>
    <row r="401" spans="1:10" ht="15.75" thickBot="1" x14ac:dyDescent="0.3">
      <c r="A401" s="1190"/>
      <c r="B401" s="354" t="s">
        <v>5</v>
      </c>
      <c r="C401" s="354" t="s">
        <v>6</v>
      </c>
      <c r="D401" s="354" t="s">
        <v>6</v>
      </c>
      <c r="E401" s="354" t="s">
        <v>6</v>
      </c>
      <c r="F401" s="304"/>
      <c r="G401" s="304"/>
      <c r="H401" s="304"/>
      <c r="I401" s="304"/>
      <c r="J401" s="304"/>
    </row>
    <row r="402" spans="1:10" ht="15.75" thickBot="1" x14ac:dyDescent="0.3">
      <c r="A402" s="356" t="s">
        <v>59</v>
      </c>
      <c r="B402" s="357">
        <f>B403+B404+B405+B406</f>
        <v>3500</v>
      </c>
      <c r="C402" s="357">
        <f t="shared" ref="C402:E402" si="54">C403+C404+C405+C406</f>
        <v>3500</v>
      </c>
      <c r="D402" s="357">
        <f t="shared" si="54"/>
        <v>5000</v>
      </c>
      <c r="E402" s="357">
        <f t="shared" si="54"/>
        <v>5000</v>
      </c>
      <c r="F402" s="304"/>
      <c r="G402" s="304"/>
      <c r="H402" s="304"/>
      <c r="I402" s="304"/>
      <c r="J402" s="304"/>
    </row>
    <row r="403" spans="1:10" ht="15.75" thickBot="1" x14ac:dyDescent="0.3">
      <c r="A403" s="358" t="s">
        <v>28</v>
      </c>
      <c r="B403" s="355">
        <v>3500</v>
      </c>
      <c r="C403" s="355">
        <v>3500</v>
      </c>
      <c r="D403" s="355">
        <v>5000</v>
      </c>
      <c r="E403" s="355">
        <v>5000</v>
      </c>
      <c r="F403" s="304"/>
      <c r="G403" s="304"/>
      <c r="H403" s="304"/>
      <c r="I403" s="304"/>
      <c r="J403" s="304"/>
    </row>
    <row r="404" spans="1:10" ht="15.75" thickBot="1" x14ac:dyDescent="0.3">
      <c r="A404" s="358" t="s">
        <v>60</v>
      </c>
      <c r="B404" s="357"/>
      <c r="C404" s="357"/>
      <c r="D404" s="357"/>
      <c r="E404" s="357"/>
      <c r="F404" s="304"/>
      <c r="G404" s="304"/>
      <c r="H404" s="304"/>
      <c r="I404" s="304"/>
      <c r="J404" s="304"/>
    </row>
    <row r="405" spans="1:10" ht="15.75" thickBot="1" x14ac:dyDescent="0.3">
      <c r="A405" s="358" t="s">
        <v>42</v>
      </c>
      <c r="B405" s="357"/>
      <c r="C405" s="357"/>
      <c r="D405" s="357"/>
      <c r="E405" s="357"/>
      <c r="F405" s="304"/>
      <c r="G405" s="304"/>
      <c r="H405" s="304"/>
      <c r="I405" s="304"/>
      <c r="J405" s="304"/>
    </row>
    <row r="406" spans="1:10" ht="15.75" thickBot="1" x14ac:dyDescent="0.3">
      <c r="A406" s="358" t="s">
        <v>43</v>
      </c>
      <c r="B406" s="357"/>
      <c r="C406" s="357"/>
      <c r="D406" s="357"/>
      <c r="E406" s="357"/>
      <c r="F406" s="304"/>
      <c r="G406" s="304"/>
      <c r="H406" s="304"/>
      <c r="I406" s="304"/>
      <c r="J406" s="304"/>
    </row>
    <row r="407" spans="1:10" ht="15.75" thickBot="1" x14ac:dyDescent="0.3">
      <c r="A407" s="356" t="s">
        <v>61</v>
      </c>
      <c r="B407" s="359">
        <f>B408+B409+B410+B411</f>
        <v>0</v>
      </c>
      <c r="C407" s="359">
        <f t="shared" ref="C407:E407" si="55">C408+C409+C410+C411</f>
        <v>0</v>
      </c>
      <c r="D407" s="359">
        <f t="shared" si="55"/>
        <v>0</v>
      </c>
      <c r="E407" s="359">
        <f t="shared" si="55"/>
        <v>0</v>
      </c>
      <c r="F407" s="304"/>
      <c r="G407" s="304"/>
      <c r="H407" s="304"/>
      <c r="I407" s="304"/>
      <c r="J407" s="304"/>
    </row>
    <row r="408" spans="1:10" ht="15.75" thickBot="1" x14ac:dyDescent="0.3">
      <c r="A408" s="358" t="s">
        <v>28</v>
      </c>
      <c r="B408" s="359">
        <v>0</v>
      </c>
      <c r="C408" s="357">
        <v>0</v>
      </c>
      <c r="D408" s="357">
        <v>0</v>
      </c>
      <c r="E408" s="357"/>
      <c r="F408" s="304"/>
      <c r="G408" s="304"/>
      <c r="H408" s="304"/>
      <c r="I408" s="304"/>
      <c r="J408" s="304"/>
    </row>
    <row r="409" spans="1:10" ht="15.75" thickBot="1" x14ac:dyDescent="0.3">
      <c r="A409" s="358" t="s">
        <v>60</v>
      </c>
      <c r="B409" s="359"/>
      <c r="C409" s="357"/>
      <c r="D409" s="357"/>
      <c r="E409" s="357"/>
      <c r="F409" s="304"/>
      <c r="G409" s="304"/>
      <c r="H409" s="304"/>
      <c r="I409" s="304"/>
      <c r="J409" s="304"/>
    </row>
    <row r="410" spans="1:10" ht="15.75" thickBot="1" x14ac:dyDescent="0.3">
      <c r="A410" s="373" t="s">
        <v>42</v>
      </c>
      <c r="B410" s="374"/>
      <c r="C410" s="375"/>
      <c r="D410" s="375"/>
      <c r="E410" s="375"/>
      <c r="F410" s="304"/>
      <c r="G410" s="304"/>
      <c r="H410" s="304"/>
      <c r="I410" s="304"/>
      <c r="J410" s="304"/>
    </row>
    <row r="411" spans="1:10" ht="15.75" thickBot="1" x14ac:dyDescent="0.3">
      <c r="A411" s="338" t="s">
        <v>43</v>
      </c>
      <c r="B411" s="391"/>
      <c r="C411" s="372"/>
      <c r="D411" s="372"/>
      <c r="E411" s="372"/>
      <c r="F411" s="304"/>
      <c r="G411" s="304"/>
      <c r="H411" s="304"/>
      <c r="I411" s="304"/>
      <c r="J411" s="304"/>
    </row>
    <row r="412" spans="1:10" ht="15.75" thickBot="1" x14ac:dyDescent="0.3">
      <c r="A412" s="348" t="s">
        <v>167</v>
      </c>
      <c r="B412" s="349">
        <f>B402+B407</f>
        <v>3500</v>
      </c>
      <c r="C412" s="349">
        <f t="shared" ref="C412:E412" si="56">C402+C407</f>
        <v>3500</v>
      </c>
      <c r="D412" s="349">
        <f t="shared" si="56"/>
        <v>5000</v>
      </c>
      <c r="E412" s="349">
        <f t="shared" si="56"/>
        <v>5000</v>
      </c>
      <c r="F412" s="304"/>
      <c r="G412" s="304"/>
      <c r="H412" s="304"/>
      <c r="I412" s="304"/>
      <c r="J412" s="304"/>
    </row>
    <row r="413" spans="1:10" ht="15.75" thickBot="1" x14ac:dyDescent="0.3">
      <c r="A413" s="424" t="s">
        <v>27</v>
      </c>
      <c r="B413" s="351">
        <f>B412-B394</f>
        <v>0</v>
      </c>
      <c r="C413" s="351">
        <f t="shared" ref="C413:E413" si="57">C412-C394</f>
        <v>0</v>
      </c>
      <c r="D413" s="351">
        <f t="shared" si="57"/>
        <v>0</v>
      </c>
      <c r="E413" s="351">
        <f t="shared" si="57"/>
        <v>0</v>
      </c>
      <c r="F413" s="304"/>
      <c r="G413" s="304"/>
      <c r="H413" s="304"/>
      <c r="I413" s="304"/>
      <c r="J413" s="304"/>
    </row>
    <row r="414" spans="1:10" ht="34.5" thickBot="1" x14ac:dyDescent="0.3">
      <c r="A414" s="363" t="s">
        <v>1051</v>
      </c>
      <c r="B414" s="364" t="s">
        <v>1016</v>
      </c>
      <c r="C414" s="365" t="s">
        <v>981</v>
      </c>
      <c r="D414" s="1890" t="s">
        <v>1052</v>
      </c>
      <c r="E414" s="1890"/>
      <c r="F414" s="304"/>
      <c r="G414" s="304"/>
      <c r="H414" s="304"/>
      <c r="I414" s="304"/>
      <c r="J414" s="304"/>
    </row>
    <row r="415" spans="1:10" ht="15.75" thickBot="1" x14ac:dyDescent="0.3">
      <c r="A415" s="363"/>
      <c r="B415" s="1916" t="s">
        <v>1053</v>
      </c>
      <c r="C415" s="1916"/>
      <c r="D415" s="1916"/>
      <c r="E415" s="1916"/>
      <c r="F415" s="304"/>
      <c r="G415" s="304"/>
      <c r="H415" s="304"/>
      <c r="I415" s="304"/>
      <c r="J415" s="304"/>
    </row>
    <row r="416" spans="1:10" ht="21.75" customHeight="1" thickBot="1" x14ac:dyDescent="0.3">
      <c r="A416" s="403" t="s">
        <v>9</v>
      </c>
      <c r="B416" s="1917" t="s">
        <v>1054</v>
      </c>
      <c r="C416" s="1918"/>
      <c r="D416" s="1918"/>
      <c r="E416" s="1919"/>
      <c r="F416" s="304"/>
      <c r="G416" s="304"/>
      <c r="H416" s="304"/>
      <c r="I416" s="304"/>
      <c r="J416" s="304"/>
    </row>
    <row r="417" spans="1:10" ht="15.75" thickBot="1" x14ac:dyDescent="0.3">
      <c r="A417" s="313" t="s">
        <v>13</v>
      </c>
      <c r="B417" s="1219" t="s">
        <v>1055</v>
      </c>
      <c r="C417" s="1220"/>
      <c r="D417" s="1220"/>
      <c r="E417" s="1221"/>
      <c r="F417" s="304"/>
      <c r="G417" s="304"/>
      <c r="H417" s="304"/>
      <c r="I417" s="304"/>
      <c r="J417" s="304"/>
    </row>
    <row r="418" spans="1:10" x14ac:dyDescent="0.25">
      <c r="A418" s="1189"/>
      <c r="B418" s="325">
        <v>2019</v>
      </c>
      <c r="C418" s="325">
        <v>2020</v>
      </c>
      <c r="D418" s="325">
        <v>2021</v>
      </c>
      <c r="E418" s="325">
        <v>2022</v>
      </c>
      <c r="F418" s="304"/>
      <c r="G418" s="304"/>
      <c r="H418" s="304"/>
      <c r="I418" s="304"/>
      <c r="J418" s="304"/>
    </row>
    <row r="419" spans="1:10" ht="27" customHeight="1" thickBot="1" x14ac:dyDescent="0.3">
      <c r="A419" s="1190"/>
      <c r="B419" s="354" t="s">
        <v>5</v>
      </c>
      <c r="C419" s="354" t="s">
        <v>6</v>
      </c>
      <c r="D419" s="354" t="s">
        <v>6</v>
      </c>
      <c r="E419" s="354" t="s">
        <v>6</v>
      </c>
      <c r="F419" s="304"/>
      <c r="G419" s="304"/>
      <c r="H419" s="304"/>
      <c r="I419" s="304"/>
      <c r="J419" s="304"/>
    </row>
    <row r="420" spans="1:10" ht="21.75" customHeight="1" thickBot="1" x14ac:dyDescent="0.3">
      <c r="A420" s="313" t="s">
        <v>8</v>
      </c>
      <c r="B420" s="332">
        <v>1</v>
      </c>
      <c r="C420" s="332">
        <v>1</v>
      </c>
      <c r="D420" s="332">
        <v>1</v>
      </c>
      <c r="E420" s="332">
        <v>1</v>
      </c>
      <c r="F420" s="304"/>
      <c r="G420" s="304"/>
      <c r="H420" s="304"/>
      <c r="I420" s="304"/>
      <c r="J420" s="304"/>
    </row>
    <row r="421" spans="1:10" ht="15.75" customHeight="1" thickBot="1" x14ac:dyDescent="0.3">
      <c r="A421" s="313" t="s">
        <v>14</v>
      </c>
      <c r="B421" s="355">
        <v>4000</v>
      </c>
      <c r="C421" s="355">
        <v>4000</v>
      </c>
      <c r="D421" s="355">
        <v>3000</v>
      </c>
      <c r="E421" s="355">
        <v>4000</v>
      </c>
      <c r="F421" s="304"/>
      <c r="G421" s="304"/>
      <c r="H421" s="304"/>
      <c r="I421" s="304"/>
      <c r="J421" s="304"/>
    </row>
    <row r="422" spans="1:10" ht="15.75" thickBot="1" x14ac:dyDescent="0.3">
      <c r="A422" s="313" t="s">
        <v>20</v>
      </c>
      <c r="B422" s="355">
        <f>B421/B420</f>
        <v>4000</v>
      </c>
      <c r="C422" s="355">
        <f t="shared" ref="C422:E422" si="58">C421/C420</f>
        <v>4000</v>
      </c>
      <c r="D422" s="355">
        <f t="shared" si="58"/>
        <v>3000</v>
      </c>
      <c r="E422" s="355">
        <f t="shared" si="58"/>
        <v>4000</v>
      </c>
      <c r="F422" s="304"/>
      <c r="G422" s="304"/>
      <c r="H422" s="304"/>
      <c r="I422" s="304"/>
      <c r="J422" s="304"/>
    </row>
    <row r="423" spans="1:10" ht="15.75" thickBot="1" x14ac:dyDescent="0.3">
      <c r="A423" s="313" t="s">
        <v>15</v>
      </c>
      <c r="B423" s="332" t="s">
        <v>19</v>
      </c>
      <c r="C423" s="333">
        <f>C420/B420-1</f>
        <v>0</v>
      </c>
      <c r="D423" s="333">
        <f t="shared" ref="D423:E425" si="59">D420/C420-1</f>
        <v>0</v>
      </c>
      <c r="E423" s="333">
        <f t="shared" si="59"/>
        <v>0</v>
      </c>
      <c r="F423" s="304"/>
      <c r="G423" s="304"/>
      <c r="H423" s="304"/>
      <c r="I423" s="304"/>
      <c r="J423" s="304"/>
    </row>
    <row r="424" spans="1:10" ht="15.75" thickBot="1" x14ac:dyDescent="0.3">
      <c r="A424" s="313" t="s">
        <v>16</v>
      </c>
      <c r="B424" s="332" t="s">
        <v>19</v>
      </c>
      <c r="C424" s="333">
        <f>C421/B421-1</f>
        <v>0</v>
      </c>
      <c r="D424" s="333">
        <f t="shared" si="59"/>
        <v>-0.25</v>
      </c>
      <c r="E424" s="333">
        <f t="shared" si="59"/>
        <v>0.33333333333333326</v>
      </c>
      <c r="F424" s="304"/>
      <c r="G424" s="304"/>
      <c r="H424" s="304"/>
      <c r="I424" s="304"/>
      <c r="J424" s="304"/>
    </row>
    <row r="425" spans="1:10" ht="15.75" thickBot="1" x14ac:dyDescent="0.3">
      <c r="A425" s="313" t="s">
        <v>17</v>
      </c>
      <c r="B425" s="332" t="s">
        <v>19</v>
      </c>
      <c r="C425" s="333">
        <f>C422/B422-1</f>
        <v>0</v>
      </c>
      <c r="D425" s="333">
        <f t="shared" si="59"/>
        <v>-0.25</v>
      </c>
      <c r="E425" s="333">
        <f t="shared" si="59"/>
        <v>0.33333333333333326</v>
      </c>
      <c r="F425" s="304"/>
      <c r="G425" s="304"/>
      <c r="H425" s="304"/>
      <c r="I425" s="304"/>
      <c r="J425" s="304"/>
    </row>
    <row r="426" spans="1:10" ht="15.75" thickBot="1" x14ac:dyDescent="0.3">
      <c r="A426" s="1210" t="s">
        <v>1056</v>
      </c>
      <c r="B426" s="1211"/>
      <c r="C426" s="1211"/>
      <c r="D426" s="1211"/>
      <c r="E426" s="1212"/>
      <c r="F426" s="304"/>
      <c r="G426" s="304"/>
      <c r="H426" s="304"/>
      <c r="I426" s="304"/>
      <c r="J426" s="304"/>
    </row>
    <row r="427" spans="1:10" x14ac:dyDescent="0.25">
      <c r="A427" s="1189"/>
      <c r="B427" s="325">
        <v>2019</v>
      </c>
      <c r="C427" s="325">
        <v>2020</v>
      </c>
      <c r="D427" s="325">
        <v>2021</v>
      </c>
      <c r="E427" s="325">
        <v>2022</v>
      </c>
      <c r="F427" s="304"/>
      <c r="G427" s="304"/>
      <c r="H427" s="304"/>
      <c r="I427" s="304"/>
      <c r="J427" s="304"/>
    </row>
    <row r="428" spans="1:10" ht="15.75" thickBot="1" x14ac:dyDescent="0.3">
      <c r="A428" s="1190"/>
      <c r="B428" s="354" t="s">
        <v>5</v>
      </c>
      <c r="C428" s="354" t="s">
        <v>6</v>
      </c>
      <c r="D428" s="354" t="s">
        <v>6</v>
      </c>
      <c r="E428" s="354" t="s">
        <v>6</v>
      </c>
      <c r="F428" s="304"/>
      <c r="G428" s="304"/>
      <c r="H428" s="304"/>
      <c r="I428" s="304"/>
      <c r="J428" s="304"/>
    </row>
    <row r="429" spans="1:10" ht="15.75" thickBot="1" x14ac:dyDescent="0.3">
      <c r="A429" s="356" t="s">
        <v>59</v>
      </c>
      <c r="B429" s="357">
        <f>B430+B431+B432+B433</f>
        <v>4000</v>
      </c>
      <c r="C429" s="357">
        <f t="shared" ref="C429:E429" si="60">C430+C431+C432+C433</f>
        <v>4000</v>
      </c>
      <c r="D429" s="357">
        <f t="shared" si="60"/>
        <v>3000</v>
      </c>
      <c r="E429" s="357">
        <f t="shared" si="60"/>
        <v>4000</v>
      </c>
      <c r="F429" s="304"/>
      <c r="G429" s="304"/>
      <c r="H429" s="304"/>
      <c r="I429" s="304"/>
      <c r="J429" s="304"/>
    </row>
    <row r="430" spans="1:10" ht="15.75" thickBot="1" x14ac:dyDescent="0.3">
      <c r="A430" s="358" t="s">
        <v>28</v>
      </c>
      <c r="B430" s="355">
        <v>4000</v>
      </c>
      <c r="C430" s="355">
        <v>4000</v>
      </c>
      <c r="D430" s="355">
        <v>3000</v>
      </c>
      <c r="E430" s="355">
        <v>4000</v>
      </c>
      <c r="F430" s="304"/>
      <c r="G430" s="304"/>
      <c r="H430" s="304"/>
      <c r="I430" s="304"/>
      <c r="J430" s="304"/>
    </row>
    <row r="431" spans="1:10" ht="15.75" thickBot="1" x14ac:dyDescent="0.3">
      <c r="A431" s="358" t="s">
        <v>60</v>
      </c>
      <c r="B431" s="357"/>
      <c r="C431" s="357"/>
      <c r="D431" s="357"/>
      <c r="E431" s="357"/>
      <c r="F431" s="304"/>
      <c r="G431" s="304"/>
      <c r="H431" s="304"/>
      <c r="I431" s="304"/>
      <c r="J431" s="304"/>
    </row>
    <row r="432" spans="1:10" ht="15.75" thickBot="1" x14ac:dyDescent="0.3">
      <c r="A432" s="358" t="s">
        <v>42</v>
      </c>
      <c r="B432" s="357"/>
      <c r="C432" s="357"/>
      <c r="D432" s="357"/>
      <c r="E432" s="357"/>
      <c r="F432" s="304"/>
      <c r="G432" s="304"/>
      <c r="H432" s="304"/>
      <c r="I432" s="304"/>
      <c r="J432" s="304"/>
    </row>
    <row r="433" spans="1:10" ht="15.75" thickBot="1" x14ac:dyDescent="0.3">
      <c r="A433" s="358" t="s">
        <v>43</v>
      </c>
      <c r="B433" s="357"/>
      <c r="C433" s="357"/>
      <c r="D433" s="357"/>
      <c r="E433" s="357"/>
      <c r="F433" s="304"/>
      <c r="G433" s="304"/>
      <c r="H433" s="304"/>
      <c r="I433" s="304"/>
      <c r="J433" s="304"/>
    </row>
    <row r="434" spans="1:10" ht="15.75" thickBot="1" x14ac:dyDescent="0.3">
      <c r="A434" s="356" t="s">
        <v>61</v>
      </c>
      <c r="B434" s="359">
        <f>B435+B436+B437+B438</f>
        <v>0</v>
      </c>
      <c r="C434" s="359">
        <f t="shared" ref="C434:E434" si="61">C435+C436+C437+C438</f>
        <v>0</v>
      </c>
      <c r="D434" s="359">
        <f t="shared" si="61"/>
        <v>0</v>
      </c>
      <c r="E434" s="359">
        <f t="shared" si="61"/>
        <v>0</v>
      </c>
      <c r="F434" s="304"/>
      <c r="G434" s="304"/>
      <c r="H434" s="304"/>
      <c r="I434" s="304"/>
      <c r="J434" s="304"/>
    </row>
    <row r="435" spans="1:10" ht="15.75" thickBot="1" x14ac:dyDescent="0.3">
      <c r="A435" s="358" t="s">
        <v>28</v>
      </c>
      <c r="B435" s="359"/>
      <c r="C435" s="413">
        <v>0</v>
      </c>
      <c r="D435" s="357"/>
      <c r="E435" s="357"/>
      <c r="F435" s="304"/>
      <c r="G435" s="304"/>
      <c r="H435" s="304"/>
      <c r="I435" s="304"/>
      <c r="J435" s="304"/>
    </row>
    <row r="436" spans="1:10" ht="15.75" thickBot="1" x14ac:dyDescent="0.3">
      <c r="A436" s="358" t="s">
        <v>60</v>
      </c>
      <c r="B436" s="359"/>
      <c r="C436" s="357"/>
      <c r="D436" s="357"/>
      <c r="E436" s="357"/>
      <c r="F436" s="304"/>
      <c r="G436" s="304"/>
      <c r="H436" s="304"/>
      <c r="I436" s="304"/>
      <c r="J436" s="304"/>
    </row>
    <row r="437" spans="1:10" ht="15.75" thickBot="1" x14ac:dyDescent="0.3">
      <c r="A437" s="358" t="s">
        <v>42</v>
      </c>
      <c r="B437" s="359"/>
      <c r="C437" s="357"/>
      <c r="D437" s="357"/>
      <c r="E437" s="357"/>
      <c r="F437" s="304"/>
      <c r="G437" s="304"/>
      <c r="H437" s="304"/>
      <c r="I437" s="304"/>
      <c r="J437" s="304"/>
    </row>
    <row r="438" spans="1:10" ht="15.75" thickBot="1" x14ac:dyDescent="0.3">
      <c r="A438" s="358" t="s">
        <v>43</v>
      </c>
      <c r="B438" s="359"/>
      <c r="C438" s="357"/>
      <c r="D438" s="357"/>
      <c r="E438" s="357"/>
      <c r="F438" s="304"/>
      <c r="G438" s="304"/>
      <c r="H438" s="304"/>
      <c r="I438" s="304"/>
      <c r="J438" s="304"/>
    </row>
    <row r="439" spans="1:10" x14ac:dyDescent="0.25">
      <c r="A439" s="360" t="s">
        <v>1057</v>
      </c>
      <c r="B439" s="374">
        <f>B429+B434</f>
        <v>4000</v>
      </c>
      <c r="C439" s="374">
        <f t="shared" ref="C439:E439" si="62">C429+C434</f>
        <v>4000</v>
      </c>
      <c r="D439" s="374">
        <f t="shared" si="62"/>
        <v>3000</v>
      </c>
      <c r="E439" s="374">
        <f t="shared" si="62"/>
        <v>4000</v>
      </c>
      <c r="F439" s="304"/>
      <c r="G439" s="304"/>
      <c r="H439" s="304"/>
      <c r="I439" s="304"/>
      <c r="J439" s="304"/>
    </row>
    <row r="440" spans="1:10" x14ac:dyDescent="0.25">
      <c r="A440" s="425" t="s">
        <v>27</v>
      </c>
      <c r="B440" s="426">
        <f>B439-B421</f>
        <v>0</v>
      </c>
      <c r="C440" s="426">
        <f t="shared" ref="C440:E440" si="63">C439-C421</f>
        <v>0</v>
      </c>
      <c r="D440" s="426">
        <f t="shared" si="63"/>
        <v>0</v>
      </c>
      <c r="E440" s="426">
        <f t="shared" si="63"/>
        <v>0</v>
      </c>
      <c r="F440" s="304"/>
      <c r="G440" s="304"/>
      <c r="H440" s="304"/>
      <c r="I440" s="304"/>
      <c r="J440" s="304"/>
    </row>
    <row r="441" spans="1:10" ht="45.75" thickBot="1" x14ac:dyDescent="0.3">
      <c r="A441" s="323" t="s">
        <v>1058</v>
      </c>
      <c r="B441" s="388" t="s">
        <v>1059</v>
      </c>
      <c r="C441" s="427" t="s">
        <v>981</v>
      </c>
      <c r="D441" s="1924" t="s">
        <v>1060</v>
      </c>
      <c r="E441" s="1925"/>
      <c r="F441" s="304"/>
      <c r="G441" s="304"/>
      <c r="H441" s="304"/>
      <c r="I441" s="304"/>
      <c r="J441" s="304"/>
    </row>
    <row r="442" spans="1:10" ht="15.75" thickBot="1" x14ac:dyDescent="0.3">
      <c r="A442" s="323"/>
      <c r="B442" s="1210" t="s">
        <v>1061</v>
      </c>
      <c r="C442" s="1211"/>
      <c r="D442" s="1211"/>
      <c r="E442" s="1212"/>
      <c r="F442" s="304"/>
      <c r="G442" s="304"/>
      <c r="H442" s="304"/>
      <c r="I442" s="304"/>
      <c r="J442" s="304"/>
    </row>
    <row r="443" spans="1:10" ht="26.25" customHeight="1" thickBot="1" x14ac:dyDescent="0.3">
      <c r="A443" s="313" t="s">
        <v>9</v>
      </c>
      <c r="B443" s="1896" t="s">
        <v>1062</v>
      </c>
      <c r="C443" s="1897"/>
      <c r="D443" s="1897"/>
      <c r="E443" s="1898"/>
      <c r="F443" s="304"/>
      <c r="G443" s="304"/>
      <c r="H443" s="304"/>
      <c r="I443" s="304"/>
      <c r="J443" s="304"/>
    </row>
    <row r="444" spans="1:10" ht="15.75" thickBot="1" x14ac:dyDescent="0.3">
      <c r="A444" s="313" t="s">
        <v>13</v>
      </c>
      <c r="B444" s="1194" t="s">
        <v>1063</v>
      </c>
      <c r="C444" s="1195"/>
      <c r="D444" s="1195"/>
      <c r="E444" s="1196"/>
      <c r="F444" s="304"/>
      <c r="G444" s="304"/>
      <c r="H444" s="304"/>
      <c r="I444" s="304"/>
      <c r="J444" s="304"/>
    </row>
    <row r="445" spans="1:10" x14ac:dyDescent="0.25">
      <c r="A445" s="1189"/>
      <c r="B445" s="325">
        <v>2019</v>
      </c>
      <c r="C445" s="325">
        <v>2020</v>
      </c>
      <c r="D445" s="325">
        <v>2021</v>
      </c>
      <c r="E445" s="325">
        <v>2022</v>
      </c>
      <c r="F445" s="304"/>
      <c r="G445" s="304"/>
      <c r="H445" s="304"/>
      <c r="I445" s="304"/>
      <c r="J445" s="304"/>
    </row>
    <row r="446" spans="1:10" ht="24" customHeight="1" thickBot="1" x14ac:dyDescent="0.3">
      <c r="A446" s="1190"/>
      <c r="B446" s="354" t="s">
        <v>5</v>
      </c>
      <c r="C446" s="354" t="s">
        <v>6</v>
      </c>
      <c r="D446" s="354" t="s">
        <v>6</v>
      </c>
      <c r="E446" s="354" t="s">
        <v>6</v>
      </c>
      <c r="F446" s="304"/>
      <c r="G446" s="304"/>
      <c r="H446" s="304"/>
      <c r="I446" s="304"/>
      <c r="J446" s="304"/>
    </row>
    <row r="447" spans="1:10" ht="21.75" customHeight="1" thickBot="1" x14ac:dyDescent="0.3">
      <c r="A447" s="313" t="s">
        <v>8</v>
      </c>
      <c r="B447" s="332">
        <v>1</v>
      </c>
      <c r="C447" s="332">
        <v>1</v>
      </c>
      <c r="D447" s="332">
        <v>1</v>
      </c>
      <c r="E447" s="332">
        <v>1</v>
      </c>
      <c r="F447" s="304"/>
      <c r="G447" s="304"/>
      <c r="H447" s="304"/>
      <c r="I447" s="304"/>
      <c r="J447" s="304"/>
    </row>
    <row r="448" spans="1:10" ht="15.75" thickBot="1" x14ac:dyDescent="0.3">
      <c r="A448" s="313" t="s">
        <v>14</v>
      </c>
      <c r="B448" s="355">
        <v>3000</v>
      </c>
      <c r="C448" s="355">
        <v>3000</v>
      </c>
      <c r="D448" s="355">
        <v>5000</v>
      </c>
      <c r="E448" s="355">
        <v>5000</v>
      </c>
      <c r="F448" s="304"/>
      <c r="G448" s="304"/>
      <c r="H448" s="304"/>
      <c r="I448" s="304"/>
      <c r="J448" s="304"/>
    </row>
    <row r="449" spans="1:10" ht="15.75" thickBot="1" x14ac:dyDescent="0.3">
      <c r="A449" s="313" t="s">
        <v>20</v>
      </c>
      <c r="B449" s="355">
        <f>B448/B447</f>
        <v>3000</v>
      </c>
      <c r="C449" s="355">
        <f t="shared" ref="C449:E449" si="64">C448/C447</f>
        <v>3000</v>
      </c>
      <c r="D449" s="355">
        <f t="shared" si="64"/>
        <v>5000</v>
      </c>
      <c r="E449" s="355">
        <f t="shared" si="64"/>
        <v>5000</v>
      </c>
      <c r="F449" s="304"/>
      <c r="G449" s="304"/>
      <c r="H449" s="304"/>
      <c r="I449" s="304"/>
      <c r="J449" s="304"/>
    </row>
    <row r="450" spans="1:10" ht="15.75" thickBot="1" x14ac:dyDescent="0.3">
      <c r="A450" s="313" t="s">
        <v>15</v>
      </c>
      <c r="B450" s="332" t="s">
        <v>19</v>
      </c>
      <c r="C450" s="333">
        <f>C447/B447-1</f>
        <v>0</v>
      </c>
      <c r="D450" s="333">
        <f t="shared" ref="D450:E452" si="65">D447/C447-1</f>
        <v>0</v>
      </c>
      <c r="E450" s="333">
        <f t="shared" si="65"/>
        <v>0</v>
      </c>
      <c r="F450" s="304"/>
      <c r="G450" s="304"/>
      <c r="H450" s="304"/>
      <c r="I450" s="304"/>
      <c r="J450" s="304"/>
    </row>
    <row r="451" spans="1:10" ht="15.75" thickBot="1" x14ac:dyDescent="0.3">
      <c r="A451" s="313" t="s">
        <v>16</v>
      </c>
      <c r="B451" s="332" t="s">
        <v>19</v>
      </c>
      <c r="C451" s="333">
        <f>C448/B448-1</f>
        <v>0</v>
      </c>
      <c r="D451" s="333">
        <f t="shared" si="65"/>
        <v>0.66666666666666674</v>
      </c>
      <c r="E451" s="333">
        <f t="shared" si="65"/>
        <v>0</v>
      </c>
      <c r="F451" s="304"/>
      <c r="G451" s="304"/>
      <c r="H451" s="304"/>
      <c r="I451" s="304"/>
      <c r="J451" s="304"/>
    </row>
    <row r="452" spans="1:10" ht="15.75" thickBot="1" x14ac:dyDescent="0.3">
      <c r="A452" s="313" t="s">
        <v>17</v>
      </c>
      <c r="B452" s="332" t="s">
        <v>19</v>
      </c>
      <c r="C452" s="333">
        <f>C449/B449-1</f>
        <v>0</v>
      </c>
      <c r="D452" s="333">
        <f t="shared" si="65"/>
        <v>0.66666666666666674</v>
      </c>
      <c r="E452" s="333">
        <f t="shared" si="65"/>
        <v>0</v>
      </c>
      <c r="F452" s="304"/>
      <c r="G452" s="304"/>
      <c r="H452" s="304"/>
      <c r="I452" s="304"/>
      <c r="J452" s="304"/>
    </row>
    <row r="453" spans="1:10" ht="15.75" thickBot="1" x14ac:dyDescent="0.3">
      <c r="A453" s="1210" t="s">
        <v>1064</v>
      </c>
      <c r="B453" s="1211"/>
      <c r="C453" s="1211"/>
      <c r="D453" s="1211"/>
      <c r="E453" s="1212"/>
      <c r="F453" s="304"/>
      <c r="G453" s="304"/>
      <c r="H453" s="304"/>
      <c r="I453" s="304"/>
      <c r="J453" s="304"/>
    </row>
    <row r="454" spans="1:10" x14ac:dyDescent="0.25">
      <c r="A454" s="1189"/>
      <c r="B454" s="325">
        <v>2019</v>
      </c>
      <c r="C454" s="325">
        <v>2020</v>
      </c>
      <c r="D454" s="325">
        <v>2021</v>
      </c>
      <c r="E454" s="325">
        <v>2022</v>
      </c>
      <c r="F454" s="304"/>
      <c r="G454" s="304"/>
      <c r="H454" s="304"/>
      <c r="I454" s="304"/>
      <c r="J454" s="304"/>
    </row>
    <row r="455" spans="1:10" ht="15.75" thickBot="1" x14ac:dyDescent="0.3">
      <c r="A455" s="1190"/>
      <c r="B455" s="354" t="s">
        <v>5</v>
      </c>
      <c r="C455" s="354" t="s">
        <v>6</v>
      </c>
      <c r="D455" s="354" t="s">
        <v>6</v>
      </c>
      <c r="E455" s="354" t="s">
        <v>6</v>
      </c>
      <c r="F455" s="304"/>
      <c r="G455" s="304"/>
      <c r="H455" s="304"/>
      <c r="I455" s="304"/>
      <c r="J455" s="304"/>
    </row>
    <row r="456" spans="1:10" ht="15.75" thickBot="1" x14ac:dyDescent="0.3">
      <c r="A456" s="356" t="s">
        <v>59</v>
      </c>
      <c r="B456" s="357">
        <f>B457+B458+B459+B460</f>
        <v>3000</v>
      </c>
      <c r="C456" s="357">
        <f t="shared" ref="C456:E456" si="66">C457+C458+C459+C460</f>
        <v>3000</v>
      </c>
      <c r="D456" s="357">
        <f t="shared" si="66"/>
        <v>5000</v>
      </c>
      <c r="E456" s="357">
        <f t="shared" si="66"/>
        <v>5000</v>
      </c>
      <c r="F456" s="304"/>
      <c r="G456" s="304"/>
      <c r="H456" s="304"/>
      <c r="I456" s="304"/>
      <c r="J456" s="304"/>
    </row>
    <row r="457" spans="1:10" ht="15.75" thickBot="1" x14ac:dyDescent="0.3">
      <c r="A457" s="358" t="s">
        <v>28</v>
      </c>
      <c r="B457" s="355">
        <v>3000</v>
      </c>
      <c r="C457" s="355">
        <v>3000</v>
      </c>
      <c r="D457" s="355">
        <v>5000</v>
      </c>
      <c r="E457" s="355">
        <v>5000</v>
      </c>
      <c r="F457" s="304"/>
      <c r="G457" s="304"/>
      <c r="H457" s="304"/>
      <c r="I457" s="304"/>
      <c r="J457" s="304"/>
    </row>
    <row r="458" spans="1:10" ht="15.75" thickBot="1" x14ac:dyDescent="0.3">
      <c r="A458" s="358" t="s">
        <v>60</v>
      </c>
      <c r="B458" s="357"/>
      <c r="C458" s="357"/>
      <c r="D458" s="357"/>
      <c r="E458" s="357"/>
      <c r="F458" s="304"/>
      <c r="G458" s="304"/>
      <c r="H458" s="304"/>
      <c r="I458" s="304"/>
      <c r="J458" s="304"/>
    </row>
    <row r="459" spans="1:10" ht="15.75" thickBot="1" x14ac:dyDescent="0.3">
      <c r="A459" s="358" t="s">
        <v>42</v>
      </c>
      <c r="B459" s="357"/>
      <c r="C459" s="357"/>
      <c r="D459" s="357"/>
      <c r="E459" s="357"/>
      <c r="F459" s="304"/>
      <c r="G459" s="304"/>
      <c r="H459" s="304"/>
      <c r="I459" s="304"/>
      <c r="J459" s="304"/>
    </row>
    <row r="460" spans="1:10" ht="15.75" thickBot="1" x14ac:dyDescent="0.3">
      <c r="A460" s="358" t="s">
        <v>43</v>
      </c>
      <c r="B460" s="357"/>
      <c r="C460" s="357"/>
      <c r="D460" s="357"/>
      <c r="E460" s="357"/>
      <c r="F460" s="304"/>
      <c r="G460" s="304"/>
      <c r="H460" s="304"/>
      <c r="I460" s="304"/>
      <c r="J460" s="304"/>
    </row>
    <row r="461" spans="1:10" ht="15.75" thickBot="1" x14ac:dyDescent="0.3">
      <c r="A461" s="356" t="s">
        <v>61</v>
      </c>
      <c r="B461" s="359">
        <f>B462+B463+B464+B465</f>
        <v>0</v>
      </c>
      <c r="C461" s="359">
        <f t="shared" ref="C461:E461" si="67">C462+C463+C464+C465</f>
        <v>0</v>
      </c>
      <c r="D461" s="359">
        <f t="shared" si="67"/>
        <v>0</v>
      </c>
      <c r="E461" s="359">
        <f t="shared" si="67"/>
        <v>0</v>
      </c>
      <c r="F461" s="304"/>
      <c r="G461" s="304"/>
      <c r="H461" s="304"/>
      <c r="I461" s="304"/>
      <c r="J461" s="304"/>
    </row>
    <row r="462" spans="1:10" ht="15.75" thickBot="1" x14ac:dyDescent="0.3">
      <c r="A462" s="358" t="s">
        <v>28</v>
      </c>
      <c r="B462" s="359"/>
      <c r="C462" s="357"/>
      <c r="D462" s="357"/>
      <c r="E462" s="357"/>
      <c r="F462" s="304"/>
      <c r="G462" s="304"/>
      <c r="H462" s="304"/>
      <c r="I462" s="304"/>
      <c r="J462" s="304"/>
    </row>
    <row r="463" spans="1:10" ht="15.75" thickBot="1" x14ac:dyDescent="0.3">
      <c r="A463" s="358" t="s">
        <v>60</v>
      </c>
      <c r="B463" s="359"/>
      <c r="C463" s="357"/>
      <c r="D463" s="357"/>
      <c r="E463" s="357"/>
      <c r="F463" s="304"/>
      <c r="G463" s="304"/>
      <c r="H463" s="304"/>
      <c r="I463" s="304"/>
      <c r="J463" s="304"/>
    </row>
    <row r="464" spans="1:10" ht="15.75" thickBot="1" x14ac:dyDescent="0.3">
      <c r="A464" s="373" t="s">
        <v>42</v>
      </c>
      <c r="B464" s="374"/>
      <c r="C464" s="375"/>
      <c r="D464" s="375"/>
      <c r="E464" s="375"/>
      <c r="F464" s="304"/>
      <c r="G464" s="304"/>
      <c r="H464" s="304"/>
      <c r="I464" s="304"/>
      <c r="J464" s="304"/>
    </row>
    <row r="465" spans="1:10" ht="15.75" thickBot="1" x14ac:dyDescent="0.3">
      <c r="A465" s="338" t="s">
        <v>43</v>
      </c>
      <c r="B465" s="391"/>
      <c r="C465" s="372"/>
      <c r="D465" s="372"/>
      <c r="E465" s="372"/>
      <c r="F465" s="304"/>
      <c r="G465" s="304"/>
      <c r="H465" s="304"/>
      <c r="I465" s="304"/>
      <c r="J465" s="304"/>
    </row>
    <row r="466" spans="1:10" ht="15.75" thickBot="1" x14ac:dyDescent="0.3">
      <c r="A466" s="348" t="s">
        <v>1065</v>
      </c>
      <c r="B466" s="391">
        <f>B456+B461</f>
        <v>3000</v>
      </c>
      <c r="C466" s="391">
        <f t="shared" ref="C466:E466" si="68">C456+C461</f>
        <v>3000</v>
      </c>
      <c r="D466" s="391">
        <f t="shared" si="68"/>
        <v>5000</v>
      </c>
      <c r="E466" s="391">
        <f t="shared" si="68"/>
        <v>5000</v>
      </c>
      <c r="F466" s="304"/>
      <c r="G466" s="304"/>
      <c r="H466" s="304"/>
      <c r="I466" s="304"/>
      <c r="J466" s="304"/>
    </row>
    <row r="467" spans="1:10" ht="15.75" thickBot="1" x14ac:dyDescent="0.3">
      <c r="A467" s="424" t="s">
        <v>27</v>
      </c>
      <c r="B467" s="351">
        <f>B466-B448</f>
        <v>0</v>
      </c>
      <c r="C467" s="351">
        <f t="shared" ref="C467:E467" si="69">C466-C448</f>
        <v>0</v>
      </c>
      <c r="D467" s="351">
        <f t="shared" si="69"/>
        <v>0</v>
      </c>
      <c r="E467" s="351">
        <f t="shared" si="69"/>
        <v>0</v>
      </c>
      <c r="F467" s="304"/>
      <c r="G467" s="304"/>
      <c r="H467" s="304"/>
      <c r="I467" s="304"/>
      <c r="J467" s="304"/>
    </row>
    <row r="468" spans="1:10" ht="15.75" thickBot="1" x14ac:dyDescent="0.3">
      <c r="A468" s="381" t="s">
        <v>978</v>
      </c>
      <c r="B468" s="1914" t="s">
        <v>1066</v>
      </c>
      <c r="C468" s="1914"/>
      <c r="D468" s="1914"/>
      <c r="E468" s="1914"/>
      <c r="F468" s="304"/>
      <c r="G468" s="304"/>
      <c r="H468" s="304"/>
      <c r="I468" s="304"/>
      <c r="J468" s="304"/>
    </row>
    <row r="469" spans="1:10" ht="34.5" thickBot="1" x14ac:dyDescent="0.3">
      <c r="A469" s="363" t="s">
        <v>1067</v>
      </c>
      <c r="B469" s="419" t="s">
        <v>1068</v>
      </c>
      <c r="C469" s="420" t="s">
        <v>981</v>
      </c>
      <c r="D469" s="419" t="s">
        <v>1069</v>
      </c>
      <c r="E469" s="402"/>
      <c r="F469" s="304"/>
      <c r="G469" s="304"/>
      <c r="H469" s="304"/>
      <c r="I469" s="304"/>
      <c r="J469" s="304"/>
    </row>
    <row r="470" spans="1:10" ht="15.75" thickBot="1" x14ac:dyDescent="0.3">
      <c r="A470" s="363"/>
      <c r="B470" s="1929" t="s">
        <v>1070</v>
      </c>
      <c r="C470" s="1929"/>
      <c r="D470" s="1929"/>
      <c r="E470" s="1929"/>
      <c r="F470" s="304"/>
      <c r="G470" s="304"/>
      <c r="H470" s="304"/>
      <c r="I470" s="304"/>
      <c r="J470" s="304"/>
    </row>
    <row r="471" spans="1:10" ht="31.5" customHeight="1" thickBot="1" x14ac:dyDescent="0.3">
      <c r="A471" s="313" t="s">
        <v>9</v>
      </c>
      <c r="B471" s="1930" t="s">
        <v>1071</v>
      </c>
      <c r="C471" s="1931"/>
      <c r="D471" s="1931"/>
      <c r="E471" s="1932"/>
      <c r="F471" s="304"/>
      <c r="G471" s="304"/>
      <c r="H471" s="304"/>
      <c r="I471" s="304"/>
      <c r="J471" s="304"/>
    </row>
    <row r="472" spans="1:10" ht="15.75" thickBot="1" x14ac:dyDescent="0.3">
      <c r="A472" s="313" t="s">
        <v>13</v>
      </c>
      <c r="B472" s="1194" t="s">
        <v>976</v>
      </c>
      <c r="C472" s="1195"/>
      <c r="D472" s="1195"/>
      <c r="E472" s="1196"/>
      <c r="F472" s="304"/>
      <c r="G472" s="304"/>
      <c r="H472" s="304"/>
      <c r="I472" s="304"/>
      <c r="J472" s="304"/>
    </row>
    <row r="473" spans="1:10" x14ac:dyDescent="0.25">
      <c r="A473" s="1189"/>
      <c r="B473" s="325">
        <v>2019</v>
      </c>
      <c r="C473" s="325">
        <v>2020</v>
      </c>
      <c r="D473" s="325">
        <v>2021</v>
      </c>
      <c r="E473" s="325">
        <v>2022</v>
      </c>
      <c r="F473" s="304"/>
      <c r="G473" s="304"/>
      <c r="H473" s="304"/>
      <c r="I473" s="304"/>
      <c r="J473" s="304"/>
    </row>
    <row r="474" spans="1:10" ht="25.5" customHeight="1" thickBot="1" x14ac:dyDescent="0.3">
      <c r="A474" s="1190"/>
      <c r="B474" s="354" t="s">
        <v>5</v>
      </c>
      <c r="C474" s="354" t="s">
        <v>6</v>
      </c>
      <c r="D474" s="354" t="s">
        <v>6</v>
      </c>
      <c r="E474" s="354" t="s">
        <v>6</v>
      </c>
      <c r="F474" s="304"/>
      <c r="G474" s="304"/>
      <c r="H474" s="304"/>
      <c r="I474" s="304"/>
      <c r="J474" s="304"/>
    </row>
    <row r="475" spans="1:10" ht="22.5" customHeight="1" thickBot="1" x14ac:dyDescent="0.3">
      <c r="A475" s="313" t="s">
        <v>8</v>
      </c>
      <c r="B475" s="332">
        <v>1</v>
      </c>
      <c r="C475" s="355">
        <v>1</v>
      </c>
      <c r="D475" s="355">
        <v>1</v>
      </c>
      <c r="E475" s="355">
        <v>1</v>
      </c>
      <c r="F475" s="304"/>
      <c r="G475" s="304"/>
      <c r="H475" s="304"/>
      <c r="I475" s="304"/>
      <c r="J475" s="304"/>
    </row>
    <row r="476" spans="1:10" ht="15.75" thickBot="1" x14ac:dyDescent="0.3">
      <c r="A476" s="313" t="s">
        <v>14</v>
      </c>
      <c r="B476" s="355">
        <v>13000</v>
      </c>
      <c r="C476" s="355">
        <v>16000</v>
      </c>
      <c r="D476" s="355">
        <v>10000</v>
      </c>
      <c r="E476" s="355">
        <v>10000</v>
      </c>
      <c r="F476" s="304"/>
      <c r="G476" s="304"/>
      <c r="H476" s="304"/>
      <c r="I476" s="304"/>
      <c r="J476" s="304"/>
    </row>
    <row r="477" spans="1:10" ht="15.75" thickBot="1" x14ac:dyDescent="0.3">
      <c r="A477" s="313" t="s">
        <v>20</v>
      </c>
      <c r="B477" s="355">
        <f>B476/B475</f>
        <v>13000</v>
      </c>
      <c r="C477" s="355">
        <f t="shared" ref="C477:E477" si="70">C476/C475</f>
        <v>16000</v>
      </c>
      <c r="D477" s="355">
        <f t="shared" si="70"/>
        <v>10000</v>
      </c>
      <c r="E477" s="355">
        <f t="shared" si="70"/>
        <v>10000</v>
      </c>
      <c r="F477" s="304"/>
      <c r="G477" s="304"/>
      <c r="H477" s="304"/>
      <c r="I477" s="304"/>
      <c r="J477" s="304"/>
    </row>
    <row r="478" spans="1:10" ht="15.75" thickBot="1" x14ac:dyDescent="0.3">
      <c r="A478" s="313" t="s">
        <v>15</v>
      </c>
      <c r="B478" s="332" t="s">
        <v>19</v>
      </c>
      <c r="C478" s="333">
        <f>C475/B475-1</f>
        <v>0</v>
      </c>
      <c r="D478" s="333">
        <f t="shared" ref="D478:E480" si="71">D475/C475-1</f>
        <v>0</v>
      </c>
      <c r="E478" s="333">
        <f t="shared" si="71"/>
        <v>0</v>
      </c>
      <c r="F478" s="304"/>
      <c r="G478" s="304"/>
      <c r="H478" s="304"/>
      <c r="I478" s="304"/>
      <c r="J478" s="304"/>
    </row>
    <row r="479" spans="1:10" ht="15.75" thickBot="1" x14ac:dyDescent="0.3">
      <c r="A479" s="313" t="s">
        <v>16</v>
      </c>
      <c r="B479" s="332" t="s">
        <v>19</v>
      </c>
      <c r="C479" s="333">
        <f>C476/B476-1</f>
        <v>0.23076923076923084</v>
      </c>
      <c r="D479" s="333">
        <f t="shared" si="71"/>
        <v>-0.375</v>
      </c>
      <c r="E479" s="333">
        <f t="shared" si="71"/>
        <v>0</v>
      </c>
      <c r="F479" s="304"/>
      <c r="G479" s="304"/>
      <c r="H479" s="304"/>
      <c r="I479" s="304"/>
      <c r="J479" s="304"/>
    </row>
    <row r="480" spans="1:10" ht="15.75" thickBot="1" x14ac:dyDescent="0.3">
      <c r="A480" s="313" t="s">
        <v>17</v>
      </c>
      <c r="B480" s="332" t="s">
        <v>19</v>
      </c>
      <c r="C480" s="333">
        <f>C477/B477-1</f>
        <v>0.23076923076923084</v>
      </c>
      <c r="D480" s="333">
        <f t="shared" si="71"/>
        <v>-0.375</v>
      </c>
      <c r="E480" s="333">
        <f t="shared" si="71"/>
        <v>0</v>
      </c>
      <c r="F480" s="304"/>
      <c r="G480" s="304"/>
      <c r="H480" s="304"/>
      <c r="I480" s="304"/>
      <c r="J480" s="304"/>
    </row>
    <row r="481" spans="1:10" ht="15.75" thickBot="1" x14ac:dyDescent="0.3">
      <c r="A481" s="1210" t="s">
        <v>1072</v>
      </c>
      <c r="B481" s="1211"/>
      <c r="C481" s="1211"/>
      <c r="D481" s="1211"/>
      <c r="E481" s="1212"/>
      <c r="F481" s="304"/>
      <c r="G481" s="304"/>
      <c r="H481" s="304"/>
      <c r="I481" s="304"/>
      <c r="J481" s="304"/>
    </row>
    <row r="482" spans="1:10" x14ac:dyDescent="0.25">
      <c r="A482" s="1189"/>
      <c r="B482" s="325">
        <v>2019</v>
      </c>
      <c r="C482" s="325">
        <v>2020</v>
      </c>
      <c r="D482" s="325">
        <v>2021</v>
      </c>
      <c r="E482" s="325">
        <v>2022</v>
      </c>
      <c r="F482" s="304"/>
      <c r="G482" s="304"/>
      <c r="H482" s="304"/>
      <c r="I482" s="304"/>
      <c r="J482" s="304"/>
    </row>
    <row r="483" spans="1:10" ht="15.75" thickBot="1" x14ac:dyDescent="0.3">
      <c r="A483" s="1190"/>
      <c r="B483" s="354" t="s">
        <v>5</v>
      </c>
      <c r="C483" s="354" t="s">
        <v>6</v>
      </c>
      <c r="D483" s="354" t="s">
        <v>6</v>
      </c>
      <c r="E483" s="354" t="s">
        <v>6</v>
      </c>
      <c r="F483" s="304"/>
      <c r="G483" s="304"/>
      <c r="H483" s="304"/>
      <c r="I483" s="304"/>
      <c r="J483" s="304"/>
    </row>
    <row r="484" spans="1:10" ht="15.75" thickBot="1" x14ac:dyDescent="0.3">
      <c r="A484" s="356" t="s">
        <v>59</v>
      </c>
      <c r="B484" s="357">
        <f>B485+B486+B487+B488</f>
        <v>0</v>
      </c>
      <c r="C484" s="357">
        <f t="shared" ref="C484:E484" si="72">C485+C486+C487+C488</f>
        <v>0</v>
      </c>
      <c r="D484" s="357">
        <f t="shared" si="72"/>
        <v>0</v>
      </c>
      <c r="E484" s="357">
        <f t="shared" si="72"/>
        <v>0</v>
      </c>
      <c r="F484" s="304"/>
      <c r="G484" s="304"/>
      <c r="H484" s="304"/>
      <c r="I484" s="304"/>
      <c r="J484" s="304"/>
    </row>
    <row r="485" spans="1:10" ht="15.75" thickBot="1" x14ac:dyDescent="0.3">
      <c r="A485" s="358" t="s">
        <v>28</v>
      </c>
      <c r="B485" s="357">
        <v>0</v>
      </c>
      <c r="C485" s="357">
        <v>0</v>
      </c>
      <c r="D485" s="357">
        <v>0</v>
      </c>
      <c r="E485" s="357">
        <v>0</v>
      </c>
      <c r="F485" s="304"/>
      <c r="G485" s="304"/>
      <c r="H485" s="304"/>
      <c r="I485" s="304"/>
      <c r="J485" s="304"/>
    </row>
    <row r="486" spans="1:10" ht="15.75" thickBot="1" x14ac:dyDescent="0.3">
      <c r="A486" s="358" t="s">
        <v>60</v>
      </c>
      <c r="B486" s="357"/>
      <c r="C486" s="357"/>
      <c r="D486" s="357"/>
      <c r="E486" s="357"/>
      <c r="F486" s="304"/>
      <c r="G486" s="304"/>
      <c r="H486" s="304"/>
      <c r="I486" s="304"/>
      <c r="J486" s="304"/>
    </row>
    <row r="487" spans="1:10" ht="15.75" thickBot="1" x14ac:dyDescent="0.3">
      <c r="A487" s="358" t="s">
        <v>42</v>
      </c>
      <c r="B487" s="357"/>
      <c r="C487" s="357"/>
      <c r="D487" s="357"/>
      <c r="E487" s="357"/>
      <c r="F487" s="304"/>
      <c r="G487" s="304"/>
      <c r="H487" s="304"/>
      <c r="I487" s="304"/>
      <c r="J487" s="304"/>
    </row>
    <row r="488" spans="1:10" ht="15.75" thickBot="1" x14ac:dyDescent="0.3">
      <c r="A488" s="358" t="s">
        <v>43</v>
      </c>
      <c r="B488" s="357"/>
      <c r="C488" s="357"/>
      <c r="D488" s="357"/>
      <c r="E488" s="357"/>
      <c r="F488" s="304"/>
      <c r="G488" s="304"/>
      <c r="H488" s="304"/>
      <c r="I488" s="304"/>
      <c r="J488" s="304"/>
    </row>
    <row r="489" spans="1:10" ht="15.75" thickBot="1" x14ac:dyDescent="0.3">
      <c r="A489" s="356" t="s">
        <v>61</v>
      </c>
      <c r="B489" s="359">
        <f>B490+B491+B492+B493</f>
        <v>13000</v>
      </c>
      <c r="C489" s="359">
        <f t="shared" ref="C489:E489" si="73">C490+C491+C492+C493</f>
        <v>16000</v>
      </c>
      <c r="D489" s="359">
        <f t="shared" si="73"/>
        <v>10000</v>
      </c>
      <c r="E489" s="359">
        <f t="shared" si="73"/>
        <v>10000</v>
      </c>
      <c r="F489" s="304"/>
      <c r="G489" s="304"/>
      <c r="H489" s="304"/>
      <c r="I489" s="304"/>
      <c r="J489" s="304"/>
    </row>
    <row r="490" spans="1:10" ht="15.75" thickBot="1" x14ac:dyDescent="0.3">
      <c r="A490" s="358" t="s">
        <v>28</v>
      </c>
      <c r="B490" s="355">
        <v>13000</v>
      </c>
      <c r="C490" s="355">
        <v>16000</v>
      </c>
      <c r="D490" s="355">
        <v>10000</v>
      </c>
      <c r="E490" s="355">
        <v>10000</v>
      </c>
      <c r="F490" s="304"/>
      <c r="G490" s="304"/>
      <c r="H490" s="304"/>
      <c r="I490" s="304"/>
      <c r="J490" s="304"/>
    </row>
    <row r="491" spans="1:10" ht="15.75" thickBot="1" x14ac:dyDescent="0.3">
      <c r="A491" s="358" t="s">
        <v>60</v>
      </c>
      <c r="B491" s="359"/>
      <c r="C491" s="357"/>
      <c r="D491" s="357"/>
      <c r="E491" s="357"/>
      <c r="F491" s="304"/>
      <c r="G491" s="304"/>
      <c r="H491" s="304"/>
      <c r="I491" s="304"/>
      <c r="J491" s="304"/>
    </row>
    <row r="492" spans="1:10" ht="15.75" thickBot="1" x14ac:dyDescent="0.3">
      <c r="A492" s="358" t="s">
        <v>42</v>
      </c>
      <c r="B492" s="359"/>
      <c r="C492" s="357"/>
      <c r="D492" s="357"/>
      <c r="E492" s="357"/>
      <c r="F492" s="304"/>
      <c r="G492" s="304"/>
      <c r="H492" s="304"/>
      <c r="I492" s="304"/>
      <c r="J492" s="304"/>
    </row>
    <row r="493" spans="1:10" ht="15.75" thickBot="1" x14ac:dyDescent="0.3">
      <c r="A493" s="358" t="s">
        <v>43</v>
      </c>
      <c r="B493" s="359"/>
      <c r="C493" s="357"/>
      <c r="D493" s="357"/>
      <c r="E493" s="357"/>
      <c r="F493" s="304"/>
      <c r="G493" s="304"/>
      <c r="H493" s="304"/>
      <c r="I493" s="304"/>
      <c r="J493" s="304"/>
    </row>
    <row r="494" spans="1:10" ht="15.75" thickBot="1" x14ac:dyDescent="0.3">
      <c r="A494" s="428" t="s">
        <v>171</v>
      </c>
      <c r="B494" s="374">
        <f>B484+B489</f>
        <v>13000</v>
      </c>
      <c r="C494" s="374">
        <f t="shared" ref="C494:E494" si="74">C484+C489</f>
        <v>16000</v>
      </c>
      <c r="D494" s="374">
        <f t="shared" si="74"/>
        <v>10000</v>
      </c>
      <c r="E494" s="374">
        <f t="shared" si="74"/>
        <v>10000</v>
      </c>
      <c r="F494" s="304"/>
      <c r="G494" s="304"/>
      <c r="H494" s="304"/>
      <c r="I494" s="304"/>
      <c r="J494" s="304"/>
    </row>
    <row r="495" spans="1:10" ht="15.75" thickBot="1" x14ac:dyDescent="0.3">
      <c r="A495" s="424" t="s">
        <v>27</v>
      </c>
      <c r="B495" s="351">
        <f>B494-B476</f>
        <v>0</v>
      </c>
      <c r="C495" s="351">
        <f t="shared" ref="C495:E495" si="75">C494-C476</f>
        <v>0</v>
      </c>
      <c r="D495" s="351">
        <f t="shared" si="75"/>
        <v>0</v>
      </c>
      <c r="E495" s="351">
        <f t="shared" si="75"/>
        <v>0</v>
      </c>
      <c r="F495" s="304"/>
      <c r="G495" s="304"/>
      <c r="H495" s="304"/>
      <c r="I495" s="304"/>
      <c r="J495" s="304"/>
    </row>
    <row r="496" spans="1:10" ht="15.75" thickBot="1" x14ac:dyDescent="0.3">
      <c r="A496" s="429" t="s">
        <v>978</v>
      </c>
      <c r="B496" s="1926" t="s">
        <v>1066</v>
      </c>
      <c r="C496" s="1927"/>
      <c r="D496" s="1927"/>
      <c r="E496" s="1928"/>
      <c r="F496" s="304"/>
      <c r="G496" s="304"/>
      <c r="H496" s="304"/>
      <c r="I496" s="304"/>
      <c r="J496" s="304"/>
    </row>
    <row r="497" spans="1:10" ht="34.5" thickBot="1" x14ac:dyDescent="0.3">
      <c r="A497" s="363" t="s">
        <v>1073</v>
      </c>
      <c r="B497" s="419" t="s">
        <v>1074</v>
      </c>
      <c r="C497" s="420" t="s">
        <v>981</v>
      </c>
      <c r="D497" s="1904" t="s">
        <v>1075</v>
      </c>
      <c r="E497" s="1904"/>
      <c r="F497" s="304"/>
      <c r="G497" s="304"/>
      <c r="H497" s="304"/>
      <c r="I497" s="304"/>
      <c r="J497" s="304"/>
    </row>
    <row r="498" spans="1:10" ht="15.75" thickBot="1" x14ac:dyDescent="0.3">
      <c r="A498" s="363"/>
      <c r="B498" s="1929" t="s">
        <v>1076</v>
      </c>
      <c r="C498" s="1929"/>
      <c r="D498" s="1929"/>
      <c r="E498" s="1929"/>
      <c r="F498" s="304"/>
      <c r="G498" s="304"/>
      <c r="H498" s="304"/>
      <c r="I498" s="304"/>
      <c r="J498" s="304"/>
    </row>
    <row r="499" spans="1:10" ht="15.75" thickBot="1" x14ac:dyDescent="0.3">
      <c r="A499" s="313" t="s">
        <v>9</v>
      </c>
      <c r="B499" s="1219" t="s">
        <v>1071</v>
      </c>
      <c r="C499" s="1220"/>
      <c r="D499" s="1220"/>
      <c r="E499" s="1221"/>
      <c r="F499" s="304"/>
      <c r="G499" s="304"/>
      <c r="H499" s="304"/>
      <c r="I499" s="304"/>
      <c r="J499" s="304"/>
    </row>
    <row r="500" spans="1:10" ht="15.75" thickBot="1" x14ac:dyDescent="0.3">
      <c r="A500" s="313" t="s">
        <v>13</v>
      </c>
      <c r="B500" s="1194" t="s">
        <v>976</v>
      </c>
      <c r="C500" s="1195"/>
      <c r="D500" s="1195"/>
      <c r="E500" s="1196"/>
      <c r="F500" s="304"/>
      <c r="G500" s="304"/>
      <c r="H500" s="304"/>
      <c r="I500" s="304"/>
      <c r="J500" s="304"/>
    </row>
    <row r="501" spans="1:10" x14ac:dyDescent="0.25">
      <c r="A501" s="1189"/>
      <c r="B501" s="325">
        <v>2019</v>
      </c>
      <c r="C501" s="325">
        <v>2020</v>
      </c>
      <c r="D501" s="325">
        <v>2021</v>
      </c>
      <c r="E501" s="325">
        <v>2022</v>
      </c>
      <c r="F501" s="304"/>
      <c r="G501" s="304"/>
      <c r="H501" s="304"/>
      <c r="I501" s="304"/>
      <c r="J501" s="304"/>
    </row>
    <row r="502" spans="1:10" ht="25.5" customHeight="1" thickBot="1" x14ac:dyDescent="0.3">
      <c r="A502" s="1190"/>
      <c r="B502" s="354" t="s">
        <v>5</v>
      </c>
      <c r="C502" s="354" t="s">
        <v>6</v>
      </c>
      <c r="D502" s="354" t="s">
        <v>6</v>
      </c>
      <c r="E502" s="354" t="s">
        <v>6</v>
      </c>
      <c r="F502" s="304"/>
      <c r="G502" s="304"/>
      <c r="H502" s="304"/>
      <c r="I502" s="304"/>
      <c r="J502" s="304"/>
    </row>
    <row r="503" spans="1:10" ht="23.25" customHeight="1" thickBot="1" x14ac:dyDescent="0.3">
      <c r="A503" s="313" t="s">
        <v>8</v>
      </c>
      <c r="B503" s="332">
        <v>1</v>
      </c>
      <c r="C503" s="355">
        <v>1</v>
      </c>
      <c r="D503" s="355">
        <v>1</v>
      </c>
      <c r="E503" s="355">
        <v>1</v>
      </c>
      <c r="F503" s="304"/>
      <c r="G503" s="304"/>
      <c r="H503" s="304"/>
      <c r="I503" s="304"/>
      <c r="J503" s="304"/>
    </row>
    <row r="504" spans="1:10" ht="15.75" thickBot="1" x14ac:dyDescent="0.3">
      <c r="A504" s="313" t="s">
        <v>14</v>
      </c>
      <c r="B504" s="355">
        <v>6165</v>
      </c>
      <c r="C504" s="355">
        <v>13500</v>
      </c>
      <c r="D504" s="355">
        <v>5000</v>
      </c>
      <c r="E504" s="355">
        <v>5000</v>
      </c>
      <c r="F504" s="304"/>
      <c r="G504" s="304"/>
      <c r="H504" s="304"/>
      <c r="I504" s="304"/>
      <c r="J504" s="304"/>
    </row>
    <row r="505" spans="1:10" ht="15.75" thickBot="1" x14ac:dyDescent="0.3">
      <c r="A505" s="313" t="s">
        <v>20</v>
      </c>
      <c r="B505" s="355">
        <f>B504/B503</f>
        <v>6165</v>
      </c>
      <c r="C505" s="355">
        <f t="shared" ref="C505:E505" si="76">C504/C503</f>
        <v>13500</v>
      </c>
      <c r="D505" s="355">
        <f t="shared" si="76"/>
        <v>5000</v>
      </c>
      <c r="E505" s="355">
        <f t="shared" si="76"/>
        <v>5000</v>
      </c>
      <c r="F505" s="304"/>
      <c r="G505" s="304"/>
      <c r="H505" s="304"/>
      <c r="I505" s="304"/>
      <c r="J505" s="304"/>
    </row>
    <row r="506" spans="1:10" ht="15.75" thickBot="1" x14ac:dyDescent="0.3">
      <c r="A506" s="313" t="s">
        <v>15</v>
      </c>
      <c r="B506" s="332" t="s">
        <v>19</v>
      </c>
      <c r="C506" s="333">
        <f>C503/B503-1</f>
        <v>0</v>
      </c>
      <c r="D506" s="333">
        <f t="shared" ref="D506:E508" si="77">D503/C503-1</f>
        <v>0</v>
      </c>
      <c r="E506" s="333">
        <f t="shared" si="77"/>
        <v>0</v>
      </c>
      <c r="F506" s="304"/>
      <c r="G506" s="304"/>
      <c r="H506" s="304"/>
      <c r="I506" s="304"/>
      <c r="J506" s="304"/>
    </row>
    <row r="507" spans="1:10" ht="15.75" thickBot="1" x14ac:dyDescent="0.3">
      <c r="A507" s="313" t="s">
        <v>16</v>
      </c>
      <c r="B507" s="332" t="s">
        <v>19</v>
      </c>
      <c r="C507" s="333">
        <f>C504/B504-1</f>
        <v>1.1897810218978102</v>
      </c>
      <c r="D507" s="333">
        <f t="shared" si="77"/>
        <v>-0.62962962962962965</v>
      </c>
      <c r="E507" s="333">
        <f t="shared" si="77"/>
        <v>0</v>
      </c>
      <c r="F507" s="304"/>
      <c r="G507" s="304"/>
      <c r="H507" s="304"/>
      <c r="I507" s="304"/>
      <c r="J507" s="304"/>
    </row>
    <row r="508" spans="1:10" ht="15.75" thickBot="1" x14ac:dyDescent="0.3">
      <c r="A508" s="313" t="s">
        <v>17</v>
      </c>
      <c r="B508" s="332" t="s">
        <v>19</v>
      </c>
      <c r="C508" s="333">
        <f>C505/B505-1</f>
        <v>1.1897810218978102</v>
      </c>
      <c r="D508" s="333">
        <f t="shared" si="77"/>
        <v>-0.62962962962962965</v>
      </c>
      <c r="E508" s="333">
        <f t="shared" si="77"/>
        <v>0</v>
      </c>
      <c r="F508" s="304"/>
      <c r="G508" s="304"/>
      <c r="H508" s="304"/>
      <c r="I508" s="304"/>
      <c r="J508" s="304"/>
    </row>
    <row r="509" spans="1:10" ht="15.75" thickBot="1" x14ac:dyDescent="0.3">
      <c r="A509" s="1210" t="s">
        <v>1077</v>
      </c>
      <c r="B509" s="1211"/>
      <c r="C509" s="1211"/>
      <c r="D509" s="1211"/>
      <c r="E509" s="1212"/>
      <c r="F509" s="304"/>
      <c r="G509" s="304"/>
      <c r="H509" s="304"/>
      <c r="I509" s="304"/>
      <c r="J509" s="304"/>
    </row>
    <row r="510" spans="1:10" x14ac:dyDescent="0.25">
      <c r="A510" s="1189"/>
      <c r="B510" s="325">
        <v>2019</v>
      </c>
      <c r="C510" s="325">
        <v>2020</v>
      </c>
      <c r="D510" s="325">
        <v>2021</v>
      </c>
      <c r="E510" s="325">
        <v>2022</v>
      </c>
      <c r="F510" s="304"/>
      <c r="G510" s="304"/>
      <c r="H510" s="304"/>
      <c r="I510" s="304"/>
      <c r="J510" s="304"/>
    </row>
    <row r="511" spans="1:10" ht="15.75" thickBot="1" x14ac:dyDescent="0.3">
      <c r="A511" s="1190"/>
      <c r="B511" s="354" t="s">
        <v>5</v>
      </c>
      <c r="C511" s="354" t="s">
        <v>6</v>
      </c>
      <c r="D511" s="354" t="s">
        <v>6</v>
      </c>
      <c r="E511" s="354" t="s">
        <v>6</v>
      </c>
      <c r="F511" s="304"/>
      <c r="G511" s="304"/>
      <c r="H511" s="304"/>
      <c r="I511" s="304"/>
      <c r="J511" s="304"/>
    </row>
    <row r="512" spans="1:10" ht="15.75" thickBot="1" x14ac:dyDescent="0.3">
      <c r="A512" s="356" t="s">
        <v>59</v>
      </c>
      <c r="B512" s="357">
        <f>B513+B514+B515+B516</f>
        <v>0</v>
      </c>
      <c r="C512" s="357">
        <f t="shared" ref="C512:E512" si="78">C513+C514+C515+C516</f>
        <v>0</v>
      </c>
      <c r="D512" s="357">
        <f t="shared" si="78"/>
        <v>0</v>
      </c>
      <c r="E512" s="357">
        <f t="shared" si="78"/>
        <v>0</v>
      </c>
      <c r="F512" s="304"/>
      <c r="G512" s="304"/>
      <c r="H512" s="304"/>
      <c r="I512" s="304"/>
      <c r="J512" s="304"/>
    </row>
    <row r="513" spans="1:10" ht="15.75" thickBot="1" x14ac:dyDescent="0.3">
      <c r="A513" s="358" t="s">
        <v>28</v>
      </c>
      <c r="B513" s="357">
        <v>0</v>
      </c>
      <c r="C513" s="357">
        <v>0</v>
      </c>
      <c r="D513" s="357">
        <v>0</v>
      </c>
      <c r="E513" s="357">
        <v>0</v>
      </c>
      <c r="F513" s="304"/>
      <c r="G513" s="304"/>
      <c r="H513" s="304"/>
      <c r="I513" s="304"/>
      <c r="J513" s="304"/>
    </row>
    <row r="514" spans="1:10" ht="15.75" thickBot="1" x14ac:dyDescent="0.3">
      <c r="A514" s="358" t="s">
        <v>60</v>
      </c>
      <c r="B514" s="357"/>
      <c r="C514" s="357"/>
      <c r="D514" s="357"/>
      <c r="E514" s="357"/>
      <c r="F514" s="304"/>
      <c r="G514" s="304"/>
      <c r="H514" s="304"/>
      <c r="I514" s="304"/>
      <c r="J514" s="304"/>
    </row>
    <row r="515" spans="1:10" ht="15.75" thickBot="1" x14ac:dyDescent="0.3">
      <c r="A515" s="358" t="s">
        <v>42</v>
      </c>
      <c r="B515" s="357"/>
      <c r="C515" s="357"/>
      <c r="D515" s="357"/>
      <c r="E515" s="357"/>
      <c r="F515" s="304"/>
      <c r="G515" s="304"/>
      <c r="H515" s="304"/>
      <c r="I515" s="304"/>
      <c r="J515" s="304"/>
    </row>
    <row r="516" spans="1:10" ht="15.75" thickBot="1" x14ac:dyDescent="0.3">
      <c r="A516" s="358" t="s">
        <v>43</v>
      </c>
      <c r="B516" s="357"/>
      <c r="C516" s="357"/>
      <c r="D516" s="357"/>
      <c r="E516" s="357"/>
      <c r="F516" s="304"/>
      <c r="G516" s="304"/>
      <c r="H516" s="304"/>
      <c r="I516" s="304"/>
      <c r="J516" s="304"/>
    </row>
    <row r="517" spans="1:10" ht="15.75" thickBot="1" x14ac:dyDescent="0.3">
      <c r="A517" s="356" t="s">
        <v>61</v>
      </c>
      <c r="B517" s="359">
        <f>B518+B519+B520+B521</f>
        <v>6690</v>
      </c>
      <c r="C517" s="359">
        <f t="shared" ref="C517:E517" si="79">C518+C519+C520+C521</f>
        <v>13500</v>
      </c>
      <c r="D517" s="359">
        <f t="shared" si="79"/>
        <v>5000</v>
      </c>
      <c r="E517" s="359">
        <f t="shared" si="79"/>
        <v>5000</v>
      </c>
      <c r="F517" s="304"/>
      <c r="G517" s="304"/>
      <c r="H517" s="304"/>
      <c r="I517" s="304"/>
      <c r="J517" s="304"/>
    </row>
    <row r="518" spans="1:10" ht="15.75" thickBot="1" x14ac:dyDescent="0.3">
      <c r="A518" s="358" t="s">
        <v>28</v>
      </c>
      <c r="B518" s="355">
        <v>6690</v>
      </c>
      <c r="C518" s="355">
        <v>13500</v>
      </c>
      <c r="D518" s="355">
        <v>5000</v>
      </c>
      <c r="E518" s="355">
        <v>5000</v>
      </c>
      <c r="F518" s="304"/>
      <c r="G518" s="304"/>
      <c r="H518" s="304"/>
      <c r="I518" s="304"/>
      <c r="J518" s="304"/>
    </row>
    <row r="519" spans="1:10" ht="15.75" thickBot="1" x14ac:dyDescent="0.3">
      <c r="A519" s="358" t="s">
        <v>60</v>
      </c>
      <c r="B519" s="359"/>
      <c r="C519" s="357"/>
      <c r="D519" s="357"/>
      <c r="E519" s="357"/>
      <c r="F519" s="304"/>
      <c r="G519" s="304"/>
      <c r="H519" s="304"/>
      <c r="I519" s="304"/>
      <c r="J519" s="304"/>
    </row>
    <row r="520" spans="1:10" ht="15.75" thickBot="1" x14ac:dyDescent="0.3">
      <c r="A520" s="358" t="s">
        <v>42</v>
      </c>
      <c r="B520" s="359"/>
      <c r="C520" s="357"/>
      <c r="D520" s="357"/>
      <c r="E520" s="357"/>
      <c r="F520" s="304"/>
      <c r="G520" s="304"/>
      <c r="H520" s="304"/>
      <c r="I520" s="304"/>
      <c r="J520" s="304"/>
    </row>
    <row r="521" spans="1:10" ht="15.75" thickBot="1" x14ac:dyDescent="0.3">
      <c r="A521" s="373" t="s">
        <v>43</v>
      </c>
      <c r="B521" s="374"/>
      <c r="C521" s="375"/>
      <c r="D521" s="375"/>
      <c r="E521" s="375"/>
      <c r="F521" s="304"/>
      <c r="G521" s="304"/>
      <c r="H521" s="304"/>
      <c r="I521" s="304"/>
      <c r="J521" s="304"/>
    </row>
    <row r="522" spans="1:10" ht="15.75" thickBot="1" x14ac:dyDescent="0.3">
      <c r="A522" s="348" t="s">
        <v>173</v>
      </c>
      <c r="B522" s="391">
        <f>B512+B517</f>
        <v>6690</v>
      </c>
      <c r="C522" s="391">
        <f t="shared" ref="C522:E522" si="80">C512+C517</f>
        <v>13500</v>
      </c>
      <c r="D522" s="391">
        <f t="shared" si="80"/>
        <v>5000</v>
      </c>
      <c r="E522" s="391">
        <f t="shared" si="80"/>
        <v>5000</v>
      </c>
      <c r="F522" s="304"/>
      <c r="G522" s="304"/>
      <c r="H522" s="304"/>
      <c r="I522" s="304"/>
      <c r="J522" s="304"/>
    </row>
    <row r="523" spans="1:10" ht="15.75" thickBot="1" x14ac:dyDescent="0.3">
      <c r="A523" s="424" t="s">
        <v>27</v>
      </c>
      <c r="B523" s="351">
        <f>B522-B504</f>
        <v>525</v>
      </c>
      <c r="C523" s="351">
        <f t="shared" ref="C523:E523" si="81">C522-C504</f>
        <v>0</v>
      </c>
      <c r="D523" s="351">
        <f t="shared" si="81"/>
        <v>0</v>
      </c>
      <c r="E523" s="351">
        <f t="shared" si="81"/>
        <v>0</v>
      </c>
      <c r="F523" s="304"/>
      <c r="G523" s="304"/>
      <c r="H523" s="304"/>
      <c r="I523" s="304"/>
      <c r="J523" s="304"/>
    </row>
    <row r="524" spans="1:10" ht="15.75" thickBot="1" x14ac:dyDescent="0.3">
      <c r="A524" s="381" t="s">
        <v>978</v>
      </c>
      <c r="B524" s="1914" t="s">
        <v>1066</v>
      </c>
      <c r="C524" s="1914"/>
      <c r="D524" s="1914"/>
      <c r="E524" s="1914"/>
      <c r="F524" s="304"/>
      <c r="G524" s="304"/>
      <c r="H524" s="304"/>
      <c r="I524" s="304"/>
      <c r="J524" s="304"/>
    </row>
    <row r="525" spans="1:10" ht="34.5" thickBot="1" x14ac:dyDescent="0.3">
      <c r="A525" s="363" t="s">
        <v>1078</v>
      </c>
      <c r="B525" s="419" t="s">
        <v>1079</v>
      </c>
      <c r="C525" s="420" t="s">
        <v>981</v>
      </c>
      <c r="D525" s="1904" t="s">
        <v>1080</v>
      </c>
      <c r="E525" s="1904"/>
      <c r="F525" s="304"/>
      <c r="G525" s="304"/>
      <c r="H525" s="304"/>
      <c r="I525" s="304"/>
      <c r="J525" s="304"/>
    </row>
    <row r="526" spans="1:10" ht="15.75" thickBot="1" x14ac:dyDescent="0.3">
      <c r="A526" s="363"/>
      <c r="B526" s="1933" t="s">
        <v>1081</v>
      </c>
      <c r="C526" s="1934"/>
      <c r="D526" s="1934"/>
      <c r="E526" s="1935"/>
      <c r="F526" s="304"/>
      <c r="G526" s="304"/>
      <c r="H526" s="304"/>
      <c r="I526" s="304"/>
      <c r="J526" s="304"/>
    </row>
    <row r="527" spans="1:10" ht="27.75" customHeight="1" thickBot="1" x14ac:dyDescent="0.3">
      <c r="A527" s="403" t="s">
        <v>9</v>
      </c>
      <c r="B527" s="1917" t="s">
        <v>1071</v>
      </c>
      <c r="C527" s="1918"/>
      <c r="D527" s="1918"/>
      <c r="E527" s="1919"/>
      <c r="F527" s="304"/>
      <c r="G527" s="304"/>
      <c r="H527" s="304"/>
      <c r="I527" s="304"/>
      <c r="J527" s="304"/>
    </row>
    <row r="528" spans="1:10" ht="15.75" customHeight="1" thickBot="1" x14ac:dyDescent="0.3">
      <c r="A528" s="313" t="s">
        <v>13</v>
      </c>
      <c r="B528" s="1219" t="s">
        <v>976</v>
      </c>
      <c r="C528" s="1220"/>
      <c r="D528" s="1220"/>
      <c r="E528" s="1221"/>
      <c r="F528" s="304"/>
      <c r="G528" s="304"/>
      <c r="H528" s="304"/>
      <c r="I528" s="304"/>
      <c r="J528" s="304"/>
    </row>
    <row r="529" spans="1:10" x14ac:dyDescent="0.25">
      <c r="A529" s="1189"/>
      <c r="B529" s="325">
        <v>2019</v>
      </c>
      <c r="C529" s="325">
        <v>2020</v>
      </c>
      <c r="D529" s="325">
        <v>2021</v>
      </c>
      <c r="E529" s="325">
        <v>2022</v>
      </c>
      <c r="F529" s="304"/>
      <c r="G529" s="304"/>
      <c r="H529" s="304"/>
      <c r="I529" s="304"/>
      <c r="J529" s="304"/>
    </row>
    <row r="530" spans="1:10" ht="22.5" customHeight="1" thickBot="1" x14ac:dyDescent="0.3">
      <c r="A530" s="1190"/>
      <c r="B530" s="354" t="s">
        <v>5</v>
      </c>
      <c r="C530" s="354" t="s">
        <v>6</v>
      </c>
      <c r="D530" s="354" t="s">
        <v>6</v>
      </c>
      <c r="E530" s="354" t="s">
        <v>6</v>
      </c>
      <c r="F530" s="304"/>
      <c r="G530" s="304"/>
      <c r="H530" s="304"/>
      <c r="I530" s="304"/>
      <c r="J530" s="304"/>
    </row>
    <row r="531" spans="1:10" ht="22.5" customHeight="1" thickBot="1" x14ac:dyDescent="0.3">
      <c r="A531" s="313" t="s">
        <v>8</v>
      </c>
      <c r="B531" s="332">
        <v>1</v>
      </c>
      <c r="C531" s="355">
        <v>1</v>
      </c>
      <c r="D531" s="355">
        <v>1</v>
      </c>
      <c r="E531" s="355">
        <v>1</v>
      </c>
      <c r="F531" s="304"/>
      <c r="G531" s="304"/>
      <c r="H531" s="304"/>
      <c r="I531" s="304"/>
      <c r="J531" s="304"/>
    </row>
    <row r="532" spans="1:10" ht="15.75" thickBot="1" x14ac:dyDescent="0.3">
      <c r="A532" s="313" t="s">
        <v>14</v>
      </c>
      <c r="B532" s="355">
        <v>6690</v>
      </c>
      <c r="C532" s="355">
        <v>12500</v>
      </c>
      <c r="D532" s="355">
        <v>5000</v>
      </c>
      <c r="E532" s="355">
        <v>5000</v>
      </c>
      <c r="F532" s="304"/>
      <c r="G532" s="304"/>
      <c r="H532" s="304"/>
      <c r="I532" s="304"/>
      <c r="J532" s="304"/>
    </row>
    <row r="533" spans="1:10" ht="15.75" thickBot="1" x14ac:dyDescent="0.3">
      <c r="A533" s="313" t="s">
        <v>20</v>
      </c>
      <c r="B533" s="355">
        <f>B532/B531</f>
        <v>6690</v>
      </c>
      <c r="C533" s="355">
        <f t="shared" ref="C533:E533" si="82">C532/C531</f>
        <v>12500</v>
      </c>
      <c r="D533" s="355">
        <f t="shared" si="82"/>
        <v>5000</v>
      </c>
      <c r="E533" s="355">
        <f t="shared" si="82"/>
        <v>5000</v>
      </c>
      <c r="F533" s="304"/>
      <c r="G533" s="304"/>
      <c r="H533" s="304"/>
      <c r="I533" s="304"/>
      <c r="J533" s="304"/>
    </row>
    <row r="534" spans="1:10" ht="15.75" thickBot="1" x14ac:dyDescent="0.3">
      <c r="A534" s="313" t="s">
        <v>15</v>
      </c>
      <c r="B534" s="332" t="s">
        <v>19</v>
      </c>
      <c r="C534" s="333">
        <f>C531/B531-1</f>
        <v>0</v>
      </c>
      <c r="D534" s="333">
        <f t="shared" ref="D534:E536" si="83">D531/C531-1</f>
        <v>0</v>
      </c>
      <c r="E534" s="333">
        <f t="shared" si="83"/>
        <v>0</v>
      </c>
      <c r="F534" s="304"/>
      <c r="G534" s="304"/>
      <c r="H534" s="304"/>
      <c r="I534" s="304"/>
      <c r="J534" s="304"/>
    </row>
    <row r="535" spans="1:10" ht="15.75" thickBot="1" x14ac:dyDescent="0.3">
      <c r="A535" s="313" t="s">
        <v>16</v>
      </c>
      <c r="B535" s="332" t="s">
        <v>19</v>
      </c>
      <c r="C535" s="333">
        <f>C532/B532-1</f>
        <v>0.86846038863976083</v>
      </c>
      <c r="D535" s="333">
        <f t="shared" si="83"/>
        <v>-0.6</v>
      </c>
      <c r="E535" s="333">
        <f t="shared" si="83"/>
        <v>0</v>
      </c>
      <c r="F535" s="304"/>
      <c r="G535" s="304"/>
      <c r="H535" s="304"/>
      <c r="I535" s="304"/>
      <c r="J535" s="304"/>
    </row>
    <row r="536" spans="1:10" ht="15.75" thickBot="1" x14ac:dyDescent="0.3">
      <c r="A536" s="313" t="s">
        <v>17</v>
      </c>
      <c r="B536" s="332" t="s">
        <v>19</v>
      </c>
      <c r="C536" s="333">
        <f>C533/B533-1</f>
        <v>0.86846038863976083</v>
      </c>
      <c r="D536" s="333">
        <f t="shared" si="83"/>
        <v>-0.6</v>
      </c>
      <c r="E536" s="333">
        <f t="shared" si="83"/>
        <v>0</v>
      </c>
      <c r="F536" s="304"/>
      <c r="G536" s="304"/>
      <c r="H536" s="304"/>
      <c r="I536" s="304"/>
      <c r="J536" s="304"/>
    </row>
    <row r="537" spans="1:10" ht="15.75" thickBot="1" x14ac:dyDescent="0.3">
      <c r="A537" s="1210" t="s">
        <v>1082</v>
      </c>
      <c r="B537" s="1211"/>
      <c r="C537" s="1211"/>
      <c r="D537" s="1211"/>
      <c r="E537" s="1212"/>
      <c r="F537" s="304"/>
      <c r="G537" s="304"/>
      <c r="H537" s="304"/>
      <c r="I537" s="304"/>
      <c r="J537" s="304"/>
    </row>
    <row r="538" spans="1:10" x14ac:dyDescent="0.25">
      <c r="A538" s="1189"/>
      <c r="B538" s="325">
        <v>2019</v>
      </c>
      <c r="C538" s="325">
        <v>2020</v>
      </c>
      <c r="D538" s="325">
        <v>2021</v>
      </c>
      <c r="E538" s="325">
        <v>2022</v>
      </c>
      <c r="F538" s="304"/>
      <c r="G538" s="304"/>
      <c r="H538" s="304"/>
      <c r="I538" s="304"/>
      <c r="J538" s="304"/>
    </row>
    <row r="539" spans="1:10" ht="15.75" thickBot="1" x14ac:dyDescent="0.3">
      <c r="A539" s="1190"/>
      <c r="B539" s="354" t="s">
        <v>5</v>
      </c>
      <c r="C539" s="354" t="s">
        <v>6</v>
      </c>
      <c r="D539" s="354" t="s">
        <v>6</v>
      </c>
      <c r="E539" s="354" t="s">
        <v>6</v>
      </c>
      <c r="F539" s="304"/>
      <c r="G539" s="304"/>
      <c r="H539" s="304"/>
      <c r="I539" s="304"/>
      <c r="J539" s="304"/>
    </row>
    <row r="540" spans="1:10" ht="15.75" thickBot="1" x14ac:dyDescent="0.3">
      <c r="A540" s="356" t="s">
        <v>59</v>
      </c>
      <c r="B540" s="357">
        <f>B541+B542+B543+B544</f>
        <v>0</v>
      </c>
      <c r="C540" s="357">
        <f t="shared" ref="C540:E540" si="84">C541+C542+C543+C544</f>
        <v>0</v>
      </c>
      <c r="D540" s="357">
        <f t="shared" si="84"/>
        <v>0</v>
      </c>
      <c r="E540" s="357">
        <f t="shared" si="84"/>
        <v>0</v>
      </c>
      <c r="F540" s="304"/>
      <c r="G540" s="304"/>
      <c r="H540" s="304"/>
      <c r="I540" s="304"/>
      <c r="J540" s="304"/>
    </row>
    <row r="541" spans="1:10" ht="15.75" customHeight="1" thickBot="1" x14ac:dyDescent="0.3">
      <c r="A541" s="358" t="s">
        <v>28</v>
      </c>
      <c r="B541" s="357">
        <v>0</v>
      </c>
      <c r="C541" s="357">
        <v>0</v>
      </c>
      <c r="D541" s="357">
        <v>0</v>
      </c>
      <c r="E541" s="357">
        <v>0</v>
      </c>
      <c r="F541" s="304"/>
      <c r="G541" s="304"/>
      <c r="H541" s="304"/>
      <c r="I541" s="304"/>
      <c r="J541" s="304"/>
    </row>
    <row r="542" spans="1:10" ht="15.75" thickBot="1" x14ac:dyDescent="0.3">
      <c r="A542" s="358" t="s">
        <v>60</v>
      </c>
      <c r="B542" s="357"/>
      <c r="C542" s="357"/>
      <c r="D542" s="357"/>
      <c r="E542" s="357"/>
      <c r="F542" s="304"/>
      <c r="G542" s="304"/>
      <c r="H542" s="304"/>
      <c r="I542" s="304"/>
      <c r="J542" s="304"/>
    </row>
    <row r="543" spans="1:10" ht="15.75" thickBot="1" x14ac:dyDescent="0.3">
      <c r="A543" s="358" t="s">
        <v>42</v>
      </c>
      <c r="B543" s="357"/>
      <c r="C543" s="357"/>
      <c r="D543" s="357"/>
      <c r="E543" s="357"/>
      <c r="F543" s="304"/>
      <c r="G543" s="304"/>
      <c r="H543" s="304"/>
      <c r="I543" s="304"/>
      <c r="J543" s="304"/>
    </row>
    <row r="544" spans="1:10" ht="15.75" thickBot="1" x14ac:dyDescent="0.3">
      <c r="A544" s="358" t="s">
        <v>43</v>
      </c>
      <c r="B544" s="357"/>
      <c r="C544" s="357"/>
      <c r="D544" s="357"/>
      <c r="E544" s="357"/>
      <c r="F544" s="304"/>
      <c r="G544" s="304"/>
      <c r="H544" s="304"/>
      <c r="I544" s="304"/>
      <c r="J544" s="304"/>
    </row>
    <row r="545" spans="1:10" ht="15.75" thickBot="1" x14ac:dyDescent="0.3">
      <c r="A545" s="356" t="s">
        <v>61</v>
      </c>
      <c r="B545" s="359">
        <f>B546+B547+B548+B549</f>
        <v>6165</v>
      </c>
      <c r="C545" s="359">
        <f t="shared" ref="C545:E545" si="85">C546+C547+C548+C549</f>
        <v>12500</v>
      </c>
      <c r="D545" s="359">
        <f t="shared" si="85"/>
        <v>5000</v>
      </c>
      <c r="E545" s="359">
        <f t="shared" si="85"/>
        <v>5000</v>
      </c>
      <c r="F545" s="304"/>
      <c r="G545" s="304"/>
      <c r="H545" s="304"/>
      <c r="I545" s="304"/>
      <c r="J545" s="304"/>
    </row>
    <row r="546" spans="1:10" ht="15.75" thickBot="1" x14ac:dyDescent="0.3">
      <c r="A546" s="358" t="s">
        <v>28</v>
      </c>
      <c r="B546" s="355">
        <v>6165</v>
      </c>
      <c r="C546" s="355">
        <v>12500</v>
      </c>
      <c r="D546" s="355">
        <v>5000</v>
      </c>
      <c r="E546" s="355">
        <v>5000</v>
      </c>
      <c r="F546" s="304"/>
      <c r="G546" s="304"/>
      <c r="H546" s="304"/>
      <c r="I546" s="304"/>
      <c r="J546" s="304"/>
    </row>
    <row r="547" spans="1:10" ht="15.75" thickBot="1" x14ac:dyDescent="0.3">
      <c r="A547" s="358" t="s">
        <v>60</v>
      </c>
      <c r="B547" s="359"/>
      <c r="C547" s="357"/>
      <c r="D547" s="357"/>
      <c r="E547" s="357"/>
      <c r="F547" s="304"/>
      <c r="G547" s="304"/>
      <c r="H547" s="304"/>
      <c r="I547" s="304"/>
      <c r="J547" s="304"/>
    </row>
    <row r="548" spans="1:10" ht="15.75" thickBot="1" x14ac:dyDescent="0.3">
      <c r="A548" s="358" t="s">
        <v>42</v>
      </c>
      <c r="B548" s="359"/>
      <c r="C548" s="357"/>
      <c r="D548" s="357"/>
      <c r="E548" s="357"/>
      <c r="F548" s="304"/>
      <c r="G548" s="304"/>
      <c r="H548" s="304"/>
      <c r="I548" s="304"/>
      <c r="J548" s="304"/>
    </row>
    <row r="549" spans="1:10" ht="15.75" thickBot="1" x14ac:dyDescent="0.3">
      <c r="A549" s="373" t="s">
        <v>43</v>
      </c>
      <c r="B549" s="374"/>
      <c r="C549" s="375"/>
      <c r="D549" s="375"/>
      <c r="E549" s="375"/>
      <c r="F549" s="304"/>
      <c r="G549" s="304"/>
      <c r="H549" s="304"/>
      <c r="I549" s="304"/>
      <c r="J549" s="304"/>
    </row>
    <row r="550" spans="1:10" ht="15.75" thickBot="1" x14ac:dyDescent="0.3">
      <c r="A550" s="348" t="s">
        <v>175</v>
      </c>
      <c r="B550" s="391">
        <f>B540+B545</f>
        <v>6165</v>
      </c>
      <c r="C550" s="391">
        <f t="shared" ref="C550:E550" si="86">C540+C545</f>
        <v>12500</v>
      </c>
      <c r="D550" s="391">
        <f t="shared" si="86"/>
        <v>5000</v>
      </c>
      <c r="E550" s="391">
        <f t="shared" si="86"/>
        <v>5000</v>
      </c>
      <c r="F550" s="304"/>
      <c r="G550" s="304"/>
      <c r="H550" s="304"/>
      <c r="I550" s="304"/>
      <c r="J550" s="304"/>
    </row>
    <row r="551" spans="1:10" ht="15.75" thickBot="1" x14ac:dyDescent="0.3">
      <c r="A551" s="424" t="s">
        <v>27</v>
      </c>
      <c r="B551" s="351">
        <f>B550-B532</f>
        <v>-525</v>
      </c>
      <c r="C551" s="351">
        <f t="shared" ref="C551:E551" si="87">C550-C532</f>
        <v>0</v>
      </c>
      <c r="D551" s="351">
        <f t="shared" si="87"/>
        <v>0</v>
      </c>
      <c r="E551" s="351">
        <f t="shared" si="87"/>
        <v>0</v>
      </c>
      <c r="F551" s="304"/>
      <c r="G551" s="304"/>
      <c r="H551" s="304"/>
      <c r="I551" s="304"/>
      <c r="J551" s="304"/>
    </row>
    <row r="552" spans="1:10" ht="34.5" thickBot="1" x14ac:dyDescent="0.3">
      <c r="A552" s="363" t="s">
        <v>176</v>
      </c>
      <c r="B552" s="364" t="s">
        <v>1083</v>
      </c>
      <c r="C552" s="365" t="s">
        <v>981</v>
      </c>
      <c r="D552" s="1890" t="s">
        <v>1084</v>
      </c>
      <c r="E552" s="1890"/>
      <c r="F552" s="304"/>
      <c r="G552" s="304"/>
      <c r="H552" s="304"/>
      <c r="I552" s="304"/>
      <c r="J552" s="304"/>
    </row>
    <row r="553" spans="1:10" ht="15.75" thickBot="1" x14ac:dyDescent="0.3">
      <c r="A553" s="403" t="s">
        <v>9</v>
      </c>
      <c r="B553" s="1870" t="s">
        <v>1085</v>
      </c>
      <c r="C553" s="1870"/>
      <c r="D553" s="1870"/>
      <c r="E553" s="1870"/>
      <c r="F553" s="304"/>
      <c r="G553" s="304"/>
      <c r="H553" s="304"/>
      <c r="I553" s="304"/>
      <c r="J553" s="304"/>
    </row>
    <row r="554" spans="1:10" ht="15.75" thickBot="1" x14ac:dyDescent="0.3">
      <c r="A554" s="403" t="s">
        <v>13</v>
      </c>
      <c r="B554" s="1870" t="s">
        <v>67</v>
      </c>
      <c r="C554" s="1870"/>
      <c r="D554" s="1870"/>
      <c r="E554" s="1870"/>
      <c r="F554" s="304"/>
      <c r="G554" s="304"/>
      <c r="H554" s="304"/>
      <c r="I554" s="304"/>
      <c r="J554" s="304"/>
    </row>
    <row r="555" spans="1:10" ht="15.75" thickBot="1" x14ac:dyDescent="0.3">
      <c r="A555" s="1870"/>
      <c r="B555" s="334">
        <v>2019</v>
      </c>
      <c r="C555" s="334">
        <v>2020</v>
      </c>
      <c r="D555" s="334">
        <v>2021</v>
      </c>
      <c r="E555" s="334">
        <v>2022</v>
      </c>
      <c r="F555" s="304"/>
      <c r="G555" s="304"/>
      <c r="H555" s="304"/>
      <c r="I555" s="304"/>
      <c r="J555" s="304"/>
    </row>
    <row r="556" spans="1:10" ht="15.75" thickBot="1" x14ac:dyDescent="0.3">
      <c r="A556" s="1870"/>
      <c r="B556" s="334" t="s">
        <v>5</v>
      </c>
      <c r="C556" s="334" t="s">
        <v>6</v>
      </c>
      <c r="D556" s="334" t="s">
        <v>6</v>
      </c>
      <c r="E556" s="334" t="s">
        <v>6</v>
      </c>
      <c r="F556" s="304"/>
      <c r="G556" s="304"/>
      <c r="H556" s="304"/>
      <c r="I556" s="304"/>
      <c r="J556" s="304"/>
    </row>
    <row r="557" spans="1:10" ht="18" customHeight="1" thickBot="1" x14ac:dyDescent="0.3">
      <c r="A557" s="313" t="s">
        <v>8</v>
      </c>
      <c r="B557" s="355">
        <v>1</v>
      </c>
      <c r="C557" s="355">
        <v>0</v>
      </c>
      <c r="D557" s="355" t="s">
        <v>976</v>
      </c>
      <c r="E557" s="355" t="s">
        <v>976</v>
      </c>
      <c r="F557" s="304"/>
      <c r="G557" s="304"/>
      <c r="H557" s="304"/>
      <c r="I557" s="304"/>
      <c r="J557" s="304"/>
    </row>
    <row r="558" spans="1:10" ht="15.75" thickBot="1" x14ac:dyDescent="0.3">
      <c r="A558" s="313" t="s">
        <v>14</v>
      </c>
      <c r="B558" s="355">
        <v>1000</v>
      </c>
      <c r="C558" s="355">
        <v>0</v>
      </c>
      <c r="D558" s="355">
        <v>0</v>
      </c>
      <c r="E558" s="355">
        <v>0</v>
      </c>
      <c r="F558" s="304"/>
      <c r="G558" s="304"/>
      <c r="H558" s="304"/>
      <c r="I558" s="304"/>
      <c r="J558" s="304"/>
    </row>
    <row r="559" spans="1:10" ht="15.75" thickBot="1" x14ac:dyDescent="0.3">
      <c r="A559" s="313" t="s">
        <v>20</v>
      </c>
      <c r="B559" s="355">
        <f>B558/B557</f>
        <v>1000</v>
      </c>
      <c r="C559" s="355" t="e">
        <f t="shared" ref="C559:E559" si="88">C558/C557</f>
        <v>#DIV/0!</v>
      </c>
      <c r="D559" s="355" t="e">
        <f t="shared" si="88"/>
        <v>#VALUE!</v>
      </c>
      <c r="E559" s="355" t="e">
        <f t="shared" si="88"/>
        <v>#VALUE!</v>
      </c>
      <c r="F559" s="304"/>
      <c r="G559" s="304"/>
      <c r="H559" s="304"/>
      <c r="I559" s="304"/>
      <c r="J559" s="304"/>
    </row>
    <row r="560" spans="1:10" ht="15.75" thickBot="1" x14ac:dyDescent="0.3">
      <c r="A560" s="313" t="s">
        <v>15</v>
      </c>
      <c r="B560" s="332" t="s">
        <v>19</v>
      </c>
      <c r="C560" s="333">
        <f>C557/B557-1</f>
        <v>-1</v>
      </c>
      <c r="D560" s="333" t="e">
        <f t="shared" ref="D560:E562" si="89">D557/C557-1</f>
        <v>#VALUE!</v>
      </c>
      <c r="E560" s="333" t="e">
        <f t="shared" si="89"/>
        <v>#VALUE!</v>
      </c>
      <c r="F560" s="304"/>
      <c r="G560" s="304"/>
      <c r="H560" s="304"/>
      <c r="I560" s="304"/>
      <c r="J560" s="304"/>
    </row>
    <row r="561" spans="1:10" ht="15.75" thickBot="1" x14ac:dyDescent="0.3">
      <c r="A561" s="313" t="s">
        <v>16</v>
      </c>
      <c r="B561" s="332" t="s">
        <v>19</v>
      </c>
      <c r="C561" s="333">
        <f>C558/B558-1</f>
        <v>-1</v>
      </c>
      <c r="D561" s="333" t="e">
        <f t="shared" si="89"/>
        <v>#DIV/0!</v>
      </c>
      <c r="E561" s="333" t="e">
        <f t="shared" si="89"/>
        <v>#DIV/0!</v>
      </c>
      <c r="F561" s="304"/>
      <c r="G561" s="304"/>
      <c r="H561" s="304"/>
      <c r="I561" s="304"/>
      <c r="J561" s="304"/>
    </row>
    <row r="562" spans="1:10" ht="15.75" thickBot="1" x14ac:dyDescent="0.3">
      <c r="A562" s="313" t="s">
        <v>17</v>
      </c>
      <c r="B562" s="332" t="s">
        <v>19</v>
      </c>
      <c r="C562" s="333" t="e">
        <f>C559/B559-1</f>
        <v>#DIV/0!</v>
      </c>
      <c r="D562" s="333" t="e">
        <f t="shared" si="89"/>
        <v>#VALUE!</v>
      </c>
      <c r="E562" s="333" t="e">
        <f t="shared" si="89"/>
        <v>#VALUE!</v>
      </c>
      <c r="F562" s="304"/>
      <c r="G562" s="304"/>
      <c r="H562" s="304"/>
      <c r="I562" s="304"/>
      <c r="J562" s="304"/>
    </row>
    <row r="563" spans="1:10" ht="15.75" thickBot="1" x14ac:dyDescent="0.3">
      <c r="A563" s="1210" t="s">
        <v>1086</v>
      </c>
      <c r="B563" s="1211"/>
      <c r="C563" s="1211"/>
      <c r="D563" s="1211"/>
      <c r="E563" s="1212"/>
      <c r="F563" s="304"/>
      <c r="G563" s="304"/>
      <c r="H563" s="304"/>
      <c r="I563" s="304"/>
      <c r="J563" s="304"/>
    </row>
    <row r="564" spans="1:10" x14ac:dyDescent="0.25">
      <c r="A564" s="1189"/>
      <c r="B564" s="325">
        <v>2019</v>
      </c>
      <c r="C564" s="325">
        <v>2020</v>
      </c>
      <c r="D564" s="325">
        <v>2021</v>
      </c>
      <c r="E564" s="325">
        <v>2022</v>
      </c>
      <c r="F564" s="304"/>
      <c r="G564" s="304"/>
      <c r="H564" s="304"/>
      <c r="I564" s="304"/>
      <c r="J564" s="304"/>
    </row>
    <row r="565" spans="1:10" ht="15.75" thickBot="1" x14ac:dyDescent="0.3">
      <c r="A565" s="1190"/>
      <c r="B565" s="354" t="s">
        <v>5</v>
      </c>
      <c r="C565" s="354" t="s">
        <v>6</v>
      </c>
      <c r="D565" s="354" t="s">
        <v>6</v>
      </c>
      <c r="E565" s="354" t="s">
        <v>6</v>
      </c>
      <c r="F565" s="304"/>
      <c r="G565" s="304"/>
      <c r="H565" s="304"/>
      <c r="I565" s="304"/>
      <c r="J565" s="304"/>
    </row>
    <row r="566" spans="1:10" ht="15.75" thickBot="1" x14ac:dyDescent="0.3">
      <c r="A566" s="356" t="s">
        <v>59</v>
      </c>
      <c r="B566" s="357">
        <f>B567+B568+B569+B570</f>
        <v>1000</v>
      </c>
      <c r="C566" s="357">
        <f t="shared" ref="C566:E566" si="90">C567+C568+C569+C570</f>
        <v>0</v>
      </c>
      <c r="D566" s="357">
        <f t="shared" si="90"/>
        <v>0</v>
      </c>
      <c r="E566" s="357">
        <f t="shared" si="90"/>
        <v>0</v>
      </c>
      <c r="F566" s="304"/>
      <c r="G566" s="304"/>
      <c r="H566" s="304"/>
      <c r="I566" s="304"/>
      <c r="J566" s="304"/>
    </row>
    <row r="567" spans="1:10" ht="15.75" thickBot="1" x14ac:dyDescent="0.3">
      <c r="A567" s="358" t="s">
        <v>28</v>
      </c>
      <c r="B567" s="355">
        <v>1000</v>
      </c>
      <c r="C567" s="355">
        <v>0</v>
      </c>
      <c r="D567" s="357">
        <v>0</v>
      </c>
      <c r="E567" s="357">
        <v>0</v>
      </c>
      <c r="F567" s="304"/>
      <c r="G567" s="304"/>
      <c r="H567" s="304"/>
      <c r="I567" s="304"/>
      <c r="J567" s="304"/>
    </row>
    <row r="568" spans="1:10" ht="15.75" thickBot="1" x14ac:dyDescent="0.3">
      <c r="A568" s="358" t="s">
        <v>60</v>
      </c>
      <c r="B568" s="357"/>
      <c r="C568" s="357"/>
      <c r="D568" s="357"/>
      <c r="E568" s="357"/>
      <c r="F568" s="304"/>
      <c r="G568" s="304"/>
      <c r="H568" s="304"/>
      <c r="I568" s="304"/>
      <c r="J568" s="304"/>
    </row>
    <row r="569" spans="1:10" ht="15.75" thickBot="1" x14ac:dyDescent="0.3">
      <c r="A569" s="358" t="s">
        <v>42</v>
      </c>
      <c r="B569" s="357"/>
      <c r="C569" s="357"/>
      <c r="D569" s="357"/>
      <c r="E569" s="357"/>
      <c r="F569" s="304"/>
      <c r="G569" s="304"/>
      <c r="H569" s="304"/>
      <c r="I569" s="304"/>
      <c r="J569" s="304"/>
    </row>
    <row r="570" spans="1:10" ht="15.75" thickBot="1" x14ac:dyDescent="0.3">
      <c r="A570" s="358" t="s">
        <v>43</v>
      </c>
      <c r="B570" s="357"/>
      <c r="C570" s="357"/>
      <c r="D570" s="357"/>
      <c r="E570" s="357"/>
      <c r="F570" s="304"/>
      <c r="G570" s="304"/>
      <c r="H570" s="304"/>
      <c r="I570" s="304"/>
      <c r="J570" s="304"/>
    </row>
    <row r="571" spans="1:10" ht="15.75" thickBot="1" x14ac:dyDescent="0.3">
      <c r="A571" s="430" t="s">
        <v>61</v>
      </c>
      <c r="B571" s="374">
        <f>B572+B573+B574+B575</f>
        <v>0</v>
      </c>
      <c r="C571" s="374">
        <f t="shared" ref="C571:E571" si="91">C572+C573+C574+C575</f>
        <v>0</v>
      </c>
      <c r="D571" s="374">
        <f t="shared" si="91"/>
        <v>0</v>
      </c>
      <c r="E571" s="374">
        <f t="shared" si="91"/>
        <v>0</v>
      </c>
      <c r="F571" s="304"/>
      <c r="G571" s="304"/>
      <c r="H571" s="304"/>
      <c r="I571" s="304"/>
      <c r="J571" s="304"/>
    </row>
    <row r="572" spans="1:10" ht="15.75" thickBot="1" x14ac:dyDescent="0.3">
      <c r="A572" s="338" t="s">
        <v>28</v>
      </c>
      <c r="B572" s="391"/>
      <c r="C572" s="372"/>
      <c r="D572" s="372"/>
      <c r="E572" s="372"/>
      <c r="F572" s="304"/>
      <c r="G572" s="304"/>
      <c r="H572" s="304"/>
      <c r="I572" s="304"/>
      <c r="J572" s="304"/>
    </row>
    <row r="573" spans="1:10" ht="15.75" thickBot="1" x14ac:dyDescent="0.3">
      <c r="A573" s="338" t="s">
        <v>60</v>
      </c>
      <c r="B573" s="391"/>
      <c r="C573" s="372"/>
      <c r="D573" s="372"/>
      <c r="E573" s="372"/>
      <c r="F573" s="304"/>
      <c r="G573" s="304"/>
      <c r="H573" s="304"/>
      <c r="I573" s="304"/>
      <c r="J573" s="304"/>
    </row>
    <row r="574" spans="1:10" ht="15.75" thickBot="1" x14ac:dyDescent="0.3">
      <c r="A574" s="338" t="s">
        <v>42</v>
      </c>
      <c r="B574" s="391"/>
      <c r="C574" s="372"/>
      <c r="D574" s="372"/>
      <c r="E574" s="372"/>
      <c r="F574" s="304"/>
      <c r="G574" s="304"/>
      <c r="H574" s="304"/>
      <c r="I574" s="304"/>
      <c r="J574" s="304"/>
    </row>
    <row r="575" spans="1:10" ht="15.75" thickBot="1" x14ac:dyDescent="0.3">
      <c r="A575" s="338" t="s">
        <v>43</v>
      </c>
      <c r="B575" s="391"/>
      <c r="C575" s="372"/>
      <c r="D575" s="372"/>
      <c r="E575" s="372"/>
      <c r="F575" s="304"/>
      <c r="G575" s="304"/>
      <c r="H575" s="304"/>
      <c r="I575" s="304"/>
      <c r="J575" s="304"/>
    </row>
    <row r="576" spans="1:10" ht="15.75" thickBot="1" x14ac:dyDescent="0.3">
      <c r="A576" s="348" t="s">
        <v>1087</v>
      </c>
      <c r="B576" s="391">
        <f>B566+B571</f>
        <v>1000</v>
      </c>
      <c r="C576" s="391">
        <f t="shared" ref="C576:E576" si="92">C566+C571</f>
        <v>0</v>
      </c>
      <c r="D576" s="391">
        <f t="shared" si="92"/>
        <v>0</v>
      </c>
      <c r="E576" s="391">
        <f t="shared" si="92"/>
        <v>0</v>
      </c>
      <c r="F576" s="304"/>
      <c r="G576" s="304"/>
      <c r="H576" s="304"/>
      <c r="I576" s="304"/>
      <c r="J576" s="304"/>
    </row>
    <row r="577" spans="1:10" ht="15.75" thickBot="1" x14ac:dyDescent="0.3">
      <c r="A577" s="424" t="s">
        <v>27</v>
      </c>
      <c r="B577" s="351">
        <f>B576-B558</f>
        <v>0</v>
      </c>
      <c r="C577" s="351">
        <f t="shared" ref="C577:E577" si="93">C576-C558</f>
        <v>0</v>
      </c>
      <c r="D577" s="351">
        <f t="shared" si="93"/>
        <v>0</v>
      </c>
      <c r="E577" s="351">
        <f t="shared" si="93"/>
        <v>0</v>
      </c>
      <c r="F577" s="304"/>
      <c r="G577" s="304"/>
      <c r="H577" s="304"/>
      <c r="I577" s="304"/>
      <c r="J577" s="304"/>
    </row>
    <row r="578" spans="1:10" ht="15.75" thickBot="1" x14ac:dyDescent="0.3">
      <c r="A578" s="1871" t="s">
        <v>977</v>
      </c>
      <c r="B578" s="1872"/>
      <c r="C578" s="1872"/>
      <c r="D578" s="1872"/>
      <c r="E578" s="1873"/>
      <c r="F578" s="304"/>
      <c r="G578" s="304"/>
      <c r="H578" s="304"/>
      <c r="I578" s="304"/>
      <c r="J578" s="304"/>
    </row>
    <row r="579" spans="1:10" ht="15.75" thickBot="1" x14ac:dyDescent="0.3">
      <c r="A579" s="1874" t="s">
        <v>163</v>
      </c>
      <c r="B579" s="1875"/>
      <c r="C579" s="1875"/>
      <c r="D579" s="1875"/>
      <c r="E579" s="1876"/>
      <c r="F579" s="304"/>
      <c r="G579" s="304"/>
      <c r="H579" s="304"/>
      <c r="I579" s="304"/>
      <c r="J579" s="304"/>
    </row>
    <row r="580" spans="1:10" ht="15.75" thickBot="1" x14ac:dyDescent="0.3">
      <c r="A580" s="431" t="s">
        <v>978</v>
      </c>
      <c r="B580" s="1936"/>
      <c r="C580" s="1877"/>
      <c r="D580" s="1877"/>
      <c r="E580" s="1878"/>
      <c r="F580" s="304"/>
      <c r="G580" s="304"/>
      <c r="H580" s="304"/>
      <c r="I580" s="304"/>
      <c r="J580" s="304"/>
    </row>
    <row r="581" spans="1:10" ht="34.5" thickBot="1" x14ac:dyDescent="0.3">
      <c r="A581" s="323" t="s">
        <v>1088</v>
      </c>
      <c r="B581" s="432" t="s">
        <v>1089</v>
      </c>
      <c r="C581" s="433" t="s">
        <v>981</v>
      </c>
      <c r="D581" s="1204" t="s">
        <v>1090</v>
      </c>
      <c r="E581" s="1880"/>
      <c r="F581" s="304"/>
      <c r="G581" s="304"/>
      <c r="H581" s="304"/>
      <c r="I581" s="304"/>
      <c r="J581" s="304"/>
    </row>
    <row r="582" spans="1:10" ht="15.75" thickBot="1" x14ac:dyDescent="0.3">
      <c r="A582" s="313" t="s">
        <v>9</v>
      </c>
      <c r="B582" s="1194" t="s">
        <v>1091</v>
      </c>
      <c r="C582" s="1195"/>
      <c r="D582" s="1195"/>
      <c r="E582" s="1196"/>
      <c r="F582" s="304"/>
      <c r="G582" s="304"/>
      <c r="H582" s="304"/>
      <c r="I582" s="304"/>
      <c r="J582" s="304"/>
    </row>
    <row r="583" spans="1:10" ht="15.75" thickBot="1" x14ac:dyDescent="0.3">
      <c r="A583" s="313" t="s">
        <v>13</v>
      </c>
      <c r="B583" s="1194" t="s">
        <v>67</v>
      </c>
      <c r="C583" s="1195"/>
      <c r="D583" s="1195"/>
      <c r="E583" s="1196"/>
      <c r="F583" s="304"/>
      <c r="G583" s="304"/>
      <c r="H583" s="304"/>
      <c r="I583" s="304"/>
      <c r="J583" s="304"/>
    </row>
    <row r="584" spans="1:10" x14ac:dyDescent="0.25">
      <c r="A584" s="1189"/>
      <c r="B584" s="325">
        <v>2019</v>
      </c>
      <c r="C584" s="325">
        <v>2020</v>
      </c>
      <c r="D584" s="325">
        <v>2021</v>
      </c>
      <c r="E584" s="325">
        <v>2022</v>
      </c>
      <c r="F584" s="304"/>
      <c r="G584" s="304"/>
      <c r="H584" s="304"/>
      <c r="I584" s="304"/>
      <c r="J584" s="304"/>
    </row>
    <row r="585" spans="1:10" ht="15.75" thickBot="1" x14ac:dyDescent="0.3">
      <c r="A585" s="1190"/>
      <c r="B585" s="354" t="s">
        <v>5</v>
      </c>
      <c r="C585" s="354" t="s">
        <v>6</v>
      </c>
      <c r="D585" s="354" t="s">
        <v>6</v>
      </c>
      <c r="E585" s="354" t="s">
        <v>6</v>
      </c>
      <c r="F585" s="304"/>
      <c r="G585" s="304"/>
      <c r="H585" s="304"/>
      <c r="I585" s="304"/>
      <c r="J585" s="304"/>
    </row>
    <row r="586" spans="1:10" ht="15.75" thickBot="1" x14ac:dyDescent="0.3">
      <c r="A586" s="313" t="s">
        <v>8</v>
      </c>
      <c r="B586" s="332">
        <v>86</v>
      </c>
      <c r="C586" s="332">
        <v>86</v>
      </c>
      <c r="D586" s="332">
        <v>0</v>
      </c>
      <c r="E586" s="332">
        <v>0</v>
      </c>
      <c r="F586" s="304"/>
      <c r="G586" s="304"/>
      <c r="H586" s="304"/>
      <c r="I586" s="304"/>
      <c r="J586" s="304"/>
    </row>
    <row r="587" spans="1:10" ht="15.75" thickBot="1" x14ac:dyDescent="0.3">
      <c r="A587" s="313" t="s">
        <v>14</v>
      </c>
      <c r="B587" s="355">
        <v>25700</v>
      </c>
      <c r="C587" s="355">
        <v>0</v>
      </c>
      <c r="D587" s="355">
        <f t="shared" ref="D587:E587" si="94">D605</f>
        <v>0</v>
      </c>
      <c r="E587" s="355">
        <f t="shared" si="94"/>
        <v>0</v>
      </c>
      <c r="F587" s="304"/>
      <c r="G587" s="304"/>
      <c r="H587" s="304"/>
      <c r="I587" s="304"/>
      <c r="J587" s="304"/>
    </row>
    <row r="588" spans="1:10" ht="15.75" thickBot="1" x14ac:dyDescent="0.3">
      <c r="A588" s="313" t="s">
        <v>20</v>
      </c>
      <c r="B588" s="355">
        <f>B587/B586</f>
        <v>298.83720930232556</v>
      </c>
      <c r="C588" s="355">
        <f t="shared" ref="C588:E588" si="95">C587/C586</f>
        <v>0</v>
      </c>
      <c r="D588" s="355" t="e">
        <f t="shared" si="95"/>
        <v>#DIV/0!</v>
      </c>
      <c r="E588" s="355" t="e">
        <f t="shared" si="95"/>
        <v>#DIV/0!</v>
      </c>
      <c r="F588" s="304"/>
      <c r="G588" s="304"/>
      <c r="H588" s="304"/>
      <c r="I588" s="304"/>
      <c r="J588" s="304"/>
    </row>
    <row r="589" spans="1:10" ht="15.75" thickBot="1" x14ac:dyDescent="0.3">
      <c r="A589" s="313" t="s">
        <v>15</v>
      </c>
      <c r="B589" s="332" t="s">
        <v>19</v>
      </c>
      <c r="C589" s="333">
        <f>C586/B586-1</f>
        <v>0</v>
      </c>
      <c r="D589" s="333">
        <f t="shared" ref="D589:E591" si="96">D586/C586-1</f>
        <v>-1</v>
      </c>
      <c r="E589" s="333" t="e">
        <f t="shared" si="96"/>
        <v>#DIV/0!</v>
      </c>
      <c r="F589" s="304"/>
      <c r="G589" s="304"/>
      <c r="H589" s="304"/>
      <c r="I589" s="304"/>
      <c r="J589" s="304"/>
    </row>
    <row r="590" spans="1:10" ht="15.75" thickBot="1" x14ac:dyDescent="0.3">
      <c r="A590" s="313" t="s">
        <v>16</v>
      </c>
      <c r="B590" s="332" t="s">
        <v>19</v>
      </c>
      <c r="C590" s="333">
        <f>C587/B587-1</f>
        <v>-1</v>
      </c>
      <c r="D590" s="333" t="e">
        <f t="shared" si="96"/>
        <v>#DIV/0!</v>
      </c>
      <c r="E590" s="333" t="e">
        <f t="shared" si="96"/>
        <v>#DIV/0!</v>
      </c>
      <c r="F590" s="304"/>
      <c r="G590" s="304"/>
      <c r="H590" s="304"/>
      <c r="I590" s="304"/>
      <c r="J590" s="304"/>
    </row>
    <row r="591" spans="1:10" ht="15.75" thickBot="1" x14ac:dyDescent="0.3">
      <c r="A591" s="313" t="s">
        <v>17</v>
      </c>
      <c r="B591" s="332" t="s">
        <v>19</v>
      </c>
      <c r="C591" s="333">
        <f>C588/B588-1</f>
        <v>-1</v>
      </c>
      <c r="D591" s="333" t="e">
        <f t="shared" si="96"/>
        <v>#DIV/0!</v>
      </c>
      <c r="E591" s="333" t="e">
        <f t="shared" si="96"/>
        <v>#DIV/0!</v>
      </c>
      <c r="F591" s="304"/>
      <c r="G591" s="304"/>
      <c r="H591" s="304"/>
      <c r="I591" s="304"/>
      <c r="J591" s="304"/>
    </row>
    <row r="592" spans="1:10" ht="15.75" thickBot="1" x14ac:dyDescent="0.3">
      <c r="A592" s="1210" t="s">
        <v>1092</v>
      </c>
      <c r="B592" s="1211"/>
      <c r="C592" s="1211"/>
      <c r="D592" s="1211"/>
      <c r="E592" s="1212"/>
      <c r="F592" s="304"/>
      <c r="G592" s="304"/>
      <c r="H592" s="304"/>
      <c r="I592" s="304"/>
      <c r="J592" s="304"/>
    </row>
    <row r="593" spans="1:10" x14ac:dyDescent="0.25">
      <c r="A593" s="1189"/>
      <c r="B593" s="325">
        <v>2019</v>
      </c>
      <c r="C593" s="325">
        <v>2020</v>
      </c>
      <c r="D593" s="325">
        <v>2021</v>
      </c>
      <c r="E593" s="325">
        <v>2022</v>
      </c>
      <c r="F593" s="304"/>
      <c r="G593" s="304"/>
      <c r="H593" s="304"/>
      <c r="I593" s="304"/>
      <c r="J593" s="304"/>
    </row>
    <row r="594" spans="1:10" ht="15.75" thickBot="1" x14ac:dyDescent="0.3">
      <c r="A594" s="1190"/>
      <c r="B594" s="354" t="s">
        <v>5</v>
      </c>
      <c r="C594" s="354" t="s">
        <v>6</v>
      </c>
      <c r="D594" s="354" t="s">
        <v>6</v>
      </c>
      <c r="E594" s="354" t="s">
        <v>6</v>
      </c>
      <c r="F594" s="304"/>
      <c r="G594" s="304"/>
      <c r="H594" s="304"/>
      <c r="I594" s="304"/>
      <c r="J594" s="304"/>
    </row>
    <row r="595" spans="1:10" ht="15.75" thickBot="1" x14ac:dyDescent="0.3">
      <c r="A595" s="356" t="s">
        <v>59</v>
      </c>
      <c r="B595" s="357">
        <f>B596+B597+B598+B599</f>
        <v>0</v>
      </c>
      <c r="C595" s="357">
        <f t="shared" ref="C595:E595" si="97">C596+C597+C598+C599</f>
        <v>0</v>
      </c>
      <c r="D595" s="357">
        <f t="shared" si="97"/>
        <v>0</v>
      </c>
      <c r="E595" s="357">
        <f t="shared" si="97"/>
        <v>0</v>
      </c>
      <c r="F595" s="304"/>
      <c r="G595" s="304"/>
      <c r="H595" s="304"/>
      <c r="I595" s="304"/>
      <c r="J595" s="304"/>
    </row>
    <row r="596" spans="1:10" ht="15.75" thickBot="1" x14ac:dyDescent="0.3">
      <c r="A596" s="358" t="s">
        <v>28</v>
      </c>
      <c r="B596" s="357"/>
      <c r="C596" s="357"/>
      <c r="D596" s="357"/>
      <c r="E596" s="357"/>
      <c r="F596" s="304"/>
      <c r="G596" s="304"/>
      <c r="H596" s="304"/>
      <c r="I596" s="304"/>
      <c r="J596" s="304"/>
    </row>
    <row r="597" spans="1:10" ht="15.75" thickBot="1" x14ac:dyDescent="0.3">
      <c r="A597" s="358" t="s">
        <v>60</v>
      </c>
      <c r="B597" s="357"/>
      <c r="C597" s="357"/>
      <c r="D597" s="357"/>
      <c r="E597" s="357"/>
      <c r="F597" s="304"/>
      <c r="G597" s="304"/>
      <c r="H597" s="304"/>
      <c r="I597" s="304"/>
      <c r="J597" s="304"/>
    </row>
    <row r="598" spans="1:10" ht="15.75" thickBot="1" x14ac:dyDescent="0.3">
      <c r="A598" s="358" t="s">
        <v>42</v>
      </c>
      <c r="B598" s="357"/>
      <c r="C598" s="357"/>
      <c r="D598" s="357"/>
      <c r="E598" s="357"/>
      <c r="F598" s="304"/>
      <c r="G598" s="304"/>
      <c r="H598" s="304"/>
      <c r="I598" s="304"/>
      <c r="J598" s="304"/>
    </row>
    <row r="599" spans="1:10" ht="15.75" thickBot="1" x14ac:dyDescent="0.3">
      <c r="A599" s="358" t="s">
        <v>43</v>
      </c>
      <c r="B599" s="357"/>
      <c r="C599" s="357"/>
      <c r="D599" s="357"/>
      <c r="E599" s="357"/>
      <c r="F599" s="304"/>
      <c r="G599" s="304"/>
      <c r="H599" s="304"/>
      <c r="I599" s="304"/>
      <c r="J599" s="304"/>
    </row>
    <row r="600" spans="1:10" ht="15.75" thickBot="1" x14ac:dyDescent="0.3">
      <c r="A600" s="356" t="s">
        <v>61</v>
      </c>
      <c r="B600" s="359">
        <f>B601+B602+B603+B604</f>
        <v>25700</v>
      </c>
      <c r="C600" s="359">
        <f t="shared" ref="C600:E600" si="98">C601+C602+C603+C604</f>
        <v>0</v>
      </c>
      <c r="D600" s="359">
        <f t="shared" si="98"/>
        <v>0</v>
      </c>
      <c r="E600" s="359">
        <f t="shared" si="98"/>
        <v>0</v>
      </c>
      <c r="F600" s="304"/>
      <c r="G600" s="304"/>
      <c r="H600" s="304"/>
      <c r="I600" s="304"/>
      <c r="J600" s="304"/>
    </row>
    <row r="601" spans="1:10" ht="15.75" thickBot="1" x14ac:dyDescent="0.3">
      <c r="A601" s="373" t="s">
        <v>28</v>
      </c>
      <c r="B601" s="390">
        <v>25700</v>
      </c>
      <c r="C601" s="390">
        <v>0</v>
      </c>
      <c r="D601" s="390">
        <v>0</v>
      </c>
      <c r="E601" s="390">
        <v>0</v>
      </c>
      <c r="F601" s="304"/>
      <c r="G601" s="304"/>
      <c r="H601" s="304"/>
      <c r="I601" s="304"/>
      <c r="J601" s="304"/>
    </row>
    <row r="602" spans="1:10" ht="15.75" thickBot="1" x14ac:dyDescent="0.3">
      <c r="A602" s="338" t="s">
        <v>60</v>
      </c>
      <c r="B602" s="391"/>
      <c r="C602" s="391"/>
      <c r="D602" s="391"/>
      <c r="E602" s="391"/>
      <c r="F602" s="304"/>
      <c r="G602" s="304"/>
      <c r="H602" s="304"/>
      <c r="I602" s="304"/>
      <c r="J602" s="304"/>
    </row>
    <row r="603" spans="1:10" ht="15.75" thickBot="1" x14ac:dyDescent="0.3">
      <c r="A603" s="338" t="s">
        <v>42</v>
      </c>
      <c r="B603" s="391"/>
      <c r="C603" s="391"/>
      <c r="D603" s="391"/>
      <c r="E603" s="391"/>
      <c r="F603" s="304"/>
      <c r="G603" s="304"/>
      <c r="H603" s="304"/>
      <c r="I603" s="304"/>
      <c r="J603" s="304"/>
    </row>
    <row r="604" spans="1:10" ht="15.75" thickBot="1" x14ac:dyDescent="0.3">
      <c r="A604" s="338" t="s">
        <v>43</v>
      </c>
      <c r="B604" s="391"/>
      <c r="C604" s="391"/>
      <c r="D604" s="391"/>
      <c r="E604" s="391"/>
      <c r="F604" s="304"/>
      <c r="G604" s="304"/>
      <c r="H604" s="304"/>
      <c r="I604" s="304"/>
      <c r="J604" s="304"/>
    </row>
    <row r="605" spans="1:10" ht="15.75" thickBot="1" x14ac:dyDescent="0.3">
      <c r="A605" s="348" t="s">
        <v>179</v>
      </c>
      <c r="B605" s="391">
        <f>B595+B600</f>
        <v>25700</v>
      </c>
      <c r="C605" s="391">
        <f t="shared" ref="C605:E605" si="99">C595+C600</f>
        <v>0</v>
      </c>
      <c r="D605" s="391">
        <f t="shared" si="99"/>
        <v>0</v>
      </c>
      <c r="E605" s="391">
        <f t="shared" si="99"/>
        <v>0</v>
      </c>
      <c r="F605" s="304"/>
      <c r="G605" s="304"/>
      <c r="H605" s="304"/>
      <c r="I605" s="304"/>
      <c r="J605" s="304"/>
    </row>
    <row r="606" spans="1:10" ht="15.75" thickBot="1" x14ac:dyDescent="0.3">
      <c r="A606" s="424" t="s">
        <v>27</v>
      </c>
      <c r="B606" s="351">
        <f>B605-B587</f>
        <v>0</v>
      </c>
      <c r="C606" s="351">
        <f t="shared" ref="C606:E606" si="100">C605-C587</f>
        <v>0</v>
      </c>
      <c r="D606" s="351">
        <f t="shared" si="100"/>
        <v>0</v>
      </c>
      <c r="E606" s="351">
        <f t="shared" si="100"/>
        <v>0</v>
      </c>
      <c r="F606" s="304"/>
      <c r="G606" s="304"/>
      <c r="H606" s="304"/>
      <c r="I606" s="304"/>
      <c r="J606" s="304"/>
    </row>
    <row r="607" spans="1:10" ht="34.5" thickBot="1" x14ac:dyDescent="0.3">
      <c r="A607" s="363" t="s">
        <v>1093</v>
      </c>
      <c r="B607" s="419" t="s">
        <v>1094</v>
      </c>
      <c r="C607" s="434" t="s">
        <v>981</v>
      </c>
      <c r="D607" s="1904" t="s">
        <v>1095</v>
      </c>
      <c r="E607" s="1904"/>
      <c r="F607" s="304"/>
      <c r="G607" s="304"/>
      <c r="H607" s="304"/>
      <c r="I607" s="304"/>
      <c r="J607" s="304"/>
    </row>
    <row r="608" spans="1:10" ht="15.75" thickBot="1" x14ac:dyDescent="0.3">
      <c r="A608" s="313" t="s">
        <v>9</v>
      </c>
      <c r="B608" s="1219" t="s">
        <v>1094</v>
      </c>
      <c r="C608" s="1220"/>
      <c r="D608" s="1220"/>
      <c r="E608" s="1221"/>
      <c r="F608" s="304"/>
      <c r="G608" s="304"/>
      <c r="H608" s="304"/>
      <c r="I608" s="304"/>
      <c r="J608" s="304"/>
    </row>
    <row r="609" spans="1:10" ht="15.75" thickBot="1" x14ac:dyDescent="0.3">
      <c r="A609" s="313" t="s">
        <v>13</v>
      </c>
      <c r="B609" s="1194" t="s">
        <v>67</v>
      </c>
      <c r="C609" s="1195"/>
      <c r="D609" s="1195"/>
      <c r="E609" s="1196"/>
      <c r="F609" s="304"/>
      <c r="G609" s="304"/>
      <c r="H609" s="304"/>
      <c r="I609" s="304"/>
      <c r="J609" s="304"/>
    </row>
    <row r="610" spans="1:10" x14ac:dyDescent="0.25">
      <c r="A610" s="1189"/>
      <c r="B610" s="325">
        <v>2019</v>
      </c>
      <c r="C610" s="325">
        <v>2020</v>
      </c>
      <c r="D610" s="325">
        <v>2021</v>
      </c>
      <c r="E610" s="325">
        <v>2022</v>
      </c>
      <c r="F610" s="304"/>
      <c r="G610" s="304"/>
      <c r="H610" s="304"/>
      <c r="I610" s="304"/>
      <c r="J610" s="304"/>
    </row>
    <row r="611" spans="1:10" ht="15.75" thickBot="1" x14ac:dyDescent="0.3">
      <c r="A611" s="1190"/>
      <c r="B611" s="354" t="s">
        <v>5</v>
      </c>
      <c r="C611" s="354" t="s">
        <v>6</v>
      </c>
      <c r="D611" s="354" t="s">
        <v>6</v>
      </c>
      <c r="E611" s="354" t="s">
        <v>6</v>
      </c>
      <c r="F611" s="304"/>
      <c r="G611" s="304"/>
      <c r="H611" s="304"/>
      <c r="I611" s="304"/>
      <c r="J611" s="304"/>
    </row>
    <row r="612" spans="1:10" ht="15.75" thickBot="1" x14ac:dyDescent="0.3">
      <c r="A612" s="313" t="s">
        <v>8</v>
      </c>
      <c r="B612" s="332">
        <v>86</v>
      </c>
      <c r="C612" s="332">
        <v>0</v>
      </c>
      <c r="D612" s="332">
        <v>0</v>
      </c>
      <c r="E612" s="332">
        <v>0</v>
      </c>
      <c r="F612" s="304"/>
      <c r="G612" s="304"/>
      <c r="H612" s="304"/>
      <c r="I612" s="304"/>
      <c r="J612" s="304"/>
    </row>
    <row r="613" spans="1:10" ht="15.75" thickBot="1" x14ac:dyDescent="0.3">
      <c r="A613" s="313" t="s">
        <v>14</v>
      </c>
      <c r="B613" s="355">
        <v>650</v>
      </c>
      <c r="C613" s="355">
        <v>0</v>
      </c>
      <c r="D613" s="355">
        <f t="shared" ref="D613:E613" si="101">D631</f>
        <v>0</v>
      </c>
      <c r="E613" s="355">
        <f t="shared" si="101"/>
        <v>0</v>
      </c>
      <c r="F613" s="304"/>
      <c r="G613" s="304"/>
      <c r="H613" s="304"/>
      <c r="I613" s="304"/>
      <c r="J613" s="304"/>
    </row>
    <row r="614" spans="1:10" ht="15.75" thickBot="1" x14ac:dyDescent="0.3">
      <c r="A614" s="313" t="s">
        <v>20</v>
      </c>
      <c r="B614" s="355">
        <f>B613/B612</f>
        <v>7.558139534883721</v>
      </c>
      <c r="C614" s="355" t="e">
        <f t="shared" ref="C614:E614" si="102">C613/C612</f>
        <v>#DIV/0!</v>
      </c>
      <c r="D614" s="355" t="e">
        <f t="shared" si="102"/>
        <v>#DIV/0!</v>
      </c>
      <c r="E614" s="355" t="e">
        <f t="shared" si="102"/>
        <v>#DIV/0!</v>
      </c>
      <c r="F614" s="304"/>
      <c r="G614" s="304"/>
      <c r="H614" s="304"/>
      <c r="I614" s="304"/>
      <c r="J614" s="304"/>
    </row>
    <row r="615" spans="1:10" ht="15.75" thickBot="1" x14ac:dyDescent="0.3">
      <c r="A615" s="313" t="s">
        <v>15</v>
      </c>
      <c r="B615" s="332" t="s">
        <v>19</v>
      </c>
      <c r="C615" s="333">
        <f>C612/B612-1</f>
        <v>-1</v>
      </c>
      <c r="D615" s="333" t="e">
        <f t="shared" ref="D615:E617" si="103">D612/C612-1</f>
        <v>#DIV/0!</v>
      </c>
      <c r="E615" s="333" t="e">
        <f t="shared" si="103"/>
        <v>#DIV/0!</v>
      </c>
      <c r="F615" s="304"/>
      <c r="G615" s="304"/>
      <c r="H615" s="304"/>
      <c r="I615" s="304"/>
      <c r="J615" s="304"/>
    </row>
    <row r="616" spans="1:10" ht="15.75" thickBot="1" x14ac:dyDescent="0.3">
      <c r="A616" s="313" t="s">
        <v>16</v>
      </c>
      <c r="B616" s="332" t="s">
        <v>19</v>
      </c>
      <c r="C616" s="333">
        <f>C613/B613-1</f>
        <v>-1</v>
      </c>
      <c r="D616" s="333" t="e">
        <f t="shared" si="103"/>
        <v>#DIV/0!</v>
      </c>
      <c r="E616" s="333" t="e">
        <f t="shared" si="103"/>
        <v>#DIV/0!</v>
      </c>
      <c r="F616" s="304"/>
      <c r="G616" s="304"/>
      <c r="H616" s="304"/>
      <c r="I616" s="304"/>
      <c r="J616" s="304"/>
    </row>
    <row r="617" spans="1:10" ht="15.75" thickBot="1" x14ac:dyDescent="0.3">
      <c r="A617" s="313" t="s">
        <v>17</v>
      </c>
      <c r="B617" s="332" t="s">
        <v>19</v>
      </c>
      <c r="C617" s="333" t="e">
        <f>C614/B614-1</f>
        <v>#DIV/0!</v>
      </c>
      <c r="D617" s="333" t="e">
        <f t="shared" si="103"/>
        <v>#DIV/0!</v>
      </c>
      <c r="E617" s="333" t="e">
        <f t="shared" si="103"/>
        <v>#DIV/0!</v>
      </c>
      <c r="F617" s="304"/>
      <c r="G617" s="304"/>
      <c r="H617" s="304"/>
      <c r="I617" s="304"/>
      <c r="J617" s="304"/>
    </row>
    <row r="618" spans="1:10" ht="15.75" thickBot="1" x14ac:dyDescent="0.3">
      <c r="A618" s="1210" t="s">
        <v>1096</v>
      </c>
      <c r="B618" s="1211"/>
      <c r="C618" s="1211"/>
      <c r="D618" s="1211"/>
      <c r="E618" s="1212"/>
      <c r="F618" s="304"/>
      <c r="G618" s="304"/>
      <c r="H618" s="304"/>
      <c r="I618" s="304"/>
      <c r="J618" s="304"/>
    </row>
    <row r="619" spans="1:10" x14ac:dyDescent="0.25">
      <c r="A619" s="1189"/>
      <c r="B619" s="325">
        <v>2019</v>
      </c>
      <c r="C619" s="325">
        <v>2020</v>
      </c>
      <c r="D619" s="325">
        <v>2021</v>
      </c>
      <c r="E619" s="325">
        <v>2022</v>
      </c>
      <c r="F619" s="304"/>
      <c r="G619" s="304"/>
      <c r="H619" s="304"/>
      <c r="I619" s="304"/>
      <c r="J619" s="304"/>
    </row>
    <row r="620" spans="1:10" ht="15.75" thickBot="1" x14ac:dyDescent="0.3">
      <c r="A620" s="1190"/>
      <c r="B620" s="354" t="s">
        <v>5</v>
      </c>
      <c r="C620" s="354" t="s">
        <v>6</v>
      </c>
      <c r="D620" s="354" t="s">
        <v>6</v>
      </c>
      <c r="E620" s="354" t="s">
        <v>6</v>
      </c>
      <c r="F620" s="304"/>
      <c r="G620" s="304"/>
      <c r="H620" s="304"/>
      <c r="I620" s="304"/>
      <c r="J620" s="304"/>
    </row>
    <row r="621" spans="1:10" ht="15.75" thickBot="1" x14ac:dyDescent="0.3">
      <c r="A621" s="356" t="s">
        <v>59</v>
      </c>
      <c r="B621" s="357">
        <f>B622+B623+B624+B625</f>
        <v>0</v>
      </c>
      <c r="C621" s="357">
        <f t="shared" ref="C621:E621" si="104">C622+C623+C624+C625</f>
        <v>0</v>
      </c>
      <c r="D621" s="357">
        <f t="shared" si="104"/>
        <v>0</v>
      </c>
      <c r="E621" s="357">
        <f t="shared" si="104"/>
        <v>0</v>
      </c>
      <c r="F621" s="304"/>
      <c r="G621" s="304"/>
      <c r="H621" s="304"/>
      <c r="I621" s="304"/>
      <c r="J621" s="304"/>
    </row>
    <row r="622" spans="1:10" ht="15.75" thickBot="1" x14ac:dyDescent="0.3">
      <c r="A622" s="358" t="s">
        <v>28</v>
      </c>
      <c r="B622" s="357"/>
      <c r="C622" s="357"/>
      <c r="D622" s="357"/>
      <c r="E622" s="357"/>
      <c r="F622" s="304"/>
      <c r="G622" s="304"/>
      <c r="H622" s="304"/>
      <c r="I622" s="304"/>
      <c r="J622" s="304"/>
    </row>
    <row r="623" spans="1:10" ht="15.75" thickBot="1" x14ac:dyDescent="0.3">
      <c r="A623" s="358" t="s">
        <v>60</v>
      </c>
      <c r="B623" s="357"/>
      <c r="C623" s="357"/>
      <c r="D623" s="357"/>
      <c r="E623" s="357"/>
      <c r="F623" s="304"/>
      <c r="G623" s="304"/>
      <c r="H623" s="304"/>
      <c r="I623" s="304"/>
      <c r="J623" s="304"/>
    </row>
    <row r="624" spans="1:10" ht="15.75" thickBot="1" x14ac:dyDescent="0.3">
      <c r="A624" s="358" t="s">
        <v>42</v>
      </c>
      <c r="B624" s="357"/>
      <c r="C624" s="357"/>
      <c r="D624" s="357"/>
      <c r="E624" s="357"/>
      <c r="F624" s="304"/>
      <c r="G624" s="304"/>
      <c r="H624" s="304"/>
      <c r="I624" s="304"/>
      <c r="J624" s="304"/>
    </row>
    <row r="625" spans="1:10" ht="15.75" thickBot="1" x14ac:dyDescent="0.3">
      <c r="A625" s="358" t="s">
        <v>43</v>
      </c>
      <c r="B625" s="357"/>
      <c r="C625" s="357"/>
      <c r="D625" s="357"/>
      <c r="E625" s="357"/>
      <c r="F625" s="304"/>
      <c r="G625" s="304"/>
      <c r="H625" s="304"/>
      <c r="I625" s="304"/>
      <c r="J625" s="304"/>
    </row>
    <row r="626" spans="1:10" ht="15.75" thickBot="1" x14ac:dyDescent="0.3">
      <c r="A626" s="430" t="s">
        <v>61</v>
      </c>
      <c r="B626" s="374">
        <f>B627+B628+B629+B630</f>
        <v>650</v>
      </c>
      <c r="C626" s="374">
        <f t="shared" ref="C626:E626" si="105">C627+C628+C629+C630</f>
        <v>0</v>
      </c>
      <c r="D626" s="374">
        <f t="shared" si="105"/>
        <v>0</v>
      </c>
      <c r="E626" s="374">
        <f t="shared" si="105"/>
        <v>0</v>
      </c>
      <c r="F626" s="304"/>
      <c r="G626" s="304"/>
      <c r="H626" s="304"/>
      <c r="I626" s="304"/>
      <c r="J626" s="304"/>
    </row>
    <row r="627" spans="1:10" ht="15.75" thickBot="1" x14ac:dyDescent="0.3">
      <c r="A627" s="338" t="s">
        <v>28</v>
      </c>
      <c r="B627" s="378">
        <v>650</v>
      </c>
      <c r="C627" s="378">
        <v>0</v>
      </c>
      <c r="D627" s="378">
        <v>0</v>
      </c>
      <c r="E627" s="378">
        <v>0</v>
      </c>
      <c r="F627" s="304"/>
      <c r="G627" s="304"/>
      <c r="H627" s="304"/>
      <c r="I627" s="304"/>
      <c r="J627" s="304"/>
    </row>
    <row r="628" spans="1:10" ht="15.75" thickBot="1" x14ac:dyDescent="0.3">
      <c r="A628" s="338" t="s">
        <v>60</v>
      </c>
      <c r="B628" s="391"/>
      <c r="C628" s="391"/>
      <c r="D628" s="391"/>
      <c r="E628" s="391"/>
      <c r="F628" s="304"/>
      <c r="G628" s="304"/>
      <c r="H628" s="304"/>
      <c r="I628" s="304"/>
      <c r="J628" s="304"/>
    </row>
    <row r="629" spans="1:10" ht="15.75" thickBot="1" x14ac:dyDescent="0.3">
      <c r="A629" s="338" t="s">
        <v>42</v>
      </c>
      <c r="B629" s="391"/>
      <c r="C629" s="391"/>
      <c r="D629" s="391"/>
      <c r="E629" s="391"/>
      <c r="F629" s="304"/>
      <c r="G629" s="304"/>
      <c r="H629" s="304"/>
      <c r="I629" s="304"/>
      <c r="J629" s="304"/>
    </row>
    <row r="630" spans="1:10" ht="15.75" thickBot="1" x14ac:dyDescent="0.3">
      <c r="A630" s="338" t="s">
        <v>43</v>
      </c>
      <c r="B630" s="391"/>
      <c r="C630" s="391"/>
      <c r="D630" s="391"/>
      <c r="E630" s="391"/>
      <c r="F630" s="304"/>
      <c r="G630" s="304"/>
      <c r="H630" s="304"/>
      <c r="I630" s="304"/>
      <c r="J630" s="304"/>
    </row>
    <row r="631" spans="1:10" ht="15.75" thickBot="1" x14ac:dyDescent="0.3">
      <c r="A631" s="348" t="s">
        <v>181</v>
      </c>
      <c r="B631" s="391">
        <f>B621+B626</f>
        <v>650</v>
      </c>
      <c r="C631" s="391">
        <f t="shared" ref="C631:E631" si="106">C621+C626</f>
        <v>0</v>
      </c>
      <c r="D631" s="391">
        <f t="shared" si="106"/>
        <v>0</v>
      </c>
      <c r="E631" s="391">
        <f t="shared" si="106"/>
        <v>0</v>
      </c>
      <c r="F631" s="304"/>
      <c r="G631" s="304"/>
      <c r="H631" s="304"/>
      <c r="I631" s="304"/>
      <c r="J631" s="304"/>
    </row>
    <row r="632" spans="1:10" ht="15.75" thickBot="1" x14ac:dyDescent="0.3">
      <c r="A632" s="424" t="s">
        <v>27</v>
      </c>
      <c r="B632" s="351">
        <f>B631-B613</f>
        <v>0</v>
      </c>
      <c r="C632" s="351">
        <f t="shared" ref="C632:E632" si="107">C631-C613</f>
        <v>0</v>
      </c>
      <c r="D632" s="351">
        <f t="shared" si="107"/>
        <v>0</v>
      </c>
      <c r="E632" s="351">
        <f t="shared" si="107"/>
        <v>0</v>
      </c>
      <c r="F632" s="304"/>
      <c r="G632" s="304"/>
      <c r="H632" s="304"/>
      <c r="I632" s="304"/>
      <c r="J632" s="304"/>
    </row>
    <row r="633" spans="1:10" ht="34.5" thickBot="1" x14ac:dyDescent="0.3">
      <c r="A633" s="363" t="s">
        <v>1097</v>
      </c>
      <c r="B633" s="419" t="s">
        <v>1098</v>
      </c>
      <c r="C633" s="434" t="s">
        <v>981</v>
      </c>
      <c r="D633" s="1904" t="s">
        <v>1099</v>
      </c>
      <c r="E633" s="1904"/>
      <c r="F633" s="304"/>
      <c r="G633" s="304"/>
      <c r="H633" s="304"/>
      <c r="I633" s="304"/>
      <c r="J633" s="304"/>
    </row>
    <row r="634" spans="1:10" ht="15.75" thickBot="1" x14ac:dyDescent="0.3">
      <c r="A634" s="313" t="s">
        <v>9</v>
      </c>
      <c r="B634" s="1219" t="s">
        <v>1098</v>
      </c>
      <c r="C634" s="1220"/>
      <c r="D634" s="1220"/>
      <c r="E634" s="1221"/>
      <c r="F634" s="304"/>
      <c r="G634" s="304"/>
      <c r="H634" s="304"/>
      <c r="I634" s="304"/>
      <c r="J634" s="304"/>
    </row>
    <row r="635" spans="1:10" ht="15.75" thickBot="1" x14ac:dyDescent="0.3">
      <c r="A635" s="313" t="s">
        <v>13</v>
      </c>
      <c r="B635" s="1194" t="s">
        <v>67</v>
      </c>
      <c r="C635" s="1195"/>
      <c r="D635" s="1195"/>
      <c r="E635" s="1196"/>
      <c r="F635" s="304"/>
      <c r="G635" s="304"/>
      <c r="H635" s="304"/>
      <c r="I635" s="304"/>
      <c r="J635" s="304"/>
    </row>
    <row r="636" spans="1:10" x14ac:dyDescent="0.25">
      <c r="A636" s="1189"/>
      <c r="B636" s="325">
        <v>2019</v>
      </c>
      <c r="C636" s="325">
        <v>2020</v>
      </c>
      <c r="D636" s="325">
        <v>2021</v>
      </c>
      <c r="E636" s="325">
        <v>2022</v>
      </c>
      <c r="F636" s="304"/>
      <c r="G636" s="304"/>
      <c r="H636" s="304"/>
      <c r="I636" s="304"/>
      <c r="J636" s="304"/>
    </row>
    <row r="637" spans="1:10" ht="41.25" customHeight="1" thickBot="1" x14ac:dyDescent="0.3">
      <c r="A637" s="1190"/>
      <c r="B637" s="354" t="s">
        <v>5</v>
      </c>
      <c r="C637" s="354" t="s">
        <v>6</v>
      </c>
      <c r="D637" s="354" t="s">
        <v>6</v>
      </c>
      <c r="E637" s="354" t="s">
        <v>6</v>
      </c>
      <c r="F637" s="304"/>
      <c r="G637" s="304"/>
      <c r="H637" s="304"/>
      <c r="I637" s="304"/>
      <c r="J637" s="304"/>
    </row>
    <row r="638" spans="1:10" ht="15.75" thickBot="1" x14ac:dyDescent="0.3">
      <c r="A638" s="313" t="s">
        <v>8</v>
      </c>
      <c r="B638" s="332">
        <v>281</v>
      </c>
      <c r="C638" s="332">
        <v>0</v>
      </c>
      <c r="D638" s="332">
        <v>0</v>
      </c>
      <c r="E638" s="332">
        <v>0</v>
      </c>
      <c r="F638" s="304"/>
      <c r="G638" s="304"/>
      <c r="H638" s="304"/>
      <c r="I638" s="304"/>
      <c r="J638" s="304"/>
    </row>
    <row r="639" spans="1:10" ht="15.75" thickBot="1" x14ac:dyDescent="0.3">
      <c r="A639" s="313" t="s">
        <v>14</v>
      </c>
      <c r="B639" s="355">
        <v>960</v>
      </c>
      <c r="C639" s="355">
        <v>0</v>
      </c>
      <c r="D639" s="355">
        <f t="shared" ref="D639:E639" si="108">D657</f>
        <v>0</v>
      </c>
      <c r="E639" s="355">
        <f t="shared" si="108"/>
        <v>0</v>
      </c>
      <c r="F639" s="304"/>
      <c r="G639" s="304"/>
      <c r="H639" s="304"/>
      <c r="I639" s="304"/>
      <c r="J639" s="304"/>
    </row>
    <row r="640" spans="1:10" ht="15.75" thickBot="1" x14ac:dyDescent="0.3">
      <c r="A640" s="313" t="s">
        <v>20</v>
      </c>
      <c r="B640" s="355">
        <f>B639/B638</f>
        <v>3.4163701067615659</v>
      </c>
      <c r="C640" s="355" t="e">
        <f t="shared" ref="C640:E640" si="109">C639/C638</f>
        <v>#DIV/0!</v>
      </c>
      <c r="D640" s="355" t="e">
        <f t="shared" si="109"/>
        <v>#DIV/0!</v>
      </c>
      <c r="E640" s="355" t="e">
        <f t="shared" si="109"/>
        <v>#DIV/0!</v>
      </c>
      <c r="F640" s="304"/>
      <c r="G640" s="304"/>
      <c r="H640" s="304"/>
      <c r="I640" s="304"/>
      <c r="J640" s="304"/>
    </row>
    <row r="641" spans="1:10" ht="15.75" thickBot="1" x14ac:dyDescent="0.3">
      <c r="A641" s="313" t="s">
        <v>15</v>
      </c>
      <c r="B641" s="332" t="s">
        <v>19</v>
      </c>
      <c r="C641" s="333">
        <f>C638/B638-1</f>
        <v>-1</v>
      </c>
      <c r="D641" s="333" t="e">
        <f t="shared" ref="D641:E643" si="110">D638/C638-1</f>
        <v>#DIV/0!</v>
      </c>
      <c r="E641" s="333" t="e">
        <f t="shared" si="110"/>
        <v>#DIV/0!</v>
      </c>
      <c r="F641" s="304"/>
      <c r="G641" s="304"/>
      <c r="H641" s="304"/>
      <c r="I641" s="304"/>
      <c r="J641" s="304"/>
    </row>
    <row r="642" spans="1:10" ht="15.75" thickBot="1" x14ac:dyDescent="0.3">
      <c r="A642" s="313" t="s">
        <v>16</v>
      </c>
      <c r="B642" s="332" t="s">
        <v>19</v>
      </c>
      <c r="C642" s="333">
        <f>C639/B639-1</f>
        <v>-1</v>
      </c>
      <c r="D642" s="333" t="e">
        <f t="shared" si="110"/>
        <v>#DIV/0!</v>
      </c>
      <c r="E642" s="333" t="e">
        <f t="shared" si="110"/>
        <v>#DIV/0!</v>
      </c>
      <c r="F642" s="304"/>
      <c r="G642" s="304"/>
      <c r="H642" s="304"/>
      <c r="I642" s="304"/>
      <c r="J642" s="304"/>
    </row>
    <row r="643" spans="1:10" ht="15.75" thickBot="1" x14ac:dyDescent="0.3">
      <c r="A643" s="313" t="s">
        <v>17</v>
      </c>
      <c r="B643" s="332" t="s">
        <v>19</v>
      </c>
      <c r="C643" s="333" t="e">
        <f>C640/B640-1</f>
        <v>#DIV/0!</v>
      </c>
      <c r="D643" s="333" t="e">
        <f t="shared" si="110"/>
        <v>#DIV/0!</v>
      </c>
      <c r="E643" s="333" t="e">
        <f t="shared" si="110"/>
        <v>#DIV/0!</v>
      </c>
      <c r="F643" s="304"/>
      <c r="G643" s="304"/>
      <c r="H643" s="304"/>
      <c r="I643" s="304"/>
      <c r="J643" s="304"/>
    </row>
    <row r="644" spans="1:10" ht="15.75" thickBot="1" x14ac:dyDescent="0.3">
      <c r="A644" s="1210" t="s">
        <v>1100</v>
      </c>
      <c r="B644" s="1211"/>
      <c r="C644" s="1211"/>
      <c r="D644" s="1211"/>
      <c r="E644" s="1212"/>
      <c r="F644" s="304"/>
      <c r="G644" s="304"/>
      <c r="H644" s="304"/>
      <c r="I644" s="304"/>
      <c r="J644" s="304"/>
    </row>
    <row r="645" spans="1:10" x14ac:dyDescent="0.25">
      <c r="A645" s="1189"/>
      <c r="B645" s="325">
        <v>2019</v>
      </c>
      <c r="C645" s="325">
        <v>2020</v>
      </c>
      <c r="D645" s="325">
        <v>2021</v>
      </c>
      <c r="E645" s="325">
        <v>2022</v>
      </c>
      <c r="F645" s="304"/>
      <c r="G645" s="304"/>
      <c r="H645" s="304"/>
      <c r="I645" s="304"/>
      <c r="J645" s="304"/>
    </row>
    <row r="646" spans="1:10" ht="15.75" thickBot="1" x14ac:dyDescent="0.3">
      <c r="A646" s="1190"/>
      <c r="B646" s="354" t="s">
        <v>5</v>
      </c>
      <c r="C646" s="354" t="s">
        <v>6</v>
      </c>
      <c r="D646" s="354" t="s">
        <v>6</v>
      </c>
      <c r="E646" s="354" t="s">
        <v>6</v>
      </c>
      <c r="F646" s="304"/>
      <c r="G646" s="304"/>
      <c r="H646" s="304"/>
      <c r="I646" s="304"/>
      <c r="J646" s="304"/>
    </row>
    <row r="647" spans="1:10" ht="15.75" thickBot="1" x14ac:dyDescent="0.3">
      <c r="A647" s="356" t="s">
        <v>59</v>
      </c>
      <c r="B647" s="357">
        <f>B648+B649+B650+B651</f>
        <v>0</v>
      </c>
      <c r="C647" s="357">
        <f t="shared" ref="C647:E647" si="111">C648+C649+C650+C651</f>
        <v>0</v>
      </c>
      <c r="D647" s="357">
        <f t="shared" si="111"/>
        <v>0</v>
      </c>
      <c r="E647" s="357">
        <f t="shared" si="111"/>
        <v>0</v>
      </c>
      <c r="F647" s="304"/>
      <c r="G647" s="304"/>
      <c r="H647" s="304"/>
      <c r="I647" s="304"/>
      <c r="J647" s="304"/>
    </row>
    <row r="648" spans="1:10" ht="15.75" thickBot="1" x14ac:dyDescent="0.3">
      <c r="A648" s="358" t="s">
        <v>28</v>
      </c>
      <c r="B648" s="357"/>
      <c r="C648" s="357"/>
      <c r="D648" s="357"/>
      <c r="E648" s="357"/>
      <c r="F648" s="304"/>
      <c r="G648" s="304"/>
      <c r="H648" s="304"/>
      <c r="I648" s="304"/>
      <c r="J648" s="304"/>
    </row>
    <row r="649" spans="1:10" ht="15.75" thickBot="1" x14ac:dyDescent="0.3">
      <c r="A649" s="358" t="s">
        <v>60</v>
      </c>
      <c r="B649" s="357"/>
      <c r="C649" s="357"/>
      <c r="D649" s="357"/>
      <c r="E649" s="357"/>
      <c r="F649" s="304"/>
      <c r="G649" s="304"/>
      <c r="H649" s="304"/>
      <c r="I649" s="304"/>
      <c r="J649" s="304"/>
    </row>
    <row r="650" spans="1:10" ht="15.75" thickBot="1" x14ac:dyDescent="0.3">
      <c r="A650" s="358" t="s">
        <v>42</v>
      </c>
      <c r="B650" s="357"/>
      <c r="C650" s="357"/>
      <c r="D650" s="357"/>
      <c r="E650" s="357"/>
      <c r="F650" s="304"/>
      <c r="G650" s="304"/>
      <c r="H650" s="304"/>
      <c r="I650" s="304"/>
      <c r="J650" s="304"/>
    </row>
    <row r="651" spans="1:10" ht="15.75" thickBot="1" x14ac:dyDescent="0.3">
      <c r="A651" s="358" t="s">
        <v>43</v>
      </c>
      <c r="B651" s="357"/>
      <c r="C651" s="357"/>
      <c r="D651" s="357"/>
      <c r="E651" s="357"/>
      <c r="F651" s="304"/>
      <c r="G651" s="304"/>
      <c r="H651" s="304"/>
      <c r="I651" s="304"/>
      <c r="J651" s="304"/>
    </row>
    <row r="652" spans="1:10" ht="15.75" thickBot="1" x14ac:dyDescent="0.3">
      <c r="A652" s="356" t="s">
        <v>61</v>
      </c>
      <c r="B652" s="359">
        <f>B653+B654+B655+B656</f>
        <v>960</v>
      </c>
      <c r="C652" s="359">
        <f t="shared" ref="C652:E652" si="112">C653+C654+C655+C656</f>
        <v>0</v>
      </c>
      <c r="D652" s="359">
        <f t="shared" si="112"/>
        <v>0</v>
      </c>
      <c r="E652" s="359">
        <f t="shared" si="112"/>
        <v>0</v>
      </c>
      <c r="F652" s="304"/>
      <c r="G652" s="304"/>
      <c r="H652" s="304"/>
      <c r="I652" s="304"/>
      <c r="J652" s="304"/>
    </row>
    <row r="653" spans="1:10" ht="15.75" thickBot="1" x14ac:dyDescent="0.3">
      <c r="A653" s="358" t="s">
        <v>28</v>
      </c>
      <c r="B653" s="355">
        <v>960</v>
      </c>
      <c r="C653" s="355">
        <v>0</v>
      </c>
      <c r="D653" s="355">
        <v>0</v>
      </c>
      <c r="E653" s="355">
        <v>0</v>
      </c>
      <c r="F653" s="304"/>
      <c r="G653" s="304"/>
      <c r="H653" s="304"/>
      <c r="I653" s="304"/>
      <c r="J653" s="304"/>
    </row>
    <row r="654" spans="1:10" ht="15.75" thickBot="1" x14ac:dyDescent="0.3">
      <c r="A654" s="358" t="s">
        <v>60</v>
      </c>
      <c r="B654" s="359"/>
      <c r="C654" s="359"/>
      <c r="D654" s="359"/>
      <c r="E654" s="359"/>
      <c r="F654" s="304"/>
      <c r="G654" s="304"/>
      <c r="H654" s="304"/>
      <c r="I654" s="304"/>
      <c r="J654" s="304"/>
    </row>
    <row r="655" spans="1:10" ht="15.75" thickBot="1" x14ac:dyDescent="0.3">
      <c r="A655" s="373" t="s">
        <v>42</v>
      </c>
      <c r="B655" s="374"/>
      <c r="C655" s="374"/>
      <c r="D655" s="374"/>
      <c r="E655" s="374"/>
      <c r="F655" s="304"/>
      <c r="G655" s="304"/>
      <c r="H655" s="304"/>
      <c r="I655" s="304"/>
      <c r="J655" s="304"/>
    </row>
    <row r="656" spans="1:10" ht="15.75" thickBot="1" x14ac:dyDescent="0.3">
      <c r="A656" s="338" t="s">
        <v>43</v>
      </c>
      <c r="B656" s="391"/>
      <c r="C656" s="391"/>
      <c r="D656" s="391"/>
      <c r="E656" s="391"/>
      <c r="F656" s="304"/>
      <c r="G656" s="304"/>
      <c r="H656" s="304"/>
      <c r="I656" s="304"/>
      <c r="J656" s="304"/>
    </row>
    <row r="657" spans="1:10" ht="15.75" thickBot="1" x14ac:dyDescent="0.3">
      <c r="A657" s="348" t="s">
        <v>183</v>
      </c>
      <c r="B657" s="391">
        <f>B647+B652</f>
        <v>960</v>
      </c>
      <c r="C657" s="391">
        <f t="shared" ref="C657:E657" si="113">C647+C652</f>
        <v>0</v>
      </c>
      <c r="D657" s="391">
        <f t="shared" si="113"/>
        <v>0</v>
      </c>
      <c r="E657" s="391">
        <f t="shared" si="113"/>
        <v>0</v>
      </c>
      <c r="F657" s="304"/>
      <c r="G657" s="304"/>
      <c r="H657" s="304"/>
      <c r="I657" s="304"/>
      <c r="J657" s="304"/>
    </row>
    <row r="658" spans="1:10" ht="15.75" thickBot="1" x14ac:dyDescent="0.3">
      <c r="A658" s="379" t="s">
        <v>27</v>
      </c>
      <c r="B658" s="377">
        <f>B657-B639</f>
        <v>0</v>
      </c>
      <c r="C658" s="377"/>
      <c r="D658" s="377"/>
      <c r="E658" s="377"/>
      <c r="F658" s="304"/>
      <c r="G658" s="304"/>
      <c r="H658" s="304"/>
      <c r="I658" s="304"/>
      <c r="J658" s="304"/>
    </row>
    <row r="659" spans="1:10" ht="15.75" thickBot="1" x14ac:dyDescent="0.3">
      <c r="A659" s="318" t="s">
        <v>190</v>
      </c>
      <c r="B659" s="1940" t="s">
        <v>1101</v>
      </c>
      <c r="C659" s="1940"/>
      <c r="D659" s="1940"/>
      <c r="E659" s="1940"/>
      <c r="F659" s="304"/>
      <c r="G659" s="304"/>
      <c r="H659" s="304"/>
      <c r="I659" s="304"/>
      <c r="J659" s="304"/>
    </row>
    <row r="660" spans="1:10" ht="15.75" thickBot="1" x14ac:dyDescent="0.3">
      <c r="A660" s="1914" t="s">
        <v>191</v>
      </c>
      <c r="B660" s="1914"/>
      <c r="C660" s="1914"/>
      <c r="D660" s="1914"/>
      <c r="E660" s="1914"/>
      <c r="F660" s="304"/>
      <c r="G660" s="304"/>
      <c r="H660" s="304"/>
      <c r="I660" s="304"/>
      <c r="J660" s="304"/>
    </row>
    <row r="661" spans="1:10" ht="23.25" thickBot="1" x14ac:dyDescent="0.3">
      <c r="A661" s="403" t="s">
        <v>967</v>
      </c>
      <c r="B661" s="435">
        <v>1</v>
      </c>
      <c r="C661" s="435">
        <v>1</v>
      </c>
      <c r="D661" s="435">
        <v>1</v>
      </c>
      <c r="E661" s="435">
        <v>1</v>
      </c>
      <c r="F661" s="304"/>
      <c r="G661" s="304"/>
      <c r="H661" s="304"/>
      <c r="I661" s="304"/>
      <c r="J661" s="304"/>
    </row>
    <row r="662" spans="1:10" ht="15.75" thickBot="1" x14ac:dyDescent="0.3">
      <c r="A662" s="1941" t="s">
        <v>57</v>
      </c>
      <c r="B662" s="1941"/>
      <c r="C662" s="1941"/>
      <c r="D662" s="1941"/>
      <c r="E662" s="1941"/>
      <c r="F662" s="304"/>
      <c r="G662" s="304"/>
      <c r="H662" s="304"/>
      <c r="I662" s="304"/>
      <c r="J662" s="304"/>
    </row>
    <row r="663" spans="1:10" ht="30" customHeight="1" thickBot="1" x14ac:dyDescent="0.3">
      <c r="A663" s="1907" t="s">
        <v>1102</v>
      </c>
      <c r="B663" s="1907"/>
      <c r="C663" s="1907"/>
      <c r="D663" s="1907"/>
      <c r="E663" s="1907"/>
      <c r="F663" s="304"/>
      <c r="G663" s="304"/>
      <c r="H663" s="304"/>
      <c r="I663" s="304"/>
      <c r="J663" s="304"/>
    </row>
    <row r="664" spans="1:10" ht="15.75" thickBot="1" x14ac:dyDescent="0.3">
      <c r="A664" s="381" t="s">
        <v>58</v>
      </c>
      <c r="B664" s="1942" t="s">
        <v>1101</v>
      </c>
      <c r="C664" s="1942"/>
      <c r="D664" s="1942"/>
      <c r="E664" s="1942"/>
      <c r="F664" s="304"/>
      <c r="G664" s="304"/>
      <c r="H664" s="304"/>
      <c r="I664" s="304"/>
      <c r="J664" s="304"/>
    </row>
    <row r="665" spans="1:10" ht="34.5" thickBot="1" x14ac:dyDescent="0.3">
      <c r="A665" s="323" t="s">
        <v>192</v>
      </c>
      <c r="B665" s="382" t="s">
        <v>1103</v>
      </c>
      <c r="C665" s="383" t="s">
        <v>981</v>
      </c>
      <c r="D665" s="1900" t="s">
        <v>1104</v>
      </c>
      <c r="E665" s="1901"/>
      <c r="F665" s="304"/>
      <c r="G665" s="304"/>
      <c r="H665" s="304"/>
      <c r="I665" s="304"/>
      <c r="J665" s="304"/>
    </row>
    <row r="666" spans="1:10" ht="15.75" thickBot="1" x14ac:dyDescent="0.3">
      <c r="A666" s="313" t="s">
        <v>9</v>
      </c>
      <c r="B666" s="1896" t="s">
        <v>1105</v>
      </c>
      <c r="C666" s="1897"/>
      <c r="D666" s="1897"/>
      <c r="E666" s="1898"/>
      <c r="F666" s="304"/>
      <c r="G666" s="304"/>
      <c r="H666" s="304"/>
      <c r="I666" s="304"/>
      <c r="J666" s="304"/>
    </row>
    <row r="667" spans="1:10" ht="15.75" thickBot="1" x14ac:dyDescent="0.3">
      <c r="A667" s="313" t="s">
        <v>13</v>
      </c>
      <c r="B667" s="1194" t="s">
        <v>67</v>
      </c>
      <c r="C667" s="1195"/>
      <c r="D667" s="1195"/>
      <c r="E667" s="1196"/>
      <c r="F667" s="304"/>
      <c r="G667" s="304"/>
      <c r="H667" s="304"/>
      <c r="I667" s="304"/>
      <c r="J667" s="304"/>
    </row>
    <row r="668" spans="1:10" ht="23.25" customHeight="1" x14ac:dyDescent="0.25">
      <c r="A668" s="1189"/>
      <c r="B668" s="325">
        <v>2019</v>
      </c>
      <c r="C668" s="325">
        <v>2020</v>
      </c>
      <c r="D668" s="325">
        <v>2021</v>
      </c>
      <c r="E668" s="325">
        <v>2022</v>
      </c>
      <c r="F668" s="304"/>
      <c r="G668" s="304"/>
      <c r="H668" s="304"/>
      <c r="I668" s="304"/>
      <c r="J668" s="304"/>
    </row>
    <row r="669" spans="1:10" ht="15.75" thickBot="1" x14ac:dyDescent="0.3">
      <c r="A669" s="1190"/>
      <c r="B669" s="354" t="s">
        <v>5</v>
      </c>
      <c r="C669" s="354" t="s">
        <v>6</v>
      </c>
      <c r="D669" s="354" t="s">
        <v>6</v>
      </c>
      <c r="E669" s="354" t="s">
        <v>6</v>
      </c>
      <c r="F669" s="304"/>
      <c r="G669" s="304"/>
      <c r="H669" s="304"/>
      <c r="I669" s="304"/>
      <c r="J669" s="304"/>
    </row>
    <row r="670" spans="1:10" ht="15.75" thickBot="1" x14ac:dyDescent="0.3">
      <c r="A670" s="313" t="s">
        <v>8</v>
      </c>
      <c r="B670" s="355">
        <v>1</v>
      </c>
      <c r="C670" s="355">
        <v>1</v>
      </c>
      <c r="D670" s="355">
        <v>1</v>
      </c>
      <c r="E670" s="355">
        <v>1</v>
      </c>
      <c r="F670" s="304"/>
      <c r="G670" s="304"/>
      <c r="H670" s="304"/>
      <c r="I670" s="304"/>
      <c r="J670" s="304"/>
    </row>
    <row r="671" spans="1:10" ht="24" customHeight="1" thickBot="1" x14ac:dyDescent="0.3">
      <c r="A671" s="313" t="s">
        <v>14</v>
      </c>
      <c r="B671" s="355">
        <f>B679</f>
        <v>16900</v>
      </c>
      <c r="C671" s="355">
        <f t="shared" ref="C671:E671" si="114">C679</f>
        <v>16900</v>
      </c>
      <c r="D671" s="355">
        <f t="shared" si="114"/>
        <v>15000</v>
      </c>
      <c r="E671" s="355">
        <f t="shared" si="114"/>
        <v>15000</v>
      </c>
      <c r="F671" s="304"/>
      <c r="G671" s="304"/>
      <c r="H671" s="304"/>
      <c r="I671" s="304"/>
      <c r="J671" s="304"/>
    </row>
    <row r="672" spans="1:10" ht="15.75" thickBot="1" x14ac:dyDescent="0.3">
      <c r="A672" s="313" t="s">
        <v>20</v>
      </c>
      <c r="B672" s="355">
        <f>B671/B670</f>
        <v>16900</v>
      </c>
      <c r="C672" s="355">
        <f t="shared" ref="C672:E672" si="115">C671/C670</f>
        <v>16900</v>
      </c>
      <c r="D672" s="355">
        <f t="shared" si="115"/>
        <v>15000</v>
      </c>
      <c r="E672" s="355">
        <f t="shared" si="115"/>
        <v>15000</v>
      </c>
      <c r="F672" s="304"/>
      <c r="G672" s="304"/>
      <c r="H672" s="304"/>
      <c r="I672" s="304"/>
      <c r="J672" s="304"/>
    </row>
    <row r="673" spans="1:10" ht="15.75" thickBot="1" x14ac:dyDescent="0.3">
      <c r="A673" s="313" t="s">
        <v>15</v>
      </c>
      <c r="B673" s="332" t="s">
        <v>19</v>
      </c>
      <c r="C673" s="333">
        <f>C670/B670-1</f>
        <v>0</v>
      </c>
      <c r="D673" s="333">
        <f t="shared" ref="D673:E675" si="116">D670/C670-1</f>
        <v>0</v>
      </c>
      <c r="E673" s="333">
        <f t="shared" si="116"/>
        <v>0</v>
      </c>
      <c r="F673" s="304"/>
      <c r="G673" s="304"/>
      <c r="H673" s="304"/>
      <c r="I673" s="304"/>
      <c r="J673" s="304"/>
    </row>
    <row r="674" spans="1:10" ht="15.75" thickBot="1" x14ac:dyDescent="0.3">
      <c r="A674" s="313" t="s">
        <v>16</v>
      </c>
      <c r="B674" s="332" t="s">
        <v>19</v>
      </c>
      <c r="C674" s="333">
        <f>C671/B671-1</f>
        <v>0</v>
      </c>
      <c r="D674" s="333">
        <f t="shared" si="116"/>
        <v>-0.1124260355029586</v>
      </c>
      <c r="E674" s="333">
        <f t="shared" si="116"/>
        <v>0</v>
      </c>
      <c r="F674" s="304"/>
      <c r="G674" s="304"/>
      <c r="H674" s="304"/>
      <c r="I674" s="304"/>
      <c r="J674" s="304"/>
    </row>
    <row r="675" spans="1:10" ht="15.75" thickBot="1" x14ac:dyDescent="0.3">
      <c r="A675" s="313" t="s">
        <v>17</v>
      </c>
      <c r="B675" s="332" t="s">
        <v>19</v>
      </c>
      <c r="C675" s="333">
        <f>C672/B672-1</f>
        <v>0</v>
      </c>
      <c r="D675" s="333">
        <f t="shared" si="116"/>
        <v>-0.1124260355029586</v>
      </c>
      <c r="E675" s="333">
        <f t="shared" si="116"/>
        <v>0</v>
      </c>
      <c r="F675" s="304"/>
      <c r="G675" s="304"/>
      <c r="H675" s="304"/>
      <c r="I675" s="304"/>
      <c r="J675" s="304"/>
    </row>
    <row r="676" spans="1:10" ht="15.75" thickBot="1" x14ac:dyDescent="0.3">
      <c r="A676" s="1210" t="s">
        <v>1106</v>
      </c>
      <c r="B676" s="1211"/>
      <c r="C676" s="1211"/>
      <c r="D676" s="1211"/>
      <c r="E676" s="1212"/>
      <c r="F676" s="304"/>
      <c r="G676" s="304"/>
      <c r="H676" s="304"/>
      <c r="I676" s="304"/>
      <c r="J676" s="304"/>
    </row>
    <row r="677" spans="1:10" x14ac:dyDescent="0.25">
      <c r="A677" s="1189"/>
      <c r="B677" s="325">
        <v>2019</v>
      </c>
      <c r="C677" s="325">
        <v>2020</v>
      </c>
      <c r="D677" s="325">
        <v>2021</v>
      </c>
      <c r="E677" s="325">
        <v>2022</v>
      </c>
      <c r="F677" s="304"/>
      <c r="G677" s="304"/>
      <c r="H677" s="304"/>
      <c r="I677" s="304"/>
      <c r="J677" s="304"/>
    </row>
    <row r="678" spans="1:10" ht="15.75" thickBot="1" x14ac:dyDescent="0.3">
      <c r="A678" s="1190"/>
      <c r="B678" s="354" t="s">
        <v>5</v>
      </c>
      <c r="C678" s="354" t="s">
        <v>6</v>
      </c>
      <c r="D678" s="354" t="s">
        <v>6</v>
      </c>
      <c r="E678" s="354" t="s">
        <v>6</v>
      </c>
      <c r="F678" s="304"/>
      <c r="G678" s="304"/>
      <c r="H678" s="304"/>
      <c r="I678" s="304"/>
      <c r="J678" s="304"/>
    </row>
    <row r="679" spans="1:10" ht="15.75" thickBot="1" x14ac:dyDescent="0.3">
      <c r="A679" s="356" t="s">
        <v>59</v>
      </c>
      <c r="B679" s="357">
        <f>B680+B681+B682+B683</f>
        <v>16900</v>
      </c>
      <c r="C679" s="357">
        <f t="shared" ref="C679:E679" si="117">C680+C681+C682+C683</f>
        <v>16900</v>
      </c>
      <c r="D679" s="357">
        <f t="shared" si="117"/>
        <v>15000</v>
      </c>
      <c r="E679" s="357">
        <f t="shared" si="117"/>
        <v>15000</v>
      </c>
      <c r="F679" s="304"/>
      <c r="G679" s="304"/>
      <c r="H679" s="304"/>
      <c r="I679" s="304"/>
      <c r="J679" s="304"/>
    </row>
    <row r="680" spans="1:10" ht="15.75" thickBot="1" x14ac:dyDescent="0.3">
      <c r="A680" s="358" t="s">
        <v>28</v>
      </c>
      <c r="B680" s="355">
        <v>16900</v>
      </c>
      <c r="C680" s="355">
        <v>16900</v>
      </c>
      <c r="D680" s="355">
        <v>15000</v>
      </c>
      <c r="E680" s="355">
        <v>15000</v>
      </c>
      <c r="F680" s="304"/>
      <c r="G680" s="304"/>
      <c r="H680" s="304"/>
      <c r="I680" s="304"/>
      <c r="J680" s="304"/>
    </row>
    <row r="681" spans="1:10" ht="15.75" customHeight="1" thickBot="1" x14ac:dyDescent="0.3">
      <c r="A681" s="358" t="s">
        <v>60</v>
      </c>
      <c r="B681" s="357"/>
      <c r="C681" s="357"/>
      <c r="D681" s="357"/>
      <c r="E681" s="357"/>
      <c r="F681" s="304"/>
      <c r="G681" s="304"/>
      <c r="H681" s="304"/>
      <c r="I681" s="304"/>
      <c r="J681" s="304"/>
    </row>
    <row r="682" spans="1:10" ht="15.75" thickBot="1" x14ac:dyDescent="0.3">
      <c r="A682" s="358" t="s">
        <v>42</v>
      </c>
      <c r="B682" s="357"/>
      <c r="C682" s="357"/>
      <c r="D682" s="357"/>
      <c r="E682" s="357"/>
      <c r="F682" s="304"/>
      <c r="G682" s="304"/>
      <c r="H682" s="304"/>
      <c r="I682" s="304"/>
      <c r="J682" s="304"/>
    </row>
    <row r="683" spans="1:10" ht="15.75" thickBot="1" x14ac:dyDescent="0.3">
      <c r="A683" s="373" t="s">
        <v>43</v>
      </c>
      <c r="B683" s="375"/>
      <c r="C683" s="375"/>
      <c r="D683" s="375"/>
      <c r="E683" s="375"/>
      <c r="F683" s="304"/>
      <c r="G683" s="304"/>
      <c r="H683" s="304"/>
      <c r="I683" s="304"/>
      <c r="J683" s="304"/>
    </row>
    <row r="684" spans="1:10" ht="15.75" thickBot="1" x14ac:dyDescent="0.3">
      <c r="A684" s="335" t="s">
        <v>61</v>
      </c>
      <c r="B684" s="391">
        <f>B685+B686+B687+B688</f>
        <v>0</v>
      </c>
      <c r="C684" s="391">
        <f t="shared" ref="C684:E684" si="118">C685+C686+C687+C688</f>
        <v>0</v>
      </c>
      <c r="D684" s="391">
        <f t="shared" si="118"/>
        <v>0</v>
      </c>
      <c r="E684" s="391">
        <f t="shared" si="118"/>
        <v>0</v>
      </c>
      <c r="F684" s="304"/>
      <c r="G684" s="304"/>
      <c r="H684" s="304"/>
      <c r="I684" s="304"/>
      <c r="J684" s="304"/>
    </row>
    <row r="685" spans="1:10" ht="15.75" thickBot="1" x14ac:dyDescent="0.3">
      <c r="A685" s="338" t="s">
        <v>28</v>
      </c>
      <c r="B685" s="391"/>
      <c r="C685" s="372"/>
      <c r="D685" s="372"/>
      <c r="E685" s="372"/>
      <c r="F685" s="304"/>
      <c r="G685" s="304"/>
      <c r="H685" s="304"/>
      <c r="I685" s="304"/>
      <c r="J685" s="304"/>
    </row>
    <row r="686" spans="1:10" ht="15.75" thickBot="1" x14ac:dyDescent="0.3">
      <c r="A686" s="338" t="s">
        <v>60</v>
      </c>
      <c r="B686" s="391"/>
      <c r="C686" s="372"/>
      <c r="D686" s="372"/>
      <c r="E686" s="372"/>
      <c r="F686" s="304"/>
      <c r="G686" s="304"/>
      <c r="H686" s="304"/>
      <c r="I686" s="304"/>
      <c r="J686" s="304"/>
    </row>
    <row r="687" spans="1:10" ht="15.75" thickBot="1" x14ac:dyDescent="0.3">
      <c r="A687" s="338" t="s">
        <v>42</v>
      </c>
      <c r="B687" s="391"/>
      <c r="C687" s="372"/>
      <c r="D687" s="372"/>
      <c r="E687" s="372"/>
      <c r="F687" s="304"/>
      <c r="G687" s="304"/>
      <c r="H687" s="304"/>
      <c r="I687" s="304"/>
      <c r="J687" s="304"/>
    </row>
    <row r="688" spans="1:10" ht="15.75" thickBot="1" x14ac:dyDescent="0.3">
      <c r="A688" s="338" t="s">
        <v>43</v>
      </c>
      <c r="B688" s="391"/>
      <c r="C688" s="372"/>
      <c r="D688" s="372"/>
      <c r="E688" s="372"/>
      <c r="F688" s="304"/>
      <c r="G688" s="304"/>
      <c r="H688" s="304"/>
      <c r="I688" s="304"/>
      <c r="J688" s="304"/>
    </row>
    <row r="689" spans="1:10" ht="15.75" thickBot="1" x14ac:dyDescent="0.3">
      <c r="A689" s="348" t="s">
        <v>193</v>
      </c>
      <c r="B689" s="391">
        <f>B679+B684</f>
        <v>16900</v>
      </c>
      <c r="C689" s="391">
        <f t="shared" ref="C689:E689" si="119">C679+C684</f>
        <v>16900</v>
      </c>
      <c r="D689" s="391">
        <f t="shared" si="119"/>
        <v>15000</v>
      </c>
      <c r="E689" s="391">
        <f t="shared" si="119"/>
        <v>15000</v>
      </c>
      <c r="F689" s="304"/>
      <c r="G689" s="304"/>
      <c r="H689" s="304"/>
      <c r="I689" s="304"/>
      <c r="J689" s="304"/>
    </row>
    <row r="690" spans="1:10" ht="15.75" thickBot="1" x14ac:dyDescent="0.3">
      <c r="A690" s="362" t="s">
        <v>27</v>
      </c>
      <c r="B690" s="351">
        <f>B689-B671</f>
        <v>0</v>
      </c>
      <c r="C690" s="351">
        <f t="shared" ref="C690:E690" si="120">C689-C671</f>
        <v>0</v>
      </c>
      <c r="D690" s="351">
        <f t="shared" si="120"/>
        <v>0</v>
      </c>
      <c r="E690" s="351">
        <f t="shared" si="120"/>
        <v>0</v>
      </c>
      <c r="F690" s="304"/>
      <c r="G690" s="304"/>
      <c r="H690" s="304"/>
      <c r="I690" s="304"/>
      <c r="J690" s="304"/>
    </row>
    <row r="691" spans="1:10" ht="24.75" thickBot="1" x14ac:dyDescent="0.3">
      <c r="A691" s="436" t="s">
        <v>44</v>
      </c>
      <c r="B691" s="437">
        <f>B689+B657+B631+B605+B576+B550+B522+B494+B466+B439+B412+B385+B333+B306+B193+B167+B142+B115+B86+B57</f>
        <v>288215</v>
      </c>
      <c r="C691" s="437">
        <f>C689+C657+C631+C605+C576+C550+C522+C494+C466+C439+C412+C385+C333+C306+C193+C167+C142+C115+C86+C57</f>
        <v>267000</v>
      </c>
      <c r="D691" s="437">
        <f>D689+D657+D631+D605+D576+D550+D522+D494+D466+D439+D412+D385+D333+D306+D193+D167+D142+D115+D86+D57</f>
        <v>285000</v>
      </c>
      <c r="E691" s="437">
        <f>E689+E657+E631+E605+E576+E550+E522+E494+E466+E439+E412+E385+E333+E306+E193+E167+E142+E115+E86+E57</f>
        <v>285000</v>
      </c>
      <c r="F691" s="304"/>
      <c r="G691" s="304"/>
      <c r="H691" s="304"/>
      <c r="I691" s="304"/>
      <c r="J691" s="304"/>
    </row>
    <row r="692" spans="1:10" ht="24.75" thickBot="1" x14ac:dyDescent="0.3">
      <c r="A692" s="436" t="s">
        <v>45</v>
      </c>
      <c r="B692" s="437">
        <f>B671+B639+B613+B587+B558+B532+B504+B476+B448+B421+B394+B367+B315+B288+B175+B150+B124+B97+B68+B28</f>
        <v>288215</v>
      </c>
      <c r="C692" s="437">
        <f>C671+C639+C613+C587+C558+C532+C504+C476+C448+C421+C394+C367+C315+C288+C175+C150+C124+C97+C68+C28</f>
        <v>267000</v>
      </c>
      <c r="D692" s="437">
        <f>D671+D639+D613+D587+D558+D532+D504+D476+D448+D421+D394+D367+D315+D288+D175+D150+D124+D97+D68+D28</f>
        <v>285000</v>
      </c>
      <c r="E692" s="437">
        <f>E671+E639+E613+E587+E558+E532+E504+E476+E448+E421+E394+E367+E315+E288+E175+E150+E124+E97+E68+E28</f>
        <v>285000</v>
      </c>
      <c r="F692" s="304"/>
      <c r="G692" s="304"/>
      <c r="H692" s="304"/>
      <c r="I692" s="304"/>
      <c r="J692" s="304"/>
    </row>
    <row r="693" spans="1:10" ht="15.75" thickBot="1" x14ac:dyDescent="0.3">
      <c r="A693" s="356" t="s">
        <v>0</v>
      </c>
      <c r="B693" s="438">
        <f t="shared" ref="B693:E708" si="121">B36</f>
        <v>110000</v>
      </c>
      <c r="C693" s="438">
        <f>C36</f>
        <v>114820</v>
      </c>
      <c r="D693" s="438">
        <f t="shared" si="121"/>
        <v>124700</v>
      </c>
      <c r="E693" s="438">
        <f t="shared" si="121"/>
        <v>124700</v>
      </c>
      <c r="F693" s="304"/>
      <c r="G693" s="304"/>
      <c r="H693" s="412"/>
      <c r="I693" s="304"/>
      <c r="J693" s="304"/>
    </row>
    <row r="694" spans="1:10" ht="15.75" thickBot="1" x14ac:dyDescent="0.3">
      <c r="A694" s="358" t="s">
        <v>28</v>
      </c>
      <c r="B694" s="359">
        <f t="shared" si="121"/>
        <v>104815</v>
      </c>
      <c r="C694" s="359">
        <f>C37</f>
        <v>112870</v>
      </c>
      <c r="D694" s="359">
        <f t="shared" ref="D694:E694" si="122">D37</f>
        <v>122000</v>
      </c>
      <c r="E694" s="359">
        <f t="shared" si="122"/>
        <v>122000</v>
      </c>
      <c r="F694" s="304"/>
      <c r="G694" s="304"/>
      <c r="H694" s="304"/>
      <c r="I694" s="304"/>
      <c r="J694" s="304"/>
    </row>
    <row r="695" spans="1:10" ht="15.75" thickBot="1" x14ac:dyDescent="0.3">
      <c r="A695" s="358" t="s">
        <v>46</v>
      </c>
      <c r="B695" s="359">
        <f t="shared" si="121"/>
        <v>5185</v>
      </c>
      <c r="C695" s="359">
        <f>C38</f>
        <v>1950</v>
      </c>
      <c r="D695" s="359">
        <f t="shared" ref="D695:E695" si="123">D38</f>
        <v>2700</v>
      </c>
      <c r="E695" s="359">
        <f t="shared" si="123"/>
        <v>2700</v>
      </c>
      <c r="F695" s="304"/>
      <c r="G695" s="304"/>
      <c r="H695" s="304"/>
      <c r="I695" s="304"/>
      <c r="J695" s="304"/>
    </row>
    <row r="696" spans="1:10" ht="26.25" customHeight="1" thickBot="1" x14ac:dyDescent="0.3">
      <c r="A696" s="356" t="s">
        <v>25</v>
      </c>
      <c r="B696" s="439">
        <f t="shared" si="121"/>
        <v>21500</v>
      </c>
      <c r="C696" s="439">
        <f t="shared" si="121"/>
        <v>19180</v>
      </c>
      <c r="D696" s="439">
        <f t="shared" si="121"/>
        <v>20800</v>
      </c>
      <c r="E696" s="439">
        <f t="shared" si="121"/>
        <v>20800</v>
      </c>
      <c r="F696" s="304"/>
      <c r="G696" s="304"/>
      <c r="H696" s="304"/>
      <c r="I696" s="304"/>
      <c r="J696" s="304"/>
    </row>
    <row r="697" spans="1:10" ht="28.5" customHeight="1" thickBot="1" x14ac:dyDescent="0.3">
      <c r="A697" s="358" t="s">
        <v>28</v>
      </c>
      <c r="B697" s="359">
        <f t="shared" si="121"/>
        <v>20634</v>
      </c>
      <c r="C697" s="359">
        <f t="shared" si="121"/>
        <v>18850</v>
      </c>
      <c r="D697" s="359">
        <f t="shared" si="121"/>
        <v>20350</v>
      </c>
      <c r="E697" s="359">
        <f t="shared" si="121"/>
        <v>20350</v>
      </c>
      <c r="F697" s="304"/>
      <c r="G697" s="304"/>
      <c r="H697" s="304"/>
      <c r="I697" s="304"/>
      <c r="J697" s="304"/>
    </row>
    <row r="698" spans="1:10" ht="18" customHeight="1" thickBot="1" x14ac:dyDescent="0.3">
      <c r="A698" s="358" t="s">
        <v>46</v>
      </c>
      <c r="B698" s="359">
        <f t="shared" si="121"/>
        <v>866</v>
      </c>
      <c r="C698" s="359">
        <f t="shared" si="121"/>
        <v>330</v>
      </c>
      <c r="D698" s="359">
        <f t="shared" si="121"/>
        <v>450</v>
      </c>
      <c r="E698" s="359">
        <f t="shared" si="121"/>
        <v>450</v>
      </c>
      <c r="F698" s="304"/>
      <c r="G698" s="304"/>
      <c r="H698" s="304"/>
      <c r="I698" s="304"/>
      <c r="J698" s="304"/>
    </row>
    <row r="699" spans="1:10" ht="13.5" customHeight="1" thickBot="1" x14ac:dyDescent="0.3">
      <c r="A699" s="356" t="s">
        <v>1</v>
      </c>
      <c r="B699" s="439">
        <f t="shared" si="121"/>
        <v>28000</v>
      </c>
      <c r="C699" s="439">
        <f t="shared" si="121"/>
        <v>28000</v>
      </c>
      <c r="D699" s="439">
        <f t="shared" si="121"/>
        <v>34500</v>
      </c>
      <c r="E699" s="439">
        <f t="shared" si="121"/>
        <v>34500</v>
      </c>
      <c r="F699" s="304"/>
      <c r="G699" s="304"/>
      <c r="H699" s="304"/>
      <c r="I699" s="304"/>
      <c r="J699" s="304"/>
    </row>
    <row r="700" spans="1:10" ht="15.75" customHeight="1" thickBot="1" x14ac:dyDescent="0.3">
      <c r="A700" s="358" t="s">
        <v>28</v>
      </c>
      <c r="B700" s="359">
        <f t="shared" si="121"/>
        <v>26000</v>
      </c>
      <c r="C700" s="359">
        <f>C43</f>
        <v>26000</v>
      </c>
      <c r="D700" s="359">
        <f t="shared" ref="D700:E700" si="124">D43</f>
        <v>31000</v>
      </c>
      <c r="E700" s="359">
        <f t="shared" si="124"/>
        <v>31500</v>
      </c>
      <c r="F700" s="304"/>
      <c r="G700" s="304"/>
      <c r="H700" s="304"/>
      <c r="I700" s="304"/>
      <c r="J700" s="304"/>
    </row>
    <row r="701" spans="1:10" ht="15.75" thickBot="1" x14ac:dyDescent="0.3">
      <c r="A701" s="358" t="s">
        <v>46</v>
      </c>
      <c r="B701" s="359">
        <f t="shared" si="121"/>
        <v>2000</v>
      </c>
      <c r="C701" s="359">
        <f>C44</f>
        <v>2000</v>
      </c>
      <c r="D701" s="359">
        <f t="shared" ref="D701:E701" si="125">D44</f>
        <v>3500</v>
      </c>
      <c r="E701" s="359">
        <f t="shared" si="125"/>
        <v>3000</v>
      </c>
      <c r="F701" s="304"/>
      <c r="G701" s="304"/>
      <c r="H701" s="304"/>
      <c r="I701" s="304"/>
      <c r="J701" s="304"/>
    </row>
    <row r="702" spans="1:10" ht="15.75" thickBot="1" x14ac:dyDescent="0.3">
      <c r="A702" s="356" t="s">
        <v>2</v>
      </c>
      <c r="B702" s="359">
        <f t="shared" si="121"/>
        <v>0</v>
      </c>
      <c r="C702" s="359">
        <f t="shared" si="121"/>
        <v>0</v>
      </c>
      <c r="D702" s="359">
        <f t="shared" si="121"/>
        <v>0</v>
      </c>
      <c r="E702" s="359">
        <f t="shared" si="121"/>
        <v>0</v>
      </c>
      <c r="F702" s="304"/>
      <c r="G702" s="304"/>
      <c r="H702" s="304"/>
      <c r="I702" s="304"/>
      <c r="J702" s="304"/>
    </row>
    <row r="703" spans="1:10" ht="15.75" thickBot="1" x14ac:dyDescent="0.3">
      <c r="A703" s="358" t="s">
        <v>28</v>
      </c>
      <c r="B703" s="359">
        <f t="shared" si="121"/>
        <v>0</v>
      </c>
      <c r="C703" s="359">
        <f t="shared" si="121"/>
        <v>0</v>
      </c>
      <c r="D703" s="359">
        <f t="shared" si="121"/>
        <v>0</v>
      </c>
      <c r="E703" s="359">
        <f t="shared" si="121"/>
        <v>0</v>
      </c>
      <c r="F703" s="304"/>
      <c r="G703" s="304"/>
      <c r="H703" s="304"/>
      <c r="I703" s="304"/>
      <c r="J703" s="304"/>
    </row>
    <row r="704" spans="1:10" ht="15.75" thickBot="1" x14ac:dyDescent="0.3">
      <c r="A704" s="358" t="s">
        <v>46</v>
      </c>
      <c r="B704" s="359">
        <f t="shared" si="121"/>
        <v>0</v>
      </c>
      <c r="C704" s="359">
        <f t="shared" si="121"/>
        <v>0</v>
      </c>
      <c r="D704" s="359">
        <f t="shared" si="121"/>
        <v>0</v>
      </c>
      <c r="E704" s="359">
        <f t="shared" si="121"/>
        <v>0</v>
      </c>
      <c r="F704" s="304"/>
      <c r="G704" s="304"/>
      <c r="H704" s="304"/>
      <c r="I704" s="304"/>
      <c r="J704" s="304"/>
    </row>
    <row r="705" spans="1:10" ht="15.75" thickBot="1" x14ac:dyDescent="0.3">
      <c r="A705" s="356" t="s">
        <v>21</v>
      </c>
      <c r="B705" s="359">
        <f t="shared" si="121"/>
        <v>0</v>
      </c>
      <c r="C705" s="359">
        <f t="shared" si="121"/>
        <v>0</v>
      </c>
      <c r="D705" s="359">
        <f t="shared" si="121"/>
        <v>0</v>
      </c>
      <c r="E705" s="359">
        <f t="shared" si="121"/>
        <v>0</v>
      </c>
      <c r="F705" s="304"/>
      <c r="G705" s="304"/>
      <c r="H705" s="304"/>
      <c r="I705" s="304"/>
      <c r="J705" s="304"/>
    </row>
    <row r="706" spans="1:10" ht="15.75" thickBot="1" x14ac:dyDescent="0.3">
      <c r="A706" s="358" t="s">
        <v>28</v>
      </c>
      <c r="B706" s="359">
        <f t="shared" si="121"/>
        <v>0</v>
      </c>
      <c r="C706" s="359">
        <f t="shared" si="121"/>
        <v>0</v>
      </c>
      <c r="D706" s="359">
        <f t="shared" si="121"/>
        <v>0</v>
      </c>
      <c r="E706" s="359">
        <f t="shared" si="121"/>
        <v>0</v>
      </c>
      <c r="F706" s="304"/>
      <c r="G706" s="304"/>
      <c r="H706" s="304"/>
      <c r="I706" s="304"/>
      <c r="J706" s="304"/>
    </row>
    <row r="707" spans="1:10" ht="15.75" thickBot="1" x14ac:dyDescent="0.3">
      <c r="A707" s="358" t="s">
        <v>46</v>
      </c>
      <c r="B707" s="359">
        <f t="shared" si="121"/>
        <v>0</v>
      </c>
      <c r="C707" s="359">
        <f t="shared" si="121"/>
        <v>0</v>
      </c>
      <c r="D707" s="359">
        <f t="shared" si="121"/>
        <v>0</v>
      </c>
      <c r="E707" s="359">
        <f t="shared" si="121"/>
        <v>0</v>
      </c>
      <c r="F707" s="304"/>
      <c r="G707" s="304"/>
      <c r="H707" s="304"/>
      <c r="I707" s="304"/>
      <c r="J707" s="304"/>
    </row>
    <row r="708" spans="1:10" ht="15.75" thickBot="1" x14ac:dyDescent="0.3">
      <c r="A708" s="356" t="s">
        <v>22</v>
      </c>
      <c r="B708" s="359">
        <f t="shared" si="121"/>
        <v>0</v>
      </c>
      <c r="C708" s="359">
        <f t="shared" si="121"/>
        <v>0</v>
      </c>
      <c r="D708" s="359">
        <f t="shared" si="121"/>
        <v>0</v>
      </c>
      <c r="E708" s="359">
        <f t="shared" si="121"/>
        <v>0</v>
      </c>
      <c r="F708" s="304"/>
      <c r="G708" s="304"/>
      <c r="H708" s="304"/>
      <c r="I708" s="304"/>
      <c r="J708" s="304"/>
    </row>
    <row r="709" spans="1:10" ht="15.75" thickBot="1" x14ac:dyDescent="0.3">
      <c r="A709" s="358" t="s">
        <v>28</v>
      </c>
      <c r="B709" s="359">
        <f t="shared" ref="B709:E713" si="126">B52</f>
        <v>0</v>
      </c>
      <c r="C709" s="359">
        <f t="shared" si="126"/>
        <v>0</v>
      </c>
      <c r="D709" s="359">
        <f t="shared" si="126"/>
        <v>0</v>
      </c>
      <c r="E709" s="359">
        <f t="shared" si="126"/>
        <v>0</v>
      </c>
      <c r="F709" s="304"/>
      <c r="G709" s="304"/>
      <c r="H709" s="304"/>
      <c r="I709" s="304"/>
      <c r="J709" s="304"/>
    </row>
    <row r="710" spans="1:10" ht="15.75" thickBot="1" x14ac:dyDescent="0.3">
      <c r="A710" s="358" t="s">
        <v>46</v>
      </c>
      <c r="B710" s="359">
        <f t="shared" si="126"/>
        <v>0</v>
      </c>
      <c r="C710" s="359">
        <f t="shared" si="126"/>
        <v>0</v>
      </c>
      <c r="D710" s="359">
        <f t="shared" si="126"/>
        <v>0</v>
      </c>
      <c r="E710" s="359">
        <f t="shared" si="126"/>
        <v>0</v>
      </c>
      <c r="F710" s="304"/>
      <c r="G710" s="304"/>
      <c r="H710" s="304"/>
      <c r="I710" s="304"/>
      <c r="J710" s="304"/>
    </row>
    <row r="711" spans="1:10" ht="20.100000000000001" customHeight="1" thickBot="1" x14ac:dyDescent="0.3">
      <c r="A711" s="356" t="s">
        <v>3</v>
      </c>
      <c r="B711" s="359">
        <f t="shared" si="126"/>
        <v>715</v>
      </c>
      <c r="C711" s="359">
        <f t="shared" si="126"/>
        <v>0</v>
      </c>
      <c r="D711" s="359">
        <f t="shared" si="126"/>
        <v>0</v>
      </c>
      <c r="E711" s="359">
        <f t="shared" si="126"/>
        <v>0</v>
      </c>
      <c r="F711" s="304"/>
      <c r="G711" s="304"/>
      <c r="H711" s="304"/>
      <c r="I711" s="304"/>
      <c r="J711" s="304"/>
    </row>
    <row r="712" spans="1:10" ht="20.100000000000001" customHeight="1" thickBot="1" x14ac:dyDescent="0.3">
      <c r="A712" s="358" t="s">
        <v>28</v>
      </c>
      <c r="B712" s="359">
        <f t="shared" si="126"/>
        <v>715</v>
      </c>
      <c r="C712" s="359">
        <f t="shared" si="126"/>
        <v>0</v>
      </c>
      <c r="D712" s="359">
        <f t="shared" si="126"/>
        <v>0</v>
      </c>
      <c r="E712" s="359">
        <f t="shared" si="126"/>
        <v>0</v>
      </c>
      <c r="F712" s="304"/>
      <c r="G712" s="304"/>
      <c r="H712" s="304"/>
      <c r="I712" s="304"/>
      <c r="J712" s="304"/>
    </row>
    <row r="713" spans="1:10" ht="20.100000000000001" customHeight="1" thickBot="1" x14ac:dyDescent="0.3">
      <c r="A713" s="358" t="s">
        <v>46</v>
      </c>
      <c r="B713" s="359">
        <f t="shared" si="126"/>
        <v>0</v>
      </c>
      <c r="C713" s="359">
        <f t="shared" si="126"/>
        <v>0</v>
      </c>
      <c r="D713" s="359">
        <f t="shared" si="126"/>
        <v>0</v>
      </c>
      <c r="E713" s="359">
        <f t="shared" si="126"/>
        <v>0</v>
      </c>
      <c r="F713" s="304"/>
      <c r="G713" s="304"/>
      <c r="H713" s="304"/>
      <c r="I713" s="304"/>
      <c r="J713" s="304"/>
    </row>
    <row r="714" spans="1:10" ht="20.100000000000001" customHeight="1" thickBot="1" x14ac:dyDescent="0.3">
      <c r="A714" s="356" t="s">
        <v>47</v>
      </c>
      <c r="B714" s="438">
        <f t="shared" ref="B714:C714" si="127">SUM(B715:B718)</f>
        <v>52835</v>
      </c>
      <c r="C714" s="438">
        <f t="shared" si="127"/>
        <v>53000</v>
      </c>
      <c r="D714" s="438">
        <f t="shared" ref="D714:E714" si="128">SUM(D715:D718)</f>
        <v>65000</v>
      </c>
      <c r="E714" s="438">
        <f t="shared" si="128"/>
        <v>70000</v>
      </c>
      <c r="F714" s="304"/>
      <c r="G714" s="304"/>
      <c r="H714" s="304"/>
      <c r="I714" s="304"/>
      <c r="J714" s="304"/>
    </row>
    <row r="715" spans="1:10" ht="20.100000000000001" customHeight="1" thickBot="1" x14ac:dyDescent="0.3">
      <c r="A715" s="358" t="s">
        <v>28</v>
      </c>
      <c r="B715" s="438">
        <f>B679+B647+B621+B595+B566+B540+B512+B484+B456+B429+B402+B375+B323+B296+B183+B157+B132+B105+B76</f>
        <v>52835</v>
      </c>
      <c r="C715" s="438">
        <f>C679+C647+C621+C595+C566+C540+C512+C484+C456+C429+C402+C375+C323+C296+C183+C157+C132+C105+C76</f>
        <v>53000</v>
      </c>
      <c r="D715" s="438">
        <f>D679+D647+D621+D595+D566+D540+D512+D484+D456+D429+D402+D375+D323+D296+D183+D157+D132+D105+D76</f>
        <v>65000</v>
      </c>
      <c r="E715" s="438">
        <f>E679+E647+E621+E595+E566+E540+E512+E484+E456+E429+E402+E375+E323+E296+E183+E157+E132+E105+E76</f>
        <v>70000</v>
      </c>
      <c r="F715" s="304"/>
      <c r="G715" s="304"/>
      <c r="H715" s="304"/>
      <c r="I715" s="304"/>
      <c r="J715" s="304"/>
    </row>
    <row r="716" spans="1:10" ht="26.25" customHeight="1" thickBot="1" x14ac:dyDescent="0.3">
      <c r="A716" s="358" t="s">
        <v>48</v>
      </c>
      <c r="B716" s="438">
        <f t="shared" ref="B716:E718" si="129">B681+B107+B78+B542+B458+B431+B404+B377+B325+B298</f>
        <v>0</v>
      </c>
      <c r="C716" s="438">
        <f t="shared" si="129"/>
        <v>0</v>
      </c>
      <c r="D716" s="438">
        <f t="shared" si="129"/>
        <v>0</v>
      </c>
      <c r="E716" s="438">
        <f t="shared" si="129"/>
        <v>0</v>
      </c>
      <c r="F716" s="304"/>
      <c r="G716" s="304"/>
      <c r="H716" s="304"/>
      <c r="I716" s="304"/>
      <c r="J716" s="304"/>
    </row>
    <row r="717" spans="1:10" ht="20.100000000000001" customHeight="1" thickBot="1" x14ac:dyDescent="0.3">
      <c r="A717" s="358" t="s">
        <v>42</v>
      </c>
      <c r="B717" s="438">
        <f t="shared" si="129"/>
        <v>0</v>
      </c>
      <c r="C717" s="438">
        <f t="shared" si="129"/>
        <v>0</v>
      </c>
      <c r="D717" s="438">
        <f t="shared" si="129"/>
        <v>0</v>
      </c>
      <c r="E717" s="438">
        <f t="shared" si="129"/>
        <v>0</v>
      </c>
      <c r="F717" s="304"/>
      <c r="G717" s="304"/>
      <c r="H717" s="304"/>
      <c r="I717" s="304"/>
      <c r="J717" s="304"/>
    </row>
    <row r="718" spans="1:10" ht="20.100000000000001" customHeight="1" thickBot="1" x14ac:dyDescent="0.3">
      <c r="A718" s="358" t="s">
        <v>43</v>
      </c>
      <c r="B718" s="438">
        <f t="shared" si="129"/>
        <v>0</v>
      </c>
      <c r="C718" s="438">
        <f t="shared" si="129"/>
        <v>0</v>
      </c>
      <c r="D718" s="438">
        <f t="shared" si="129"/>
        <v>0</v>
      </c>
      <c r="E718" s="438">
        <f t="shared" si="129"/>
        <v>0</v>
      </c>
      <c r="F718" s="304"/>
      <c r="G718" s="304"/>
      <c r="H718" s="304"/>
      <c r="I718" s="304"/>
      <c r="J718" s="304"/>
    </row>
    <row r="719" spans="1:10" ht="20.100000000000001" customHeight="1" thickBot="1" x14ac:dyDescent="0.3">
      <c r="A719" s="356" t="s">
        <v>49</v>
      </c>
      <c r="B719" s="438">
        <f t="shared" ref="B719:E720" si="130">B684+B652+B626+B600+B571+B545+B517+B489+B461+B434+B407+B380+B328+B301+B188+B162+B137+B110+B81</f>
        <v>75165</v>
      </c>
      <c r="C719" s="438">
        <f t="shared" si="130"/>
        <v>52000</v>
      </c>
      <c r="D719" s="438">
        <f t="shared" si="130"/>
        <v>40000</v>
      </c>
      <c r="E719" s="438">
        <f t="shared" si="130"/>
        <v>35000</v>
      </c>
      <c r="F719" s="412"/>
      <c r="G719" s="412"/>
      <c r="H719" s="412"/>
      <c r="I719" s="412"/>
      <c r="J719" s="412"/>
    </row>
    <row r="720" spans="1:10" ht="17.25" customHeight="1" thickBot="1" x14ac:dyDescent="0.3">
      <c r="A720" s="358" t="s">
        <v>28</v>
      </c>
      <c r="B720" s="357">
        <f t="shared" si="130"/>
        <v>75165</v>
      </c>
      <c r="C720" s="357">
        <f t="shared" si="130"/>
        <v>52000</v>
      </c>
      <c r="D720" s="357">
        <f t="shared" si="130"/>
        <v>40000</v>
      </c>
      <c r="E720" s="357">
        <f t="shared" si="130"/>
        <v>35000</v>
      </c>
      <c r="F720" s="304"/>
      <c r="G720" s="412"/>
      <c r="H720" s="304"/>
      <c r="I720" s="304"/>
      <c r="J720" s="304"/>
    </row>
    <row r="721" spans="1:10" ht="20.100000000000001" customHeight="1" thickBot="1" x14ac:dyDescent="0.3">
      <c r="A721" s="358" t="s">
        <v>48</v>
      </c>
      <c r="B721" s="357">
        <f t="shared" ref="B721:E723" si="131">B686+B112+B83+B547+B463+B436+B409+B382+B330+B303</f>
        <v>0</v>
      </c>
      <c r="C721" s="357">
        <f t="shared" si="131"/>
        <v>0</v>
      </c>
      <c r="D721" s="357">
        <f t="shared" si="131"/>
        <v>0</v>
      </c>
      <c r="E721" s="357">
        <f t="shared" si="131"/>
        <v>0</v>
      </c>
      <c r="F721" s="304"/>
      <c r="G721" s="304"/>
      <c r="H721" s="304"/>
      <c r="I721" s="304"/>
      <c r="J721" s="304"/>
    </row>
    <row r="722" spans="1:10" ht="15" customHeight="1" thickBot="1" x14ac:dyDescent="0.3">
      <c r="A722" s="358" t="s">
        <v>42</v>
      </c>
      <c r="B722" s="357">
        <f t="shared" si="131"/>
        <v>0</v>
      </c>
      <c r="C722" s="357">
        <f t="shared" si="131"/>
        <v>0</v>
      </c>
      <c r="D722" s="357">
        <f t="shared" si="131"/>
        <v>0</v>
      </c>
      <c r="E722" s="357">
        <f t="shared" si="131"/>
        <v>0</v>
      </c>
      <c r="F722" s="304"/>
      <c r="G722" s="304"/>
      <c r="H722" s="304"/>
      <c r="I722" s="304"/>
      <c r="J722" s="304"/>
    </row>
    <row r="723" spans="1:10" ht="16.5" customHeight="1" thickBot="1" x14ac:dyDescent="0.3">
      <c r="A723" s="358" t="s">
        <v>43</v>
      </c>
      <c r="B723" s="357">
        <f t="shared" si="131"/>
        <v>0</v>
      </c>
      <c r="C723" s="357">
        <f t="shared" si="131"/>
        <v>0</v>
      </c>
      <c r="D723" s="357">
        <f t="shared" si="131"/>
        <v>0</v>
      </c>
      <c r="E723" s="357">
        <f t="shared" si="131"/>
        <v>0</v>
      </c>
      <c r="F723" s="304"/>
      <c r="G723" s="304"/>
      <c r="H723" s="304"/>
      <c r="I723" s="304"/>
      <c r="J723" s="304"/>
    </row>
    <row r="724" spans="1:10" ht="20.100000000000001" customHeight="1" thickBot="1" x14ac:dyDescent="0.3">
      <c r="A724" s="440" t="s">
        <v>27</v>
      </c>
      <c r="B724" s="441">
        <f>IF(B692-B691=0,0,"Error")</f>
        <v>0</v>
      </c>
      <c r="C724" s="441">
        <f>IF(C692-C691=0,0,"Error")</f>
        <v>0</v>
      </c>
      <c r="D724" s="441">
        <f>IF(D692-D691=0,0,"Error")</f>
        <v>0</v>
      </c>
      <c r="E724" s="441">
        <f>IF(E692-E691=0,0,"Error")</f>
        <v>0</v>
      </c>
      <c r="F724" s="304"/>
      <c r="G724" s="304"/>
      <c r="H724" s="304"/>
      <c r="I724" s="304"/>
      <c r="J724" s="304"/>
    </row>
    <row r="725" spans="1:10" ht="17.25" customHeight="1" x14ac:dyDescent="0.25">
      <c r="A725" s="304"/>
      <c r="B725" s="304"/>
      <c r="C725" s="304"/>
      <c r="D725" s="304"/>
      <c r="E725" s="304"/>
      <c r="F725" s="304"/>
      <c r="G725" s="304"/>
      <c r="H725" s="304"/>
      <c r="I725" s="304"/>
      <c r="J725" s="304"/>
    </row>
    <row r="726" spans="1:10" x14ac:dyDescent="0.25">
      <c r="A726" s="304"/>
      <c r="B726" s="304"/>
      <c r="C726" s="304"/>
      <c r="D726" s="304"/>
      <c r="E726" s="304"/>
      <c r="F726" s="304"/>
      <c r="G726" s="304"/>
      <c r="H726" s="304"/>
      <c r="I726" s="304"/>
      <c r="J726" s="304"/>
    </row>
    <row r="727" spans="1:10" ht="17.25" customHeight="1" x14ac:dyDescent="0.25">
      <c r="A727" s="304"/>
      <c r="B727" s="304"/>
      <c r="C727" s="304"/>
      <c r="D727" s="304"/>
      <c r="E727" s="304"/>
      <c r="F727" s="304"/>
      <c r="G727" s="304"/>
      <c r="H727" s="304"/>
      <c r="I727" s="304"/>
      <c r="J727" s="304"/>
    </row>
    <row r="728" spans="1:10" x14ac:dyDescent="0.25">
      <c r="A728" s="304"/>
      <c r="B728" s="304"/>
      <c r="C728" s="304"/>
      <c r="D728" s="304"/>
      <c r="E728" s="304"/>
      <c r="F728" s="304"/>
      <c r="G728" s="304"/>
      <c r="H728" s="304"/>
      <c r="I728" s="304"/>
      <c r="J728" s="304"/>
    </row>
    <row r="729" spans="1:10" ht="12.75" customHeight="1" x14ac:dyDescent="0.25">
      <c r="A729" s="412"/>
      <c r="B729" s="412"/>
      <c r="C729" s="304"/>
      <c r="D729" s="304"/>
      <c r="E729" s="304"/>
      <c r="F729" s="304"/>
      <c r="G729" s="304"/>
      <c r="H729" s="304"/>
      <c r="I729" s="304"/>
      <c r="J729" s="304"/>
    </row>
    <row r="730" spans="1:10" ht="9" customHeight="1" x14ac:dyDescent="0.25">
      <c r="F730" s="304"/>
      <c r="G730" s="304"/>
      <c r="H730" s="304"/>
      <c r="I730" s="304"/>
      <c r="J730" s="304"/>
    </row>
    <row r="731" spans="1:10" ht="15.75" customHeight="1" x14ac:dyDescent="0.25">
      <c r="F731" s="304"/>
      <c r="G731" s="304"/>
      <c r="H731" s="304"/>
      <c r="I731" s="304"/>
      <c r="J731" s="304"/>
    </row>
    <row r="732" spans="1:10" x14ac:dyDescent="0.25">
      <c r="F732" s="304"/>
      <c r="G732" s="304"/>
      <c r="H732" s="304"/>
      <c r="I732" s="304"/>
      <c r="J732" s="304"/>
    </row>
    <row r="733" spans="1:10" x14ac:dyDescent="0.25">
      <c r="F733" s="304"/>
      <c r="G733" s="304"/>
      <c r="H733" s="304"/>
      <c r="I733" s="304"/>
      <c r="J733" s="304"/>
    </row>
    <row r="734" spans="1:10" x14ac:dyDescent="0.25">
      <c r="F734" s="304"/>
      <c r="G734" s="304"/>
      <c r="H734" s="304"/>
      <c r="I734" s="304"/>
      <c r="J734" s="304"/>
    </row>
    <row r="737" ht="15.75" customHeight="1" x14ac:dyDescent="0.25"/>
    <row r="738" ht="12.75" customHeight="1" x14ac:dyDescent="0.25"/>
    <row r="739" ht="9" customHeight="1" x14ac:dyDescent="0.25"/>
    <row r="751" ht="25.5" customHeight="1" x14ac:dyDescent="0.25"/>
    <row r="753" spans="1:2" ht="17.25" customHeight="1" x14ac:dyDescent="0.25"/>
    <row r="755" spans="1:2" ht="12.75" customHeight="1" x14ac:dyDescent="0.25">
      <c r="A755" s="443"/>
      <c r="B755" s="443"/>
    </row>
    <row r="756" spans="1:2" ht="9" customHeight="1" x14ac:dyDescent="0.25"/>
    <row r="763" spans="1:2" ht="15.75" customHeight="1" x14ac:dyDescent="0.25"/>
    <row r="764" spans="1:2" ht="12.75" customHeight="1" x14ac:dyDescent="0.25"/>
    <row r="765" spans="1:2" ht="9" customHeight="1" x14ac:dyDescent="0.25"/>
    <row r="778" ht="27" customHeight="1" x14ac:dyDescent="0.25"/>
    <row r="781" ht="15.75" customHeight="1" x14ac:dyDescent="0.25"/>
    <row r="807" ht="15.75" customHeight="1" x14ac:dyDescent="0.25"/>
    <row r="813" ht="15" customHeight="1" x14ac:dyDescent="0.25"/>
    <row r="815" ht="19.5" customHeight="1" x14ac:dyDescent="0.25"/>
    <row r="817" ht="47.25" customHeight="1" x14ac:dyDescent="0.25"/>
    <row r="836" ht="15.75" customHeight="1" x14ac:dyDescent="0.25"/>
    <row r="861" ht="15.75" customHeight="1" x14ac:dyDescent="0.25"/>
    <row r="886" ht="15.75" customHeight="1" x14ac:dyDescent="0.25"/>
    <row r="912" ht="15.75" customHeight="1" x14ac:dyDescent="0.25"/>
  </sheetData>
  <mergeCells count="181">
    <mergeCell ref="A2:E2"/>
    <mergeCell ref="A1:E1"/>
    <mergeCell ref="D665:E665"/>
    <mergeCell ref="B666:E666"/>
    <mergeCell ref="B667:E667"/>
    <mergeCell ref="A668:A669"/>
    <mergeCell ref="A676:E676"/>
    <mergeCell ref="A677:A678"/>
    <mergeCell ref="A645:A646"/>
    <mergeCell ref="B659:E659"/>
    <mergeCell ref="A660:E660"/>
    <mergeCell ref="A662:E662"/>
    <mergeCell ref="A663:E663"/>
    <mergeCell ref="B664:E664"/>
    <mergeCell ref="A619:A620"/>
    <mergeCell ref="D633:E633"/>
    <mergeCell ref="B634:E634"/>
    <mergeCell ref="B635:E635"/>
    <mergeCell ref="A636:A637"/>
    <mergeCell ref="A644:E644"/>
    <mergeCell ref="A593:A594"/>
    <mergeCell ref="D607:E607"/>
    <mergeCell ref="B608:E608"/>
    <mergeCell ref="B609:E609"/>
    <mergeCell ref="A610:A611"/>
    <mergeCell ref="A618:E618"/>
    <mergeCell ref="B580:E580"/>
    <mergeCell ref="D581:E581"/>
    <mergeCell ref="B582:E582"/>
    <mergeCell ref="B583:E583"/>
    <mergeCell ref="A584:A585"/>
    <mergeCell ref="A592:E592"/>
    <mergeCell ref="B554:E554"/>
    <mergeCell ref="A555:A556"/>
    <mergeCell ref="A563:E563"/>
    <mergeCell ref="A564:A565"/>
    <mergeCell ref="A578:E578"/>
    <mergeCell ref="A579:E579"/>
    <mergeCell ref="B528:E528"/>
    <mergeCell ref="A529:A530"/>
    <mergeCell ref="A537:E537"/>
    <mergeCell ref="A538:A539"/>
    <mergeCell ref="D552:E552"/>
    <mergeCell ref="B553:E553"/>
    <mergeCell ref="A509:E509"/>
    <mergeCell ref="A510:A511"/>
    <mergeCell ref="B524:E524"/>
    <mergeCell ref="D525:E525"/>
    <mergeCell ref="B526:E526"/>
    <mergeCell ref="B527:E527"/>
    <mergeCell ref="B496:E496"/>
    <mergeCell ref="D497:E497"/>
    <mergeCell ref="B498:E498"/>
    <mergeCell ref="B499:E499"/>
    <mergeCell ref="B500:E500"/>
    <mergeCell ref="A501:A502"/>
    <mergeCell ref="B470:E470"/>
    <mergeCell ref="B471:E471"/>
    <mergeCell ref="B472:E472"/>
    <mergeCell ref="A473:A474"/>
    <mergeCell ref="A481:E481"/>
    <mergeCell ref="A482:A483"/>
    <mergeCell ref="B443:E443"/>
    <mergeCell ref="B444:E444"/>
    <mergeCell ref="A445:A446"/>
    <mergeCell ref="A453:E453"/>
    <mergeCell ref="A454:A455"/>
    <mergeCell ref="B468:E468"/>
    <mergeCell ref="B417:E417"/>
    <mergeCell ref="A418:A419"/>
    <mergeCell ref="A426:E426"/>
    <mergeCell ref="A427:A428"/>
    <mergeCell ref="D441:E441"/>
    <mergeCell ref="B442:E442"/>
    <mergeCell ref="A391:A392"/>
    <mergeCell ref="A399:E399"/>
    <mergeCell ref="A400:A401"/>
    <mergeCell ref="D414:E414"/>
    <mergeCell ref="B415:E415"/>
    <mergeCell ref="B416:E416"/>
    <mergeCell ref="A372:E372"/>
    <mergeCell ref="A373:A374"/>
    <mergeCell ref="D387:E387"/>
    <mergeCell ref="B388:E388"/>
    <mergeCell ref="B389:E389"/>
    <mergeCell ref="B390:E390"/>
    <mergeCell ref="A345:E345"/>
    <mergeCell ref="A346:A347"/>
    <mergeCell ref="B361:E361"/>
    <mergeCell ref="B362:E362"/>
    <mergeCell ref="B363:E363"/>
    <mergeCell ref="A364:A365"/>
    <mergeCell ref="A312:A313"/>
    <mergeCell ref="A320:E320"/>
    <mergeCell ref="A321:A322"/>
    <mergeCell ref="B335:E335"/>
    <mergeCell ref="B336:E336"/>
    <mergeCell ref="A337:A338"/>
    <mergeCell ref="A293:E293"/>
    <mergeCell ref="A294:A295"/>
    <mergeCell ref="D308:E308"/>
    <mergeCell ref="B309:E309"/>
    <mergeCell ref="B310:E310"/>
    <mergeCell ref="B311:E311"/>
    <mergeCell ref="A280:E280"/>
    <mergeCell ref="B281:E281"/>
    <mergeCell ref="D282:E282"/>
    <mergeCell ref="B283:E283"/>
    <mergeCell ref="B284:E284"/>
    <mergeCell ref="A285:A286"/>
    <mergeCell ref="B243:E243"/>
    <mergeCell ref="B244:E244"/>
    <mergeCell ref="A245:A246"/>
    <mergeCell ref="A253:E253"/>
    <mergeCell ref="A254:A255"/>
    <mergeCell ref="A279:E279"/>
    <mergeCell ref="B206:E206"/>
    <mergeCell ref="B207:E207"/>
    <mergeCell ref="A208:A209"/>
    <mergeCell ref="A216:E216"/>
    <mergeCell ref="A217:A218"/>
    <mergeCell ref="B242:E242"/>
    <mergeCell ref="A180:E180"/>
    <mergeCell ref="A181:A182"/>
    <mergeCell ref="B195:E195"/>
    <mergeCell ref="A196:E196"/>
    <mergeCell ref="A204:E204"/>
    <mergeCell ref="B205:E205"/>
    <mergeCell ref="A154:E154"/>
    <mergeCell ref="A155:A156"/>
    <mergeCell ref="D169:E169"/>
    <mergeCell ref="B170:E170"/>
    <mergeCell ref="B171:E171"/>
    <mergeCell ref="A172:A173"/>
    <mergeCell ref="A129:E129"/>
    <mergeCell ref="A130:A131"/>
    <mergeCell ref="D144:E144"/>
    <mergeCell ref="B145:E145"/>
    <mergeCell ref="B146:E146"/>
    <mergeCell ref="A147:A148"/>
    <mergeCell ref="A103:A104"/>
    <mergeCell ref="B117:E117"/>
    <mergeCell ref="D118:E118"/>
    <mergeCell ref="B119:E119"/>
    <mergeCell ref="B120:E120"/>
    <mergeCell ref="A121:A122"/>
    <mergeCell ref="D90:E90"/>
    <mergeCell ref="B91:E91"/>
    <mergeCell ref="B92:E92"/>
    <mergeCell ref="B93:E93"/>
    <mergeCell ref="A94:A95"/>
    <mergeCell ref="A102:E102"/>
    <mergeCell ref="B64:E64"/>
    <mergeCell ref="A65:A66"/>
    <mergeCell ref="A73:E73"/>
    <mergeCell ref="A74:A75"/>
    <mergeCell ref="A88:A89"/>
    <mergeCell ref="B88:E89"/>
    <mergeCell ref="A34:A35"/>
    <mergeCell ref="A59:E59"/>
    <mergeCell ref="A60:E60"/>
    <mergeCell ref="B61:E61"/>
    <mergeCell ref="D62:E62"/>
    <mergeCell ref="B63:E63"/>
    <mergeCell ref="A21:E21"/>
    <mergeCell ref="B22:E22"/>
    <mergeCell ref="B23:E23"/>
    <mergeCell ref="B24:E24"/>
    <mergeCell ref="A25:A26"/>
    <mergeCell ref="A33:E33"/>
    <mergeCell ref="A9:E10"/>
    <mergeCell ref="B11:E11"/>
    <mergeCell ref="A12:A13"/>
    <mergeCell ref="B17:E17"/>
    <mergeCell ref="A18:E18"/>
    <mergeCell ref="A20:E20"/>
    <mergeCell ref="A3:E3"/>
    <mergeCell ref="B5:E5"/>
    <mergeCell ref="B6:E6"/>
    <mergeCell ref="B7:E7"/>
    <mergeCell ref="A8:E8"/>
  </mergeCells>
  <pageMargins left="0" right="0" top="0.25" bottom="0.25" header="0.3" footer="0.3"/>
  <pageSetup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202"/>
  <sheetViews>
    <sheetView view="pageBreakPreview" topLeftCell="A43" zoomScale="110" zoomScaleNormal="170" zoomScaleSheetLayoutView="110" workbookViewId="0">
      <selection sqref="A1:E1"/>
    </sheetView>
  </sheetViews>
  <sheetFormatPr defaultRowHeight="15" x14ac:dyDescent="0.25"/>
  <cols>
    <col min="1" max="1" width="28.5703125" customWidth="1"/>
    <col min="2" max="4" width="11.7109375" customWidth="1"/>
    <col min="5" max="5" width="17" customWidth="1"/>
    <col min="8" max="9" width="11" customWidth="1"/>
  </cols>
  <sheetData>
    <row r="1" spans="1:6" ht="15.75" x14ac:dyDescent="0.25">
      <c r="A1" s="1937" t="s">
        <v>804</v>
      </c>
      <c r="B1" s="1938"/>
      <c r="C1" s="1938"/>
      <c r="D1" s="1938"/>
      <c r="E1" s="1939"/>
    </row>
    <row r="2" spans="1:6" x14ac:dyDescent="0.25">
      <c r="A2" s="1222" t="s">
        <v>539</v>
      </c>
      <c r="B2" s="1222"/>
      <c r="C2" s="1222"/>
      <c r="D2" s="1222"/>
      <c r="E2" s="1222"/>
      <c r="F2" s="1153"/>
    </row>
    <row r="3" spans="1:6" ht="18" customHeight="1" x14ac:dyDescent="0.25">
      <c r="A3" s="1172" t="s">
        <v>540</v>
      </c>
      <c r="B3" s="1172"/>
      <c r="C3" s="1172"/>
      <c r="D3" s="1172"/>
      <c r="E3" s="1172"/>
      <c r="F3" s="444"/>
    </row>
    <row r="4" spans="1:6" ht="15.75" thickBot="1" x14ac:dyDescent="0.3"/>
    <row r="5" spans="1:6" ht="15.75" thickBot="1" x14ac:dyDescent="0.3">
      <c r="A5" s="305" t="s">
        <v>18</v>
      </c>
      <c r="B5" s="1943" t="s">
        <v>1107</v>
      </c>
      <c r="C5" s="1943"/>
      <c r="D5" s="1943"/>
      <c r="E5" s="1943"/>
    </row>
    <row r="6" spans="1:6" ht="15.75" thickBot="1" x14ac:dyDescent="0.3">
      <c r="A6" s="305" t="s">
        <v>4</v>
      </c>
      <c r="B6" s="1174"/>
      <c r="C6" s="1175"/>
      <c r="D6" s="1175"/>
      <c r="E6" s="1176"/>
    </row>
    <row r="7" spans="1:6" ht="15.75" thickBot="1" x14ac:dyDescent="0.3">
      <c r="A7" s="305" t="s">
        <v>23</v>
      </c>
      <c r="B7" s="1944" t="s">
        <v>541</v>
      </c>
      <c r="C7" s="1945"/>
      <c r="D7" s="1945"/>
      <c r="E7" s="1946"/>
    </row>
    <row r="8" spans="1:6" ht="15.75" thickBot="1" x14ac:dyDescent="0.3">
      <c r="A8" s="1180" t="s">
        <v>7</v>
      </c>
      <c r="B8" s="1181"/>
      <c r="C8" s="1181"/>
      <c r="D8" s="1181"/>
      <c r="E8" s="1182"/>
    </row>
    <row r="9" spans="1:6" x14ac:dyDescent="0.25">
      <c r="A9" s="1522" t="s">
        <v>1108</v>
      </c>
      <c r="B9" s="1523"/>
      <c r="C9" s="1523"/>
      <c r="D9" s="1523"/>
      <c r="E9" s="1524"/>
    </row>
    <row r="10" spans="1:6" ht="30" customHeight="1" x14ac:dyDescent="0.25">
      <c r="A10" s="1525"/>
      <c r="B10" s="1526"/>
      <c r="C10" s="1526"/>
      <c r="D10" s="1526"/>
      <c r="E10" s="1527"/>
    </row>
    <row r="11" spans="1:6" ht="56.25" customHeight="1" thickBot="1" x14ac:dyDescent="0.3">
      <c r="A11" s="1528"/>
      <c r="B11" s="1529"/>
      <c r="C11" s="1529"/>
      <c r="D11" s="1529"/>
      <c r="E11" s="1530"/>
    </row>
    <row r="12" spans="1:6" ht="73.5" customHeight="1" thickBot="1" x14ac:dyDescent="0.3">
      <c r="A12" s="445" t="s">
        <v>10</v>
      </c>
      <c r="B12" s="1947" t="s">
        <v>1109</v>
      </c>
      <c r="C12" s="1948"/>
      <c r="D12" s="1948"/>
      <c r="E12" s="1949"/>
    </row>
    <row r="13" spans="1:6" ht="23.25" customHeight="1" x14ac:dyDescent="0.25">
      <c r="A13" s="1950" t="s">
        <v>11</v>
      </c>
      <c r="B13" s="446">
        <v>2019</v>
      </c>
      <c r="C13" s="446">
        <v>2020</v>
      </c>
      <c r="D13" s="446">
        <v>2021</v>
      </c>
      <c r="E13" s="446">
        <v>2022</v>
      </c>
    </row>
    <row r="14" spans="1:6" ht="15.75" thickBot="1" x14ac:dyDescent="0.3">
      <c r="A14" s="1951"/>
      <c r="B14" s="447" t="s">
        <v>5</v>
      </c>
      <c r="C14" s="447" t="s">
        <v>6</v>
      </c>
      <c r="D14" s="447" t="s">
        <v>6</v>
      </c>
      <c r="E14" s="447" t="s">
        <v>6</v>
      </c>
    </row>
    <row r="15" spans="1:6" ht="31.5" customHeight="1" thickBot="1" x14ac:dyDescent="0.3">
      <c r="A15" s="313" t="s">
        <v>1110</v>
      </c>
      <c r="B15" s="448">
        <v>0.04</v>
      </c>
      <c r="C15" s="448">
        <v>0.05</v>
      </c>
      <c r="D15" s="448">
        <v>0.06</v>
      </c>
      <c r="E15" s="448">
        <v>7.0000000000000007E-2</v>
      </c>
    </row>
    <row r="16" spans="1:6" ht="23.25" thickBot="1" x14ac:dyDescent="0.3">
      <c r="A16" s="313" t="s">
        <v>1111</v>
      </c>
      <c r="B16" s="448">
        <v>0.2</v>
      </c>
      <c r="C16" s="448">
        <v>0.2</v>
      </c>
      <c r="D16" s="449">
        <v>0.2</v>
      </c>
      <c r="E16" s="449">
        <v>0.2</v>
      </c>
    </row>
    <row r="17" spans="1:10" ht="34.5" thickBot="1" x14ac:dyDescent="0.3">
      <c r="A17" s="450" t="s">
        <v>1112</v>
      </c>
      <c r="B17" s="448">
        <v>7.0000000000000007E-2</v>
      </c>
      <c r="C17" s="448">
        <v>0.09</v>
      </c>
      <c r="D17" s="448">
        <v>0.1</v>
      </c>
      <c r="E17" s="448">
        <v>0.13</v>
      </c>
    </row>
    <row r="18" spans="1:10" ht="23.25" customHeight="1" thickBot="1" x14ac:dyDescent="0.3">
      <c r="A18" s="1952" t="s">
        <v>969</v>
      </c>
      <c r="B18" s="1195"/>
      <c r="C18" s="1195"/>
      <c r="D18" s="1195"/>
      <c r="E18" s="1196"/>
      <c r="H18" s="451"/>
      <c r="J18" s="451"/>
    </row>
    <row r="19" spans="1:10" ht="27" customHeight="1" thickBot="1" x14ac:dyDescent="0.3">
      <c r="A19" s="452"/>
      <c r="B19" s="453" t="s">
        <v>1010</v>
      </c>
      <c r="C19" s="454" t="s">
        <v>1011</v>
      </c>
      <c r="D19" s="454" t="s">
        <v>1011</v>
      </c>
      <c r="E19" s="454" t="s">
        <v>1011</v>
      </c>
      <c r="G19" s="455"/>
    </row>
    <row r="20" spans="1:10" ht="45" customHeight="1" thickBot="1" x14ac:dyDescent="0.3">
      <c r="A20" s="311" t="s">
        <v>1113</v>
      </c>
      <c r="B20" s="456" t="s">
        <v>1114</v>
      </c>
      <c r="C20" s="457" t="s">
        <v>1115</v>
      </c>
      <c r="D20" s="458">
        <v>9200</v>
      </c>
      <c r="E20" s="458">
        <v>9200</v>
      </c>
      <c r="G20" s="455"/>
    </row>
    <row r="21" spans="1:10" ht="41.25" customHeight="1" thickBot="1" x14ac:dyDescent="0.3">
      <c r="A21" s="311" t="s">
        <v>1116</v>
      </c>
      <c r="B21" s="456">
        <v>3</v>
      </c>
      <c r="C21" s="457">
        <v>0.04</v>
      </c>
      <c r="D21" s="457">
        <v>0.05</v>
      </c>
      <c r="E21" s="457">
        <v>0.06</v>
      </c>
      <c r="G21" s="455"/>
    </row>
    <row r="22" spans="1:10" ht="41.25" customHeight="1" thickBot="1" x14ac:dyDescent="0.3">
      <c r="A22" s="459" t="s">
        <v>1117</v>
      </c>
      <c r="B22" s="460">
        <v>4</v>
      </c>
      <c r="C22" s="457">
        <v>0.05</v>
      </c>
      <c r="D22" s="457">
        <v>0.06</v>
      </c>
      <c r="E22" s="457">
        <v>7.0000000000000007E-2</v>
      </c>
      <c r="G22" s="455"/>
    </row>
    <row r="23" spans="1:10" ht="16.5" customHeight="1" thickBot="1" x14ac:dyDescent="0.3">
      <c r="A23" s="1953" t="s">
        <v>1118</v>
      </c>
      <c r="B23" s="1954"/>
      <c r="C23" s="1954"/>
      <c r="D23" s="1954"/>
      <c r="E23" s="1955"/>
    </row>
    <row r="24" spans="1:10" ht="24" customHeight="1" thickBot="1" x14ac:dyDescent="0.3">
      <c r="A24" s="1956" t="s">
        <v>33</v>
      </c>
      <c r="B24" s="1957"/>
      <c r="C24" s="1957"/>
      <c r="D24" s="1957"/>
      <c r="E24" s="1958"/>
      <c r="G24" s="443"/>
      <c r="H24" s="443"/>
      <c r="I24" s="443"/>
      <c r="J24" s="443"/>
    </row>
    <row r="25" spans="1:10" ht="15.75" thickBot="1" x14ac:dyDescent="0.3">
      <c r="A25" s="389" t="s">
        <v>24</v>
      </c>
      <c r="B25" s="1204" t="s">
        <v>1119</v>
      </c>
      <c r="C25" s="1879"/>
      <c r="D25" s="1879"/>
      <c r="E25" s="1880"/>
    </row>
    <row r="26" spans="1:10" ht="24" customHeight="1" thickBot="1" x14ac:dyDescent="0.3">
      <c r="A26" s="313" t="s">
        <v>9</v>
      </c>
      <c r="B26" s="1194" t="s">
        <v>1120</v>
      </c>
      <c r="C26" s="1195"/>
      <c r="D26" s="1195"/>
      <c r="E26" s="1196"/>
    </row>
    <row r="27" spans="1:10" ht="23.25" customHeight="1" thickBot="1" x14ac:dyDescent="0.3">
      <c r="A27" s="313" t="s">
        <v>13</v>
      </c>
      <c r="B27" s="1740" t="s">
        <v>1121</v>
      </c>
      <c r="C27" s="1741"/>
      <c r="D27" s="1741"/>
      <c r="E27" s="1742"/>
    </row>
    <row r="28" spans="1:10" x14ac:dyDescent="0.25">
      <c r="A28" s="1189"/>
      <c r="B28" s="325">
        <v>2019</v>
      </c>
      <c r="C28" s="325">
        <v>2020</v>
      </c>
      <c r="D28" s="325">
        <v>2021</v>
      </c>
      <c r="E28" s="325">
        <v>2022</v>
      </c>
    </row>
    <row r="29" spans="1:10" ht="12.75" customHeight="1" thickBot="1" x14ac:dyDescent="0.3">
      <c r="A29" s="1190"/>
      <c r="B29" s="354" t="s">
        <v>5</v>
      </c>
      <c r="C29" s="354" t="s">
        <v>6</v>
      </c>
      <c r="D29" s="354" t="s">
        <v>6</v>
      </c>
      <c r="E29" s="354" t="s">
        <v>6</v>
      </c>
    </row>
    <row r="30" spans="1:10" ht="18.75" customHeight="1" thickBot="1" x14ac:dyDescent="0.3">
      <c r="A30" s="313" t="s">
        <v>8</v>
      </c>
      <c r="B30" s="355">
        <v>100</v>
      </c>
      <c r="C30" s="355">
        <v>100</v>
      </c>
      <c r="D30" s="355">
        <v>100</v>
      </c>
      <c r="E30" s="355">
        <v>100</v>
      </c>
    </row>
    <row r="31" spans="1:10" ht="15.75" thickBot="1" x14ac:dyDescent="0.3">
      <c r="A31" s="313" t="s">
        <v>14</v>
      </c>
      <c r="B31" s="355">
        <f>B60</f>
        <v>165208</v>
      </c>
      <c r="C31" s="355">
        <f>C60</f>
        <v>171500</v>
      </c>
      <c r="D31" s="355">
        <f>D60</f>
        <v>172500</v>
      </c>
      <c r="E31" s="355">
        <f>E60</f>
        <v>172500</v>
      </c>
    </row>
    <row r="32" spans="1:10" ht="15.75" thickBot="1" x14ac:dyDescent="0.3">
      <c r="A32" s="313" t="s">
        <v>20</v>
      </c>
      <c r="B32" s="355">
        <f>B31/B30</f>
        <v>1652.08</v>
      </c>
      <c r="C32" s="355">
        <f>C31/C30</f>
        <v>1715</v>
      </c>
      <c r="D32" s="355">
        <f>D31/D30</f>
        <v>1725</v>
      </c>
      <c r="E32" s="355">
        <f>E31/E30</f>
        <v>1725</v>
      </c>
      <c r="F32" s="443"/>
    </row>
    <row r="33" spans="1:11" ht="15.75" thickBot="1" x14ac:dyDescent="0.3">
      <c r="A33" s="313" t="s">
        <v>15</v>
      </c>
      <c r="B33" s="332" t="s">
        <v>19</v>
      </c>
      <c r="C33" s="461">
        <f t="shared" ref="C33:E35" si="0">C30/B30-1</f>
        <v>0</v>
      </c>
      <c r="D33" s="461">
        <f t="shared" si="0"/>
        <v>0</v>
      </c>
      <c r="E33" s="461">
        <f t="shared" si="0"/>
        <v>0</v>
      </c>
    </row>
    <row r="34" spans="1:11" ht="15.75" thickBot="1" x14ac:dyDescent="0.3">
      <c r="A34" s="313" t="s">
        <v>16</v>
      </c>
      <c r="B34" s="332" t="s">
        <v>19</v>
      </c>
      <c r="C34" s="461">
        <f t="shared" si="0"/>
        <v>3.8085322744661365E-2</v>
      </c>
      <c r="D34" s="461">
        <f t="shared" si="0"/>
        <v>5.8309037900874383E-3</v>
      </c>
      <c r="E34" s="461">
        <f t="shared" si="0"/>
        <v>0</v>
      </c>
      <c r="G34" s="443"/>
      <c r="H34" s="443"/>
      <c r="I34" s="443"/>
      <c r="J34" s="443"/>
      <c r="K34" s="443"/>
    </row>
    <row r="35" spans="1:11" ht="15.75" thickBot="1" x14ac:dyDescent="0.3">
      <c r="A35" s="313" t="s">
        <v>17</v>
      </c>
      <c r="B35" s="332" t="s">
        <v>19</v>
      </c>
      <c r="C35" s="461">
        <f t="shared" si="0"/>
        <v>3.8085322744661365E-2</v>
      </c>
      <c r="D35" s="461">
        <f t="shared" si="0"/>
        <v>5.8309037900874383E-3</v>
      </c>
      <c r="E35" s="461">
        <f t="shared" si="0"/>
        <v>0</v>
      </c>
    </row>
    <row r="36" spans="1:11" ht="15.75" thickBot="1" x14ac:dyDescent="0.3">
      <c r="A36" s="1210" t="s">
        <v>975</v>
      </c>
      <c r="B36" s="1211"/>
      <c r="C36" s="1211"/>
      <c r="D36" s="1211"/>
      <c r="E36" s="1212"/>
    </row>
    <row r="37" spans="1:11" x14ac:dyDescent="0.25">
      <c r="A37" s="1189"/>
      <c r="B37" s="325">
        <v>2019</v>
      </c>
      <c r="C37" s="325">
        <v>2020</v>
      </c>
      <c r="D37" s="325">
        <v>2021</v>
      </c>
      <c r="E37" s="325">
        <v>2022</v>
      </c>
      <c r="G37" s="443"/>
      <c r="H37" s="443"/>
      <c r="I37" s="443"/>
    </row>
    <row r="38" spans="1:11" ht="12.75" customHeight="1" thickBot="1" x14ac:dyDescent="0.3">
      <c r="A38" s="1190"/>
      <c r="B38" s="354" t="s">
        <v>5</v>
      </c>
      <c r="C38" s="354" t="s">
        <v>6</v>
      </c>
      <c r="D38" s="354" t="s">
        <v>6</v>
      </c>
      <c r="E38" s="354" t="s">
        <v>6</v>
      </c>
    </row>
    <row r="39" spans="1:11" ht="15" customHeight="1" thickBot="1" x14ac:dyDescent="0.3">
      <c r="A39" s="462" t="s">
        <v>0</v>
      </c>
      <c r="B39" s="463">
        <f>B40+B41</f>
        <v>98000</v>
      </c>
      <c r="C39" s="463">
        <f>C40+C41</f>
        <v>98000</v>
      </c>
      <c r="D39" s="463">
        <f>D40+D41</f>
        <v>98000</v>
      </c>
      <c r="E39" s="463">
        <f>E40+E41</f>
        <v>98000</v>
      </c>
    </row>
    <row r="40" spans="1:11" ht="15.75" thickBot="1" x14ac:dyDescent="0.3">
      <c r="A40" s="464" t="s">
        <v>28</v>
      </c>
      <c r="B40" s="465">
        <v>98000</v>
      </c>
      <c r="C40" s="466">
        <v>98000</v>
      </c>
      <c r="D40" s="466">
        <v>98000</v>
      </c>
      <c r="E40" s="466">
        <v>98000</v>
      </c>
    </row>
    <row r="41" spans="1:11" ht="15.75" thickBot="1" x14ac:dyDescent="0.3">
      <c r="A41" s="464" t="s">
        <v>29</v>
      </c>
      <c r="B41" s="466"/>
      <c r="C41" s="466"/>
      <c r="D41" s="466"/>
      <c r="E41" s="466"/>
      <c r="F41" s="443"/>
    </row>
    <row r="42" spans="1:11" ht="24.75" thickBot="1" x14ac:dyDescent="0.3">
      <c r="A42" s="462" t="s">
        <v>25</v>
      </c>
      <c r="B42" s="463">
        <f>B43+B44</f>
        <v>17208</v>
      </c>
      <c r="C42" s="463">
        <f>C43+C44</f>
        <v>18500</v>
      </c>
      <c r="D42" s="463">
        <f>D43+D44</f>
        <v>18500</v>
      </c>
      <c r="E42" s="463">
        <f>E43+E44</f>
        <v>18500</v>
      </c>
    </row>
    <row r="43" spans="1:11" ht="15.75" thickBot="1" x14ac:dyDescent="0.3">
      <c r="A43" s="464" t="s">
        <v>28</v>
      </c>
      <c r="B43" s="465">
        <v>17208</v>
      </c>
      <c r="C43" s="463">
        <v>18500</v>
      </c>
      <c r="D43" s="463">
        <v>18500</v>
      </c>
      <c r="E43" s="463">
        <v>18500</v>
      </c>
    </row>
    <row r="44" spans="1:11" ht="15.75" thickBot="1" x14ac:dyDescent="0.3">
      <c r="A44" s="464" t="s">
        <v>29</v>
      </c>
      <c r="B44" s="466"/>
      <c r="C44" s="463"/>
      <c r="D44" s="463"/>
      <c r="E44" s="463"/>
      <c r="H44" s="443"/>
    </row>
    <row r="45" spans="1:11" ht="15.75" thickBot="1" x14ac:dyDescent="0.3">
      <c r="A45" s="462" t="s">
        <v>1</v>
      </c>
      <c r="B45" s="466">
        <f>B46</f>
        <v>50000</v>
      </c>
      <c r="C45" s="466">
        <v>55000</v>
      </c>
      <c r="D45" s="466">
        <f>D46</f>
        <v>56000</v>
      </c>
      <c r="E45" s="466">
        <f>E46</f>
        <v>56000</v>
      </c>
      <c r="H45" s="443"/>
    </row>
    <row r="46" spans="1:11" ht="15.75" thickBot="1" x14ac:dyDescent="0.3">
      <c r="A46" s="464" t="s">
        <v>28</v>
      </c>
      <c r="B46" s="465">
        <v>50000</v>
      </c>
      <c r="C46" s="463">
        <v>55000</v>
      </c>
      <c r="D46" s="467">
        <v>56000</v>
      </c>
      <c r="E46" s="467">
        <v>56000</v>
      </c>
      <c r="G46" s="443"/>
      <c r="H46" s="443"/>
      <c r="I46" s="443"/>
    </row>
    <row r="47" spans="1:11" ht="15.75" thickBot="1" x14ac:dyDescent="0.3">
      <c r="A47" s="464" t="s">
        <v>29</v>
      </c>
      <c r="B47" s="466">
        <v>0</v>
      </c>
      <c r="C47" s="463">
        <v>0</v>
      </c>
      <c r="D47" s="463">
        <v>0</v>
      </c>
      <c r="E47" s="463">
        <v>0</v>
      </c>
    </row>
    <row r="48" spans="1:11" ht="15.75" thickBot="1" x14ac:dyDescent="0.3">
      <c r="A48" s="462" t="s">
        <v>2</v>
      </c>
      <c r="B48" s="466">
        <v>0</v>
      </c>
      <c r="C48" s="463">
        <v>0</v>
      </c>
      <c r="D48" s="463">
        <v>0</v>
      </c>
      <c r="E48" s="463">
        <v>0</v>
      </c>
    </row>
    <row r="49" spans="1:12" ht="15.75" thickBot="1" x14ac:dyDescent="0.3">
      <c r="A49" s="464" t="s">
        <v>28</v>
      </c>
      <c r="B49" s="466">
        <v>0</v>
      </c>
      <c r="C49" s="463">
        <v>0</v>
      </c>
      <c r="D49" s="463">
        <v>0</v>
      </c>
      <c r="E49" s="463">
        <v>0</v>
      </c>
    </row>
    <row r="50" spans="1:12" ht="15.75" thickBot="1" x14ac:dyDescent="0.3">
      <c r="A50" s="464" t="s">
        <v>29</v>
      </c>
      <c r="B50" s="466">
        <v>0</v>
      </c>
      <c r="C50" s="463">
        <v>0</v>
      </c>
      <c r="D50" s="463">
        <v>0</v>
      </c>
      <c r="E50" s="463">
        <v>0</v>
      </c>
    </row>
    <row r="51" spans="1:12" ht="15.75" thickBot="1" x14ac:dyDescent="0.3">
      <c r="A51" s="462" t="s">
        <v>21</v>
      </c>
      <c r="B51" s="466">
        <v>0</v>
      </c>
      <c r="C51" s="463">
        <v>0</v>
      </c>
      <c r="D51" s="463">
        <v>0</v>
      </c>
      <c r="E51" s="463">
        <v>0</v>
      </c>
    </row>
    <row r="52" spans="1:12" ht="15.75" thickBot="1" x14ac:dyDescent="0.3">
      <c r="A52" s="464" t="s">
        <v>28</v>
      </c>
      <c r="B52" s="466">
        <v>0</v>
      </c>
      <c r="C52" s="463">
        <v>0</v>
      </c>
      <c r="D52" s="463">
        <v>0</v>
      </c>
      <c r="E52" s="463">
        <v>0</v>
      </c>
    </row>
    <row r="53" spans="1:12" ht="15.75" thickBot="1" x14ac:dyDescent="0.3">
      <c r="A53" s="464" t="s">
        <v>29</v>
      </c>
      <c r="B53" s="466">
        <v>0</v>
      </c>
      <c r="C53" s="463">
        <v>0</v>
      </c>
      <c r="D53" s="463">
        <v>0</v>
      </c>
      <c r="E53" s="463">
        <v>0</v>
      </c>
    </row>
    <row r="54" spans="1:12" ht="15.75" thickBot="1" x14ac:dyDescent="0.3">
      <c r="A54" s="462" t="s">
        <v>22</v>
      </c>
      <c r="B54" s="466">
        <f>B55+B56</f>
        <v>0</v>
      </c>
      <c r="C54" s="463">
        <f>C55+C56</f>
        <v>0</v>
      </c>
      <c r="D54" s="463">
        <f>D55+D56</f>
        <v>0</v>
      </c>
      <c r="E54" s="463">
        <f>E55+E56</f>
        <v>0</v>
      </c>
    </row>
    <row r="55" spans="1:12" ht="15.75" thickBot="1" x14ac:dyDescent="0.3">
      <c r="A55" s="464" t="s">
        <v>28</v>
      </c>
      <c r="B55" s="465">
        <v>0</v>
      </c>
      <c r="C55" s="463">
        <v>0</v>
      </c>
      <c r="D55" s="467">
        <v>0</v>
      </c>
      <c r="E55" s="467">
        <v>0</v>
      </c>
    </row>
    <row r="56" spans="1:12" ht="15.75" thickBot="1" x14ac:dyDescent="0.3">
      <c r="A56" s="464" t="s">
        <v>29</v>
      </c>
      <c r="B56" s="466">
        <v>0</v>
      </c>
      <c r="C56" s="463">
        <v>0</v>
      </c>
      <c r="D56" s="463">
        <v>0</v>
      </c>
      <c r="E56" s="463">
        <v>0</v>
      </c>
    </row>
    <row r="57" spans="1:12" ht="24.75" thickBot="1" x14ac:dyDescent="0.3">
      <c r="A57" s="462" t="s">
        <v>3</v>
      </c>
      <c r="B57" s="466">
        <v>0</v>
      </c>
      <c r="C57" s="463">
        <v>0</v>
      </c>
      <c r="D57" s="463">
        <f>C57*1.03*0.99</f>
        <v>0</v>
      </c>
      <c r="E57" s="463">
        <f>D57*1.03*0.99</f>
        <v>0</v>
      </c>
    </row>
    <row r="58" spans="1:12" ht="15.75" thickBot="1" x14ac:dyDescent="0.3">
      <c r="A58" s="464" t="s">
        <v>28</v>
      </c>
      <c r="B58" s="466"/>
      <c r="C58" s="468"/>
      <c r="D58" s="468"/>
      <c r="E58" s="468"/>
      <c r="H58" s="469"/>
    </row>
    <row r="59" spans="1:12" ht="15.75" thickBot="1" x14ac:dyDescent="0.3">
      <c r="A59" s="464" t="s">
        <v>29</v>
      </c>
      <c r="B59" s="466"/>
      <c r="C59" s="470"/>
      <c r="D59" s="468"/>
      <c r="E59" s="468"/>
      <c r="J59" s="471"/>
      <c r="K59" s="471"/>
      <c r="L59" s="471"/>
    </row>
    <row r="60" spans="1:12" ht="15.75" thickBot="1" x14ac:dyDescent="0.3">
      <c r="A60" s="472" t="s">
        <v>26</v>
      </c>
      <c r="B60" s="473">
        <f>B57+B54+B51+B48+B45+B42+B39</f>
        <v>165208</v>
      </c>
      <c r="C60" s="473">
        <f>C57+C54+C51+C48+C45+C42+C39</f>
        <v>171500</v>
      </c>
      <c r="D60" s="473">
        <f>D57+D54+D51+D48+D45+D42+D39</f>
        <v>172500</v>
      </c>
      <c r="E60" s="473">
        <f>E57+E54+E51+E48+E45+E42+E39</f>
        <v>172500</v>
      </c>
    </row>
    <row r="61" spans="1:12" ht="15.75" thickBot="1" x14ac:dyDescent="0.3">
      <c r="A61" s="440" t="s">
        <v>27</v>
      </c>
      <c r="B61" s="474">
        <f>IF(B60-B31=0,0,"Error")</f>
        <v>0</v>
      </c>
      <c r="C61" s="474">
        <f>IF(C60-C31=0,0,"Error")</f>
        <v>0</v>
      </c>
      <c r="D61" s="474">
        <f>IF(D60-D31=0,0,"Error")</f>
        <v>0</v>
      </c>
      <c r="E61" s="474">
        <f>IF(E60-E31=0,0,"Error")</f>
        <v>0</v>
      </c>
    </row>
    <row r="62" spans="1:12" ht="15.75" thickBot="1" x14ac:dyDescent="0.3">
      <c r="A62" s="475" t="s">
        <v>1019</v>
      </c>
      <c r="B62" s="1399"/>
      <c r="C62" s="1205"/>
      <c r="D62" s="1205"/>
      <c r="E62" s="1206"/>
    </row>
    <row r="63" spans="1:12" ht="15.75" hidden="1" thickBot="1" x14ac:dyDescent="0.3">
      <c r="A63" s="313" t="s">
        <v>9</v>
      </c>
      <c r="B63" s="1194"/>
      <c r="C63" s="1195"/>
      <c r="D63" s="1195"/>
      <c r="E63" s="1196"/>
    </row>
    <row r="64" spans="1:12" ht="26.25" hidden="1" customHeight="1" thickBot="1" x14ac:dyDescent="0.3">
      <c r="A64" s="313" t="s">
        <v>13</v>
      </c>
      <c r="B64" s="1198"/>
      <c r="C64" s="1199"/>
      <c r="D64" s="1199"/>
      <c r="E64" s="1200"/>
    </row>
    <row r="65" spans="1:5" ht="15.75" hidden="1" thickBot="1" x14ac:dyDescent="0.3">
      <c r="A65" s="1189"/>
      <c r="B65" s="325">
        <v>2018</v>
      </c>
      <c r="C65" s="325">
        <v>2019</v>
      </c>
      <c r="D65" s="325">
        <v>2020</v>
      </c>
      <c r="E65" s="325">
        <v>2021</v>
      </c>
    </row>
    <row r="66" spans="1:5" ht="12.75" hidden="1" customHeight="1" x14ac:dyDescent="0.25">
      <c r="A66" s="1190"/>
      <c r="B66" s="354" t="s">
        <v>5</v>
      </c>
      <c r="C66" s="354" t="s">
        <v>6</v>
      </c>
      <c r="D66" s="354" t="s">
        <v>6</v>
      </c>
      <c r="E66" s="354" t="s">
        <v>6</v>
      </c>
    </row>
    <row r="67" spans="1:5" ht="9" hidden="1" customHeight="1" thickBot="1" x14ac:dyDescent="0.3">
      <c r="A67" s="313" t="s">
        <v>8</v>
      </c>
      <c r="B67" s="313"/>
      <c r="C67" s="313"/>
      <c r="D67" s="313"/>
      <c r="E67" s="313"/>
    </row>
    <row r="68" spans="1:5" ht="15.75" hidden="1" thickBot="1" x14ac:dyDescent="0.3">
      <c r="A68" s="313" t="s">
        <v>14</v>
      </c>
      <c r="B68" s="355">
        <f>B97</f>
        <v>0</v>
      </c>
      <c r="C68" s="355">
        <f>C97</f>
        <v>0</v>
      </c>
      <c r="D68" s="355">
        <f>D97</f>
        <v>0</v>
      </c>
      <c r="E68" s="355">
        <f>E97</f>
        <v>0</v>
      </c>
    </row>
    <row r="69" spans="1:5" ht="15.75" hidden="1" thickBot="1" x14ac:dyDescent="0.3">
      <c r="A69" s="313" t="s">
        <v>20</v>
      </c>
      <c r="B69" s="355" t="e">
        <f>B68/B67</f>
        <v>#DIV/0!</v>
      </c>
      <c r="C69" s="355" t="e">
        <f>C68/C67</f>
        <v>#DIV/0!</v>
      </c>
      <c r="D69" s="355" t="e">
        <f>D68/D67</f>
        <v>#DIV/0!</v>
      </c>
      <c r="E69" s="355" t="e">
        <f>E68/E67</f>
        <v>#DIV/0!</v>
      </c>
    </row>
    <row r="70" spans="1:5" ht="15.75" hidden="1" thickBot="1" x14ac:dyDescent="0.3">
      <c r="A70" s="313" t="s">
        <v>15</v>
      </c>
      <c r="B70" s="332"/>
      <c r="C70" s="461" t="e">
        <f t="shared" ref="C70:E72" si="1">C67/B67-1</f>
        <v>#DIV/0!</v>
      </c>
      <c r="D70" s="461" t="e">
        <f t="shared" si="1"/>
        <v>#DIV/0!</v>
      </c>
      <c r="E70" s="461" t="e">
        <f t="shared" si="1"/>
        <v>#DIV/0!</v>
      </c>
    </row>
    <row r="71" spans="1:5" ht="15.75" hidden="1" thickBot="1" x14ac:dyDescent="0.3">
      <c r="A71" s="313" t="s">
        <v>16</v>
      </c>
      <c r="B71" s="332"/>
      <c r="C71" s="461" t="e">
        <f t="shared" si="1"/>
        <v>#DIV/0!</v>
      </c>
      <c r="D71" s="461" t="e">
        <f t="shared" si="1"/>
        <v>#DIV/0!</v>
      </c>
      <c r="E71" s="461" t="e">
        <f t="shared" si="1"/>
        <v>#DIV/0!</v>
      </c>
    </row>
    <row r="72" spans="1:5" ht="15.75" hidden="1" thickBot="1" x14ac:dyDescent="0.3">
      <c r="A72" s="313" t="s">
        <v>17</v>
      </c>
      <c r="B72" s="332"/>
      <c r="C72" s="461" t="e">
        <f t="shared" si="1"/>
        <v>#DIV/0!</v>
      </c>
      <c r="D72" s="461" t="e">
        <f t="shared" si="1"/>
        <v>#DIV/0!</v>
      </c>
      <c r="E72" s="461" t="e">
        <f t="shared" si="1"/>
        <v>#DIV/0!</v>
      </c>
    </row>
    <row r="73" spans="1:5" ht="15.75" hidden="1" thickBot="1" x14ac:dyDescent="0.3">
      <c r="A73" s="1210" t="s">
        <v>1020</v>
      </c>
      <c r="B73" s="1211"/>
      <c r="C73" s="1211"/>
      <c r="D73" s="1211"/>
      <c r="E73" s="1212"/>
    </row>
    <row r="74" spans="1:5" ht="24.75" hidden="1" customHeight="1" thickBot="1" x14ac:dyDescent="0.3">
      <c r="A74" s="1189"/>
      <c r="B74" s="325">
        <v>2018</v>
      </c>
      <c r="C74" s="325">
        <v>2019</v>
      </c>
      <c r="D74" s="325">
        <v>2020</v>
      </c>
      <c r="E74" s="325">
        <v>2021</v>
      </c>
    </row>
    <row r="75" spans="1:5" ht="12.75" hidden="1" customHeight="1" x14ac:dyDescent="0.25">
      <c r="A75" s="1190"/>
      <c r="B75" s="354" t="s">
        <v>5</v>
      </c>
      <c r="C75" s="354" t="s">
        <v>6</v>
      </c>
      <c r="D75" s="354" t="s">
        <v>6</v>
      </c>
      <c r="E75" s="354" t="s">
        <v>6</v>
      </c>
    </row>
    <row r="76" spans="1:5" ht="9" hidden="1" customHeight="1" thickBot="1" x14ac:dyDescent="0.3">
      <c r="A76" s="462" t="s">
        <v>0</v>
      </c>
      <c r="B76" s="463"/>
      <c r="C76" s="463"/>
      <c r="D76" s="463"/>
      <c r="E76" s="463"/>
    </row>
    <row r="77" spans="1:5" ht="24.75" hidden="1" customHeight="1" thickBot="1" x14ac:dyDescent="0.3">
      <c r="A77" s="464" t="s">
        <v>28</v>
      </c>
      <c r="B77" s="466"/>
      <c r="C77" s="476"/>
      <c r="D77" s="476"/>
      <c r="E77" s="476"/>
    </row>
    <row r="78" spans="1:5" ht="38.25" hidden="1" customHeight="1" thickBot="1" x14ac:dyDescent="0.3">
      <c r="A78" s="464" t="s">
        <v>29</v>
      </c>
      <c r="B78" s="466"/>
      <c r="C78" s="476"/>
      <c r="D78" s="476"/>
      <c r="E78" s="476"/>
    </row>
    <row r="79" spans="1:5" ht="24.75" hidden="1" customHeight="1" thickBot="1" x14ac:dyDescent="0.3">
      <c r="A79" s="462" t="s">
        <v>25</v>
      </c>
      <c r="B79" s="463"/>
      <c r="C79" s="463"/>
      <c r="D79" s="463"/>
      <c r="E79" s="463"/>
    </row>
    <row r="80" spans="1:5" ht="24.75" hidden="1" customHeight="1" thickBot="1" x14ac:dyDescent="0.3">
      <c r="A80" s="464" t="s">
        <v>28</v>
      </c>
      <c r="B80" s="466"/>
      <c r="C80" s="463"/>
      <c r="D80" s="463"/>
      <c r="E80" s="463"/>
    </row>
    <row r="81" spans="1:5" ht="15.75" hidden="1" thickBot="1" x14ac:dyDescent="0.3">
      <c r="A81" s="464" t="s">
        <v>29</v>
      </c>
      <c r="B81" s="466"/>
      <c r="C81" s="463"/>
      <c r="D81" s="463"/>
      <c r="E81" s="463"/>
    </row>
    <row r="82" spans="1:5" ht="15.75" hidden="1" thickBot="1" x14ac:dyDescent="0.3">
      <c r="A82" s="462" t="s">
        <v>1</v>
      </c>
      <c r="B82" s="466">
        <v>0</v>
      </c>
      <c r="C82" s="463">
        <v>0</v>
      </c>
      <c r="D82" s="463">
        <v>0</v>
      </c>
      <c r="E82" s="463">
        <v>0</v>
      </c>
    </row>
    <row r="83" spans="1:5" ht="24.75" hidden="1" customHeight="1" thickBot="1" x14ac:dyDescent="0.3">
      <c r="A83" s="464" t="s">
        <v>28</v>
      </c>
      <c r="B83" s="466"/>
      <c r="C83" s="463"/>
      <c r="D83" s="463"/>
      <c r="E83" s="463"/>
    </row>
    <row r="84" spans="1:5" ht="15.75" hidden="1" thickBot="1" x14ac:dyDescent="0.3">
      <c r="A84" s="464" t="s">
        <v>29</v>
      </c>
      <c r="B84" s="466"/>
      <c r="C84" s="463"/>
      <c r="D84" s="463"/>
      <c r="E84" s="463"/>
    </row>
    <row r="85" spans="1:5" ht="15.75" hidden="1" thickBot="1" x14ac:dyDescent="0.3">
      <c r="A85" s="462" t="s">
        <v>2</v>
      </c>
      <c r="B85" s="466"/>
      <c r="C85" s="463"/>
      <c r="D85" s="463"/>
      <c r="E85" s="463"/>
    </row>
    <row r="86" spans="1:5" ht="15.75" hidden="1" thickBot="1" x14ac:dyDescent="0.3">
      <c r="A86" s="464" t="s">
        <v>28</v>
      </c>
      <c r="B86" s="466"/>
      <c r="C86" s="463"/>
      <c r="D86" s="463"/>
      <c r="E86" s="463"/>
    </row>
    <row r="87" spans="1:5" ht="15.75" hidden="1" thickBot="1" x14ac:dyDescent="0.3">
      <c r="A87" s="464" t="s">
        <v>29</v>
      </c>
      <c r="B87" s="466"/>
      <c r="C87" s="463"/>
      <c r="D87" s="463"/>
      <c r="E87" s="463"/>
    </row>
    <row r="88" spans="1:5" ht="15.75" hidden="1" thickBot="1" x14ac:dyDescent="0.3">
      <c r="A88" s="462" t="s">
        <v>21</v>
      </c>
      <c r="B88" s="466"/>
      <c r="C88" s="463"/>
      <c r="D88" s="463"/>
      <c r="E88" s="463"/>
    </row>
    <row r="89" spans="1:5" ht="15.75" hidden="1" thickBot="1" x14ac:dyDescent="0.3">
      <c r="A89" s="464" t="s">
        <v>28</v>
      </c>
      <c r="B89" s="466"/>
      <c r="C89" s="463"/>
      <c r="D89" s="463"/>
      <c r="E89" s="463"/>
    </row>
    <row r="90" spans="1:5" ht="15.75" hidden="1" thickBot="1" x14ac:dyDescent="0.3">
      <c r="A90" s="464" t="s">
        <v>29</v>
      </c>
      <c r="B90" s="466"/>
      <c r="C90" s="463"/>
      <c r="D90" s="463"/>
      <c r="E90" s="463"/>
    </row>
    <row r="91" spans="1:5" ht="15.75" hidden="1" thickBot="1" x14ac:dyDescent="0.3">
      <c r="A91" s="462" t="s">
        <v>22</v>
      </c>
      <c r="B91" s="466"/>
      <c r="C91" s="463"/>
      <c r="D91" s="463"/>
      <c r="E91" s="463"/>
    </row>
    <row r="92" spans="1:5" ht="15.75" hidden="1" thickBot="1" x14ac:dyDescent="0.3">
      <c r="A92" s="464" t="s">
        <v>28</v>
      </c>
      <c r="B92" s="466"/>
      <c r="C92" s="463"/>
      <c r="D92" s="463"/>
      <c r="E92" s="463"/>
    </row>
    <row r="93" spans="1:5" ht="15.75" hidden="1" thickBot="1" x14ac:dyDescent="0.3">
      <c r="A93" s="464" t="s">
        <v>29</v>
      </c>
      <c r="B93" s="466"/>
      <c r="C93" s="463"/>
      <c r="D93" s="463"/>
      <c r="E93" s="463"/>
    </row>
    <row r="94" spans="1:5" ht="24.75" hidden="1" thickBot="1" x14ac:dyDescent="0.3">
      <c r="A94" s="462" t="s">
        <v>3</v>
      </c>
      <c r="B94" s="466"/>
      <c r="C94" s="463"/>
      <c r="D94" s="463"/>
      <c r="E94" s="463"/>
    </row>
    <row r="95" spans="1:5" ht="15.75" hidden="1" thickBot="1" x14ac:dyDescent="0.3">
      <c r="A95" s="464" t="s">
        <v>28</v>
      </c>
      <c r="B95" s="466"/>
      <c r="C95" s="463"/>
      <c r="D95" s="463"/>
      <c r="E95" s="463"/>
    </row>
    <row r="96" spans="1:5" ht="15.75" hidden="1" thickBot="1" x14ac:dyDescent="0.3">
      <c r="A96" s="464" t="s">
        <v>29</v>
      </c>
      <c r="B96" s="466"/>
      <c r="C96" s="463"/>
      <c r="D96" s="463"/>
      <c r="E96" s="463"/>
    </row>
    <row r="97" spans="1:5" ht="15.75" hidden="1" thickBot="1" x14ac:dyDescent="0.3">
      <c r="A97" s="477" t="s">
        <v>41</v>
      </c>
      <c r="B97" s="466">
        <f>B94+B91+B88+B85+B82+B79+B76</f>
        <v>0</v>
      </c>
      <c r="C97" s="466">
        <f>C94+C91+C88+C85+C82+C79+C76</f>
        <v>0</v>
      </c>
      <c r="D97" s="466">
        <f>D94+D91+D88+D85+D82+D79+D76</f>
        <v>0</v>
      </c>
      <c r="E97" s="466">
        <f>E94+E91+E88+E85+E82+E79+E76</f>
        <v>0</v>
      </c>
    </row>
    <row r="98" spans="1:5" ht="15.75" hidden="1" thickBot="1" x14ac:dyDescent="0.3">
      <c r="A98" s="440" t="s">
        <v>27</v>
      </c>
      <c r="B98" s="474">
        <f>IF(B97-B68=0,0,"Error")</f>
        <v>0</v>
      </c>
      <c r="C98" s="474">
        <f>IF(C97-C68=0,0,"Error")</f>
        <v>0</v>
      </c>
      <c r="D98" s="474">
        <f>IF(D97-D68=0,0,"Error")</f>
        <v>0</v>
      </c>
      <c r="E98" s="474">
        <f>IF(E97-E68=0,0,"Error")</f>
        <v>0</v>
      </c>
    </row>
    <row r="99" spans="1:5" ht="17.25" hidden="1" customHeight="1" thickBot="1" x14ac:dyDescent="0.3">
      <c r="A99" s="475" t="s">
        <v>1021</v>
      </c>
      <c r="B99" s="1399"/>
      <c r="C99" s="1205"/>
      <c r="D99" s="1205"/>
      <c r="E99" s="1206"/>
    </row>
    <row r="100" spans="1:5" ht="15.75" hidden="1" thickBot="1" x14ac:dyDescent="0.3">
      <c r="A100" s="313" t="s">
        <v>9</v>
      </c>
      <c r="B100" s="1194"/>
      <c r="C100" s="1195"/>
      <c r="D100" s="1195"/>
      <c r="E100" s="1196"/>
    </row>
    <row r="101" spans="1:5" ht="26.25" hidden="1" customHeight="1" thickBot="1" x14ac:dyDescent="0.3">
      <c r="A101" s="313" t="s">
        <v>13</v>
      </c>
      <c r="B101" s="1198"/>
      <c r="C101" s="1199"/>
      <c r="D101" s="1199"/>
      <c r="E101" s="1200"/>
    </row>
    <row r="102" spans="1:5" ht="15.75" hidden="1" thickBot="1" x14ac:dyDescent="0.3">
      <c r="A102" s="1189"/>
      <c r="B102" s="325">
        <v>2018</v>
      </c>
      <c r="C102" s="325">
        <v>2019</v>
      </c>
      <c r="D102" s="325">
        <v>2020</v>
      </c>
      <c r="E102" s="325">
        <v>2021</v>
      </c>
    </row>
    <row r="103" spans="1:5" ht="12.75" hidden="1" customHeight="1" x14ac:dyDescent="0.25">
      <c r="A103" s="1190"/>
      <c r="B103" s="354" t="s">
        <v>5</v>
      </c>
      <c r="C103" s="354" t="s">
        <v>6</v>
      </c>
      <c r="D103" s="354" t="s">
        <v>6</v>
      </c>
      <c r="E103" s="354" t="s">
        <v>6</v>
      </c>
    </row>
    <row r="104" spans="1:5" ht="9" hidden="1" customHeight="1" thickBot="1" x14ac:dyDescent="0.3">
      <c r="A104" s="313" t="s">
        <v>8</v>
      </c>
      <c r="B104" s="478"/>
      <c r="C104" s="478"/>
      <c r="D104" s="478"/>
      <c r="E104" s="478"/>
    </row>
    <row r="105" spans="1:5" ht="15.75" hidden="1" thickBot="1" x14ac:dyDescent="0.3">
      <c r="A105" s="313" t="s">
        <v>14</v>
      </c>
      <c r="B105" s="355">
        <f>B134</f>
        <v>0</v>
      </c>
      <c r="C105" s="355">
        <f>C134</f>
        <v>0</v>
      </c>
      <c r="D105" s="355">
        <f>D134</f>
        <v>0</v>
      </c>
      <c r="E105" s="355">
        <f>E134</f>
        <v>0</v>
      </c>
    </row>
    <row r="106" spans="1:5" ht="15.75" hidden="1" thickBot="1" x14ac:dyDescent="0.3">
      <c r="A106" s="313" t="s">
        <v>20</v>
      </c>
      <c r="B106" s="355" t="e">
        <f>B105/B104</f>
        <v>#DIV/0!</v>
      </c>
      <c r="C106" s="355" t="e">
        <f>C105/C104</f>
        <v>#DIV/0!</v>
      </c>
      <c r="D106" s="355" t="e">
        <f>D105/D104</f>
        <v>#DIV/0!</v>
      </c>
      <c r="E106" s="355" t="e">
        <f>E105/E104</f>
        <v>#DIV/0!</v>
      </c>
    </row>
    <row r="107" spans="1:5" ht="15.75" hidden="1" thickBot="1" x14ac:dyDescent="0.3">
      <c r="A107" s="313" t="s">
        <v>15</v>
      </c>
      <c r="B107" s="332"/>
      <c r="C107" s="461" t="e">
        <f t="shared" ref="C107:E109" si="2">C104/B104-1</f>
        <v>#DIV/0!</v>
      </c>
      <c r="D107" s="461" t="e">
        <f t="shared" si="2"/>
        <v>#DIV/0!</v>
      </c>
      <c r="E107" s="461" t="e">
        <f t="shared" si="2"/>
        <v>#DIV/0!</v>
      </c>
    </row>
    <row r="108" spans="1:5" ht="15.75" hidden="1" thickBot="1" x14ac:dyDescent="0.3">
      <c r="A108" s="313" t="s">
        <v>16</v>
      </c>
      <c r="B108" s="332"/>
      <c r="C108" s="461" t="e">
        <f t="shared" si="2"/>
        <v>#DIV/0!</v>
      </c>
      <c r="D108" s="461" t="e">
        <f t="shared" si="2"/>
        <v>#DIV/0!</v>
      </c>
      <c r="E108" s="461" t="e">
        <f t="shared" si="2"/>
        <v>#DIV/0!</v>
      </c>
    </row>
    <row r="109" spans="1:5" ht="15.75" hidden="1" thickBot="1" x14ac:dyDescent="0.3">
      <c r="A109" s="313" t="s">
        <v>17</v>
      </c>
      <c r="B109" s="332"/>
      <c r="C109" s="461" t="e">
        <f t="shared" si="2"/>
        <v>#DIV/0!</v>
      </c>
      <c r="D109" s="461" t="e">
        <f t="shared" si="2"/>
        <v>#DIV/0!</v>
      </c>
      <c r="E109" s="461" t="e">
        <f t="shared" si="2"/>
        <v>#DIV/0!</v>
      </c>
    </row>
    <row r="110" spans="1:5" ht="15.75" hidden="1" thickBot="1" x14ac:dyDescent="0.3">
      <c r="A110" s="1210" t="s">
        <v>1020</v>
      </c>
      <c r="B110" s="1211"/>
      <c r="C110" s="1211"/>
      <c r="D110" s="1211"/>
      <c r="E110" s="1212"/>
    </row>
    <row r="111" spans="1:5" ht="24.75" hidden="1" customHeight="1" thickBot="1" x14ac:dyDescent="0.3">
      <c r="A111" s="1189"/>
      <c r="B111" s="325">
        <v>2018</v>
      </c>
      <c r="C111" s="325">
        <v>2019</v>
      </c>
      <c r="D111" s="325">
        <v>2020</v>
      </c>
      <c r="E111" s="325">
        <v>2021</v>
      </c>
    </row>
    <row r="112" spans="1:5" ht="12.75" hidden="1" customHeight="1" x14ac:dyDescent="0.25">
      <c r="A112" s="1190"/>
      <c r="B112" s="354" t="s">
        <v>5</v>
      </c>
      <c r="C112" s="354" t="s">
        <v>6</v>
      </c>
      <c r="D112" s="354" t="s">
        <v>6</v>
      </c>
      <c r="E112" s="354" t="s">
        <v>6</v>
      </c>
    </row>
    <row r="113" spans="1:5" ht="9" hidden="1" customHeight="1" thickBot="1" x14ac:dyDescent="0.3">
      <c r="A113" s="462" t="s">
        <v>0</v>
      </c>
      <c r="B113" s="463"/>
      <c r="C113" s="463"/>
      <c r="D113" s="463"/>
      <c r="E113" s="463"/>
    </row>
    <row r="114" spans="1:5" ht="24.75" hidden="1" customHeight="1" thickBot="1" x14ac:dyDescent="0.3">
      <c r="A114" s="464" t="s">
        <v>28</v>
      </c>
      <c r="B114" s="466"/>
      <c r="C114" s="476"/>
      <c r="D114" s="476"/>
      <c r="E114" s="476"/>
    </row>
    <row r="115" spans="1:5" ht="15.75" hidden="1" thickBot="1" x14ac:dyDescent="0.3">
      <c r="A115" s="464" t="s">
        <v>29</v>
      </c>
      <c r="B115" s="466"/>
      <c r="C115" s="476"/>
      <c r="D115" s="476"/>
      <c r="E115" s="476"/>
    </row>
    <row r="116" spans="1:5" ht="24.75" hidden="1" thickBot="1" x14ac:dyDescent="0.3">
      <c r="A116" s="462" t="s">
        <v>25</v>
      </c>
      <c r="B116" s="463"/>
      <c r="C116" s="463"/>
      <c r="D116" s="463"/>
      <c r="E116" s="463"/>
    </row>
    <row r="117" spans="1:5" ht="24.75" hidden="1" customHeight="1" thickBot="1" x14ac:dyDescent="0.3">
      <c r="A117" s="464" t="s">
        <v>28</v>
      </c>
      <c r="B117" s="466"/>
      <c r="C117" s="463"/>
      <c r="D117" s="463"/>
      <c r="E117" s="463"/>
    </row>
    <row r="118" spans="1:5" ht="15.75" hidden="1" thickBot="1" x14ac:dyDescent="0.3">
      <c r="A118" s="464" t="s">
        <v>29</v>
      </c>
      <c r="B118" s="466"/>
      <c r="C118" s="463"/>
      <c r="D118" s="463"/>
      <c r="E118" s="463"/>
    </row>
    <row r="119" spans="1:5" ht="15.75" hidden="1" thickBot="1" x14ac:dyDescent="0.3">
      <c r="A119" s="462" t="s">
        <v>1</v>
      </c>
      <c r="B119" s="479">
        <v>0</v>
      </c>
      <c r="C119" s="480">
        <v>0</v>
      </c>
      <c r="D119" s="480">
        <v>0</v>
      </c>
      <c r="E119" s="480">
        <v>0</v>
      </c>
    </row>
    <row r="120" spans="1:5" ht="24.75" hidden="1" customHeight="1" thickBot="1" x14ac:dyDescent="0.3">
      <c r="A120" s="464" t="s">
        <v>28</v>
      </c>
      <c r="B120" s="466"/>
      <c r="C120" s="463"/>
      <c r="D120" s="463"/>
      <c r="E120" s="463"/>
    </row>
    <row r="121" spans="1:5" ht="15.75" hidden="1" thickBot="1" x14ac:dyDescent="0.3">
      <c r="A121" s="464" t="s">
        <v>29</v>
      </c>
      <c r="B121" s="466"/>
      <c r="C121" s="463"/>
      <c r="D121" s="463"/>
      <c r="E121" s="463"/>
    </row>
    <row r="122" spans="1:5" ht="15.75" hidden="1" thickBot="1" x14ac:dyDescent="0.3">
      <c r="A122" s="462" t="s">
        <v>2</v>
      </c>
      <c r="B122" s="466"/>
      <c r="C122" s="463"/>
      <c r="D122" s="463"/>
      <c r="E122" s="463"/>
    </row>
    <row r="123" spans="1:5" ht="15.75" hidden="1" thickBot="1" x14ac:dyDescent="0.3">
      <c r="A123" s="464" t="s">
        <v>28</v>
      </c>
      <c r="B123" s="466"/>
      <c r="C123" s="463"/>
      <c r="D123" s="463"/>
      <c r="E123" s="463"/>
    </row>
    <row r="124" spans="1:5" ht="15.75" hidden="1" thickBot="1" x14ac:dyDescent="0.3">
      <c r="A124" s="464" t="s">
        <v>29</v>
      </c>
      <c r="B124" s="466"/>
      <c r="C124" s="463"/>
      <c r="D124" s="463"/>
      <c r="E124" s="463"/>
    </row>
    <row r="125" spans="1:5" ht="15.75" hidden="1" thickBot="1" x14ac:dyDescent="0.3">
      <c r="A125" s="462" t="s">
        <v>21</v>
      </c>
      <c r="B125" s="466"/>
      <c r="C125" s="463"/>
      <c r="D125" s="463"/>
      <c r="E125" s="463"/>
    </row>
    <row r="126" spans="1:5" ht="15.75" hidden="1" thickBot="1" x14ac:dyDescent="0.3">
      <c r="A126" s="464" t="s">
        <v>28</v>
      </c>
      <c r="B126" s="466"/>
      <c r="C126" s="463"/>
      <c r="D126" s="463"/>
      <c r="E126" s="463"/>
    </row>
    <row r="127" spans="1:5" ht="15.75" hidden="1" thickBot="1" x14ac:dyDescent="0.3">
      <c r="A127" s="464" t="s">
        <v>29</v>
      </c>
      <c r="B127" s="466"/>
      <c r="C127" s="463"/>
      <c r="D127" s="463"/>
      <c r="E127" s="463"/>
    </row>
    <row r="128" spans="1:5" ht="15" hidden="1" customHeight="1" thickBot="1" x14ac:dyDescent="0.3">
      <c r="A128" s="462" t="s">
        <v>22</v>
      </c>
      <c r="B128" s="466">
        <v>0</v>
      </c>
      <c r="C128" s="463">
        <v>0</v>
      </c>
      <c r="D128" s="463">
        <v>0</v>
      </c>
      <c r="E128" s="463">
        <v>0</v>
      </c>
    </row>
    <row r="129" spans="1:5" ht="15.75" hidden="1" thickBot="1" x14ac:dyDescent="0.3">
      <c r="A129" s="464" t="s">
        <v>28</v>
      </c>
      <c r="B129" s="466"/>
      <c r="C129" s="463"/>
      <c r="D129" s="463"/>
      <c r="E129" s="463"/>
    </row>
    <row r="130" spans="1:5" ht="15.75" hidden="1" thickBot="1" x14ac:dyDescent="0.3">
      <c r="A130" s="464" t="s">
        <v>29</v>
      </c>
      <c r="B130" s="466"/>
      <c r="C130" s="463"/>
      <c r="D130" s="463"/>
      <c r="E130" s="463"/>
    </row>
    <row r="131" spans="1:5" ht="24.75" hidden="1" thickBot="1" x14ac:dyDescent="0.3">
      <c r="A131" s="462" t="s">
        <v>3</v>
      </c>
      <c r="B131" s="466"/>
      <c r="C131" s="463"/>
      <c r="D131" s="463"/>
      <c r="E131" s="463"/>
    </row>
    <row r="132" spans="1:5" ht="15.75" hidden="1" thickBot="1" x14ac:dyDescent="0.3">
      <c r="A132" s="464" t="s">
        <v>28</v>
      </c>
      <c r="B132" s="466"/>
      <c r="C132" s="463"/>
      <c r="D132" s="463"/>
      <c r="E132" s="463"/>
    </row>
    <row r="133" spans="1:5" ht="15.75" hidden="1" thickBot="1" x14ac:dyDescent="0.3">
      <c r="A133" s="464" t="s">
        <v>29</v>
      </c>
      <c r="B133" s="466"/>
      <c r="C133" s="463"/>
      <c r="D133" s="463"/>
      <c r="E133" s="463"/>
    </row>
    <row r="134" spans="1:5" ht="15.75" hidden="1" thickBot="1" x14ac:dyDescent="0.3">
      <c r="A134" s="477" t="s">
        <v>41</v>
      </c>
      <c r="B134" s="466">
        <f>B131+B128+B125+B122+B119+B116+B113</f>
        <v>0</v>
      </c>
      <c r="C134" s="466">
        <f>C131+C128+C125+C122+C119+C116+C113</f>
        <v>0</v>
      </c>
      <c r="D134" s="466">
        <f>D131+D128+D125+D122+D119+D116+D113</f>
        <v>0</v>
      </c>
      <c r="E134" s="466">
        <f>E131+E128+E125+E122+E119+E116+E113</f>
        <v>0</v>
      </c>
    </row>
    <row r="135" spans="1:5" ht="15.75" hidden="1" thickBot="1" x14ac:dyDescent="0.3">
      <c r="A135" s="440" t="s">
        <v>27</v>
      </c>
      <c r="B135" s="474">
        <f>IF(B134-B105=0,0,"Error")</f>
        <v>0</v>
      </c>
      <c r="C135" s="474">
        <f>IF(C134-C105=0,0,"Error")</f>
        <v>0</v>
      </c>
      <c r="D135" s="474">
        <f>IF(D134-D105=0,0,"Error")</f>
        <v>0</v>
      </c>
      <c r="E135" s="474">
        <f>IF(E134-E105=0,0,"Error")</f>
        <v>0</v>
      </c>
    </row>
    <row r="136" spans="1:5" ht="17.25" hidden="1" customHeight="1" thickBot="1" x14ac:dyDescent="0.3">
      <c r="A136" s="389" t="s">
        <v>40</v>
      </c>
      <c r="B136" s="1705" t="s">
        <v>1122</v>
      </c>
      <c r="C136" s="1706"/>
      <c r="D136" s="1706"/>
      <c r="E136" s="1707"/>
    </row>
    <row r="137" spans="1:5" ht="24" customHeight="1" thickBot="1" x14ac:dyDescent="0.3">
      <c r="A137" s="313" t="s">
        <v>9</v>
      </c>
      <c r="B137" s="1705" t="s">
        <v>1123</v>
      </c>
      <c r="C137" s="1706"/>
      <c r="D137" s="1706"/>
      <c r="E137" s="1707"/>
    </row>
    <row r="138" spans="1:5" ht="26.25" customHeight="1" thickBot="1" x14ac:dyDescent="0.3">
      <c r="A138" s="313" t="s">
        <v>13</v>
      </c>
      <c r="B138" s="1740" t="s">
        <v>1121</v>
      </c>
      <c r="C138" s="1741"/>
      <c r="D138" s="1741"/>
      <c r="E138" s="1742"/>
    </row>
    <row r="139" spans="1:5" ht="17.25" customHeight="1" x14ac:dyDescent="0.25">
      <c r="A139" s="1189"/>
      <c r="B139" s="325">
        <v>2019</v>
      </c>
      <c r="C139" s="325">
        <v>2020</v>
      </c>
      <c r="D139" s="325">
        <v>2021</v>
      </c>
      <c r="E139" s="325">
        <v>2022</v>
      </c>
    </row>
    <row r="140" spans="1:5" ht="17.25" customHeight="1" thickBot="1" x14ac:dyDescent="0.3">
      <c r="A140" s="1190"/>
      <c r="B140" s="354" t="s">
        <v>5</v>
      </c>
      <c r="C140" s="354" t="s">
        <v>6</v>
      </c>
      <c r="D140" s="354" t="s">
        <v>6</v>
      </c>
      <c r="E140" s="354" t="s">
        <v>6</v>
      </c>
    </row>
    <row r="141" spans="1:5" ht="17.25" customHeight="1" thickBot="1" x14ac:dyDescent="0.3">
      <c r="A141" s="313" t="s">
        <v>8</v>
      </c>
      <c r="B141" s="355">
        <v>47</v>
      </c>
      <c r="C141" s="355">
        <v>47</v>
      </c>
      <c r="D141" s="355">
        <v>47</v>
      </c>
      <c r="E141" s="355">
        <v>47</v>
      </c>
    </row>
    <row r="142" spans="1:5" ht="17.25" customHeight="1" thickBot="1" x14ac:dyDescent="0.3">
      <c r="A142" s="313" t="s">
        <v>14</v>
      </c>
      <c r="B142" s="355">
        <f>B171</f>
        <v>74500</v>
      </c>
      <c r="C142" s="355">
        <f>C171</f>
        <v>69650</v>
      </c>
      <c r="D142" s="355">
        <f>D171</f>
        <v>82500</v>
      </c>
      <c r="E142" s="355">
        <f>E171</f>
        <v>82500</v>
      </c>
    </row>
    <row r="143" spans="1:5" ht="17.25" customHeight="1" thickBot="1" x14ac:dyDescent="0.3">
      <c r="A143" s="313" t="s">
        <v>20</v>
      </c>
      <c r="B143" s="355">
        <f>B142/B141</f>
        <v>1585.1063829787233</v>
      </c>
      <c r="C143" s="355">
        <f>C142/C141</f>
        <v>1481.9148936170213</v>
      </c>
      <c r="D143" s="355">
        <f>D142/D141</f>
        <v>1755.3191489361702</v>
      </c>
      <c r="E143" s="355">
        <f>E142/E141</f>
        <v>1755.3191489361702</v>
      </c>
    </row>
    <row r="144" spans="1:5" ht="17.25" customHeight="1" thickBot="1" x14ac:dyDescent="0.3">
      <c r="A144" s="313" t="s">
        <v>15</v>
      </c>
      <c r="B144" s="332" t="s">
        <v>19</v>
      </c>
      <c r="C144" s="461">
        <f t="shared" ref="C144:E146" si="3">C141/B141-1</f>
        <v>0</v>
      </c>
      <c r="D144" s="461">
        <f t="shared" si="3"/>
        <v>0</v>
      </c>
      <c r="E144" s="461">
        <f t="shared" si="3"/>
        <v>0</v>
      </c>
    </row>
    <row r="145" spans="1:9" ht="17.25" customHeight="1" thickBot="1" x14ac:dyDescent="0.3">
      <c r="A145" s="313" t="s">
        <v>16</v>
      </c>
      <c r="B145" s="332" t="s">
        <v>19</v>
      </c>
      <c r="C145" s="461">
        <f t="shared" si="3"/>
        <v>-6.5100671140939648E-2</v>
      </c>
      <c r="D145" s="461">
        <f t="shared" si="3"/>
        <v>0.18449389806173722</v>
      </c>
      <c r="E145" s="461">
        <f t="shared" si="3"/>
        <v>0</v>
      </c>
    </row>
    <row r="146" spans="1:9" ht="17.25" customHeight="1" thickBot="1" x14ac:dyDescent="0.3">
      <c r="A146" s="313" t="s">
        <v>17</v>
      </c>
      <c r="B146" s="332" t="s">
        <v>19</v>
      </c>
      <c r="C146" s="461">
        <f t="shared" si="3"/>
        <v>-6.5100671140939537E-2</v>
      </c>
      <c r="D146" s="461">
        <f t="shared" si="3"/>
        <v>0.18449389806173722</v>
      </c>
      <c r="E146" s="461">
        <f t="shared" si="3"/>
        <v>0</v>
      </c>
    </row>
    <row r="147" spans="1:9" ht="17.25" customHeight="1" thickBot="1" x14ac:dyDescent="0.3">
      <c r="A147" s="1210" t="s">
        <v>1124</v>
      </c>
      <c r="B147" s="1211"/>
      <c r="C147" s="1211"/>
      <c r="D147" s="1211"/>
      <c r="E147" s="1212"/>
    </row>
    <row r="148" spans="1:9" ht="17.25" customHeight="1" x14ac:dyDescent="0.25">
      <c r="A148" s="1189"/>
      <c r="B148" s="325">
        <v>2019</v>
      </c>
      <c r="C148" s="325">
        <v>2020</v>
      </c>
      <c r="D148" s="325">
        <v>2021</v>
      </c>
      <c r="E148" s="325">
        <v>2022</v>
      </c>
    </row>
    <row r="149" spans="1:9" ht="17.25" customHeight="1" thickBot="1" x14ac:dyDescent="0.3">
      <c r="A149" s="1190"/>
      <c r="B149" s="354" t="s">
        <v>5</v>
      </c>
      <c r="C149" s="354" t="s">
        <v>6</v>
      </c>
      <c r="D149" s="354" t="s">
        <v>6</v>
      </c>
      <c r="E149" s="354" t="s">
        <v>6</v>
      </c>
    </row>
    <row r="150" spans="1:9" ht="17.25" customHeight="1" thickBot="1" x14ac:dyDescent="0.3">
      <c r="A150" s="462" t="s">
        <v>0</v>
      </c>
      <c r="B150" s="463">
        <f>B151</f>
        <v>40000</v>
      </c>
      <c r="C150" s="463">
        <f>C151</f>
        <v>41500</v>
      </c>
      <c r="D150" s="463">
        <f>D151</f>
        <v>41500</v>
      </c>
      <c r="E150" s="463">
        <f>E151</f>
        <v>41500</v>
      </c>
    </row>
    <row r="151" spans="1:9" ht="17.25" customHeight="1" thickBot="1" x14ac:dyDescent="0.3">
      <c r="A151" s="464" t="s">
        <v>28</v>
      </c>
      <c r="B151" s="465">
        <v>40000</v>
      </c>
      <c r="C151" s="466">
        <v>41500</v>
      </c>
      <c r="D151" s="466">
        <v>41500</v>
      </c>
      <c r="E151" s="466">
        <v>41500</v>
      </c>
    </row>
    <row r="152" spans="1:9" ht="17.25" customHeight="1" thickBot="1" x14ac:dyDescent="0.3">
      <c r="A152" s="464" t="s">
        <v>29</v>
      </c>
      <c r="B152" s="466"/>
      <c r="C152" s="466"/>
      <c r="D152" s="466"/>
      <c r="E152" s="466"/>
      <c r="F152" s="443"/>
      <c r="G152" s="443"/>
      <c r="H152" s="443"/>
      <c r="I152" s="443"/>
    </row>
    <row r="153" spans="1:9" ht="27.75" customHeight="1" thickBot="1" x14ac:dyDescent="0.3">
      <c r="A153" s="462" t="s">
        <v>25</v>
      </c>
      <c r="B153" s="463">
        <f>B154</f>
        <v>6500</v>
      </c>
      <c r="C153" s="463">
        <f>C154</f>
        <v>7000</v>
      </c>
      <c r="D153" s="463">
        <f>D154</f>
        <v>7000</v>
      </c>
      <c r="E153" s="463">
        <f>E154</f>
        <v>7000</v>
      </c>
      <c r="G153" s="443"/>
      <c r="H153" s="443"/>
      <c r="I153" s="443"/>
    </row>
    <row r="154" spans="1:9" ht="23.25" customHeight="1" thickBot="1" x14ac:dyDescent="0.3">
      <c r="A154" s="464" t="s">
        <v>28</v>
      </c>
      <c r="B154" s="465">
        <v>6500</v>
      </c>
      <c r="C154" s="463">
        <v>7000</v>
      </c>
      <c r="D154" s="463">
        <v>7000</v>
      </c>
      <c r="E154" s="463">
        <v>7000</v>
      </c>
      <c r="G154" s="443"/>
      <c r="H154" s="443"/>
      <c r="I154" s="443"/>
    </row>
    <row r="155" spans="1:9" ht="17.25" customHeight="1" thickBot="1" x14ac:dyDescent="0.3">
      <c r="A155" s="464" t="s">
        <v>29</v>
      </c>
      <c r="B155" s="466"/>
      <c r="C155" s="463"/>
      <c r="D155" s="463"/>
      <c r="E155" s="463"/>
      <c r="G155" s="443"/>
      <c r="H155" s="443"/>
      <c r="I155" s="443"/>
    </row>
    <row r="156" spans="1:9" ht="17.25" customHeight="1" thickBot="1" x14ac:dyDescent="0.3">
      <c r="A156" s="462" t="s">
        <v>1</v>
      </c>
      <c r="B156" s="466">
        <v>28000</v>
      </c>
      <c r="C156" s="463">
        <v>21150</v>
      </c>
      <c r="D156" s="463">
        <f>D157</f>
        <v>34000</v>
      </c>
      <c r="E156" s="463">
        <f>E157</f>
        <v>34000</v>
      </c>
      <c r="G156" s="443"/>
      <c r="H156" s="443"/>
      <c r="I156" s="443"/>
    </row>
    <row r="157" spans="1:9" ht="17.25" customHeight="1" thickBot="1" x14ac:dyDescent="0.3">
      <c r="A157" s="464" t="s">
        <v>28</v>
      </c>
      <c r="B157" s="465">
        <v>28000</v>
      </c>
      <c r="C157" s="463">
        <v>21150</v>
      </c>
      <c r="D157" s="467">
        <v>34000</v>
      </c>
      <c r="E157" s="467">
        <v>34000</v>
      </c>
    </row>
    <row r="158" spans="1:9" ht="17.25" customHeight="1" thickBot="1" x14ac:dyDescent="0.3">
      <c r="A158" s="464" t="s">
        <v>29</v>
      </c>
      <c r="B158" s="466">
        <v>0</v>
      </c>
      <c r="C158" s="463">
        <v>0</v>
      </c>
      <c r="D158" s="463">
        <v>0</v>
      </c>
      <c r="E158" s="463">
        <v>0</v>
      </c>
    </row>
    <row r="159" spans="1:9" ht="17.25" customHeight="1" thickBot="1" x14ac:dyDescent="0.3">
      <c r="A159" s="462" t="s">
        <v>2</v>
      </c>
      <c r="B159" s="466">
        <v>0</v>
      </c>
      <c r="C159" s="463">
        <v>0</v>
      </c>
      <c r="D159" s="463">
        <v>0</v>
      </c>
      <c r="E159" s="463">
        <v>0</v>
      </c>
      <c r="G159" s="443"/>
    </row>
    <row r="160" spans="1:9" ht="17.25" customHeight="1" thickBot="1" x14ac:dyDescent="0.3">
      <c r="A160" s="464" t="s">
        <v>28</v>
      </c>
      <c r="B160" s="466">
        <v>0</v>
      </c>
      <c r="C160" s="463">
        <v>0</v>
      </c>
      <c r="D160" s="463">
        <v>0</v>
      </c>
      <c r="E160" s="463">
        <v>0</v>
      </c>
    </row>
    <row r="161" spans="1:5" ht="17.25" customHeight="1" thickBot="1" x14ac:dyDescent="0.3">
      <c r="A161" s="464" t="s">
        <v>29</v>
      </c>
      <c r="B161" s="466">
        <v>0</v>
      </c>
      <c r="C161" s="463">
        <v>0</v>
      </c>
      <c r="D161" s="463">
        <v>0</v>
      </c>
      <c r="E161" s="463">
        <v>0</v>
      </c>
    </row>
    <row r="162" spans="1:5" ht="17.25" customHeight="1" thickBot="1" x14ac:dyDescent="0.3">
      <c r="A162" s="462" t="s">
        <v>21</v>
      </c>
      <c r="B162" s="466">
        <v>0</v>
      </c>
      <c r="C162" s="463">
        <v>0</v>
      </c>
      <c r="D162" s="463">
        <v>0</v>
      </c>
      <c r="E162" s="463">
        <v>0</v>
      </c>
    </row>
    <row r="163" spans="1:5" ht="17.25" customHeight="1" thickBot="1" x14ac:dyDescent="0.3">
      <c r="A163" s="464" t="s">
        <v>28</v>
      </c>
      <c r="B163" s="466">
        <v>0</v>
      </c>
      <c r="C163" s="463">
        <v>0</v>
      </c>
      <c r="D163" s="463">
        <v>0</v>
      </c>
      <c r="E163" s="463">
        <v>0</v>
      </c>
    </row>
    <row r="164" spans="1:5" ht="17.25" customHeight="1" thickBot="1" x14ac:dyDescent="0.3">
      <c r="A164" s="464" t="s">
        <v>29</v>
      </c>
      <c r="B164" s="466">
        <v>0</v>
      </c>
      <c r="C164" s="463">
        <v>0</v>
      </c>
      <c r="D164" s="463">
        <v>0</v>
      </c>
      <c r="E164" s="463">
        <v>0</v>
      </c>
    </row>
    <row r="165" spans="1:5" ht="17.25" customHeight="1" thickBot="1" x14ac:dyDescent="0.3">
      <c r="A165" s="462" t="s">
        <v>22</v>
      </c>
      <c r="B165" s="466">
        <f>B166+B167</f>
        <v>0</v>
      </c>
      <c r="C165" s="463">
        <f>C166+C167</f>
        <v>0</v>
      </c>
      <c r="D165" s="463">
        <f>D166+D167</f>
        <v>0</v>
      </c>
      <c r="E165" s="463">
        <f>E166+E167</f>
        <v>0</v>
      </c>
    </row>
    <row r="166" spans="1:5" ht="17.25" customHeight="1" thickBot="1" x14ac:dyDescent="0.3">
      <c r="A166" s="464" t="s">
        <v>28</v>
      </c>
      <c r="B166" s="465">
        <v>0</v>
      </c>
      <c r="C166" s="463">
        <v>0</v>
      </c>
      <c r="D166" s="467">
        <v>0</v>
      </c>
      <c r="E166" s="467">
        <v>0</v>
      </c>
    </row>
    <row r="167" spans="1:5" ht="17.25" customHeight="1" thickBot="1" x14ac:dyDescent="0.3">
      <c r="A167" s="464" t="s">
        <v>29</v>
      </c>
      <c r="B167" s="466">
        <v>0</v>
      </c>
      <c r="C167" s="463">
        <v>0</v>
      </c>
      <c r="D167" s="463">
        <v>0</v>
      </c>
      <c r="E167" s="463">
        <v>0</v>
      </c>
    </row>
    <row r="168" spans="1:5" ht="17.25" customHeight="1" thickBot="1" x14ac:dyDescent="0.3">
      <c r="A168" s="462" t="s">
        <v>3</v>
      </c>
      <c r="B168" s="466">
        <v>0</v>
      </c>
      <c r="C168" s="463">
        <v>0</v>
      </c>
      <c r="D168" s="463">
        <f>C168*1.03*0.99</f>
        <v>0</v>
      </c>
      <c r="E168" s="463">
        <f>D168*1.03*0.99</f>
        <v>0</v>
      </c>
    </row>
    <row r="169" spans="1:5" ht="21.75" customHeight="1" thickBot="1" x14ac:dyDescent="0.3">
      <c r="A169" s="464" t="s">
        <v>28</v>
      </c>
      <c r="B169" s="466"/>
      <c r="C169" s="468"/>
      <c r="D169" s="468"/>
      <c r="E169" s="468"/>
    </row>
    <row r="170" spans="1:5" ht="17.25" customHeight="1" thickBot="1" x14ac:dyDescent="0.3">
      <c r="A170" s="464" t="s">
        <v>29</v>
      </c>
      <c r="B170" s="466"/>
      <c r="C170" s="470"/>
      <c r="D170" s="468"/>
      <c r="E170" s="468"/>
    </row>
    <row r="171" spans="1:5" ht="17.25" customHeight="1" thickBot="1" x14ac:dyDescent="0.3">
      <c r="A171" s="472" t="s">
        <v>35</v>
      </c>
      <c r="B171" s="473">
        <f>B168+B165+B162+B159+B156+B153+B150</f>
        <v>74500</v>
      </c>
      <c r="C171" s="473">
        <f>C168+C165+C162+C159+C156+C153+C150</f>
        <v>69650</v>
      </c>
      <c r="D171" s="473">
        <f>D168+D165+D162+D159+D156+D153+D150</f>
        <v>82500</v>
      </c>
      <c r="E171" s="473">
        <f>E168+E165+E162+E159+E156+E153+E150</f>
        <v>82500</v>
      </c>
    </row>
    <row r="172" spans="1:5" ht="17.25" customHeight="1" thickBot="1" x14ac:dyDescent="0.3">
      <c r="A172" s="440" t="s">
        <v>27</v>
      </c>
      <c r="B172" s="474">
        <f>IF(B171-B142=0,0,"Error")</f>
        <v>0</v>
      </c>
      <c r="C172" s="474">
        <f>IF(C171-C142=0,0,"Error")</f>
        <v>0</v>
      </c>
      <c r="D172" s="474">
        <f>IF(D171-D142=0,0,"Error")</f>
        <v>0</v>
      </c>
      <c r="E172" s="474">
        <f>IF(E171-E142=0,0,"Error")</f>
        <v>0</v>
      </c>
    </row>
    <row r="173" spans="1:5" ht="21" customHeight="1" thickBot="1" x14ac:dyDescent="0.3">
      <c r="A173" s="481" t="s">
        <v>55</v>
      </c>
      <c r="B173" s="1705" t="s">
        <v>1125</v>
      </c>
      <c r="C173" s="1706"/>
      <c r="D173" s="1706"/>
      <c r="E173" s="1707"/>
    </row>
    <row r="174" spans="1:5" ht="23.25" customHeight="1" thickBot="1" x14ac:dyDescent="0.3">
      <c r="A174" s="324" t="s">
        <v>9</v>
      </c>
      <c r="B174" s="1705" t="s">
        <v>1126</v>
      </c>
      <c r="C174" s="1706"/>
      <c r="D174" s="1706"/>
      <c r="E174" s="1707"/>
    </row>
    <row r="175" spans="1:5" ht="24.75" customHeight="1" thickBot="1" x14ac:dyDescent="0.3">
      <c r="A175" s="324" t="s">
        <v>13</v>
      </c>
      <c r="B175" s="1740" t="s">
        <v>1121</v>
      </c>
      <c r="C175" s="1741"/>
      <c r="D175" s="1741"/>
      <c r="E175" s="1742"/>
    </row>
    <row r="176" spans="1:5" ht="17.25" customHeight="1" x14ac:dyDescent="0.25">
      <c r="A176" s="1189"/>
      <c r="B176" s="325">
        <v>2019</v>
      </c>
      <c r="C176" s="325">
        <v>2020</v>
      </c>
      <c r="D176" s="325">
        <v>2021</v>
      </c>
      <c r="E176" s="325">
        <v>2022</v>
      </c>
    </row>
    <row r="177" spans="1:10" ht="17.25" customHeight="1" thickBot="1" x14ac:dyDescent="0.3">
      <c r="A177" s="1190"/>
      <c r="B177" s="354" t="s">
        <v>5</v>
      </c>
      <c r="C177" s="354" t="s">
        <v>6</v>
      </c>
      <c r="D177" s="354" t="s">
        <v>6</v>
      </c>
      <c r="E177" s="354" t="s">
        <v>6</v>
      </c>
    </row>
    <row r="178" spans="1:10" ht="17.25" customHeight="1" thickBot="1" x14ac:dyDescent="0.3">
      <c r="A178" s="313" t="s">
        <v>8</v>
      </c>
      <c r="B178" s="355">
        <v>9</v>
      </c>
      <c r="C178" s="355">
        <v>9</v>
      </c>
      <c r="D178" s="355">
        <v>9</v>
      </c>
      <c r="E178" s="355">
        <v>9</v>
      </c>
    </row>
    <row r="179" spans="1:10" ht="17.25" customHeight="1" thickBot="1" x14ac:dyDescent="0.3">
      <c r="A179" s="313" t="s">
        <v>14</v>
      </c>
      <c r="B179" s="355">
        <f>B208</f>
        <v>14292</v>
      </c>
      <c r="C179" s="355">
        <f>C208</f>
        <v>16000</v>
      </c>
      <c r="D179" s="355">
        <f>D208</f>
        <v>16000</v>
      </c>
      <c r="E179" s="355">
        <f>E208</f>
        <v>16000</v>
      </c>
      <c r="F179" s="443"/>
    </row>
    <row r="180" spans="1:10" ht="17.25" customHeight="1" thickBot="1" x14ac:dyDescent="0.3">
      <c r="A180" s="313" t="s">
        <v>20</v>
      </c>
      <c r="B180" s="355">
        <f>B179/B178</f>
        <v>1588</v>
      </c>
      <c r="C180" s="355">
        <f>C179/C178</f>
        <v>1777.7777777777778</v>
      </c>
      <c r="D180" s="355">
        <f>D179/D178</f>
        <v>1777.7777777777778</v>
      </c>
      <c r="E180" s="355">
        <f>E179/E178</f>
        <v>1777.7777777777778</v>
      </c>
    </row>
    <row r="181" spans="1:10" ht="17.25" customHeight="1" thickBot="1" x14ac:dyDescent="0.3">
      <c r="A181" s="313" t="s">
        <v>15</v>
      </c>
      <c r="B181" s="332" t="s">
        <v>19</v>
      </c>
      <c r="C181" s="461">
        <f t="shared" ref="C181:E183" si="4">C178/B178-1</f>
        <v>0</v>
      </c>
      <c r="D181" s="461">
        <f t="shared" si="4"/>
        <v>0</v>
      </c>
      <c r="E181" s="461">
        <f t="shared" si="4"/>
        <v>0</v>
      </c>
    </row>
    <row r="182" spans="1:10" ht="17.25" customHeight="1" thickBot="1" x14ac:dyDescent="0.3">
      <c r="A182" s="313" t="s">
        <v>16</v>
      </c>
      <c r="B182" s="332" t="s">
        <v>19</v>
      </c>
      <c r="C182" s="461">
        <f t="shared" si="4"/>
        <v>0.1195074167366359</v>
      </c>
      <c r="D182" s="461">
        <f t="shared" si="4"/>
        <v>0</v>
      </c>
      <c r="E182" s="461">
        <f t="shared" si="4"/>
        <v>0</v>
      </c>
    </row>
    <row r="183" spans="1:10" ht="17.25" customHeight="1" thickBot="1" x14ac:dyDescent="0.3">
      <c r="A183" s="313" t="s">
        <v>17</v>
      </c>
      <c r="B183" s="332" t="s">
        <v>19</v>
      </c>
      <c r="C183" s="461">
        <f t="shared" si="4"/>
        <v>0.1195074167366359</v>
      </c>
      <c r="D183" s="461">
        <f t="shared" si="4"/>
        <v>0</v>
      </c>
      <c r="E183" s="461">
        <f t="shared" si="4"/>
        <v>0</v>
      </c>
    </row>
    <row r="184" spans="1:10" ht="17.25" customHeight="1" thickBot="1" x14ac:dyDescent="0.3">
      <c r="A184" s="1210" t="s">
        <v>1127</v>
      </c>
      <c r="B184" s="1211"/>
      <c r="C184" s="1211"/>
      <c r="D184" s="1211"/>
      <c r="E184" s="1212"/>
    </row>
    <row r="185" spans="1:10" ht="17.25" customHeight="1" x14ac:dyDescent="0.25">
      <c r="A185" s="1189"/>
      <c r="B185" s="325">
        <v>2019</v>
      </c>
      <c r="C185" s="325">
        <v>2020</v>
      </c>
      <c r="D185" s="325">
        <v>2021</v>
      </c>
      <c r="E185" s="325">
        <v>2022</v>
      </c>
    </row>
    <row r="186" spans="1:10" ht="17.25" customHeight="1" thickBot="1" x14ac:dyDescent="0.3">
      <c r="A186" s="1190"/>
      <c r="B186" s="354" t="s">
        <v>5</v>
      </c>
      <c r="C186" s="354" t="s">
        <v>6</v>
      </c>
      <c r="D186" s="354" t="s">
        <v>6</v>
      </c>
      <c r="E186" s="354" t="s">
        <v>6</v>
      </c>
    </row>
    <row r="187" spans="1:10" ht="13.5" customHeight="1" thickBot="1" x14ac:dyDescent="0.3">
      <c r="A187" s="462" t="s">
        <v>0</v>
      </c>
      <c r="B187" s="463">
        <f>B188</f>
        <v>7792</v>
      </c>
      <c r="C187" s="463">
        <f>C188</f>
        <v>8000</v>
      </c>
      <c r="D187" s="463">
        <f>D188</f>
        <v>8000</v>
      </c>
      <c r="E187" s="463">
        <f>E188</f>
        <v>8000</v>
      </c>
    </row>
    <row r="188" spans="1:10" ht="17.25" customHeight="1" thickBot="1" x14ac:dyDescent="0.3">
      <c r="A188" s="464" t="s">
        <v>28</v>
      </c>
      <c r="B188" s="465">
        <v>7792</v>
      </c>
      <c r="C188" s="466">
        <v>8000</v>
      </c>
      <c r="D188" s="466">
        <v>8000</v>
      </c>
      <c r="E188" s="466">
        <v>8000</v>
      </c>
      <c r="F188" s="443"/>
    </row>
    <row r="189" spans="1:10" ht="17.25" customHeight="1" thickBot="1" x14ac:dyDescent="0.3">
      <c r="A189" s="464" t="s">
        <v>29</v>
      </c>
      <c r="B189" s="466"/>
      <c r="C189" s="466"/>
      <c r="D189" s="466"/>
      <c r="E189" s="466"/>
    </row>
    <row r="190" spans="1:10" ht="27" customHeight="1" thickBot="1" x14ac:dyDescent="0.3">
      <c r="A190" s="462" t="s">
        <v>25</v>
      </c>
      <c r="B190" s="463">
        <f>B191</f>
        <v>1500</v>
      </c>
      <c r="C190" s="463">
        <f>C191</f>
        <v>2000</v>
      </c>
      <c r="D190" s="463">
        <f>D191</f>
        <v>2000</v>
      </c>
      <c r="E190" s="463">
        <f>E191</f>
        <v>2000</v>
      </c>
    </row>
    <row r="191" spans="1:10" ht="21.75" customHeight="1" thickBot="1" x14ac:dyDescent="0.3">
      <c r="A191" s="464" t="s">
        <v>28</v>
      </c>
      <c r="B191" s="465">
        <v>1500</v>
      </c>
      <c r="C191" s="463">
        <v>2000</v>
      </c>
      <c r="D191" s="463">
        <v>2000</v>
      </c>
      <c r="E191" s="463">
        <v>2000</v>
      </c>
    </row>
    <row r="192" spans="1:10" ht="17.25" customHeight="1" thickBot="1" x14ac:dyDescent="0.3">
      <c r="A192" s="464" t="s">
        <v>29</v>
      </c>
      <c r="B192" s="466"/>
      <c r="C192" s="463"/>
      <c r="D192" s="463"/>
      <c r="E192" s="463"/>
      <c r="G192" s="443"/>
      <c r="H192" s="443"/>
      <c r="I192" s="443"/>
      <c r="J192" s="443"/>
    </row>
    <row r="193" spans="1:10" ht="17.25" customHeight="1" thickBot="1" x14ac:dyDescent="0.3">
      <c r="A193" s="462" t="s">
        <v>1</v>
      </c>
      <c r="B193" s="482">
        <f>B194</f>
        <v>5000</v>
      </c>
      <c r="C193" s="482">
        <f>C194</f>
        <v>6000</v>
      </c>
      <c r="D193" s="482">
        <f>D194</f>
        <v>6000</v>
      </c>
      <c r="E193" s="482">
        <f>E194</f>
        <v>6000</v>
      </c>
    </row>
    <row r="194" spans="1:10" ht="17.25" customHeight="1" thickBot="1" x14ac:dyDescent="0.3">
      <c r="A194" s="464" t="s">
        <v>28</v>
      </c>
      <c r="B194" s="465">
        <v>5000</v>
      </c>
      <c r="C194" s="463">
        <v>6000</v>
      </c>
      <c r="D194" s="467">
        <v>6000</v>
      </c>
      <c r="E194" s="467">
        <v>6000</v>
      </c>
      <c r="G194" s="443"/>
      <c r="H194" s="443"/>
      <c r="I194" s="443"/>
      <c r="J194" s="443"/>
    </row>
    <row r="195" spans="1:10" ht="17.25" customHeight="1" thickBot="1" x14ac:dyDescent="0.3">
      <c r="A195" s="464" t="s">
        <v>29</v>
      </c>
      <c r="B195" s="466">
        <v>0</v>
      </c>
      <c r="C195" s="463">
        <v>0</v>
      </c>
      <c r="D195" s="463">
        <v>0</v>
      </c>
      <c r="E195" s="463">
        <v>0</v>
      </c>
    </row>
    <row r="196" spans="1:10" ht="17.25" customHeight="1" thickBot="1" x14ac:dyDescent="0.3">
      <c r="A196" s="462" t="s">
        <v>2</v>
      </c>
      <c r="B196" s="466">
        <v>0</v>
      </c>
      <c r="C196" s="463">
        <v>0</v>
      </c>
      <c r="D196" s="463">
        <v>0</v>
      </c>
      <c r="E196" s="463">
        <v>0</v>
      </c>
    </row>
    <row r="197" spans="1:10" ht="17.25" customHeight="1" thickBot="1" x14ac:dyDescent="0.3">
      <c r="A197" s="464" t="s">
        <v>28</v>
      </c>
      <c r="B197" s="466">
        <v>0</v>
      </c>
      <c r="C197" s="463">
        <v>0</v>
      </c>
      <c r="D197" s="463">
        <v>0</v>
      </c>
      <c r="E197" s="463">
        <v>0</v>
      </c>
    </row>
    <row r="198" spans="1:10" ht="17.25" customHeight="1" thickBot="1" x14ac:dyDescent="0.3">
      <c r="A198" s="464" t="s">
        <v>29</v>
      </c>
      <c r="B198" s="466">
        <v>0</v>
      </c>
      <c r="C198" s="463">
        <v>0</v>
      </c>
      <c r="D198" s="463">
        <v>0</v>
      </c>
      <c r="E198" s="463">
        <v>0</v>
      </c>
    </row>
    <row r="199" spans="1:10" ht="17.25" customHeight="1" thickBot="1" x14ac:dyDescent="0.3">
      <c r="A199" s="462" t="s">
        <v>21</v>
      </c>
      <c r="B199" s="466">
        <v>0</v>
      </c>
      <c r="C199" s="463">
        <v>0</v>
      </c>
      <c r="D199" s="463">
        <v>0</v>
      </c>
      <c r="E199" s="463">
        <v>0</v>
      </c>
    </row>
    <row r="200" spans="1:10" ht="17.25" customHeight="1" thickBot="1" x14ac:dyDescent="0.3">
      <c r="A200" s="464" t="s">
        <v>28</v>
      </c>
      <c r="B200" s="466">
        <v>0</v>
      </c>
      <c r="C200" s="463">
        <v>0</v>
      </c>
      <c r="D200" s="463">
        <v>0</v>
      </c>
      <c r="E200" s="463">
        <v>0</v>
      </c>
    </row>
    <row r="201" spans="1:10" ht="17.25" customHeight="1" thickBot="1" x14ac:dyDescent="0.3">
      <c r="A201" s="464" t="s">
        <v>29</v>
      </c>
      <c r="B201" s="466">
        <v>0</v>
      </c>
      <c r="C201" s="463">
        <v>0</v>
      </c>
      <c r="D201" s="463">
        <v>0</v>
      </c>
      <c r="E201" s="463">
        <v>0</v>
      </c>
    </row>
    <row r="202" spans="1:10" ht="17.25" customHeight="1" thickBot="1" x14ac:dyDescent="0.3">
      <c r="A202" s="462" t="s">
        <v>22</v>
      </c>
      <c r="B202" s="466">
        <f>B203+B204</f>
        <v>0</v>
      </c>
      <c r="C202" s="463">
        <f>C203+C204</f>
        <v>0</v>
      </c>
      <c r="D202" s="463">
        <f>D203+D204</f>
        <v>0</v>
      </c>
      <c r="E202" s="463">
        <f>E203+E204</f>
        <v>0</v>
      </c>
    </row>
    <row r="203" spans="1:10" ht="17.25" customHeight="1" thickBot="1" x14ac:dyDescent="0.3">
      <c r="A203" s="464" t="s">
        <v>28</v>
      </c>
      <c r="B203" s="465">
        <v>0</v>
      </c>
      <c r="C203" s="463">
        <v>0</v>
      </c>
      <c r="D203" s="467">
        <v>0</v>
      </c>
      <c r="E203" s="467">
        <v>0</v>
      </c>
    </row>
    <row r="204" spans="1:10" ht="17.25" customHeight="1" thickBot="1" x14ac:dyDescent="0.3">
      <c r="A204" s="464" t="s">
        <v>29</v>
      </c>
      <c r="B204" s="466">
        <v>0</v>
      </c>
      <c r="C204" s="463">
        <v>0</v>
      </c>
      <c r="D204" s="463">
        <v>0</v>
      </c>
      <c r="E204" s="463">
        <v>0</v>
      </c>
    </row>
    <row r="205" spans="1:10" ht="17.25" customHeight="1" thickBot="1" x14ac:dyDescent="0.3">
      <c r="A205" s="462" t="s">
        <v>3</v>
      </c>
      <c r="B205" s="466">
        <v>0</v>
      </c>
      <c r="C205" s="463">
        <v>0</v>
      </c>
      <c r="D205" s="463">
        <f>C205*1.03*0.99</f>
        <v>0</v>
      </c>
      <c r="E205" s="463">
        <f>D205*1.03*0.99</f>
        <v>0</v>
      </c>
    </row>
    <row r="206" spans="1:10" ht="24" customHeight="1" thickBot="1" x14ac:dyDescent="0.3">
      <c r="A206" s="464" t="s">
        <v>28</v>
      </c>
      <c r="B206" s="466">
        <v>0</v>
      </c>
      <c r="C206" s="468"/>
      <c r="D206" s="468"/>
      <c r="E206" s="468"/>
    </row>
    <row r="207" spans="1:10" ht="17.25" customHeight="1" thickBot="1" x14ac:dyDescent="0.3">
      <c r="A207" s="464" t="s">
        <v>29</v>
      </c>
      <c r="B207" s="466"/>
      <c r="C207" s="470"/>
      <c r="D207" s="468"/>
      <c r="E207" s="468"/>
    </row>
    <row r="208" spans="1:10" ht="17.25" customHeight="1" thickBot="1" x14ac:dyDescent="0.3">
      <c r="A208" s="483" t="s">
        <v>36</v>
      </c>
      <c r="B208" s="473">
        <f>B205+B202+B199+B196+B193+B190+B187</f>
        <v>14292</v>
      </c>
      <c r="C208" s="473">
        <f>C205+C202+C199+C196+C193+C190+C187</f>
        <v>16000</v>
      </c>
      <c r="D208" s="473">
        <f>D205+D202+D199+D196+D193+D190+D187</f>
        <v>16000</v>
      </c>
      <c r="E208" s="473">
        <f>E205+E202+E199+E196+E193+E190+E187</f>
        <v>16000</v>
      </c>
    </row>
    <row r="209" spans="1:11" ht="17.25" customHeight="1" thickBot="1" x14ac:dyDescent="0.3">
      <c r="A209" s="484" t="s">
        <v>27</v>
      </c>
      <c r="B209" s="474">
        <v>0</v>
      </c>
      <c r="C209" s="474">
        <f>IF(C208-C179=0,0,"Error")</f>
        <v>0</v>
      </c>
      <c r="D209" s="474">
        <f>IF(D208-D179=0,0,"Error")</f>
        <v>0</v>
      </c>
      <c r="E209" s="474">
        <f>IF(E208-E179=0,0,"Error")</f>
        <v>0</v>
      </c>
      <c r="G209" s="443"/>
    </row>
    <row r="210" spans="1:11" ht="17.25" customHeight="1" thickBot="1" x14ac:dyDescent="0.3">
      <c r="A210" s="1201" t="s">
        <v>57</v>
      </c>
      <c r="B210" s="1202"/>
      <c r="C210" s="1202"/>
      <c r="D210" s="1202"/>
      <c r="E210" s="1203"/>
    </row>
    <row r="211" spans="1:11" ht="15.75" thickBot="1" x14ac:dyDescent="0.3">
      <c r="A211" s="1201" t="s">
        <v>1128</v>
      </c>
      <c r="B211" s="1202"/>
      <c r="C211" s="1202"/>
      <c r="D211" s="1202"/>
      <c r="E211" s="1203"/>
    </row>
    <row r="212" spans="1:11" ht="15.75" thickBot="1" x14ac:dyDescent="0.3">
      <c r="A212" s="485" t="s">
        <v>58</v>
      </c>
      <c r="B212" s="1961" t="s">
        <v>1129</v>
      </c>
      <c r="C212" s="1962"/>
      <c r="D212" s="1963"/>
      <c r="E212" s="1964"/>
    </row>
    <row r="213" spans="1:11" ht="34.5" thickBot="1" x14ac:dyDescent="0.3">
      <c r="A213" s="323" t="s">
        <v>75</v>
      </c>
      <c r="B213" s="486" t="s">
        <v>1130</v>
      </c>
      <c r="C213" s="386" t="s">
        <v>981</v>
      </c>
      <c r="D213" s="1965" t="s">
        <v>1131</v>
      </c>
      <c r="E213" s="1966"/>
    </row>
    <row r="214" spans="1:11" ht="38.25" customHeight="1" thickBot="1" x14ac:dyDescent="0.3">
      <c r="A214" s="313" t="s">
        <v>9</v>
      </c>
      <c r="B214" s="1194" t="s">
        <v>1132</v>
      </c>
      <c r="C214" s="1195"/>
      <c r="D214" s="1195"/>
      <c r="E214" s="1196"/>
    </row>
    <row r="215" spans="1:11" ht="11.25" customHeight="1" thickBot="1" x14ac:dyDescent="0.3">
      <c r="A215" s="313" t="s">
        <v>13</v>
      </c>
      <c r="B215" s="1198" t="s">
        <v>1133</v>
      </c>
      <c r="C215" s="1199"/>
      <c r="D215" s="1199"/>
      <c r="E215" s="1200"/>
    </row>
    <row r="216" spans="1:11" ht="17.25" customHeight="1" x14ac:dyDescent="0.25">
      <c r="A216" s="1189"/>
      <c r="B216" s="325">
        <v>2019</v>
      </c>
      <c r="C216" s="325">
        <v>2020</v>
      </c>
      <c r="D216" s="325">
        <v>2021</v>
      </c>
      <c r="E216" s="325">
        <v>2022</v>
      </c>
    </row>
    <row r="217" spans="1:11" ht="15.75" thickBot="1" x14ac:dyDescent="0.3">
      <c r="A217" s="1190"/>
      <c r="B217" s="354" t="s">
        <v>5</v>
      </c>
      <c r="C217" s="354" t="s">
        <v>6</v>
      </c>
      <c r="D217" s="354" t="s">
        <v>6</v>
      </c>
      <c r="E217" s="354" t="s">
        <v>6</v>
      </c>
    </row>
    <row r="218" spans="1:11" ht="12.75" customHeight="1" thickBot="1" x14ac:dyDescent="0.3">
      <c r="A218" s="313" t="s">
        <v>8</v>
      </c>
      <c r="B218" s="355">
        <v>1</v>
      </c>
      <c r="C218" s="355">
        <v>1</v>
      </c>
      <c r="D218" s="355">
        <v>1</v>
      </c>
      <c r="E218" s="355"/>
    </row>
    <row r="219" spans="1:11" ht="17.25" customHeight="1" thickBot="1" x14ac:dyDescent="0.3">
      <c r="A219" s="313" t="s">
        <v>14</v>
      </c>
      <c r="B219" s="355">
        <v>540</v>
      </c>
      <c r="C219" s="355">
        <v>4000</v>
      </c>
      <c r="D219" s="355">
        <v>4000</v>
      </c>
      <c r="E219" s="355">
        <v>0</v>
      </c>
    </row>
    <row r="220" spans="1:11" ht="15.75" thickBot="1" x14ac:dyDescent="0.3">
      <c r="A220" s="313" t="s">
        <v>20</v>
      </c>
      <c r="B220" s="355">
        <f>B219/B218</f>
        <v>540</v>
      </c>
      <c r="C220" s="355">
        <f>C219/C218</f>
        <v>4000</v>
      </c>
      <c r="D220" s="355">
        <f>D219/D218</f>
        <v>4000</v>
      </c>
      <c r="E220" s="355" t="e">
        <f>E219/E218</f>
        <v>#DIV/0!</v>
      </c>
      <c r="G220" s="443"/>
      <c r="H220" s="443"/>
      <c r="I220" s="443"/>
      <c r="J220" s="443"/>
      <c r="K220" s="443"/>
    </row>
    <row r="221" spans="1:11" ht="15.75" thickBot="1" x14ac:dyDescent="0.3">
      <c r="A221" s="313" t="s">
        <v>15</v>
      </c>
      <c r="B221" s="332" t="s">
        <v>19</v>
      </c>
      <c r="C221" s="461">
        <f t="shared" ref="C221:E223" si="5">C218/B218-1</f>
        <v>0</v>
      </c>
      <c r="D221" s="461">
        <f t="shared" si="5"/>
        <v>0</v>
      </c>
      <c r="E221" s="461">
        <f t="shared" si="5"/>
        <v>-1</v>
      </c>
    </row>
    <row r="222" spans="1:11" ht="15.75" thickBot="1" x14ac:dyDescent="0.3">
      <c r="A222" s="313" t="s">
        <v>16</v>
      </c>
      <c r="B222" s="332" t="s">
        <v>19</v>
      </c>
      <c r="C222" s="461">
        <f t="shared" si="5"/>
        <v>6.4074074074074074</v>
      </c>
      <c r="D222" s="461">
        <f t="shared" si="5"/>
        <v>0</v>
      </c>
      <c r="E222" s="461">
        <f t="shared" si="5"/>
        <v>-1</v>
      </c>
    </row>
    <row r="223" spans="1:11" ht="15.75" thickBot="1" x14ac:dyDescent="0.3">
      <c r="A223" s="313" t="s">
        <v>17</v>
      </c>
      <c r="B223" s="332" t="s">
        <v>19</v>
      </c>
      <c r="C223" s="461">
        <f t="shared" si="5"/>
        <v>6.4074074074074074</v>
      </c>
      <c r="D223" s="461">
        <f t="shared" si="5"/>
        <v>0</v>
      </c>
      <c r="E223" s="461" t="e">
        <f t="shared" si="5"/>
        <v>#DIV/0!</v>
      </c>
    </row>
    <row r="224" spans="1:11" ht="15.75" thickBot="1" x14ac:dyDescent="0.3">
      <c r="A224" s="1210" t="s">
        <v>1134</v>
      </c>
      <c r="B224" s="1211"/>
      <c r="C224" s="1211"/>
      <c r="D224" s="1211"/>
      <c r="E224" s="1212"/>
    </row>
    <row r="225" spans="1:5" x14ac:dyDescent="0.25">
      <c r="A225" s="1189"/>
      <c r="B225" s="325">
        <v>2019</v>
      </c>
      <c r="C225" s="325">
        <v>2020</v>
      </c>
      <c r="D225" s="325">
        <v>2021</v>
      </c>
      <c r="E225" s="325">
        <v>2022</v>
      </c>
    </row>
    <row r="226" spans="1:5" ht="15.75" thickBot="1" x14ac:dyDescent="0.3">
      <c r="A226" s="1190"/>
      <c r="B226" s="354" t="s">
        <v>5</v>
      </c>
      <c r="C226" s="354" t="s">
        <v>6</v>
      </c>
      <c r="D226" s="354" t="s">
        <v>6</v>
      </c>
      <c r="E226" s="354" t="s">
        <v>6</v>
      </c>
    </row>
    <row r="227" spans="1:5" ht="12.75" customHeight="1" thickBot="1" x14ac:dyDescent="0.3">
      <c r="A227" s="462" t="s">
        <v>59</v>
      </c>
      <c r="B227" s="463">
        <f>B228+B229+B230+B231</f>
        <v>540</v>
      </c>
      <c r="C227" s="463">
        <f>C228+C229+C230+C231</f>
        <v>4000</v>
      </c>
      <c r="D227" s="463">
        <f>D228+D229+D230+D231</f>
        <v>4000</v>
      </c>
      <c r="E227" s="463">
        <f>E228+E229+E230+E231</f>
        <v>0</v>
      </c>
    </row>
    <row r="228" spans="1:5" ht="15" customHeight="1" thickBot="1" x14ac:dyDescent="0.3">
      <c r="A228" s="464" t="s">
        <v>28</v>
      </c>
      <c r="B228" s="463">
        <v>540</v>
      </c>
      <c r="C228" s="463">
        <v>4000</v>
      </c>
      <c r="D228" s="463">
        <v>4000</v>
      </c>
      <c r="E228" s="463">
        <v>0</v>
      </c>
    </row>
    <row r="229" spans="1:5" ht="15.75" thickBot="1" x14ac:dyDescent="0.3">
      <c r="A229" s="464" t="s">
        <v>60</v>
      </c>
      <c r="B229" s="463"/>
      <c r="C229" s="463"/>
      <c r="D229" s="463"/>
      <c r="E229" s="463"/>
    </row>
    <row r="230" spans="1:5" ht="15.75" thickBot="1" x14ac:dyDescent="0.3">
      <c r="A230" s="464" t="s">
        <v>42</v>
      </c>
      <c r="B230" s="463"/>
      <c r="C230" s="463"/>
      <c r="D230" s="463"/>
      <c r="E230" s="463"/>
    </row>
    <row r="231" spans="1:5" ht="15.75" thickBot="1" x14ac:dyDescent="0.3">
      <c r="A231" s="464" t="s">
        <v>43</v>
      </c>
      <c r="B231" s="463"/>
      <c r="C231" s="463"/>
      <c r="D231" s="463"/>
      <c r="E231" s="463"/>
    </row>
    <row r="232" spans="1:5" ht="15.75" thickBot="1" x14ac:dyDescent="0.3">
      <c r="A232" s="462" t="s">
        <v>61</v>
      </c>
      <c r="B232" s="466">
        <f>B233+B234+B235+B236</f>
        <v>0</v>
      </c>
      <c r="C232" s="466">
        <f>C233+C234+C235+C236</f>
        <v>0</v>
      </c>
      <c r="D232" s="466">
        <f>D233+D234+D235+D236</f>
        <v>0</v>
      </c>
      <c r="E232" s="466">
        <f>E233+E234+E235+E236</f>
        <v>0</v>
      </c>
    </row>
    <row r="233" spans="1:5" ht="15.75" thickBot="1" x14ac:dyDescent="0.3">
      <c r="A233" s="464" t="s">
        <v>28</v>
      </c>
      <c r="B233" s="466">
        <v>0</v>
      </c>
      <c r="C233" s="463">
        <v>0</v>
      </c>
      <c r="D233" s="463">
        <v>0</v>
      </c>
      <c r="E233" s="463"/>
    </row>
    <row r="234" spans="1:5" ht="15.75" thickBot="1" x14ac:dyDescent="0.3">
      <c r="A234" s="464" t="s">
        <v>60</v>
      </c>
      <c r="B234" s="466"/>
      <c r="C234" s="463"/>
      <c r="D234" s="463"/>
      <c r="E234" s="463"/>
    </row>
    <row r="235" spans="1:5" ht="15.75" thickBot="1" x14ac:dyDescent="0.3">
      <c r="A235" s="464" t="s">
        <v>42</v>
      </c>
      <c r="B235" s="466"/>
      <c r="C235" s="463"/>
      <c r="D235" s="463"/>
      <c r="E235" s="463"/>
    </row>
    <row r="236" spans="1:5" ht="15.75" thickBot="1" x14ac:dyDescent="0.3">
      <c r="A236" s="464" t="s">
        <v>43</v>
      </c>
      <c r="B236" s="466"/>
      <c r="C236" s="463"/>
      <c r="D236" s="463"/>
      <c r="E236" s="463"/>
    </row>
    <row r="237" spans="1:5" ht="15.75" thickBot="1" x14ac:dyDescent="0.3">
      <c r="A237" s="472" t="s">
        <v>26</v>
      </c>
      <c r="B237" s="487">
        <f>B227+B232</f>
        <v>540</v>
      </c>
      <c r="C237" s="487">
        <f>C227+C232</f>
        <v>4000</v>
      </c>
      <c r="D237" s="487">
        <f>D227+D232</f>
        <v>4000</v>
      </c>
      <c r="E237" s="487">
        <f>E227+E232</f>
        <v>0</v>
      </c>
    </row>
    <row r="238" spans="1:5" ht="57" thickBot="1" x14ac:dyDescent="0.3">
      <c r="A238" s="323" t="s">
        <v>40</v>
      </c>
      <c r="B238" s="488" t="s">
        <v>1135</v>
      </c>
      <c r="C238" s="489" t="s">
        <v>981</v>
      </c>
      <c r="D238" s="1959" t="s">
        <v>1136</v>
      </c>
      <c r="E238" s="1960"/>
    </row>
    <row r="239" spans="1:5" ht="15.75" thickBot="1" x14ac:dyDescent="0.3">
      <c r="A239" s="313" t="s">
        <v>9</v>
      </c>
      <c r="B239" s="1194" t="s">
        <v>1132</v>
      </c>
      <c r="C239" s="1195"/>
      <c r="D239" s="1195"/>
      <c r="E239" s="1196"/>
    </row>
    <row r="240" spans="1:5" ht="24.75" customHeight="1" thickBot="1" x14ac:dyDescent="0.3">
      <c r="A240" s="313" t="s">
        <v>13</v>
      </c>
      <c r="B240" s="1198" t="s">
        <v>1137</v>
      </c>
      <c r="C240" s="1199"/>
      <c r="D240" s="1199"/>
      <c r="E240" s="1200"/>
    </row>
    <row r="241" spans="1:5" x14ac:dyDescent="0.25">
      <c r="A241" s="1189"/>
      <c r="B241" s="325">
        <v>2019</v>
      </c>
      <c r="C241" s="325">
        <v>2020</v>
      </c>
      <c r="D241" s="325">
        <v>2021</v>
      </c>
      <c r="E241" s="325">
        <v>2022</v>
      </c>
    </row>
    <row r="242" spans="1:5" ht="15.75" thickBot="1" x14ac:dyDescent="0.3">
      <c r="A242" s="1190"/>
      <c r="B242" s="354" t="s">
        <v>5</v>
      </c>
      <c r="C242" s="354" t="s">
        <v>6</v>
      </c>
      <c r="D242" s="354" t="s">
        <v>6</v>
      </c>
      <c r="E242" s="354" t="s">
        <v>6</v>
      </c>
    </row>
    <row r="243" spans="1:5" ht="15.75" thickBot="1" x14ac:dyDescent="0.3">
      <c r="A243" s="313" t="s">
        <v>8</v>
      </c>
      <c r="B243" s="355">
        <v>1</v>
      </c>
      <c r="C243" s="355">
        <v>0</v>
      </c>
      <c r="D243" s="355">
        <v>0</v>
      </c>
      <c r="E243" s="355">
        <v>0</v>
      </c>
    </row>
    <row r="244" spans="1:5" ht="15.75" thickBot="1" x14ac:dyDescent="0.3">
      <c r="A244" s="313" t="s">
        <v>14</v>
      </c>
      <c r="B244" s="355">
        <f>B262</f>
        <v>960</v>
      </c>
      <c r="C244" s="355">
        <f>C262</f>
        <v>0</v>
      </c>
      <c r="D244" s="355">
        <f>D262</f>
        <v>0</v>
      </c>
      <c r="E244" s="355">
        <f>E262</f>
        <v>0</v>
      </c>
    </row>
    <row r="245" spans="1:5" ht="15.75" thickBot="1" x14ac:dyDescent="0.3">
      <c r="A245" s="313" t="s">
        <v>20</v>
      </c>
      <c r="B245" s="355">
        <f>B244/B243</f>
        <v>960</v>
      </c>
      <c r="C245" s="355" t="e">
        <f>C244/C243</f>
        <v>#DIV/0!</v>
      </c>
      <c r="D245" s="355" t="e">
        <f>D244/D243</f>
        <v>#DIV/0!</v>
      </c>
      <c r="E245" s="355" t="e">
        <f>E244/E243</f>
        <v>#DIV/0!</v>
      </c>
    </row>
    <row r="246" spans="1:5" ht="15.75" thickBot="1" x14ac:dyDescent="0.3">
      <c r="A246" s="313" t="s">
        <v>15</v>
      </c>
      <c r="B246" s="332" t="s">
        <v>19</v>
      </c>
      <c r="C246" s="461">
        <f t="shared" ref="C246:E248" si="6">C243/B243-1</f>
        <v>-1</v>
      </c>
      <c r="D246" s="461" t="e">
        <f t="shared" si="6"/>
        <v>#DIV/0!</v>
      </c>
      <c r="E246" s="461" t="e">
        <f t="shared" si="6"/>
        <v>#DIV/0!</v>
      </c>
    </row>
    <row r="247" spans="1:5" ht="15.75" thickBot="1" x14ac:dyDescent="0.3">
      <c r="A247" s="313" t="s">
        <v>16</v>
      </c>
      <c r="B247" s="332" t="s">
        <v>19</v>
      </c>
      <c r="C247" s="461">
        <f t="shared" si="6"/>
        <v>-1</v>
      </c>
      <c r="D247" s="461" t="e">
        <f t="shared" si="6"/>
        <v>#DIV/0!</v>
      </c>
      <c r="E247" s="461" t="e">
        <f t="shared" si="6"/>
        <v>#DIV/0!</v>
      </c>
    </row>
    <row r="248" spans="1:5" ht="15.75" thickBot="1" x14ac:dyDescent="0.3">
      <c r="A248" s="313" t="s">
        <v>17</v>
      </c>
      <c r="B248" s="332" t="s">
        <v>19</v>
      </c>
      <c r="C248" s="461" t="e">
        <f t="shared" si="6"/>
        <v>#DIV/0!</v>
      </c>
      <c r="D248" s="461" t="e">
        <f t="shared" si="6"/>
        <v>#DIV/0!</v>
      </c>
      <c r="E248" s="461" t="e">
        <f t="shared" si="6"/>
        <v>#DIV/0!</v>
      </c>
    </row>
    <row r="249" spans="1:5" ht="15.75" thickBot="1" x14ac:dyDescent="0.3">
      <c r="A249" s="1210" t="s">
        <v>985</v>
      </c>
      <c r="B249" s="1211"/>
      <c r="C249" s="1211"/>
      <c r="D249" s="1211"/>
      <c r="E249" s="1212"/>
    </row>
    <row r="250" spans="1:5" x14ac:dyDescent="0.25">
      <c r="A250" s="1189"/>
      <c r="B250" s="325">
        <v>2019</v>
      </c>
      <c r="C250" s="325">
        <v>2020</v>
      </c>
      <c r="D250" s="325">
        <v>2021</v>
      </c>
      <c r="E250" s="325">
        <v>2022</v>
      </c>
    </row>
    <row r="251" spans="1:5" ht="15.75" thickBot="1" x14ac:dyDescent="0.3">
      <c r="A251" s="1190"/>
      <c r="B251" s="354" t="s">
        <v>5</v>
      </c>
      <c r="C251" s="354" t="s">
        <v>6</v>
      </c>
      <c r="D251" s="354" t="s">
        <v>6</v>
      </c>
      <c r="E251" s="354" t="s">
        <v>6</v>
      </c>
    </row>
    <row r="252" spans="1:5" ht="15.75" thickBot="1" x14ac:dyDescent="0.3">
      <c r="A252" s="462" t="s">
        <v>59</v>
      </c>
      <c r="B252" s="463">
        <f>B253+B254+B255+B256</f>
        <v>960</v>
      </c>
      <c r="C252" s="463">
        <f>C253+C254+C255+C256</f>
        <v>0</v>
      </c>
      <c r="D252" s="463">
        <f>D253+D254+D255+D256</f>
        <v>0</v>
      </c>
      <c r="E252" s="463">
        <f>E253+E254+E255+E256</f>
        <v>0</v>
      </c>
    </row>
    <row r="253" spans="1:5" ht="15.75" thickBot="1" x14ac:dyDescent="0.3">
      <c r="A253" s="464" t="s">
        <v>28</v>
      </c>
      <c r="B253" s="463">
        <v>960</v>
      </c>
      <c r="C253" s="463">
        <v>0</v>
      </c>
      <c r="D253" s="463">
        <v>0</v>
      </c>
      <c r="E253" s="463">
        <v>0</v>
      </c>
    </row>
    <row r="254" spans="1:5" ht="15.75" thickBot="1" x14ac:dyDescent="0.3">
      <c r="A254" s="464" t="s">
        <v>60</v>
      </c>
      <c r="B254" s="463"/>
      <c r="C254" s="463"/>
      <c r="D254" s="463"/>
      <c r="E254" s="463"/>
    </row>
    <row r="255" spans="1:5" ht="15.75" thickBot="1" x14ac:dyDescent="0.3">
      <c r="A255" s="464" t="s">
        <v>42</v>
      </c>
      <c r="B255" s="463"/>
      <c r="C255" s="463"/>
      <c r="D255" s="463"/>
      <c r="E255" s="463"/>
    </row>
    <row r="256" spans="1:5" ht="15.75" thickBot="1" x14ac:dyDescent="0.3">
      <c r="A256" s="464" t="s">
        <v>43</v>
      </c>
      <c r="B256" s="463"/>
      <c r="C256" s="463"/>
      <c r="D256" s="463"/>
      <c r="E256" s="463"/>
    </row>
    <row r="257" spans="1:5" ht="15.75" thickBot="1" x14ac:dyDescent="0.3">
      <c r="A257" s="462" t="s">
        <v>61</v>
      </c>
      <c r="B257" s="466">
        <f>B258+B259+B260+B261</f>
        <v>0</v>
      </c>
      <c r="C257" s="466">
        <f>C258+C259+C260+C261</f>
        <v>0</v>
      </c>
      <c r="D257" s="466">
        <f>D258+D259+D260+D261</f>
        <v>0</v>
      </c>
      <c r="E257" s="466">
        <f>E258+E259+E260+E261</f>
        <v>0</v>
      </c>
    </row>
    <row r="258" spans="1:5" ht="15.75" thickBot="1" x14ac:dyDescent="0.3">
      <c r="A258" s="464" t="s">
        <v>28</v>
      </c>
      <c r="B258" s="466">
        <v>0</v>
      </c>
      <c r="C258" s="463">
        <v>0</v>
      </c>
      <c r="D258" s="463">
        <v>0</v>
      </c>
      <c r="E258" s="463"/>
    </row>
    <row r="259" spans="1:5" ht="15.75" thickBot="1" x14ac:dyDescent="0.3">
      <c r="A259" s="464" t="s">
        <v>60</v>
      </c>
      <c r="B259" s="466"/>
      <c r="C259" s="463"/>
      <c r="D259" s="463"/>
      <c r="E259" s="463"/>
    </row>
    <row r="260" spans="1:5" ht="15.75" thickBot="1" x14ac:dyDescent="0.3">
      <c r="A260" s="464" t="s">
        <v>42</v>
      </c>
      <c r="B260" s="466"/>
      <c r="C260" s="463"/>
      <c r="D260" s="463"/>
      <c r="E260" s="463"/>
    </row>
    <row r="261" spans="1:5" ht="15.75" thickBot="1" x14ac:dyDescent="0.3">
      <c r="A261" s="464" t="s">
        <v>43</v>
      </c>
      <c r="B261" s="466"/>
      <c r="C261" s="463"/>
      <c r="D261" s="463"/>
      <c r="E261" s="463"/>
    </row>
    <row r="262" spans="1:5" ht="15.75" thickBot="1" x14ac:dyDescent="0.3">
      <c r="A262" s="490" t="s">
        <v>35</v>
      </c>
      <c r="B262" s="491">
        <f>B252+B257</f>
        <v>960</v>
      </c>
      <c r="C262" s="491">
        <f>C252+C257</f>
        <v>0</v>
      </c>
      <c r="D262" s="491">
        <f>D252+D257</f>
        <v>0</v>
      </c>
      <c r="E262" s="491">
        <f>E252+E257</f>
        <v>0</v>
      </c>
    </row>
    <row r="263" spans="1:5" ht="34.5" thickBot="1" x14ac:dyDescent="0.3">
      <c r="A263" s="492" t="s">
        <v>55</v>
      </c>
      <c r="B263" s="493" t="s">
        <v>1138</v>
      </c>
      <c r="C263" s="386" t="s">
        <v>981</v>
      </c>
      <c r="D263" s="1965" t="s">
        <v>1139</v>
      </c>
      <c r="E263" s="1966"/>
    </row>
    <row r="264" spans="1:5" ht="15.75" thickBot="1" x14ac:dyDescent="0.3">
      <c r="A264" s="313" t="s">
        <v>9</v>
      </c>
      <c r="B264" s="1194" t="s">
        <v>1132</v>
      </c>
      <c r="C264" s="1195"/>
      <c r="D264" s="1195"/>
      <c r="E264" s="1196"/>
    </row>
    <row r="265" spans="1:5" ht="15.75" thickBot="1" x14ac:dyDescent="0.3">
      <c r="A265" s="313" t="s">
        <v>13</v>
      </c>
      <c r="B265" s="1198" t="s">
        <v>1140</v>
      </c>
      <c r="C265" s="1199"/>
      <c r="D265" s="1199"/>
      <c r="E265" s="1200"/>
    </row>
    <row r="266" spans="1:5" ht="33" customHeight="1" x14ac:dyDescent="0.25">
      <c r="A266" s="1189"/>
      <c r="B266" s="325">
        <v>2019</v>
      </c>
      <c r="C266" s="325">
        <v>2020</v>
      </c>
      <c r="D266" s="325">
        <v>2021</v>
      </c>
      <c r="E266" s="325">
        <v>2022</v>
      </c>
    </row>
    <row r="267" spans="1:5" ht="15.75" thickBot="1" x14ac:dyDescent="0.3">
      <c r="A267" s="1190"/>
      <c r="B267" s="354" t="s">
        <v>5</v>
      </c>
      <c r="C267" s="354" t="s">
        <v>6</v>
      </c>
      <c r="D267" s="354" t="s">
        <v>6</v>
      </c>
      <c r="E267" s="354" t="s">
        <v>6</v>
      </c>
    </row>
    <row r="268" spans="1:5" ht="15.75" thickBot="1" x14ac:dyDescent="0.3">
      <c r="A268" s="313" t="s">
        <v>8</v>
      </c>
      <c r="B268" s="355">
        <v>1</v>
      </c>
      <c r="C268" s="355">
        <v>0</v>
      </c>
      <c r="D268" s="355">
        <v>0</v>
      </c>
      <c r="E268" s="355">
        <v>0</v>
      </c>
    </row>
    <row r="269" spans="1:5" ht="15.75" thickBot="1" x14ac:dyDescent="0.3">
      <c r="A269" s="313" t="s">
        <v>14</v>
      </c>
      <c r="B269" s="355">
        <f>B287</f>
        <v>500</v>
      </c>
      <c r="C269" s="355">
        <f>C287</f>
        <v>0</v>
      </c>
      <c r="D269" s="355">
        <f>D287</f>
        <v>0</v>
      </c>
      <c r="E269" s="355">
        <f>E287</f>
        <v>0</v>
      </c>
    </row>
    <row r="270" spans="1:5" ht="15.75" thickBot="1" x14ac:dyDescent="0.3">
      <c r="A270" s="313" t="s">
        <v>20</v>
      </c>
      <c r="B270" s="355">
        <f>B269/B268</f>
        <v>500</v>
      </c>
      <c r="C270" s="355" t="e">
        <f>C269/C268</f>
        <v>#DIV/0!</v>
      </c>
      <c r="D270" s="355" t="e">
        <f>D269/D268</f>
        <v>#DIV/0!</v>
      </c>
      <c r="E270" s="355" t="e">
        <f>E269/E268</f>
        <v>#DIV/0!</v>
      </c>
    </row>
    <row r="271" spans="1:5" ht="15.75" thickBot="1" x14ac:dyDescent="0.3">
      <c r="A271" s="313" t="s">
        <v>15</v>
      </c>
      <c r="B271" s="332" t="s">
        <v>19</v>
      </c>
      <c r="C271" s="461">
        <f t="shared" ref="C271:E273" si="7">C268/B268-1</f>
        <v>-1</v>
      </c>
      <c r="D271" s="461" t="e">
        <f t="shared" si="7"/>
        <v>#DIV/0!</v>
      </c>
      <c r="E271" s="461" t="e">
        <f t="shared" si="7"/>
        <v>#DIV/0!</v>
      </c>
    </row>
    <row r="272" spans="1:5" ht="15.75" thickBot="1" x14ac:dyDescent="0.3">
      <c r="A272" s="313" t="s">
        <v>16</v>
      </c>
      <c r="B272" s="332" t="s">
        <v>19</v>
      </c>
      <c r="C272" s="461">
        <f t="shared" si="7"/>
        <v>-1</v>
      </c>
      <c r="D272" s="461" t="e">
        <f t="shared" si="7"/>
        <v>#DIV/0!</v>
      </c>
      <c r="E272" s="461" t="e">
        <f t="shared" si="7"/>
        <v>#DIV/0!</v>
      </c>
    </row>
    <row r="273" spans="1:5" ht="15.75" thickBot="1" x14ac:dyDescent="0.3">
      <c r="A273" s="313" t="s">
        <v>17</v>
      </c>
      <c r="B273" s="332" t="s">
        <v>19</v>
      </c>
      <c r="C273" s="461" t="e">
        <f t="shared" si="7"/>
        <v>#DIV/0!</v>
      </c>
      <c r="D273" s="461" t="e">
        <f t="shared" si="7"/>
        <v>#DIV/0!</v>
      </c>
      <c r="E273" s="461" t="e">
        <f t="shared" si="7"/>
        <v>#DIV/0!</v>
      </c>
    </row>
    <row r="274" spans="1:5" ht="15.75" thickBot="1" x14ac:dyDescent="0.3">
      <c r="A274" s="1210" t="s">
        <v>991</v>
      </c>
      <c r="B274" s="1211"/>
      <c r="C274" s="1211"/>
      <c r="D274" s="1211"/>
      <c r="E274" s="1212"/>
    </row>
    <row r="275" spans="1:5" x14ac:dyDescent="0.25">
      <c r="A275" s="1189"/>
      <c r="B275" s="325">
        <v>2019</v>
      </c>
      <c r="C275" s="325">
        <v>2020</v>
      </c>
      <c r="D275" s="325">
        <v>2021</v>
      </c>
      <c r="E275" s="325">
        <v>2022</v>
      </c>
    </row>
    <row r="276" spans="1:5" ht="15.75" thickBot="1" x14ac:dyDescent="0.3">
      <c r="A276" s="1190"/>
      <c r="B276" s="354" t="s">
        <v>5</v>
      </c>
      <c r="C276" s="354" t="s">
        <v>6</v>
      </c>
      <c r="D276" s="354" t="s">
        <v>6</v>
      </c>
      <c r="E276" s="354" t="s">
        <v>6</v>
      </c>
    </row>
    <row r="277" spans="1:5" ht="15.75" thickBot="1" x14ac:dyDescent="0.3">
      <c r="A277" s="462" t="s">
        <v>59</v>
      </c>
      <c r="B277" s="463">
        <f>B278+B279+B280+B281</f>
        <v>500</v>
      </c>
      <c r="C277" s="463">
        <f>C278+C279+C280+C281</f>
        <v>0</v>
      </c>
      <c r="D277" s="463">
        <f>D278+D279+D280+D281</f>
        <v>0</v>
      </c>
      <c r="E277" s="463">
        <f>E278+E279+E280+E281</f>
        <v>0</v>
      </c>
    </row>
    <row r="278" spans="1:5" ht="15.75" thickBot="1" x14ac:dyDescent="0.3">
      <c r="A278" s="464" t="s">
        <v>28</v>
      </c>
      <c r="B278" s="463">
        <v>500</v>
      </c>
      <c r="C278" s="463">
        <v>0</v>
      </c>
      <c r="D278" s="463">
        <v>0</v>
      </c>
      <c r="E278" s="463">
        <v>0</v>
      </c>
    </row>
    <row r="279" spans="1:5" ht="15.75" thickBot="1" x14ac:dyDescent="0.3">
      <c r="A279" s="464" t="s">
        <v>60</v>
      </c>
      <c r="B279" s="463"/>
      <c r="C279" s="463"/>
      <c r="D279" s="463"/>
      <c r="E279" s="463"/>
    </row>
    <row r="280" spans="1:5" ht="12" customHeight="1" thickBot="1" x14ac:dyDescent="0.3">
      <c r="A280" s="464" t="s">
        <v>42</v>
      </c>
      <c r="B280" s="463"/>
      <c r="C280" s="463"/>
      <c r="D280" s="463"/>
      <c r="E280" s="463"/>
    </row>
    <row r="281" spans="1:5" ht="15.75" thickBot="1" x14ac:dyDescent="0.3">
      <c r="A281" s="464" t="s">
        <v>43</v>
      </c>
      <c r="B281" s="463"/>
      <c r="C281" s="463"/>
      <c r="D281" s="463"/>
      <c r="E281" s="463"/>
    </row>
    <row r="282" spans="1:5" ht="15.75" thickBot="1" x14ac:dyDescent="0.3">
      <c r="A282" s="462" t="s">
        <v>61</v>
      </c>
      <c r="B282" s="466">
        <f>B283+B284+B285+B286</f>
        <v>0</v>
      </c>
      <c r="C282" s="466">
        <f>C283+C284+C285+C286</f>
        <v>0</v>
      </c>
      <c r="D282" s="466">
        <f>D283+D284+D285+D286</f>
        <v>0</v>
      </c>
      <c r="E282" s="466">
        <f>E283+E284+E285+E286</f>
        <v>0</v>
      </c>
    </row>
    <row r="283" spans="1:5" ht="15.75" thickBot="1" x14ac:dyDescent="0.3">
      <c r="A283" s="464" t="s">
        <v>28</v>
      </c>
      <c r="B283" s="466">
        <v>0</v>
      </c>
      <c r="C283" s="463">
        <v>0</v>
      </c>
      <c r="D283" s="463">
        <v>0</v>
      </c>
      <c r="E283" s="463"/>
    </row>
    <row r="284" spans="1:5" ht="15.75" thickBot="1" x14ac:dyDescent="0.3">
      <c r="A284" s="464" t="s">
        <v>60</v>
      </c>
      <c r="B284" s="466"/>
      <c r="C284" s="463"/>
      <c r="D284" s="463"/>
      <c r="E284" s="463"/>
    </row>
    <row r="285" spans="1:5" ht="15.75" thickBot="1" x14ac:dyDescent="0.3">
      <c r="A285" s="464" t="s">
        <v>42</v>
      </c>
      <c r="B285" s="466"/>
      <c r="C285" s="463"/>
      <c r="D285" s="463"/>
      <c r="E285" s="463"/>
    </row>
    <row r="286" spans="1:5" ht="15.75" thickBot="1" x14ac:dyDescent="0.3">
      <c r="A286" s="464" t="s">
        <v>43</v>
      </c>
      <c r="B286" s="466"/>
      <c r="C286" s="463"/>
      <c r="D286" s="463"/>
      <c r="E286" s="463"/>
    </row>
    <row r="287" spans="1:5" ht="15.75" thickBot="1" x14ac:dyDescent="0.3">
      <c r="A287" s="494" t="s">
        <v>36</v>
      </c>
      <c r="B287" s="487">
        <f>B277+B282</f>
        <v>500</v>
      </c>
      <c r="C287" s="487">
        <f>C277+C282</f>
        <v>0</v>
      </c>
      <c r="D287" s="487">
        <f>D277+D282</f>
        <v>0</v>
      </c>
      <c r="E287" s="487">
        <f>E277+E282</f>
        <v>0</v>
      </c>
    </row>
    <row r="288" spans="1:5" ht="57" thickBot="1" x14ac:dyDescent="0.3">
      <c r="A288" s="495" t="s">
        <v>62</v>
      </c>
      <c r="B288" s="496" t="s">
        <v>1141</v>
      </c>
      <c r="C288" s="497" t="s">
        <v>981</v>
      </c>
      <c r="D288" s="498"/>
      <c r="E288" s="499"/>
    </row>
    <row r="289" spans="1:5" ht="15.75" thickBot="1" x14ac:dyDescent="0.3">
      <c r="A289" s="313" t="s">
        <v>9</v>
      </c>
      <c r="B289" s="1194" t="s">
        <v>1142</v>
      </c>
      <c r="C289" s="1195"/>
      <c r="D289" s="1195"/>
      <c r="E289" s="1196"/>
    </row>
    <row r="290" spans="1:5" ht="15.75" thickBot="1" x14ac:dyDescent="0.3">
      <c r="A290" s="313" t="s">
        <v>13</v>
      </c>
      <c r="B290" s="1198" t="s">
        <v>1143</v>
      </c>
      <c r="C290" s="1199"/>
      <c r="D290" s="1199"/>
      <c r="E290" s="1200"/>
    </row>
    <row r="291" spans="1:5" x14ac:dyDescent="0.25">
      <c r="A291" s="1189"/>
      <c r="B291" s="325">
        <v>2019</v>
      </c>
      <c r="C291" s="325">
        <v>2020</v>
      </c>
      <c r="D291" s="325">
        <v>2021</v>
      </c>
      <c r="E291" s="325">
        <v>2022</v>
      </c>
    </row>
    <row r="292" spans="1:5" ht="15.75" thickBot="1" x14ac:dyDescent="0.3">
      <c r="A292" s="1190"/>
      <c r="B292" s="354" t="s">
        <v>5</v>
      </c>
      <c r="C292" s="354" t="s">
        <v>6</v>
      </c>
      <c r="D292" s="354" t="s">
        <v>6</v>
      </c>
      <c r="E292" s="354" t="s">
        <v>6</v>
      </c>
    </row>
    <row r="293" spans="1:5" ht="15.75" thickBot="1" x14ac:dyDescent="0.3">
      <c r="A293" s="313" t="s">
        <v>8</v>
      </c>
      <c r="B293" s="332">
        <v>0</v>
      </c>
      <c r="C293" s="332">
        <v>1</v>
      </c>
      <c r="D293" s="332">
        <v>1</v>
      </c>
      <c r="E293" s="332">
        <v>0</v>
      </c>
    </row>
    <row r="294" spans="1:5" ht="15.75" thickBot="1" x14ac:dyDescent="0.3">
      <c r="A294" s="313" t="s">
        <v>14</v>
      </c>
      <c r="B294" s="355">
        <f>B312</f>
        <v>0</v>
      </c>
      <c r="C294" s="355">
        <f t="shared" ref="C294:E294" si="8">C312</f>
        <v>1000</v>
      </c>
      <c r="D294" s="355">
        <f t="shared" si="8"/>
        <v>1000</v>
      </c>
      <c r="E294" s="355">
        <f t="shared" si="8"/>
        <v>0</v>
      </c>
    </row>
    <row r="295" spans="1:5" ht="15.75" thickBot="1" x14ac:dyDescent="0.3">
      <c r="A295" s="313" t="s">
        <v>20</v>
      </c>
      <c r="B295" s="355" t="e">
        <f>B294/B293</f>
        <v>#DIV/0!</v>
      </c>
      <c r="C295" s="355">
        <f t="shared" ref="C295:E295" si="9">C294/C293</f>
        <v>1000</v>
      </c>
      <c r="D295" s="355">
        <f t="shared" si="9"/>
        <v>1000</v>
      </c>
      <c r="E295" s="355" t="e">
        <f t="shared" si="9"/>
        <v>#DIV/0!</v>
      </c>
    </row>
    <row r="296" spans="1:5" ht="15.75" thickBot="1" x14ac:dyDescent="0.3">
      <c r="A296" s="313" t="s">
        <v>15</v>
      </c>
      <c r="B296" s="332" t="s">
        <v>19</v>
      </c>
      <c r="C296" s="461" t="e">
        <f>C293/B293-1</f>
        <v>#DIV/0!</v>
      </c>
      <c r="D296" s="461">
        <f t="shared" ref="D296:E298" si="10">D293/C293-1</f>
        <v>0</v>
      </c>
      <c r="E296" s="461">
        <f t="shared" si="10"/>
        <v>-1</v>
      </c>
    </row>
    <row r="297" spans="1:5" ht="15.75" thickBot="1" x14ac:dyDescent="0.3">
      <c r="A297" s="313" t="s">
        <v>16</v>
      </c>
      <c r="B297" s="332" t="s">
        <v>19</v>
      </c>
      <c r="C297" s="461" t="e">
        <f>C294/B294-1</f>
        <v>#DIV/0!</v>
      </c>
      <c r="D297" s="461">
        <f t="shared" si="10"/>
        <v>0</v>
      </c>
      <c r="E297" s="461">
        <f t="shared" si="10"/>
        <v>-1</v>
      </c>
    </row>
    <row r="298" spans="1:5" ht="15.75" thickBot="1" x14ac:dyDescent="0.3">
      <c r="A298" s="313" t="s">
        <v>17</v>
      </c>
      <c r="B298" s="332" t="s">
        <v>19</v>
      </c>
      <c r="C298" s="461" t="e">
        <f>C295/B295-1</f>
        <v>#DIV/0!</v>
      </c>
      <c r="D298" s="461">
        <f t="shared" si="10"/>
        <v>0</v>
      </c>
      <c r="E298" s="461" t="e">
        <f t="shared" si="10"/>
        <v>#DIV/0!</v>
      </c>
    </row>
    <row r="299" spans="1:5" ht="15.75" thickBot="1" x14ac:dyDescent="0.3">
      <c r="A299" s="1967" t="s">
        <v>1144</v>
      </c>
      <c r="B299" s="1968"/>
      <c r="C299" s="1968"/>
      <c r="D299" s="1968"/>
      <c r="E299" s="1969"/>
    </row>
    <row r="300" spans="1:5" x14ac:dyDescent="0.25">
      <c r="A300" s="1189"/>
      <c r="B300" s="325">
        <v>2019</v>
      </c>
      <c r="C300" s="325">
        <v>2020</v>
      </c>
      <c r="D300" s="325">
        <v>2021</v>
      </c>
      <c r="E300" s="325">
        <v>2022</v>
      </c>
    </row>
    <row r="301" spans="1:5" ht="15.75" thickBot="1" x14ac:dyDescent="0.3">
      <c r="A301" s="1190"/>
      <c r="B301" s="354" t="s">
        <v>5</v>
      </c>
      <c r="C301" s="354" t="s">
        <v>6</v>
      </c>
      <c r="D301" s="354" t="s">
        <v>6</v>
      </c>
      <c r="E301" s="354" t="s">
        <v>6</v>
      </c>
    </row>
    <row r="302" spans="1:5" ht="15.75" thickBot="1" x14ac:dyDescent="0.3">
      <c r="A302" s="500" t="s">
        <v>59</v>
      </c>
      <c r="B302" s="467">
        <f>B303+B304+B305+B306</f>
        <v>0</v>
      </c>
      <c r="C302" s="467">
        <f t="shared" ref="C302:E302" si="11">C303+C304+C305+C306</f>
        <v>1000</v>
      </c>
      <c r="D302" s="467">
        <f t="shared" si="11"/>
        <v>1000</v>
      </c>
      <c r="E302" s="467">
        <f t="shared" si="11"/>
        <v>0</v>
      </c>
    </row>
    <row r="303" spans="1:5" ht="15.75" thickBot="1" x14ac:dyDescent="0.3">
      <c r="A303" s="501" t="s">
        <v>28</v>
      </c>
      <c r="B303" s="467"/>
      <c r="C303" s="467">
        <v>1000</v>
      </c>
      <c r="D303" s="467">
        <v>1000</v>
      </c>
      <c r="E303" s="467">
        <v>0</v>
      </c>
    </row>
    <row r="304" spans="1:5" ht="15.75" thickBot="1" x14ac:dyDescent="0.3">
      <c r="A304" s="501" t="s">
        <v>60</v>
      </c>
      <c r="B304" s="467"/>
      <c r="C304" s="467"/>
      <c r="D304" s="467"/>
      <c r="E304" s="467"/>
    </row>
    <row r="305" spans="1:5" ht="15.75" thickBot="1" x14ac:dyDescent="0.3">
      <c r="A305" s="501" t="s">
        <v>42</v>
      </c>
      <c r="B305" s="467"/>
      <c r="C305" s="467"/>
      <c r="D305" s="467"/>
      <c r="E305" s="467"/>
    </row>
    <row r="306" spans="1:5" ht="15.75" thickBot="1" x14ac:dyDescent="0.3">
      <c r="A306" s="501" t="s">
        <v>43</v>
      </c>
      <c r="B306" s="467"/>
      <c r="C306" s="467"/>
      <c r="D306" s="467"/>
      <c r="E306" s="467"/>
    </row>
    <row r="307" spans="1:5" ht="15.75" thickBot="1" x14ac:dyDescent="0.3">
      <c r="A307" s="500" t="s">
        <v>61</v>
      </c>
      <c r="B307" s="465">
        <f>B308+B309+B310+B311</f>
        <v>0</v>
      </c>
      <c r="C307" s="465">
        <f t="shared" ref="C307:E307" si="12">C308+C309+C310+C311</f>
        <v>0</v>
      </c>
      <c r="D307" s="465">
        <f t="shared" si="12"/>
        <v>0</v>
      </c>
      <c r="E307" s="465">
        <f t="shared" si="12"/>
        <v>0</v>
      </c>
    </row>
    <row r="308" spans="1:5" ht="15.75" thickBot="1" x14ac:dyDescent="0.3">
      <c r="A308" s="501" t="s">
        <v>28</v>
      </c>
      <c r="B308" s="465">
        <v>0</v>
      </c>
      <c r="C308" s="465">
        <v>0</v>
      </c>
      <c r="D308" s="465">
        <v>0</v>
      </c>
      <c r="E308" s="465">
        <v>0</v>
      </c>
    </row>
    <row r="309" spans="1:5" ht="15.75" thickBot="1" x14ac:dyDescent="0.3">
      <c r="A309" s="501" t="s">
        <v>60</v>
      </c>
      <c r="B309" s="465"/>
      <c r="C309" s="465"/>
      <c r="D309" s="465"/>
      <c r="E309" s="465"/>
    </row>
    <row r="310" spans="1:5" ht="15.75" thickBot="1" x14ac:dyDescent="0.3">
      <c r="A310" s="501" t="s">
        <v>42</v>
      </c>
      <c r="B310" s="465"/>
      <c r="C310" s="465"/>
      <c r="D310" s="465"/>
      <c r="E310" s="465"/>
    </row>
    <row r="311" spans="1:5" ht="15.75" thickBot="1" x14ac:dyDescent="0.3">
      <c r="A311" s="501" t="s">
        <v>43</v>
      </c>
      <c r="B311" s="465"/>
      <c r="C311" s="465"/>
      <c r="D311" s="465"/>
      <c r="E311" s="465"/>
    </row>
    <row r="312" spans="1:5" ht="15.75" thickBot="1" x14ac:dyDescent="0.3">
      <c r="A312" s="502" t="s">
        <v>63</v>
      </c>
      <c r="B312" s="465">
        <f>B302+B307</f>
        <v>0</v>
      </c>
      <c r="C312" s="465">
        <f t="shared" ref="C312:E312" si="13">C302+C307</f>
        <v>1000</v>
      </c>
      <c r="D312" s="465">
        <f t="shared" si="13"/>
        <v>1000</v>
      </c>
      <c r="E312" s="465">
        <f t="shared" si="13"/>
        <v>0</v>
      </c>
    </row>
    <row r="313" spans="1:5" ht="45.75" thickBot="1" x14ac:dyDescent="0.3">
      <c r="A313" s="503" t="s">
        <v>997</v>
      </c>
      <c r="B313" s="496" t="s">
        <v>1145</v>
      </c>
      <c r="C313" s="497" t="s">
        <v>981</v>
      </c>
      <c r="D313" s="498"/>
      <c r="E313" s="499"/>
    </row>
    <row r="314" spans="1:5" ht="15.75" thickBot="1" x14ac:dyDescent="0.3">
      <c r="A314" s="313" t="s">
        <v>9</v>
      </c>
      <c r="B314" s="1194" t="s">
        <v>1146</v>
      </c>
      <c r="C314" s="1195"/>
      <c r="D314" s="1195"/>
      <c r="E314" s="1196"/>
    </row>
    <row r="315" spans="1:5" ht="15.75" thickBot="1" x14ac:dyDescent="0.3">
      <c r="A315" s="313" t="s">
        <v>13</v>
      </c>
      <c r="B315" s="1198" t="s">
        <v>1140</v>
      </c>
      <c r="C315" s="1199"/>
      <c r="D315" s="1199"/>
      <c r="E315" s="1200"/>
    </row>
    <row r="316" spans="1:5" x14ac:dyDescent="0.25">
      <c r="A316" s="1189"/>
      <c r="B316" s="325">
        <v>2019</v>
      </c>
      <c r="C316" s="325">
        <v>2020</v>
      </c>
      <c r="D316" s="325">
        <v>2021</v>
      </c>
      <c r="E316" s="325">
        <v>2022</v>
      </c>
    </row>
    <row r="317" spans="1:5" ht="15.75" thickBot="1" x14ac:dyDescent="0.3">
      <c r="A317" s="1190"/>
      <c r="B317" s="354" t="s">
        <v>5</v>
      </c>
      <c r="C317" s="354" t="s">
        <v>6</v>
      </c>
      <c r="D317" s="354" t="s">
        <v>6</v>
      </c>
      <c r="E317" s="354" t="s">
        <v>6</v>
      </c>
    </row>
    <row r="318" spans="1:5" ht="15.75" thickBot="1" x14ac:dyDescent="0.3">
      <c r="A318" s="313" t="s">
        <v>8</v>
      </c>
      <c r="B318" s="332">
        <v>0</v>
      </c>
      <c r="C318" s="332">
        <v>1</v>
      </c>
      <c r="D318" s="332">
        <v>1</v>
      </c>
      <c r="E318" s="332">
        <v>1</v>
      </c>
    </row>
    <row r="319" spans="1:5" ht="15.75" thickBot="1" x14ac:dyDescent="0.3">
      <c r="A319" s="313" t="s">
        <v>14</v>
      </c>
      <c r="B319" s="355">
        <f>B337</f>
        <v>0</v>
      </c>
      <c r="C319" s="355">
        <f t="shared" ref="C319:E319" si="14">C337</f>
        <v>1000</v>
      </c>
      <c r="D319" s="355">
        <f t="shared" si="14"/>
        <v>1000</v>
      </c>
      <c r="E319" s="355">
        <f t="shared" si="14"/>
        <v>1000</v>
      </c>
    </row>
    <row r="320" spans="1:5" ht="15.75" thickBot="1" x14ac:dyDescent="0.3">
      <c r="A320" s="313" t="s">
        <v>20</v>
      </c>
      <c r="B320" s="355" t="e">
        <f>B319/B318</f>
        <v>#DIV/0!</v>
      </c>
      <c r="C320" s="355">
        <f t="shared" ref="C320:E320" si="15">C319/C318</f>
        <v>1000</v>
      </c>
      <c r="D320" s="355">
        <f t="shared" si="15"/>
        <v>1000</v>
      </c>
      <c r="E320" s="355">
        <f t="shared" si="15"/>
        <v>1000</v>
      </c>
    </row>
    <row r="321" spans="1:5" ht="15.75" thickBot="1" x14ac:dyDescent="0.3">
      <c r="A321" s="313" t="s">
        <v>15</v>
      </c>
      <c r="B321" s="332" t="s">
        <v>19</v>
      </c>
      <c r="C321" s="461" t="e">
        <f>C318/B318-1</f>
        <v>#DIV/0!</v>
      </c>
      <c r="D321" s="461">
        <f t="shared" ref="D321:E323" si="16">D318/C318-1</f>
        <v>0</v>
      </c>
      <c r="E321" s="461">
        <f t="shared" si="16"/>
        <v>0</v>
      </c>
    </row>
    <row r="322" spans="1:5" ht="15.75" thickBot="1" x14ac:dyDescent="0.3">
      <c r="A322" s="313" t="s">
        <v>16</v>
      </c>
      <c r="B322" s="332" t="s">
        <v>19</v>
      </c>
      <c r="C322" s="461" t="e">
        <f>C319/B319-1</f>
        <v>#DIV/0!</v>
      </c>
      <c r="D322" s="461">
        <f t="shared" si="16"/>
        <v>0</v>
      </c>
      <c r="E322" s="461">
        <f t="shared" si="16"/>
        <v>0</v>
      </c>
    </row>
    <row r="323" spans="1:5" ht="15.75" thickBot="1" x14ac:dyDescent="0.3">
      <c r="A323" s="313" t="s">
        <v>17</v>
      </c>
      <c r="B323" s="332" t="s">
        <v>19</v>
      </c>
      <c r="C323" s="461" t="e">
        <f>C320/B320-1</f>
        <v>#DIV/0!</v>
      </c>
      <c r="D323" s="461">
        <f t="shared" si="16"/>
        <v>0</v>
      </c>
      <c r="E323" s="461">
        <f t="shared" si="16"/>
        <v>0</v>
      </c>
    </row>
    <row r="324" spans="1:5" ht="15.75" thickBot="1" x14ac:dyDescent="0.3">
      <c r="A324" s="1210" t="s">
        <v>1147</v>
      </c>
      <c r="B324" s="1211"/>
      <c r="C324" s="1211"/>
      <c r="D324" s="1211"/>
      <c r="E324" s="1212"/>
    </row>
    <row r="325" spans="1:5" x14ac:dyDescent="0.25">
      <c r="A325" s="1189"/>
      <c r="B325" s="325">
        <v>2019</v>
      </c>
      <c r="C325" s="325">
        <v>2020</v>
      </c>
      <c r="D325" s="325">
        <v>2021</v>
      </c>
      <c r="E325" s="325">
        <v>2022</v>
      </c>
    </row>
    <row r="326" spans="1:5" ht="15.75" thickBot="1" x14ac:dyDescent="0.3">
      <c r="A326" s="1190"/>
      <c r="B326" s="354" t="s">
        <v>5</v>
      </c>
      <c r="C326" s="354" t="s">
        <v>6</v>
      </c>
      <c r="D326" s="354" t="s">
        <v>6</v>
      </c>
      <c r="E326" s="354" t="s">
        <v>6</v>
      </c>
    </row>
    <row r="327" spans="1:5" ht="15.75" thickBot="1" x14ac:dyDescent="0.3">
      <c r="A327" s="462" t="s">
        <v>59</v>
      </c>
      <c r="B327" s="463">
        <f>B328+B329+B330+B331</f>
        <v>0</v>
      </c>
      <c r="C327" s="463">
        <f t="shared" ref="C327:E327" si="17">C328+C329+C330+C331</f>
        <v>1000</v>
      </c>
      <c r="D327" s="463">
        <f t="shared" si="17"/>
        <v>1000</v>
      </c>
      <c r="E327" s="463">
        <f t="shared" si="17"/>
        <v>1000</v>
      </c>
    </row>
    <row r="328" spans="1:5" ht="15.75" thickBot="1" x14ac:dyDescent="0.3">
      <c r="A328" s="464" t="s">
        <v>28</v>
      </c>
      <c r="B328" s="463">
        <v>0</v>
      </c>
      <c r="C328" s="463">
        <v>1000</v>
      </c>
      <c r="D328" s="463">
        <v>1000</v>
      </c>
      <c r="E328" s="463">
        <v>1000</v>
      </c>
    </row>
    <row r="329" spans="1:5" ht="15.75" thickBot="1" x14ac:dyDescent="0.3">
      <c r="A329" s="464" t="s">
        <v>60</v>
      </c>
      <c r="B329" s="463"/>
      <c r="C329" s="463"/>
      <c r="D329" s="463"/>
      <c r="E329" s="463"/>
    </row>
    <row r="330" spans="1:5" ht="15.75" thickBot="1" x14ac:dyDescent="0.3">
      <c r="A330" s="464" t="s">
        <v>42</v>
      </c>
      <c r="B330" s="463"/>
      <c r="C330" s="463"/>
      <c r="D330" s="463"/>
      <c r="E330" s="463"/>
    </row>
    <row r="331" spans="1:5" ht="15.75" thickBot="1" x14ac:dyDescent="0.3">
      <c r="A331" s="464" t="s">
        <v>43</v>
      </c>
      <c r="B331" s="463"/>
      <c r="C331" s="463"/>
      <c r="D331" s="463"/>
      <c r="E331" s="463"/>
    </row>
    <row r="332" spans="1:5" ht="15.75" thickBot="1" x14ac:dyDescent="0.3">
      <c r="A332" s="462" t="s">
        <v>61</v>
      </c>
      <c r="B332" s="466">
        <f>B333+B334+B335+B336</f>
        <v>0</v>
      </c>
      <c r="C332" s="466">
        <f t="shared" ref="C332:E332" si="18">C333+C334+C335+C336</f>
        <v>0</v>
      </c>
      <c r="D332" s="466">
        <f t="shared" si="18"/>
        <v>0</v>
      </c>
      <c r="E332" s="466">
        <f t="shared" si="18"/>
        <v>0</v>
      </c>
    </row>
    <row r="333" spans="1:5" ht="15.75" thickBot="1" x14ac:dyDescent="0.3">
      <c r="A333" s="464" t="s">
        <v>28</v>
      </c>
      <c r="B333" s="466">
        <v>0</v>
      </c>
      <c r="C333" s="466">
        <v>0</v>
      </c>
      <c r="D333" s="466"/>
      <c r="E333" s="466">
        <v>0</v>
      </c>
    </row>
    <row r="334" spans="1:5" ht="15.75" thickBot="1" x14ac:dyDescent="0.3">
      <c r="A334" s="464" t="s">
        <v>60</v>
      </c>
      <c r="B334" s="466"/>
      <c r="C334" s="466"/>
      <c r="D334" s="466"/>
      <c r="E334" s="466"/>
    </row>
    <row r="335" spans="1:5" ht="15.75" thickBot="1" x14ac:dyDescent="0.3">
      <c r="A335" s="464" t="s">
        <v>42</v>
      </c>
      <c r="B335" s="466"/>
      <c r="C335" s="466"/>
      <c r="D335" s="466"/>
      <c r="E335" s="466"/>
    </row>
    <row r="336" spans="1:5" ht="15.75" thickBot="1" x14ac:dyDescent="0.3">
      <c r="A336" s="464" t="s">
        <v>43</v>
      </c>
      <c r="B336" s="466"/>
      <c r="C336" s="466"/>
      <c r="D336" s="466"/>
      <c r="E336" s="466"/>
    </row>
    <row r="337" spans="1:5" ht="15.75" thickBot="1" x14ac:dyDescent="0.3">
      <c r="A337" s="483" t="s">
        <v>65</v>
      </c>
      <c r="B337" s="466">
        <f>B327+B332</f>
        <v>0</v>
      </c>
      <c r="C337" s="466">
        <f t="shared" ref="C337:E337" si="19">C327+C332</f>
        <v>1000</v>
      </c>
      <c r="D337" s="466">
        <f t="shared" si="19"/>
        <v>1000</v>
      </c>
      <c r="E337" s="466">
        <f t="shared" si="19"/>
        <v>1000</v>
      </c>
    </row>
    <row r="338" spans="1:5" ht="57" thickBot="1" x14ac:dyDescent="0.3">
      <c r="A338" s="504" t="s">
        <v>66</v>
      </c>
      <c r="B338" s="496" t="s">
        <v>1148</v>
      </c>
      <c r="C338" s="497" t="s">
        <v>981</v>
      </c>
      <c r="D338" s="498"/>
      <c r="E338" s="499"/>
    </row>
    <row r="339" spans="1:5" ht="15.75" thickBot="1" x14ac:dyDescent="0.3">
      <c r="A339" s="313" t="s">
        <v>9</v>
      </c>
      <c r="B339" s="1194" t="s">
        <v>1149</v>
      </c>
      <c r="C339" s="1195"/>
      <c r="D339" s="1195"/>
      <c r="E339" s="1196"/>
    </row>
    <row r="340" spans="1:5" ht="15.75" thickBot="1" x14ac:dyDescent="0.3">
      <c r="A340" s="313" t="s">
        <v>13</v>
      </c>
      <c r="B340" s="1198" t="s">
        <v>1150</v>
      </c>
      <c r="C340" s="1199"/>
      <c r="D340" s="1199"/>
      <c r="E340" s="1200"/>
    </row>
    <row r="341" spans="1:5" x14ac:dyDescent="0.25">
      <c r="A341" s="1189"/>
      <c r="B341" s="325">
        <v>2019</v>
      </c>
      <c r="C341" s="325">
        <v>2020</v>
      </c>
      <c r="D341" s="325">
        <v>2021</v>
      </c>
      <c r="E341" s="325">
        <v>2022</v>
      </c>
    </row>
    <row r="342" spans="1:5" ht="42.75" customHeight="1" thickBot="1" x14ac:dyDescent="0.3">
      <c r="A342" s="1190"/>
      <c r="B342" s="354" t="s">
        <v>5</v>
      </c>
      <c r="C342" s="354" t="s">
        <v>6</v>
      </c>
      <c r="D342" s="354" t="s">
        <v>6</v>
      </c>
      <c r="E342" s="354" t="s">
        <v>6</v>
      </c>
    </row>
    <row r="343" spans="1:5" ht="15.75" thickBot="1" x14ac:dyDescent="0.3">
      <c r="A343" s="313" t="s">
        <v>8</v>
      </c>
      <c r="B343" s="332">
        <v>0</v>
      </c>
      <c r="C343" s="332">
        <v>1</v>
      </c>
      <c r="D343" s="332">
        <v>1</v>
      </c>
      <c r="E343" s="332">
        <v>1</v>
      </c>
    </row>
    <row r="344" spans="1:5" ht="15.75" thickBot="1" x14ac:dyDescent="0.3">
      <c r="A344" s="313" t="s">
        <v>14</v>
      </c>
      <c r="B344" s="355">
        <f>B362</f>
        <v>0</v>
      </c>
      <c r="C344" s="355">
        <f t="shared" ref="C344:E344" si="20">C362</f>
        <v>2000</v>
      </c>
      <c r="D344" s="355">
        <f t="shared" si="20"/>
        <v>1000</v>
      </c>
      <c r="E344" s="355">
        <f t="shared" si="20"/>
        <v>1000</v>
      </c>
    </row>
    <row r="345" spans="1:5" ht="15.75" thickBot="1" x14ac:dyDescent="0.3">
      <c r="A345" s="313" t="s">
        <v>20</v>
      </c>
      <c r="B345" s="355" t="e">
        <f>B344/B343</f>
        <v>#DIV/0!</v>
      </c>
      <c r="C345" s="355">
        <f t="shared" ref="C345:E345" si="21">C344/C343</f>
        <v>2000</v>
      </c>
      <c r="D345" s="355">
        <f t="shared" si="21"/>
        <v>1000</v>
      </c>
      <c r="E345" s="355">
        <f t="shared" si="21"/>
        <v>1000</v>
      </c>
    </row>
    <row r="346" spans="1:5" ht="15.75" thickBot="1" x14ac:dyDescent="0.3">
      <c r="A346" s="313" t="s">
        <v>15</v>
      </c>
      <c r="B346" s="332" t="s">
        <v>19</v>
      </c>
      <c r="C346" s="461" t="e">
        <f>C343/B343-1</f>
        <v>#DIV/0!</v>
      </c>
      <c r="D346" s="461">
        <f t="shared" ref="D346:E348" si="22">D343/C343-1</f>
        <v>0</v>
      </c>
      <c r="E346" s="461">
        <f t="shared" si="22"/>
        <v>0</v>
      </c>
    </row>
    <row r="347" spans="1:5" ht="15.75" thickBot="1" x14ac:dyDescent="0.3">
      <c r="A347" s="313" t="s">
        <v>16</v>
      </c>
      <c r="B347" s="332" t="s">
        <v>19</v>
      </c>
      <c r="C347" s="461" t="e">
        <f>C344/B344-1</f>
        <v>#DIV/0!</v>
      </c>
      <c r="D347" s="461">
        <f t="shared" si="22"/>
        <v>-0.5</v>
      </c>
      <c r="E347" s="461">
        <f t="shared" si="22"/>
        <v>0</v>
      </c>
    </row>
    <row r="348" spans="1:5" ht="15.75" thickBot="1" x14ac:dyDescent="0.3">
      <c r="A348" s="313" t="s">
        <v>17</v>
      </c>
      <c r="B348" s="332" t="s">
        <v>19</v>
      </c>
      <c r="C348" s="461" t="e">
        <f>C345/B345-1</f>
        <v>#DIV/0!</v>
      </c>
      <c r="D348" s="461">
        <f t="shared" si="22"/>
        <v>-0.5</v>
      </c>
      <c r="E348" s="461">
        <f t="shared" si="22"/>
        <v>0</v>
      </c>
    </row>
    <row r="349" spans="1:5" ht="15.75" thickBot="1" x14ac:dyDescent="0.3">
      <c r="A349" s="1210" t="s">
        <v>1151</v>
      </c>
      <c r="B349" s="1211"/>
      <c r="C349" s="1211"/>
      <c r="D349" s="1211"/>
      <c r="E349" s="1212"/>
    </row>
    <row r="350" spans="1:5" x14ac:dyDescent="0.25">
      <c r="A350" s="1189"/>
      <c r="B350" s="325">
        <v>2019</v>
      </c>
      <c r="C350" s="325">
        <v>2020</v>
      </c>
      <c r="D350" s="325">
        <v>2021</v>
      </c>
      <c r="E350" s="325">
        <v>2022</v>
      </c>
    </row>
    <row r="351" spans="1:5" ht="15.75" thickBot="1" x14ac:dyDescent="0.3">
      <c r="A351" s="1190"/>
      <c r="B351" s="354" t="s">
        <v>5</v>
      </c>
      <c r="C351" s="354" t="s">
        <v>6</v>
      </c>
      <c r="D351" s="354" t="s">
        <v>6</v>
      </c>
      <c r="E351" s="354" t="s">
        <v>6</v>
      </c>
    </row>
    <row r="352" spans="1:5" ht="15.75" thickBot="1" x14ac:dyDescent="0.3">
      <c r="A352" s="462" t="s">
        <v>59</v>
      </c>
      <c r="B352" s="463">
        <f>B353+B354+B355+B356</f>
        <v>0</v>
      </c>
      <c r="C352" s="463">
        <f t="shared" ref="C352:E352" si="23">C353+C354+C355+C356</f>
        <v>2000</v>
      </c>
      <c r="D352" s="463">
        <f t="shared" si="23"/>
        <v>1000</v>
      </c>
      <c r="E352" s="463">
        <f t="shared" si="23"/>
        <v>1000</v>
      </c>
    </row>
    <row r="353" spans="1:5" ht="15.75" thickBot="1" x14ac:dyDescent="0.3">
      <c r="A353" s="464" t="s">
        <v>28</v>
      </c>
      <c r="B353" s="463">
        <v>0</v>
      </c>
      <c r="C353" s="463">
        <v>2000</v>
      </c>
      <c r="D353" s="463">
        <v>1000</v>
      </c>
      <c r="E353" s="463">
        <v>1000</v>
      </c>
    </row>
    <row r="354" spans="1:5" ht="15.75" thickBot="1" x14ac:dyDescent="0.3">
      <c r="A354" s="464" t="s">
        <v>60</v>
      </c>
      <c r="B354" s="463"/>
      <c r="C354" s="463"/>
      <c r="D354" s="463"/>
      <c r="E354" s="463"/>
    </row>
    <row r="355" spans="1:5" ht="15.75" thickBot="1" x14ac:dyDescent="0.3">
      <c r="A355" s="464" t="s">
        <v>42</v>
      </c>
      <c r="B355" s="463"/>
      <c r="C355" s="463"/>
      <c r="D355" s="463"/>
      <c r="E355" s="463"/>
    </row>
    <row r="356" spans="1:5" ht="15.75" thickBot="1" x14ac:dyDescent="0.3">
      <c r="A356" s="464" t="s">
        <v>43</v>
      </c>
      <c r="B356" s="463"/>
      <c r="C356" s="463"/>
      <c r="D356" s="463"/>
      <c r="E356" s="463"/>
    </row>
    <row r="357" spans="1:5" ht="15.75" thickBot="1" x14ac:dyDescent="0.3">
      <c r="A357" s="462" t="s">
        <v>61</v>
      </c>
      <c r="B357" s="466">
        <f>B358+B359+B360+B361</f>
        <v>0</v>
      </c>
      <c r="C357" s="466">
        <f t="shared" ref="C357:E357" si="24">C358+C359+C360+C361</f>
        <v>0</v>
      </c>
      <c r="D357" s="466">
        <f t="shared" si="24"/>
        <v>0</v>
      </c>
      <c r="E357" s="466">
        <f t="shared" si="24"/>
        <v>0</v>
      </c>
    </row>
    <row r="358" spans="1:5" ht="15.75" thickBot="1" x14ac:dyDescent="0.3">
      <c r="A358" s="464" t="s">
        <v>28</v>
      </c>
      <c r="B358" s="466">
        <v>0</v>
      </c>
      <c r="C358" s="466">
        <v>0</v>
      </c>
      <c r="D358" s="466"/>
      <c r="E358" s="466">
        <v>0</v>
      </c>
    </row>
    <row r="359" spans="1:5" ht="15.75" thickBot="1" x14ac:dyDescent="0.3">
      <c r="A359" s="464" t="s">
        <v>60</v>
      </c>
      <c r="B359" s="466"/>
      <c r="C359" s="466"/>
      <c r="D359" s="466"/>
      <c r="E359" s="466"/>
    </row>
    <row r="360" spans="1:5" ht="15.75" thickBot="1" x14ac:dyDescent="0.3">
      <c r="A360" s="464" t="s">
        <v>42</v>
      </c>
      <c r="B360" s="466"/>
      <c r="C360" s="466"/>
      <c r="D360" s="466"/>
      <c r="E360" s="466"/>
    </row>
    <row r="361" spans="1:5" ht="15.75" thickBot="1" x14ac:dyDescent="0.3">
      <c r="A361" s="464" t="s">
        <v>43</v>
      </c>
      <c r="B361" s="466"/>
      <c r="C361" s="466"/>
      <c r="D361" s="466"/>
      <c r="E361" s="466"/>
    </row>
    <row r="362" spans="1:5" ht="15.75" thickBot="1" x14ac:dyDescent="0.3">
      <c r="A362" s="483" t="s">
        <v>68</v>
      </c>
      <c r="B362" s="505">
        <f>B352+B357</f>
        <v>0</v>
      </c>
      <c r="C362" s="505">
        <f t="shared" ref="C362:E362" si="25">C352+C357</f>
        <v>2000</v>
      </c>
      <c r="D362" s="505">
        <f t="shared" si="25"/>
        <v>1000</v>
      </c>
      <c r="E362" s="505">
        <f t="shared" si="25"/>
        <v>1000</v>
      </c>
    </row>
    <row r="363" spans="1:5" ht="34.5" thickBot="1" x14ac:dyDescent="0.3">
      <c r="A363" s="506" t="s">
        <v>69</v>
      </c>
      <c r="B363" s="507" t="s">
        <v>1152</v>
      </c>
      <c r="C363" s="508" t="s">
        <v>981</v>
      </c>
      <c r="D363" s="509"/>
      <c r="E363" s="510"/>
    </row>
    <row r="364" spans="1:5" ht="15.75" thickBot="1" x14ac:dyDescent="0.3">
      <c r="A364" s="313" t="s">
        <v>9</v>
      </c>
      <c r="B364" s="1219" t="s">
        <v>1152</v>
      </c>
      <c r="C364" s="1220"/>
      <c r="D364" s="1220"/>
      <c r="E364" s="1221"/>
    </row>
    <row r="365" spans="1:5" ht="15.75" thickBot="1" x14ac:dyDescent="0.3">
      <c r="A365" s="313" t="s">
        <v>13</v>
      </c>
      <c r="B365" s="1198" t="s">
        <v>1140</v>
      </c>
      <c r="C365" s="1199"/>
      <c r="D365" s="1199"/>
      <c r="E365" s="1200"/>
    </row>
    <row r="366" spans="1:5" x14ac:dyDescent="0.25">
      <c r="A366" s="1189"/>
      <c r="B366" s="325">
        <v>2019</v>
      </c>
      <c r="C366" s="325">
        <v>2020</v>
      </c>
      <c r="D366" s="325">
        <v>2021</v>
      </c>
      <c r="E366" s="325">
        <v>2022</v>
      </c>
    </row>
    <row r="367" spans="1:5" ht="15.75" thickBot="1" x14ac:dyDescent="0.3">
      <c r="A367" s="1190"/>
      <c r="B367" s="354" t="s">
        <v>5</v>
      </c>
      <c r="C367" s="354" t="s">
        <v>6</v>
      </c>
      <c r="D367" s="354" t="s">
        <v>6</v>
      </c>
      <c r="E367" s="354" t="s">
        <v>6</v>
      </c>
    </row>
    <row r="368" spans="1:5" ht="15.75" thickBot="1" x14ac:dyDescent="0.3">
      <c r="A368" s="313" t="s">
        <v>8</v>
      </c>
      <c r="B368" s="332">
        <v>0</v>
      </c>
      <c r="C368" s="332">
        <v>1</v>
      </c>
      <c r="D368" s="332">
        <v>1</v>
      </c>
      <c r="E368" s="332">
        <v>1</v>
      </c>
    </row>
    <row r="369" spans="1:5" ht="15.75" thickBot="1" x14ac:dyDescent="0.3">
      <c r="A369" s="313" t="s">
        <v>14</v>
      </c>
      <c r="B369" s="355">
        <f>B387</f>
        <v>0</v>
      </c>
      <c r="C369" s="355">
        <f t="shared" ref="C369:E369" si="26">C387</f>
        <v>700</v>
      </c>
      <c r="D369" s="355">
        <f t="shared" si="26"/>
        <v>700</v>
      </c>
      <c r="E369" s="355">
        <f t="shared" si="26"/>
        <v>700</v>
      </c>
    </row>
    <row r="370" spans="1:5" ht="15.75" thickBot="1" x14ac:dyDescent="0.3">
      <c r="A370" s="313" t="s">
        <v>20</v>
      </c>
      <c r="B370" s="355" t="e">
        <f>B369/B368</f>
        <v>#DIV/0!</v>
      </c>
      <c r="C370" s="355">
        <f t="shared" ref="C370:E370" si="27">C369/C368</f>
        <v>700</v>
      </c>
      <c r="D370" s="355">
        <f t="shared" si="27"/>
        <v>700</v>
      </c>
      <c r="E370" s="355">
        <f t="shared" si="27"/>
        <v>700</v>
      </c>
    </row>
    <row r="371" spans="1:5" ht="15.75" thickBot="1" x14ac:dyDescent="0.3">
      <c r="A371" s="313" t="s">
        <v>15</v>
      </c>
      <c r="B371" s="332" t="s">
        <v>19</v>
      </c>
      <c r="C371" s="461" t="e">
        <f>C368/B368-1</f>
        <v>#DIV/0!</v>
      </c>
      <c r="D371" s="461">
        <f t="shared" ref="D371:E373" si="28">D368/C368-1</f>
        <v>0</v>
      </c>
      <c r="E371" s="461">
        <f t="shared" si="28"/>
        <v>0</v>
      </c>
    </row>
    <row r="372" spans="1:5" ht="15.75" thickBot="1" x14ac:dyDescent="0.3">
      <c r="A372" s="313" t="s">
        <v>16</v>
      </c>
      <c r="B372" s="332" t="s">
        <v>19</v>
      </c>
      <c r="C372" s="461" t="e">
        <f>C369/B369-1</f>
        <v>#DIV/0!</v>
      </c>
      <c r="D372" s="461">
        <f t="shared" si="28"/>
        <v>0</v>
      </c>
      <c r="E372" s="461">
        <f t="shared" si="28"/>
        <v>0</v>
      </c>
    </row>
    <row r="373" spans="1:5" ht="15.75" thickBot="1" x14ac:dyDescent="0.3">
      <c r="A373" s="313" t="s">
        <v>17</v>
      </c>
      <c r="B373" s="332" t="s">
        <v>19</v>
      </c>
      <c r="C373" s="461" t="e">
        <f>C370/B370-1</f>
        <v>#DIV/0!</v>
      </c>
      <c r="D373" s="461">
        <f t="shared" si="28"/>
        <v>0</v>
      </c>
      <c r="E373" s="461">
        <f t="shared" si="28"/>
        <v>0</v>
      </c>
    </row>
    <row r="374" spans="1:5" ht="15.75" thickBot="1" x14ac:dyDescent="0.3">
      <c r="A374" s="1210" t="s">
        <v>1153</v>
      </c>
      <c r="B374" s="1211"/>
      <c r="C374" s="1211"/>
      <c r="D374" s="1211"/>
      <c r="E374" s="1212"/>
    </row>
    <row r="375" spans="1:5" x14ac:dyDescent="0.25">
      <c r="A375" s="1189"/>
      <c r="B375" s="325">
        <v>2019</v>
      </c>
      <c r="C375" s="325">
        <v>2020</v>
      </c>
      <c r="D375" s="325">
        <v>2021</v>
      </c>
      <c r="E375" s="325">
        <v>2022</v>
      </c>
    </row>
    <row r="376" spans="1:5" ht="15.75" thickBot="1" x14ac:dyDescent="0.3">
      <c r="A376" s="1190"/>
      <c r="B376" s="354" t="s">
        <v>5</v>
      </c>
      <c r="C376" s="354" t="s">
        <v>6</v>
      </c>
      <c r="D376" s="354" t="s">
        <v>6</v>
      </c>
      <c r="E376" s="354" t="s">
        <v>6</v>
      </c>
    </row>
    <row r="377" spans="1:5" ht="15.75" thickBot="1" x14ac:dyDescent="0.3">
      <c r="A377" s="462" t="s">
        <v>59</v>
      </c>
      <c r="B377" s="463">
        <f>B378+B379+B380+B381</f>
        <v>0</v>
      </c>
      <c r="C377" s="463">
        <f t="shared" ref="C377:E377" si="29">C378+C379+C380+C381</f>
        <v>700</v>
      </c>
      <c r="D377" s="463">
        <f t="shared" si="29"/>
        <v>700</v>
      </c>
      <c r="E377" s="463">
        <f t="shared" si="29"/>
        <v>700</v>
      </c>
    </row>
    <row r="378" spans="1:5" ht="15.75" thickBot="1" x14ac:dyDescent="0.3">
      <c r="A378" s="464" t="s">
        <v>28</v>
      </c>
      <c r="B378" s="463">
        <v>0</v>
      </c>
      <c r="C378" s="463">
        <v>700</v>
      </c>
      <c r="D378" s="463">
        <v>700</v>
      </c>
      <c r="E378" s="463">
        <v>700</v>
      </c>
    </row>
    <row r="379" spans="1:5" ht="15.75" thickBot="1" x14ac:dyDescent="0.3">
      <c r="A379" s="464" t="s">
        <v>60</v>
      </c>
      <c r="B379" s="463"/>
      <c r="C379" s="463"/>
      <c r="D379" s="463"/>
      <c r="E379" s="463"/>
    </row>
    <row r="380" spans="1:5" ht="15.75" thickBot="1" x14ac:dyDescent="0.3">
      <c r="A380" s="464" t="s">
        <v>42</v>
      </c>
      <c r="B380" s="463"/>
      <c r="C380" s="463"/>
      <c r="D380" s="463"/>
      <c r="E380" s="463"/>
    </row>
    <row r="381" spans="1:5" ht="15.75" thickBot="1" x14ac:dyDescent="0.3">
      <c r="A381" s="464" t="s">
        <v>43</v>
      </c>
      <c r="B381" s="463"/>
      <c r="C381" s="463"/>
      <c r="D381" s="463"/>
      <c r="E381" s="463"/>
    </row>
    <row r="382" spans="1:5" ht="15.75" thickBot="1" x14ac:dyDescent="0.3">
      <c r="A382" s="462" t="s">
        <v>61</v>
      </c>
      <c r="B382" s="466">
        <f>B383+B384+B385+B386</f>
        <v>0</v>
      </c>
      <c r="C382" s="466">
        <f t="shared" ref="C382:E382" si="30">C383+C384+C385+C386</f>
        <v>0</v>
      </c>
      <c r="D382" s="466">
        <f t="shared" si="30"/>
        <v>0</v>
      </c>
      <c r="E382" s="466">
        <f t="shared" si="30"/>
        <v>0</v>
      </c>
    </row>
    <row r="383" spans="1:5" ht="15.75" thickBot="1" x14ac:dyDescent="0.3">
      <c r="A383" s="464" t="s">
        <v>28</v>
      </c>
      <c r="B383" s="466">
        <v>0</v>
      </c>
      <c r="C383" s="466">
        <v>0</v>
      </c>
      <c r="D383" s="466"/>
      <c r="E383" s="466">
        <v>0</v>
      </c>
    </row>
    <row r="384" spans="1:5" ht="15.75" thickBot="1" x14ac:dyDescent="0.3">
      <c r="A384" s="464" t="s">
        <v>60</v>
      </c>
      <c r="B384" s="466"/>
      <c r="C384" s="466"/>
      <c r="D384" s="466"/>
      <c r="E384" s="466"/>
    </row>
    <row r="385" spans="1:11" ht="15.75" thickBot="1" x14ac:dyDescent="0.3">
      <c r="A385" s="464" t="s">
        <v>42</v>
      </c>
      <c r="B385" s="466"/>
      <c r="C385" s="466"/>
      <c r="D385" s="466"/>
      <c r="E385" s="466"/>
    </row>
    <row r="386" spans="1:11" ht="15.75" thickBot="1" x14ac:dyDescent="0.3">
      <c r="A386" s="464" t="s">
        <v>43</v>
      </c>
      <c r="B386" s="466"/>
      <c r="C386" s="466"/>
      <c r="D386" s="466"/>
      <c r="E386" s="466"/>
    </row>
    <row r="387" spans="1:11" ht="15.75" thickBot="1" x14ac:dyDescent="0.3">
      <c r="A387" s="483" t="s">
        <v>71</v>
      </c>
      <c r="B387" s="466">
        <f>B377+B382</f>
        <v>0</v>
      </c>
      <c r="C387" s="466">
        <f t="shared" ref="C387:E387" si="31">C377+C382</f>
        <v>700</v>
      </c>
      <c r="D387" s="466">
        <f t="shared" si="31"/>
        <v>700</v>
      </c>
      <c r="E387" s="466">
        <f t="shared" si="31"/>
        <v>700</v>
      </c>
    </row>
    <row r="388" spans="1:11" ht="15.75" thickBot="1" x14ac:dyDescent="0.3">
      <c r="A388" s="511" t="s">
        <v>58</v>
      </c>
      <c r="B388" s="1970" t="s">
        <v>1154</v>
      </c>
      <c r="C388" s="1971"/>
      <c r="D388" s="1959"/>
      <c r="E388" s="1960"/>
    </row>
    <row r="389" spans="1:11" ht="34.5" thickBot="1" x14ac:dyDescent="0.3">
      <c r="A389" s="495" t="s">
        <v>72</v>
      </c>
      <c r="B389" s="493" t="s">
        <v>1155</v>
      </c>
      <c r="C389" s="512" t="s">
        <v>981</v>
      </c>
      <c r="D389" s="1965" t="s">
        <v>1156</v>
      </c>
      <c r="E389" s="1966"/>
    </row>
    <row r="390" spans="1:11" ht="15.75" thickBot="1" x14ac:dyDescent="0.3">
      <c r="A390" s="313" t="s">
        <v>9</v>
      </c>
      <c r="B390" s="1194"/>
      <c r="C390" s="1195"/>
      <c r="D390" s="1195"/>
      <c r="E390" s="1196"/>
    </row>
    <row r="391" spans="1:11" ht="15.75" thickBot="1" x14ac:dyDescent="0.3">
      <c r="A391" s="313" t="s">
        <v>13</v>
      </c>
      <c r="B391" s="1198" t="s">
        <v>1157</v>
      </c>
      <c r="C391" s="1199"/>
      <c r="D391" s="1199"/>
      <c r="E391" s="1200"/>
    </row>
    <row r="392" spans="1:11" x14ac:dyDescent="0.25">
      <c r="A392" s="1189"/>
      <c r="B392" s="325">
        <v>2019</v>
      </c>
      <c r="C392" s="325">
        <v>2020</v>
      </c>
      <c r="D392" s="325">
        <v>2021</v>
      </c>
      <c r="E392" s="325">
        <v>2022</v>
      </c>
    </row>
    <row r="393" spans="1:11" ht="15.75" thickBot="1" x14ac:dyDescent="0.3">
      <c r="A393" s="1190"/>
      <c r="B393" s="354" t="s">
        <v>5</v>
      </c>
      <c r="C393" s="354" t="s">
        <v>6</v>
      </c>
      <c r="D393" s="354" t="s">
        <v>6</v>
      </c>
      <c r="E393" s="354" t="s">
        <v>6</v>
      </c>
    </row>
    <row r="394" spans="1:11" ht="17.25" customHeight="1" thickBot="1" x14ac:dyDescent="0.3">
      <c r="A394" s="313" t="s">
        <v>8</v>
      </c>
      <c r="B394" s="332">
        <v>1</v>
      </c>
      <c r="C394" s="332">
        <v>0</v>
      </c>
      <c r="D394" s="332">
        <v>0</v>
      </c>
      <c r="E394" s="332">
        <v>0</v>
      </c>
    </row>
    <row r="395" spans="1:11" ht="15.75" thickBot="1" x14ac:dyDescent="0.3">
      <c r="A395" s="313" t="s">
        <v>14</v>
      </c>
      <c r="B395" s="355">
        <f>B413</f>
        <v>300</v>
      </c>
      <c r="C395" s="355">
        <f>C413</f>
        <v>0</v>
      </c>
      <c r="D395" s="355">
        <v>0</v>
      </c>
      <c r="E395" s="355">
        <v>0</v>
      </c>
    </row>
    <row r="396" spans="1:11" ht="12.75" customHeight="1" thickBot="1" x14ac:dyDescent="0.3">
      <c r="A396" s="313" t="s">
        <v>20</v>
      </c>
      <c r="B396" s="355">
        <f>B395/B394</f>
        <v>300</v>
      </c>
      <c r="C396" s="355" t="e">
        <f>C395/C394</f>
        <v>#DIV/0!</v>
      </c>
      <c r="D396" s="355" t="e">
        <f>D395/D394</f>
        <v>#DIV/0!</v>
      </c>
      <c r="E396" s="355" t="e">
        <f>E395/E394</f>
        <v>#DIV/0!</v>
      </c>
    </row>
    <row r="397" spans="1:11" ht="13.5" customHeight="1" thickBot="1" x14ac:dyDescent="0.3">
      <c r="A397" s="313" t="s">
        <v>15</v>
      </c>
      <c r="B397" s="332" t="s">
        <v>19</v>
      </c>
      <c r="C397" s="461">
        <f t="shared" ref="C397:E399" si="32">C394/B394-1</f>
        <v>-1</v>
      </c>
      <c r="D397" s="461" t="e">
        <f t="shared" si="32"/>
        <v>#DIV/0!</v>
      </c>
      <c r="E397" s="461" t="e">
        <f t="shared" si="32"/>
        <v>#DIV/0!</v>
      </c>
    </row>
    <row r="398" spans="1:11" ht="15.75" thickBot="1" x14ac:dyDescent="0.3">
      <c r="A398" s="313" t="s">
        <v>16</v>
      </c>
      <c r="B398" s="332" t="s">
        <v>19</v>
      </c>
      <c r="C398" s="461">
        <f t="shared" si="32"/>
        <v>-1</v>
      </c>
      <c r="D398" s="461" t="e">
        <f t="shared" si="32"/>
        <v>#DIV/0!</v>
      </c>
      <c r="E398" s="461" t="e">
        <f t="shared" si="32"/>
        <v>#DIV/0!</v>
      </c>
      <c r="G398" s="443"/>
      <c r="H398" s="443"/>
      <c r="I398" s="443"/>
      <c r="J398" s="443"/>
      <c r="K398" s="443"/>
    </row>
    <row r="399" spans="1:11" ht="15.75" thickBot="1" x14ac:dyDescent="0.3">
      <c r="A399" s="313" t="s">
        <v>17</v>
      </c>
      <c r="B399" s="332" t="s">
        <v>19</v>
      </c>
      <c r="C399" s="461" t="e">
        <f t="shared" si="32"/>
        <v>#DIV/0!</v>
      </c>
      <c r="D399" s="461" t="e">
        <f t="shared" si="32"/>
        <v>#DIV/0!</v>
      </c>
      <c r="E399" s="461" t="e">
        <f t="shared" si="32"/>
        <v>#DIV/0!</v>
      </c>
    </row>
    <row r="400" spans="1:11" ht="15.75" thickBot="1" x14ac:dyDescent="0.3">
      <c r="A400" s="1210" t="s">
        <v>1035</v>
      </c>
      <c r="B400" s="1211"/>
      <c r="C400" s="1211"/>
      <c r="D400" s="1211"/>
      <c r="E400" s="1212"/>
    </row>
    <row r="401" spans="1:5" x14ac:dyDescent="0.25">
      <c r="A401" s="1189"/>
      <c r="B401" s="325">
        <v>2019</v>
      </c>
      <c r="C401" s="325">
        <v>2020</v>
      </c>
      <c r="D401" s="325">
        <v>2021</v>
      </c>
      <c r="E401" s="325">
        <v>2022</v>
      </c>
    </row>
    <row r="402" spans="1:5" ht="15.75" thickBot="1" x14ac:dyDescent="0.3">
      <c r="A402" s="1190"/>
      <c r="B402" s="354" t="s">
        <v>5</v>
      </c>
      <c r="C402" s="354" t="s">
        <v>6</v>
      </c>
      <c r="D402" s="354" t="s">
        <v>6</v>
      </c>
      <c r="E402" s="354" t="s">
        <v>6</v>
      </c>
    </row>
    <row r="403" spans="1:5" ht="15.75" thickBot="1" x14ac:dyDescent="0.3">
      <c r="A403" s="462" t="s">
        <v>59</v>
      </c>
      <c r="B403" s="463">
        <f>B404+B405+B406+B407</f>
        <v>0</v>
      </c>
      <c r="C403" s="463">
        <f>C404+C405+C406+C407</f>
        <v>0</v>
      </c>
      <c r="D403" s="463">
        <f>D404+D405+D406+D407</f>
        <v>0</v>
      </c>
      <c r="E403" s="463">
        <f>E404+E405+E406+E407</f>
        <v>0</v>
      </c>
    </row>
    <row r="404" spans="1:5" ht="15.75" thickBot="1" x14ac:dyDescent="0.3">
      <c r="A404" s="464" t="s">
        <v>28</v>
      </c>
      <c r="B404" s="463"/>
      <c r="C404" s="463"/>
      <c r="D404" s="463"/>
      <c r="E404" s="463"/>
    </row>
    <row r="405" spans="1:5" ht="12.75" customHeight="1" thickBot="1" x14ac:dyDescent="0.3">
      <c r="A405" s="464" t="s">
        <v>60</v>
      </c>
      <c r="B405" s="463"/>
      <c r="C405" s="463"/>
      <c r="D405" s="463"/>
      <c r="E405" s="463"/>
    </row>
    <row r="406" spans="1:5" ht="14.25" customHeight="1" thickBot="1" x14ac:dyDescent="0.3">
      <c r="A406" s="464" t="s">
        <v>42</v>
      </c>
      <c r="B406" s="463"/>
      <c r="C406" s="463"/>
      <c r="D406" s="463"/>
      <c r="E406" s="463"/>
    </row>
    <row r="407" spans="1:5" ht="15.75" thickBot="1" x14ac:dyDescent="0.3">
      <c r="A407" s="464" t="s">
        <v>43</v>
      </c>
      <c r="B407" s="463"/>
      <c r="C407" s="463"/>
      <c r="D407" s="463"/>
      <c r="E407" s="463"/>
    </row>
    <row r="408" spans="1:5" ht="15.75" thickBot="1" x14ac:dyDescent="0.3">
      <c r="A408" s="462" t="s">
        <v>61</v>
      </c>
      <c r="B408" s="466">
        <f>B409+B410+B411+B412</f>
        <v>300</v>
      </c>
      <c r="C408" s="466">
        <f>C409+C410+C411+C412</f>
        <v>0</v>
      </c>
      <c r="D408" s="466">
        <f>D409+D410+D411+D412</f>
        <v>0</v>
      </c>
      <c r="E408" s="466">
        <f>E409+E410+E411+E412</f>
        <v>0</v>
      </c>
    </row>
    <row r="409" spans="1:5" ht="15.75" thickBot="1" x14ac:dyDescent="0.3">
      <c r="A409" s="464" t="s">
        <v>28</v>
      </c>
      <c r="B409" s="466">
        <v>300</v>
      </c>
      <c r="C409" s="467">
        <v>0</v>
      </c>
      <c r="D409" s="463">
        <v>0</v>
      </c>
      <c r="E409" s="463">
        <v>0</v>
      </c>
    </row>
    <row r="410" spans="1:5" ht="15.75" thickBot="1" x14ac:dyDescent="0.3">
      <c r="A410" s="464" t="s">
        <v>60</v>
      </c>
      <c r="B410" s="466"/>
      <c r="C410" s="463"/>
      <c r="D410" s="463"/>
      <c r="E410" s="463"/>
    </row>
    <row r="411" spans="1:5" ht="15.75" thickBot="1" x14ac:dyDescent="0.3">
      <c r="A411" s="464" t="s">
        <v>42</v>
      </c>
      <c r="B411" s="466"/>
      <c r="C411" s="463"/>
      <c r="D411" s="463"/>
      <c r="E411" s="463"/>
    </row>
    <row r="412" spans="1:5" ht="15.75" thickBot="1" x14ac:dyDescent="0.3">
      <c r="A412" s="464" t="s">
        <v>43</v>
      </c>
      <c r="B412" s="466"/>
      <c r="C412" s="463"/>
      <c r="D412" s="463"/>
      <c r="E412" s="463"/>
    </row>
    <row r="413" spans="1:5" ht="15.75" thickBot="1" x14ac:dyDescent="0.3">
      <c r="A413" s="494" t="s">
        <v>1036</v>
      </c>
      <c r="B413" s="466">
        <f>B403+B408</f>
        <v>300</v>
      </c>
      <c r="C413" s="466">
        <f>C403+C408</f>
        <v>0</v>
      </c>
      <c r="D413" s="466">
        <f>D403+D408</f>
        <v>0</v>
      </c>
      <c r="E413" s="466">
        <f>E403+E408</f>
        <v>0</v>
      </c>
    </row>
    <row r="414" spans="1:5" ht="34.5" thickBot="1" x14ac:dyDescent="0.3">
      <c r="A414" s="323" t="s">
        <v>164</v>
      </c>
      <c r="B414" s="513"/>
      <c r="C414" s="433" t="s">
        <v>981</v>
      </c>
      <c r="D414" s="514"/>
      <c r="E414" s="515"/>
    </row>
    <row r="415" spans="1:5" ht="15.75" thickBot="1" x14ac:dyDescent="0.3">
      <c r="A415" s="313" t="s">
        <v>9</v>
      </c>
      <c r="B415" s="1194"/>
      <c r="C415" s="1195"/>
      <c r="D415" s="1195"/>
      <c r="E415" s="1196"/>
    </row>
    <row r="416" spans="1:5" ht="15.75" thickBot="1" x14ac:dyDescent="0.3">
      <c r="A416" s="313" t="s">
        <v>13</v>
      </c>
      <c r="B416" s="1198"/>
      <c r="C416" s="1199"/>
      <c r="D416" s="1199"/>
      <c r="E416" s="1200"/>
    </row>
    <row r="417" spans="1:11" x14ac:dyDescent="0.25">
      <c r="A417" s="1189"/>
      <c r="B417" s="325">
        <v>2018</v>
      </c>
      <c r="C417" s="325">
        <v>2019</v>
      </c>
      <c r="D417" s="325">
        <v>2020</v>
      </c>
      <c r="E417" s="325">
        <v>2021</v>
      </c>
    </row>
    <row r="418" spans="1:11" ht="15.75" hidden="1" thickBot="1" x14ac:dyDescent="0.3">
      <c r="A418" s="1190"/>
      <c r="B418" s="354" t="s">
        <v>5</v>
      </c>
      <c r="C418" s="354" t="s">
        <v>6</v>
      </c>
      <c r="D418" s="354" t="s">
        <v>6</v>
      </c>
      <c r="E418" s="354" t="s">
        <v>6</v>
      </c>
    </row>
    <row r="419" spans="1:11" ht="17.25" hidden="1" customHeight="1" thickBot="1" x14ac:dyDescent="0.3">
      <c r="A419" s="313" t="s">
        <v>8</v>
      </c>
      <c r="B419" s="313"/>
      <c r="C419" s="313"/>
      <c r="D419" s="313"/>
      <c r="E419" s="313"/>
    </row>
    <row r="420" spans="1:11" ht="15.75" hidden="1" thickBot="1" x14ac:dyDescent="0.3">
      <c r="A420" s="313" t="s">
        <v>14</v>
      </c>
      <c r="B420" s="355">
        <f>B438</f>
        <v>0</v>
      </c>
      <c r="C420" s="355">
        <f>C438</f>
        <v>0</v>
      </c>
      <c r="D420" s="355">
        <f>D438</f>
        <v>0</v>
      </c>
      <c r="E420" s="355">
        <f>E438</f>
        <v>0</v>
      </c>
    </row>
    <row r="421" spans="1:11" ht="12.75" hidden="1" customHeight="1" x14ac:dyDescent="0.25">
      <c r="A421" s="313" t="s">
        <v>20</v>
      </c>
      <c r="B421" s="355" t="e">
        <f>B420/B419</f>
        <v>#DIV/0!</v>
      </c>
      <c r="C421" s="355" t="e">
        <f>C420/C419</f>
        <v>#DIV/0!</v>
      </c>
      <c r="D421" s="355" t="e">
        <f>D420/D419</f>
        <v>#DIV/0!</v>
      </c>
      <c r="E421" s="355" t="e">
        <f>E420/E419</f>
        <v>#DIV/0!</v>
      </c>
    </row>
    <row r="422" spans="1:11" ht="9" hidden="1" customHeight="1" thickBot="1" x14ac:dyDescent="0.3">
      <c r="A422" s="313" t="s">
        <v>15</v>
      </c>
      <c r="B422" s="332" t="s">
        <v>19</v>
      </c>
      <c r="C422" s="461" t="e">
        <f t="shared" ref="C422:E424" si="33">C419/B419-1</f>
        <v>#DIV/0!</v>
      </c>
      <c r="D422" s="461" t="e">
        <f t="shared" si="33"/>
        <v>#DIV/0!</v>
      </c>
      <c r="E422" s="461" t="e">
        <f t="shared" si="33"/>
        <v>#DIV/0!</v>
      </c>
    </row>
    <row r="423" spans="1:11" ht="15.75" hidden="1" thickBot="1" x14ac:dyDescent="0.3">
      <c r="A423" s="313" t="s">
        <v>16</v>
      </c>
      <c r="B423" s="332" t="s">
        <v>19</v>
      </c>
      <c r="C423" s="461" t="e">
        <f t="shared" si="33"/>
        <v>#DIV/0!</v>
      </c>
      <c r="D423" s="461" t="e">
        <f t="shared" si="33"/>
        <v>#DIV/0!</v>
      </c>
      <c r="E423" s="461" t="e">
        <f t="shared" si="33"/>
        <v>#DIV/0!</v>
      </c>
      <c r="G423" s="443"/>
      <c r="H423" s="443"/>
      <c r="I423" s="443"/>
      <c r="J423" s="443"/>
      <c r="K423" s="443"/>
    </row>
    <row r="424" spans="1:11" ht="15.75" hidden="1" thickBot="1" x14ac:dyDescent="0.3">
      <c r="A424" s="313" t="s">
        <v>17</v>
      </c>
      <c r="B424" s="332" t="s">
        <v>19</v>
      </c>
      <c r="C424" s="461" t="e">
        <f t="shared" si="33"/>
        <v>#DIV/0!</v>
      </c>
      <c r="D424" s="461" t="e">
        <f t="shared" si="33"/>
        <v>#DIV/0!</v>
      </c>
      <c r="E424" s="461" t="e">
        <f t="shared" si="33"/>
        <v>#DIV/0!</v>
      </c>
    </row>
    <row r="425" spans="1:11" ht="15.75" hidden="1" thickBot="1" x14ac:dyDescent="0.3">
      <c r="A425" s="1210" t="s">
        <v>1037</v>
      </c>
      <c r="B425" s="1211"/>
      <c r="C425" s="1211"/>
      <c r="D425" s="1211"/>
      <c r="E425" s="1212"/>
    </row>
    <row r="426" spans="1:11" hidden="1" x14ac:dyDescent="0.25">
      <c r="A426" s="1189"/>
      <c r="B426" s="325">
        <v>2018</v>
      </c>
      <c r="C426" s="325">
        <v>2019</v>
      </c>
      <c r="D426" s="325">
        <v>2020</v>
      </c>
      <c r="E426" s="325">
        <v>2021</v>
      </c>
    </row>
    <row r="427" spans="1:11" ht="15.75" hidden="1" thickBot="1" x14ac:dyDescent="0.3">
      <c r="A427" s="1190"/>
      <c r="B427" s="354" t="s">
        <v>5</v>
      </c>
      <c r="C427" s="354" t="s">
        <v>6</v>
      </c>
      <c r="D427" s="354" t="s">
        <v>6</v>
      </c>
      <c r="E427" s="354" t="s">
        <v>6</v>
      </c>
    </row>
    <row r="428" spans="1:11" ht="15.75" hidden="1" thickBot="1" x14ac:dyDescent="0.3">
      <c r="A428" s="462" t="s">
        <v>59</v>
      </c>
      <c r="B428" s="463">
        <f>B429+B430+B431+B432</f>
        <v>0</v>
      </c>
      <c r="C428" s="463">
        <f>C429+C430+C431+C432</f>
        <v>0</v>
      </c>
      <c r="D428" s="463">
        <f>D429+D430+D431+D432</f>
        <v>0</v>
      </c>
      <c r="E428" s="463">
        <f>E429+E430+E431+E432</f>
        <v>0</v>
      </c>
    </row>
    <row r="429" spans="1:11" ht="15.75" hidden="1" thickBot="1" x14ac:dyDescent="0.3">
      <c r="A429" s="464" t="s">
        <v>28</v>
      </c>
      <c r="B429" s="463"/>
      <c r="C429" s="463"/>
      <c r="D429" s="463"/>
      <c r="E429" s="463"/>
    </row>
    <row r="430" spans="1:11" ht="12.75" hidden="1" customHeight="1" x14ac:dyDescent="0.25">
      <c r="A430" s="464" t="s">
        <v>60</v>
      </c>
      <c r="B430" s="463"/>
      <c r="C430" s="463"/>
      <c r="D430" s="463"/>
      <c r="E430" s="463"/>
    </row>
    <row r="431" spans="1:11" ht="9" hidden="1" customHeight="1" thickBot="1" x14ac:dyDescent="0.3">
      <c r="A431" s="464" t="s">
        <v>42</v>
      </c>
      <c r="B431" s="463"/>
      <c r="C431" s="463"/>
      <c r="D431" s="463"/>
      <c r="E431" s="463"/>
    </row>
    <row r="432" spans="1:11" ht="15.75" hidden="1" thickBot="1" x14ac:dyDescent="0.3">
      <c r="A432" s="464" t="s">
        <v>43</v>
      </c>
      <c r="B432" s="463"/>
      <c r="C432" s="463"/>
      <c r="D432" s="463"/>
      <c r="E432" s="463"/>
    </row>
    <row r="433" spans="1:11" ht="15.75" hidden="1" thickBot="1" x14ac:dyDescent="0.3">
      <c r="A433" s="462" t="s">
        <v>61</v>
      </c>
      <c r="B433" s="466">
        <f>B434+B435+B436+B437</f>
        <v>0</v>
      </c>
      <c r="C433" s="466">
        <f>C434+C435+C436+C437</f>
        <v>0</v>
      </c>
      <c r="D433" s="466">
        <f>D434+D435+D436+D437</f>
        <v>0</v>
      </c>
      <c r="E433" s="466">
        <f>E434+E435+E436+E437</f>
        <v>0</v>
      </c>
    </row>
    <row r="434" spans="1:11" ht="15.75" hidden="1" thickBot="1" x14ac:dyDescent="0.3">
      <c r="A434" s="464" t="s">
        <v>28</v>
      </c>
      <c r="B434" s="466"/>
      <c r="C434" s="463"/>
      <c r="D434" s="463"/>
      <c r="E434" s="463"/>
    </row>
    <row r="435" spans="1:11" ht="15.75" hidden="1" thickBot="1" x14ac:dyDescent="0.3">
      <c r="A435" s="464" t="s">
        <v>60</v>
      </c>
      <c r="B435" s="466"/>
      <c r="C435" s="463"/>
      <c r="D435" s="463"/>
      <c r="E435" s="463"/>
    </row>
    <row r="436" spans="1:11" ht="15.75" hidden="1" thickBot="1" x14ac:dyDescent="0.3">
      <c r="A436" s="464" t="s">
        <v>42</v>
      </c>
      <c r="B436" s="466"/>
      <c r="C436" s="463"/>
      <c r="D436" s="463"/>
      <c r="E436" s="463"/>
    </row>
    <row r="437" spans="1:11" ht="15.75" hidden="1" thickBot="1" x14ac:dyDescent="0.3">
      <c r="A437" s="464" t="s">
        <v>43</v>
      </c>
      <c r="B437" s="466"/>
      <c r="C437" s="463"/>
      <c r="D437" s="463"/>
      <c r="E437" s="463"/>
    </row>
    <row r="438" spans="1:11" ht="15.75" hidden="1" thickBot="1" x14ac:dyDescent="0.3">
      <c r="A438" s="483" t="s">
        <v>1038</v>
      </c>
      <c r="B438" s="466">
        <f>B428+B433</f>
        <v>0</v>
      </c>
      <c r="C438" s="466">
        <f>C428+C433</f>
        <v>0</v>
      </c>
      <c r="D438" s="466">
        <f>D428+D433</f>
        <v>0</v>
      </c>
      <c r="E438" s="466">
        <f>E428+E433</f>
        <v>0</v>
      </c>
    </row>
    <row r="439" spans="1:11" ht="51.75" hidden="1" thickBot="1" x14ac:dyDescent="0.3">
      <c r="A439" s="323" t="s">
        <v>184</v>
      </c>
      <c r="B439" s="516" t="s">
        <v>1158</v>
      </c>
      <c r="C439" s="517" t="s">
        <v>981</v>
      </c>
      <c r="D439" s="518" t="s">
        <v>1159</v>
      </c>
      <c r="E439" s="515"/>
    </row>
    <row r="440" spans="1:11" ht="15.75" hidden="1" thickBot="1" x14ac:dyDescent="0.3">
      <c r="A440" s="313" t="s">
        <v>9</v>
      </c>
      <c r="B440" s="1194" t="s">
        <v>1160</v>
      </c>
      <c r="C440" s="1195"/>
      <c r="D440" s="1195"/>
      <c r="E440" s="1196"/>
    </row>
    <row r="441" spans="1:11" ht="15.75" hidden="1" thickBot="1" x14ac:dyDescent="0.3">
      <c r="A441" s="313" t="s">
        <v>13</v>
      </c>
      <c r="B441" s="1169"/>
      <c r="C441" s="1199"/>
      <c r="D441" s="1199"/>
      <c r="E441" s="1200"/>
    </row>
    <row r="442" spans="1:11" hidden="1" x14ac:dyDescent="0.25">
      <c r="A442" s="1189"/>
      <c r="B442" s="325">
        <v>2019</v>
      </c>
      <c r="C442" s="325">
        <v>2020</v>
      </c>
      <c r="D442" s="325">
        <v>2021</v>
      </c>
      <c r="E442" s="325">
        <v>2022</v>
      </c>
    </row>
    <row r="443" spans="1:11" ht="29.25" customHeight="1" thickBot="1" x14ac:dyDescent="0.3">
      <c r="A443" s="1190"/>
      <c r="B443" s="354" t="s">
        <v>5</v>
      </c>
      <c r="C443" s="354" t="s">
        <v>6</v>
      </c>
      <c r="D443" s="354" t="s">
        <v>6</v>
      </c>
      <c r="E443" s="354" t="s">
        <v>6</v>
      </c>
    </row>
    <row r="444" spans="1:11" ht="17.25" customHeight="1" thickBot="1" x14ac:dyDescent="0.3">
      <c r="A444" s="313" t="s">
        <v>8</v>
      </c>
      <c r="B444" s="332">
        <v>1</v>
      </c>
      <c r="C444" s="332">
        <v>1</v>
      </c>
      <c r="D444" s="332">
        <v>1</v>
      </c>
      <c r="E444" s="332">
        <v>0</v>
      </c>
    </row>
    <row r="445" spans="1:11" ht="15.75" thickBot="1" x14ac:dyDescent="0.3">
      <c r="A445" s="313" t="s">
        <v>14</v>
      </c>
      <c r="B445" s="355">
        <f>B463</f>
        <v>2000</v>
      </c>
      <c r="C445" s="355">
        <f>C463</f>
        <v>1000</v>
      </c>
      <c r="D445" s="355">
        <f>D463</f>
        <v>500</v>
      </c>
      <c r="E445" s="355">
        <f>E463</f>
        <v>0</v>
      </c>
    </row>
    <row r="446" spans="1:11" ht="12.75" customHeight="1" thickBot="1" x14ac:dyDescent="0.3">
      <c r="A446" s="313" t="s">
        <v>20</v>
      </c>
      <c r="B446" s="355">
        <f>B445/B444</f>
        <v>2000</v>
      </c>
      <c r="C446" s="355">
        <f>C445/C444</f>
        <v>1000</v>
      </c>
      <c r="D446" s="355">
        <f>D445/D444</f>
        <v>500</v>
      </c>
      <c r="E446" s="355" t="e">
        <f>E445/E444</f>
        <v>#DIV/0!</v>
      </c>
    </row>
    <row r="447" spans="1:11" ht="15" customHeight="1" thickBot="1" x14ac:dyDescent="0.3">
      <c r="A447" s="313" t="s">
        <v>15</v>
      </c>
      <c r="B447" s="332" t="s">
        <v>19</v>
      </c>
      <c r="C447" s="461">
        <f t="shared" ref="C447:E449" si="34">C444/B444-1</f>
        <v>0</v>
      </c>
      <c r="D447" s="461">
        <f t="shared" si="34"/>
        <v>0</v>
      </c>
      <c r="E447" s="461">
        <f t="shared" si="34"/>
        <v>-1</v>
      </c>
    </row>
    <row r="448" spans="1:11" ht="15.75" thickBot="1" x14ac:dyDescent="0.3">
      <c r="A448" s="313" t="s">
        <v>16</v>
      </c>
      <c r="B448" s="332" t="s">
        <v>19</v>
      </c>
      <c r="C448" s="461">
        <f t="shared" si="34"/>
        <v>-0.5</v>
      </c>
      <c r="D448" s="461">
        <f t="shared" si="34"/>
        <v>-0.5</v>
      </c>
      <c r="E448" s="461">
        <f t="shared" si="34"/>
        <v>-1</v>
      </c>
      <c r="G448" s="443"/>
      <c r="H448" s="443"/>
      <c r="I448" s="443"/>
      <c r="J448" s="443"/>
      <c r="K448" s="443"/>
    </row>
    <row r="449" spans="1:5" ht="15.75" thickBot="1" x14ac:dyDescent="0.3">
      <c r="A449" s="313" t="s">
        <v>17</v>
      </c>
      <c r="B449" s="332" t="s">
        <v>19</v>
      </c>
      <c r="C449" s="461">
        <f t="shared" si="34"/>
        <v>-0.5</v>
      </c>
      <c r="D449" s="461">
        <f t="shared" si="34"/>
        <v>-0.5</v>
      </c>
      <c r="E449" s="461" t="e">
        <f t="shared" si="34"/>
        <v>#DIV/0!</v>
      </c>
    </row>
    <row r="450" spans="1:5" ht="15.75" thickBot="1" x14ac:dyDescent="0.3">
      <c r="A450" s="1210" t="s">
        <v>1161</v>
      </c>
      <c r="B450" s="1211"/>
      <c r="C450" s="1211"/>
      <c r="D450" s="1211"/>
      <c r="E450" s="1212"/>
    </row>
    <row r="451" spans="1:5" x14ac:dyDescent="0.25">
      <c r="A451" s="1189"/>
      <c r="B451" s="325">
        <v>2019</v>
      </c>
      <c r="C451" s="325">
        <v>2020</v>
      </c>
      <c r="D451" s="325">
        <v>2021</v>
      </c>
      <c r="E451" s="325">
        <v>2022</v>
      </c>
    </row>
    <row r="452" spans="1:5" ht="15.75" thickBot="1" x14ac:dyDescent="0.3">
      <c r="A452" s="1190"/>
      <c r="B452" s="354" t="s">
        <v>5</v>
      </c>
      <c r="C452" s="354" t="s">
        <v>6</v>
      </c>
      <c r="D452" s="354" t="s">
        <v>6</v>
      </c>
      <c r="E452" s="354" t="s">
        <v>6</v>
      </c>
    </row>
    <row r="453" spans="1:5" ht="15.75" thickBot="1" x14ac:dyDescent="0.3">
      <c r="A453" s="462" t="s">
        <v>59</v>
      </c>
      <c r="B453" s="463">
        <f>B454+B455+B456+B457</f>
        <v>0</v>
      </c>
      <c r="C453" s="463">
        <f>C454+C455+C456+C457</f>
        <v>0</v>
      </c>
      <c r="D453" s="463">
        <f>D454+D455+D456+D457</f>
        <v>0</v>
      </c>
      <c r="E453" s="463">
        <f>E454+E455+E456+E457</f>
        <v>0</v>
      </c>
    </row>
    <row r="454" spans="1:5" ht="15.75" thickBot="1" x14ac:dyDescent="0.3">
      <c r="A454" s="464" t="s">
        <v>28</v>
      </c>
      <c r="B454" s="463"/>
      <c r="C454" s="463"/>
      <c r="D454" s="463"/>
      <c r="E454" s="463"/>
    </row>
    <row r="455" spans="1:5" ht="12.75" customHeight="1" thickBot="1" x14ac:dyDescent="0.3">
      <c r="A455" s="464" t="s">
        <v>60</v>
      </c>
      <c r="B455" s="463"/>
      <c r="C455" s="463"/>
      <c r="D455" s="463"/>
      <c r="E455" s="463"/>
    </row>
    <row r="456" spans="1:5" ht="15.75" customHeight="1" thickBot="1" x14ac:dyDescent="0.3">
      <c r="A456" s="464" t="s">
        <v>42</v>
      </c>
      <c r="B456" s="463"/>
      <c r="C456" s="463"/>
      <c r="D456" s="463"/>
      <c r="E456" s="463"/>
    </row>
    <row r="457" spans="1:5" ht="15.75" thickBot="1" x14ac:dyDescent="0.3">
      <c r="A457" s="464" t="s">
        <v>43</v>
      </c>
      <c r="B457" s="463"/>
      <c r="C457" s="463"/>
      <c r="D457" s="463"/>
      <c r="E457" s="463"/>
    </row>
    <row r="458" spans="1:5" ht="15.75" thickBot="1" x14ac:dyDescent="0.3">
      <c r="A458" s="462" t="s">
        <v>61</v>
      </c>
      <c r="B458" s="466">
        <f>B459+B460+B461+B462</f>
        <v>2000</v>
      </c>
      <c r="C458" s="466">
        <f>C459+C460+C461+C462</f>
        <v>1000</v>
      </c>
      <c r="D458" s="466">
        <f>D459+D460+D461+D462</f>
        <v>500</v>
      </c>
      <c r="E458" s="466">
        <f>E459+E460+E461+E462</f>
        <v>0</v>
      </c>
    </row>
    <row r="459" spans="1:5" ht="15.75" thickBot="1" x14ac:dyDescent="0.3">
      <c r="A459" s="464" t="s">
        <v>28</v>
      </c>
      <c r="B459" s="466">
        <v>2000</v>
      </c>
      <c r="C459" s="466">
        <v>1000</v>
      </c>
      <c r="D459" s="466">
        <v>500</v>
      </c>
      <c r="E459" s="466">
        <v>0</v>
      </c>
    </row>
    <row r="460" spans="1:5" ht="15.75" thickBot="1" x14ac:dyDescent="0.3">
      <c r="A460" s="464" t="s">
        <v>60</v>
      </c>
      <c r="B460" s="466"/>
      <c r="C460" s="466"/>
      <c r="D460" s="466"/>
      <c r="E460" s="466"/>
    </row>
    <row r="461" spans="1:5" ht="15.75" thickBot="1" x14ac:dyDescent="0.3">
      <c r="A461" s="464" t="s">
        <v>42</v>
      </c>
      <c r="B461" s="466"/>
      <c r="C461" s="466"/>
      <c r="D461" s="466"/>
      <c r="E461" s="466"/>
    </row>
    <row r="462" spans="1:5" ht="15.75" thickBot="1" x14ac:dyDescent="0.3">
      <c r="A462" s="464" t="s">
        <v>43</v>
      </c>
      <c r="B462" s="466"/>
      <c r="C462" s="466"/>
      <c r="D462" s="466"/>
      <c r="E462" s="466"/>
    </row>
    <row r="463" spans="1:5" ht="15.75" thickBot="1" x14ac:dyDescent="0.3">
      <c r="A463" s="483" t="s">
        <v>166</v>
      </c>
      <c r="B463" s="466">
        <f>B453+B458</f>
        <v>2000</v>
      </c>
      <c r="C463" s="466">
        <f>C453+C458</f>
        <v>1000</v>
      </c>
      <c r="D463" s="466">
        <f>D453+D458</f>
        <v>500</v>
      </c>
      <c r="E463" s="466">
        <f>E453+E458</f>
        <v>0</v>
      </c>
    </row>
    <row r="464" spans="1:5" ht="34.5" thickBot="1" x14ac:dyDescent="0.3">
      <c r="A464" s="503" t="s">
        <v>185</v>
      </c>
      <c r="B464" s="493" t="s">
        <v>1162</v>
      </c>
      <c r="C464" s="512" t="s">
        <v>981</v>
      </c>
      <c r="D464" s="1965" t="s">
        <v>1163</v>
      </c>
      <c r="E464" s="1966"/>
    </row>
    <row r="465" spans="1:11" ht="15.75" thickBot="1" x14ac:dyDescent="0.3">
      <c r="A465" s="313" t="s">
        <v>9</v>
      </c>
      <c r="B465" s="1194" t="s">
        <v>1162</v>
      </c>
      <c r="C465" s="1195"/>
      <c r="D465" s="1195"/>
      <c r="E465" s="1196"/>
    </row>
    <row r="466" spans="1:11" ht="15.75" thickBot="1" x14ac:dyDescent="0.3">
      <c r="A466" s="313" t="s">
        <v>13</v>
      </c>
      <c r="B466" s="1198" t="s">
        <v>1164</v>
      </c>
      <c r="C466" s="1199"/>
      <c r="D466" s="1199"/>
      <c r="E466" s="1200"/>
    </row>
    <row r="467" spans="1:11" x14ac:dyDescent="0.25">
      <c r="A467" s="1189"/>
      <c r="B467" s="325">
        <v>2019</v>
      </c>
      <c r="C467" s="325">
        <v>2020</v>
      </c>
      <c r="D467" s="325">
        <v>2021</v>
      </c>
      <c r="E467" s="325">
        <v>2022</v>
      </c>
    </row>
    <row r="468" spans="1:11" ht="41.25" customHeight="1" thickBot="1" x14ac:dyDescent="0.3">
      <c r="A468" s="1190"/>
      <c r="B468" s="354" t="s">
        <v>5</v>
      </c>
      <c r="C468" s="354" t="s">
        <v>6</v>
      </c>
      <c r="D468" s="354" t="s">
        <v>6</v>
      </c>
      <c r="E468" s="354" t="s">
        <v>6</v>
      </c>
      <c r="F468" s="519"/>
      <c r="G468" s="443"/>
      <c r="H468" s="443"/>
      <c r="I468" s="443"/>
      <c r="J468" s="443"/>
      <c r="K468" s="443"/>
    </row>
    <row r="469" spans="1:11" ht="15.75" thickBot="1" x14ac:dyDescent="0.3">
      <c r="A469" s="313" t="s">
        <v>8</v>
      </c>
      <c r="B469" s="355">
        <v>1</v>
      </c>
      <c r="C469" s="355">
        <v>0</v>
      </c>
      <c r="D469" s="355">
        <v>0</v>
      </c>
      <c r="E469" s="355">
        <v>0</v>
      </c>
    </row>
    <row r="470" spans="1:11" ht="17.25" customHeight="1" thickBot="1" x14ac:dyDescent="0.3">
      <c r="A470" s="313" t="s">
        <v>14</v>
      </c>
      <c r="B470" s="355">
        <f>B483</f>
        <v>800</v>
      </c>
      <c r="C470" s="355">
        <f>C483</f>
        <v>0</v>
      </c>
      <c r="D470" s="355">
        <f>D483</f>
        <v>0</v>
      </c>
      <c r="E470" s="355">
        <f>E483</f>
        <v>0</v>
      </c>
    </row>
    <row r="471" spans="1:11" ht="15.75" thickBot="1" x14ac:dyDescent="0.3">
      <c r="A471" s="313" t="s">
        <v>20</v>
      </c>
      <c r="B471" s="355">
        <f>B470/B469</f>
        <v>800</v>
      </c>
      <c r="C471" s="355" t="e">
        <f>C470/C469</f>
        <v>#DIV/0!</v>
      </c>
      <c r="D471" s="355" t="e">
        <f>D470/D469</f>
        <v>#DIV/0!</v>
      </c>
      <c r="E471" s="355" t="e">
        <f>E470/E469</f>
        <v>#DIV/0!</v>
      </c>
    </row>
    <row r="472" spans="1:11" ht="12.75" customHeight="1" thickBot="1" x14ac:dyDescent="0.3">
      <c r="A472" s="313" t="s">
        <v>15</v>
      </c>
      <c r="B472" s="332" t="s">
        <v>19</v>
      </c>
      <c r="C472" s="461">
        <f t="shared" ref="C472:E474" si="35">C469/B469-1</f>
        <v>-1</v>
      </c>
      <c r="D472" s="461" t="e">
        <f t="shared" si="35"/>
        <v>#DIV/0!</v>
      </c>
      <c r="E472" s="461" t="e">
        <f t="shared" si="35"/>
        <v>#DIV/0!</v>
      </c>
    </row>
    <row r="473" spans="1:11" ht="12" customHeight="1" thickBot="1" x14ac:dyDescent="0.3">
      <c r="A473" s="313" t="s">
        <v>16</v>
      </c>
      <c r="B473" s="332" t="s">
        <v>19</v>
      </c>
      <c r="C473" s="461">
        <f t="shared" si="35"/>
        <v>-1</v>
      </c>
      <c r="D473" s="461" t="e">
        <f t="shared" si="35"/>
        <v>#DIV/0!</v>
      </c>
      <c r="E473" s="461" t="e">
        <f t="shared" si="35"/>
        <v>#DIV/0!</v>
      </c>
    </row>
    <row r="474" spans="1:11" ht="15.75" thickBot="1" x14ac:dyDescent="0.3">
      <c r="A474" s="313" t="s">
        <v>17</v>
      </c>
      <c r="B474" s="332" t="s">
        <v>19</v>
      </c>
      <c r="C474" s="461" t="e">
        <f t="shared" si="35"/>
        <v>#DIV/0!</v>
      </c>
      <c r="D474" s="461" t="e">
        <f t="shared" si="35"/>
        <v>#DIV/0!</v>
      </c>
      <c r="E474" s="461" t="e">
        <f t="shared" si="35"/>
        <v>#DIV/0!</v>
      </c>
    </row>
    <row r="475" spans="1:11" ht="15.75" thickBot="1" x14ac:dyDescent="0.3">
      <c r="A475" s="1210" t="s">
        <v>1050</v>
      </c>
      <c r="B475" s="1211"/>
      <c r="C475" s="1211"/>
      <c r="D475" s="1211"/>
      <c r="E475" s="1212"/>
    </row>
    <row r="476" spans="1:11" x14ac:dyDescent="0.25">
      <c r="A476" s="1189"/>
      <c r="B476" s="325">
        <v>2019</v>
      </c>
      <c r="C476" s="325">
        <v>2020</v>
      </c>
      <c r="D476" s="325">
        <v>2021</v>
      </c>
      <c r="E476" s="325">
        <v>2022</v>
      </c>
    </row>
    <row r="477" spans="1:11" ht="15.75" thickBot="1" x14ac:dyDescent="0.3">
      <c r="A477" s="1190"/>
      <c r="B477" s="354" t="s">
        <v>5</v>
      </c>
      <c r="C477" s="354" t="s">
        <v>6</v>
      </c>
      <c r="D477" s="354" t="s">
        <v>6</v>
      </c>
      <c r="E477" s="354" t="s">
        <v>6</v>
      </c>
    </row>
    <row r="478" spans="1:11" ht="15.75" thickBot="1" x14ac:dyDescent="0.3">
      <c r="A478" s="462" t="s">
        <v>59</v>
      </c>
      <c r="B478" s="463">
        <f>B479+B480+B481+B482</f>
        <v>0</v>
      </c>
      <c r="C478" s="463">
        <f>C479+C480+C481+C482</f>
        <v>0</v>
      </c>
      <c r="D478" s="463">
        <f>D479+D480+D481+D482</f>
        <v>0</v>
      </c>
      <c r="E478" s="463">
        <f>E479+E480+E481+E482</f>
        <v>0</v>
      </c>
    </row>
    <row r="479" spans="1:11" ht="15.75" thickBot="1" x14ac:dyDescent="0.3">
      <c r="A479" s="464" t="s">
        <v>28</v>
      </c>
      <c r="B479" s="463"/>
      <c r="C479" s="463"/>
      <c r="D479" s="463"/>
      <c r="E479" s="463"/>
    </row>
    <row r="480" spans="1:11" ht="15.75" thickBot="1" x14ac:dyDescent="0.3">
      <c r="A480" s="464" t="s">
        <v>60</v>
      </c>
      <c r="B480" s="463"/>
      <c r="C480" s="463"/>
      <c r="D480" s="463"/>
      <c r="E480" s="463"/>
    </row>
    <row r="481" spans="1:11" ht="12.75" customHeight="1" thickBot="1" x14ac:dyDescent="0.3">
      <c r="A481" s="464" t="s">
        <v>42</v>
      </c>
      <c r="B481" s="463"/>
      <c r="C481" s="463"/>
      <c r="D481" s="463"/>
      <c r="E481" s="463"/>
    </row>
    <row r="482" spans="1:11" ht="15" customHeight="1" thickBot="1" x14ac:dyDescent="0.3">
      <c r="A482" s="464" t="s">
        <v>43</v>
      </c>
      <c r="B482" s="463"/>
      <c r="C482" s="463"/>
      <c r="D482" s="463"/>
      <c r="E482" s="463"/>
    </row>
    <row r="483" spans="1:11" ht="15.75" thickBot="1" x14ac:dyDescent="0.3">
      <c r="A483" s="462" t="s">
        <v>61</v>
      </c>
      <c r="B483" s="466">
        <f>B484+B485+B486+B487</f>
        <v>800</v>
      </c>
      <c r="C483" s="466">
        <f>C484+C485+C486+C487</f>
        <v>0</v>
      </c>
      <c r="D483" s="466">
        <f>D484+D485+D486+D487</f>
        <v>0</v>
      </c>
      <c r="E483" s="466">
        <f>E484+E485+E486+E487</f>
        <v>0</v>
      </c>
    </row>
    <row r="484" spans="1:11" ht="15.75" thickBot="1" x14ac:dyDescent="0.3">
      <c r="A484" s="464" t="s">
        <v>28</v>
      </c>
      <c r="B484" s="466">
        <v>800</v>
      </c>
      <c r="C484" s="463">
        <v>0</v>
      </c>
      <c r="D484" s="463">
        <v>0</v>
      </c>
      <c r="E484" s="463">
        <v>0</v>
      </c>
    </row>
    <row r="485" spans="1:11" ht="15.75" thickBot="1" x14ac:dyDescent="0.3">
      <c r="A485" s="464" t="s">
        <v>60</v>
      </c>
      <c r="B485" s="466"/>
      <c r="C485" s="463"/>
      <c r="D485" s="463"/>
      <c r="E485" s="463"/>
    </row>
    <row r="486" spans="1:11" ht="15.75" thickBot="1" x14ac:dyDescent="0.3">
      <c r="A486" s="464" t="s">
        <v>42</v>
      </c>
      <c r="B486" s="466"/>
      <c r="C486" s="463"/>
      <c r="D486" s="463"/>
      <c r="E486" s="463"/>
    </row>
    <row r="487" spans="1:11" ht="15.75" thickBot="1" x14ac:dyDescent="0.3">
      <c r="A487" s="464" t="s">
        <v>43</v>
      </c>
      <c r="B487" s="466"/>
      <c r="C487" s="463"/>
      <c r="D487" s="463"/>
      <c r="E487" s="463"/>
    </row>
    <row r="488" spans="1:11" ht="15.75" thickBot="1" x14ac:dyDescent="0.3">
      <c r="A488" s="472" t="s">
        <v>167</v>
      </c>
      <c r="B488" s="466">
        <f>B478+B483</f>
        <v>800</v>
      </c>
      <c r="C488" s="466">
        <f>C478+C483</f>
        <v>0</v>
      </c>
      <c r="D488" s="466">
        <f>D478+D483</f>
        <v>0</v>
      </c>
      <c r="E488" s="466">
        <f>E478+E483</f>
        <v>0</v>
      </c>
    </row>
    <row r="489" spans="1:11" ht="34.5" thickBot="1" x14ac:dyDescent="0.3">
      <c r="A489" s="495" t="s">
        <v>186</v>
      </c>
      <c r="B489" s="493" t="s">
        <v>1165</v>
      </c>
      <c r="C489" s="512" t="s">
        <v>981</v>
      </c>
      <c r="D489" s="1965" t="s">
        <v>1166</v>
      </c>
      <c r="E489" s="1966"/>
    </row>
    <row r="490" spans="1:11" ht="15.75" thickBot="1" x14ac:dyDescent="0.3">
      <c r="A490" s="313" t="s">
        <v>9</v>
      </c>
      <c r="B490" s="1194" t="s">
        <v>1165</v>
      </c>
      <c r="C490" s="1195"/>
      <c r="D490" s="1195"/>
      <c r="E490" s="1196"/>
    </row>
    <row r="491" spans="1:11" ht="15.75" thickBot="1" x14ac:dyDescent="0.3">
      <c r="A491" s="313" t="s">
        <v>13</v>
      </c>
      <c r="B491" s="1198"/>
      <c r="C491" s="1199"/>
      <c r="D491" s="1199"/>
      <c r="E491" s="1200"/>
    </row>
    <row r="492" spans="1:11" x14ac:dyDescent="0.25">
      <c r="A492" s="1189"/>
      <c r="B492" s="325">
        <v>2019</v>
      </c>
      <c r="C492" s="325">
        <v>2020</v>
      </c>
      <c r="D492" s="325">
        <v>2021</v>
      </c>
      <c r="E492" s="325">
        <v>2022</v>
      </c>
    </row>
    <row r="493" spans="1:11" ht="15.75" thickBot="1" x14ac:dyDescent="0.3">
      <c r="A493" s="1190"/>
      <c r="B493" s="354" t="s">
        <v>5</v>
      </c>
      <c r="C493" s="354" t="s">
        <v>6</v>
      </c>
      <c r="D493" s="354" t="s">
        <v>6</v>
      </c>
      <c r="E493" s="354" t="s">
        <v>6</v>
      </c>
      <c r="G493" s="443"/>
      <c r="H493" s="443"/>
      <c r="I493" s="443"/>
      <c r="J493" s="443"/>
      <c r="K493" s="443"/>
    </row>
    <row r="494" spans="1:11" ht="28.5" customHeight="1" thickBot="1" x14ac:dyDescent="0.3">
      <c r="A494" s="313" t="s">
        <v>8</v>
      </c>
      <c r="B494" s="332">
        <v>1</v>
      </c>
      <c r="C494" s="332">
        <v>1</v>
      </c>
      <c r="D494" s="332">
        <v>0</v>
      </c>
      <c r="E494" s="332">
        <v>0</v>
      </c>
      <c r="F494" s="519"/>
    </row>
    <row r="495" spans="1:11" ht="17.25" customHeight="1" thickBot="1" x14ac:dyDescent="0.3">
      <c r="A495" s="313" t="s">
        <v>14</v>
      </c>
      <c r="B495" s="355">
        <f>B508</f>
        <v>400</v>
      </c>
      <c r="C495" s="355">
        <f>C508</f>
        <v>300</v>
      </c>
      <c r="D495" s="355">
        <v>0</v>
      </c>
      <c r="E495" s="355">
        <v>0</v>
      </c>
    </row>
    <row r="496" spans="1:11" ht="15.75" thickBot="1" x14ac:dyDescent="0.3">
      <c r="A496" s="313" t="s">
        <v>20</v>
      </c>
      <c r="B496" s="355">
        <f>B495/B494</f>
        <v>400</v>
      </c>
      <c r="C496" s="355">
        <f>C495/C494</f>
        <v>300</v>
      </c>
      <c r="D496" s="355" t="e">
        <f>D495/D494</f>
        <v>#DIV/0!</v>
      </c>
      <c r="E496" s="355" t="e">
        <f>E495/E494</f>
        <v>#DIV/0!</v>
      </c>
    </row>
    <row r="497" spans="1:5" ht="12.75" customHeight="1" thickBot="1" x14ac:dyDescent="0.3">
      <c r="A497" s="313" t="s">
        <v>15</v>
      </c>
      <c r="B497" s="332" t="s">
        <v>19</v>
      </c>
      <c r="C497" s="461">
        <f t="shared" ref="C497:E499" si="36">C494/B494-1</f>
        <v>0</v>
      </c>
      <c r="D497" s="461">
        <f t="shared" si="36"/>
        <v>-1</v>
      </c>
      <c r="E497" s="461" t="e">
        <f t="shared" si="36"/>
        <v>#DIV/0!</v>
      </c>
    </row>
    <row r="498" spans="1:5" ht="15.75" customHeight="1" thickBot="1" x14ac:dyDescent="0.3">
      <c r="A498" s="313" t="s">
        <v>16</v>
      </c>
      <c r="B498" s="332" t="s">
        <v>19</v>
      </c>
      <c r="C498" s="461">
        <f t="shared" si="36"/>
        <v>-0.25</v>
      </c>
      <c r="D498" s="461">
        <f t="shared" si="36"/>
        <v>-1</v>
      </c>
      <c r="E498" s="461" t="e">
        <f t="shared" si="36"/>
        <v>#DIV/0!</v>
      </c>
    </row>
    <row r="499" spans="1:5" ht="15.75" thickBot="1" x14ac:dyDescent="0.3">
      <c r="A499" s="313" t="s">
        <v>17</v>
      </c>
      <c r="B499" s="332" t="s">
        <v>19</v>
      </c>
      <c r="C499" s="461">
        <f t="shared" si="36"/>
        <v>-0.25</v>
      </c>
      <c r="D499" s="461" t="e">
        <f t="shared" si="36"/>
        <v>#DIV/0!</v>
      </c>
      <c r="E499" s="461" t="e">
        <f t="shared" si="36"/>
        <v>#DIV/0!</v>
      </c>
    </row>
    <row r="500" spans="1:5" ht="15.75" thickBot="1" x14ac:dyDescent="0.3">
      <c r="A500" s="1210" t="s">
        <v>1056</v>
      </c>
      <c r="B500" s="1211"/>
      <c r="C500" s="1211"/>
      <c r="D500" s="1211"/>
      <c r="E500" s="1212"/>
    </row>
    <row r="501" spans="1:5" x14ac:dyDescent="0.25">
      <c r="A501" s="1189"/>
      <c r="B501" s="325">
        <v>2019</v>
      </c>
      <c r="C501" s="325">
        <v>2020</v>
      </c>
      <c r="D501" s="325">
        <v>2021</v>
      </c>
      <c r="E501" s="325">
        <v>2022</v>
      </c>
    </row>
    <row r="502" spans="1:5" ht="15.75" thickBot="1" x14ac:dyDescent="0.3">
      <c r="A502" s="1190"/>
      <c r="B502" s="354" t="s">
        <v>5</v>
      </c>
      <c r="C502" s="354" t="s">
        <v>6</v>
      </c>
      <c r="D502" s="354" t="s">
        <v>6</v>
      </c>
      <c r="E502" s="354" t="s">
        <v>6</v>
      </c>
    </row>
    <row r="503" spans="1:5" ht="15.75" thickBot="1" x14ac:dyDescent="0.3">
      <c r="A503" s="462" t="s">
        <v>59</v>
      </c>
      <c r="B503" s="463">
        <f>B504+B505+B506+B507</f>
        <v>0</v>
      </c>
      <c r="C503" s="463">
        <f>C504+C505+C506+C507</f>
        <v>0</v>
      </c>
      <c r="D503" s="463">
        <f>D504+D505+D506+D507</f>
        <v>0</v>
      </c>
      <c r="E503" s="463">
        <f>E504+E505+E506+E507</f>
        <v>0</v>
      </c>
    </row>
    <row r="504" spans="1:5" ht="15.75" thickBot="1" x14ac:dyDescent="0.3">
      <c r="A504" s="464" t="s">
        <v>28</v>
      </c>
      <c r="B504" s="463"/>
      <c r="C504" s="463"/>
      <c r="D504" s="463"/>
      <c r="E504" s="463"/>
    </row>
    <row r="505" spans="1:5" ht="15.75" thickBot="1" x14ac:dyDescent="0.3">
      <c r="A505" s="464" t="s">
        <v>60</v>
      </c>
      <c r="B505" s="463"/>
      <c r="C505" s="463"/>
      <c r="D505" s="463"/>
      <c r="E505" s="463"/>
    </row>
    <row r="506" spans="1:5" ht="12.75" customHeight="1" thickBot="1" x14ac:dyDescent="0.3">
      <c r="A506" s="464" t="s">
        <v>42</v>
      </c>
      <c r="B506" s="463"/>
      <c r="C506" s="463"/>
      <c r="D506" s="463"/>
      <c r="E506" s="463"/>
    </row>
    <row r="507" spans="1:5" ht="16.5" customHeight="1" thickBot="1" x14ac:dyDescent="0.3">
      <c r="A507" s="464" t="s">
        <v>43</v>
      </c>
      <c r="B507" s="463"/>
      <c r="C507" s="463"/>
      <c r="D507" s="463"/>
      <c r="E507" s="463"/>
    </row>
    <row r="508" spans="1:5" ht="15.75" thickBot="1" x14ac:dyDescent="0.3">
      <c r="A508" s="462" t="s">
        <v>61</v>
      </c>
      <c r="B508" s="466">
        <f>B509+B510+B511+B512</f>
        <v>400</v>
      </c>
      <c r="C508" s="466">
        <f>C509+C510+C511+C512</f>
        <v>300</v>
      </c>
      <c r="D508" s="466">
        <f>D509+D510+D511+D512</f>
        <v>0</v>
      </c>
      <c r="E508" s="466">
        <f>E509+E510+E511+E512</f>
        <v>0</v>
      </c>
    </row>
    <row r="509" spans="1:5" ht="15.75" thickBot="1" x14ac:dyDescent="0.3">
      <c r="A509" s="464" t="s">
        <v>28</v>
      </c>
      <c r="B509" s="466">
        <v>400</v>
      </c>
      <c r="C509" s="463">
        <v>300</v>
      </c>
      <c r="D509" s="463">
        <v>0</v>
      </c>
      <c r="E509" s="463">
        <v>0</v>
      </c>
    </row>
    <row r="510" spans="1:5" ht="15.75" thickBot="1" x14ac:dyDescent="0.3">
      <c r="A510" s="464" t="s">
        <v>60</v>
      </c>
      <c r="B510" s="466"/>
      <c r="C510" s="463"/>
      <c r="D510" s="463"/>
      <c r="E510" s="463"/>
    </row>
    <row r="511" spans="1:5" ht="15.75" thickBot="1" x14ac:dyDescent="0.3">
      <c r="A511" s="464" t="s">
        <v>42</v>
      </c>
      <c r="B511" s="466"/>
      <c r="C511" s="463"/>
      <c r="D511" s="463"/>
      <c r="E511" s="463"/>
    </row>
    <row r="512" spans="1:5" ht="15.75" thickBot="1" x14ac:dyDescent="0.3">
      <c r="A512" s="464" t="s">
        <v>43</v>
      </c>
      <c r="B512" s="466"/>
      <c r="C512" s="463"/>
      <c r="D512" s="463"/>
      <c r="E512" s="463"/>
    </row>
    <row r="513" spans="1:11" ht="15.75" thickBot="1" x14ac:dyDescent="0.3">
      <c r="A513" s="490" t="s">
        <v>1057</v>
      </c>
      <c r="B513" s="520">
        <f>B503+B508</f>
        <v>400</v>
      </c>
      <c r="C513" s="520">
        <f>C503+C508</f>
        <v>300</v>
      </c>
      <c r="D513" s="520">
        <f>D503+D508</f>
        <v>0</v>
      </c>
      <c r="E513" s="520">
        <f>E503+E508</f>
        <v>0</v>
      </c>
    </row>
    <row r="514" spans="1:11" ht="34.5" thickBot="1" x14ac:dyDescent="0.3">
      <c r="A514" s="503" t="s">
        <v>189</v>
      </c>
      <c r="B514" s="493" t="s">
        <v>1167</v>
      </c>
      <c r="C514" s="497" t="s">
        <v>981</v>
      </c>
      <c r="D514" s="521" t="s">
        <v>1168</v>
      </c>
      <c r="E514" s="522"/>
    </row>
    <row r="515" spans="1:11" ht="15.75" thickBot="1" x14ac:dyDescent="0.3">
      <c r="A515" s="313" t="s">
        <v>9</v>
      </c>
      <c r="B515" s="1194" t="s">
        <v>1167</v>
      </c>
      <c r="C515" s="1195"/>
      <c r="D515" s="1195"/>
      <c r="E515" s="1196"/>
    </row>
    <row r="516" spans="1:11" ht="15.75" thickBot="1" x14ac:dyDescent="0.3">
      <c r="A516" s="313" t="s">
        <v>13</v>
      </c>
      <c r="B516" s="1198"/>
      <c r="C516" s="1199"/>
      <c r="D516" s="1199"/>
      <c r="E516" s="1200"/>
    </row>
    <row r="517" spans="1:11" x14ac:dyDescent="0.25">
      <c r="A517" s="1189"/>
      <c r="B517" s="325">
        <v>2019</v>
      </c>
      <c r="C517" s="325">
        <v>2020</v>
      </c>
      <c r="D517" s="325">
        <v>2021</v>
      </c>
      <c r="E517" s="325">
        <v>2022</v>
      </c>
    </row>
    <row r="518" spans="1:11" ht="15.75" thickBot="1" x14ac:dyDescent="0.3">
      <c r="A518" s="1190"/>
      <c r="B518" s="354" t="s">
        <v>5</v>
      </c>
      <c r="C518" s="354" t="s">
        <v>6</v>
      </c>
      <c r="D518" s="354" t="s">
        <v>6</v>
      </c>
      <c r="E518" s="354" t="s">
        <v>6</v>
      </c>
      <c r="G518" s="443"/>
      <c r="H518" s="443"/>
      <c r="I518" s="443"/>
      <c r="J518" s="443"/>
      <c r="K518" s="443"/>
    </row>
    <row r="519" spans="1:11" ht="33" customHeight="1" thickBot="1" x14ac:dyDescent="0.3">
      <c r="A519" s="313" t="s">
        <v>8</v>
      </c>
      <c r="B519" s="332">
        <v>1</v>
      </c>
      <c r="C519" s="332">
        <v>1</v>
      </c>
      <c r="D519" s="332"/>
      <c r="E519" s="332"/>
      <c r="F519" s="519"/>
    </row>
    <row r="520" spans="1:11" ht="17.25" customHeight="1" thickBot="1" x14ac:dyDescent="0.3">
      <c r="A520" s="313" t="s">
        <v>14</v>
      </c>
      <c r="B520" s="355">
        <f>B538</f>
        <v>300</v>
      </c>
      <c r="C520" s="355">
        <f>C538</f>
        <v>300</v>
      </c>
      <c r="D520" s="355">
        <f>D538</f>
        <v>0</v>
      </c>
      <c r="E520" s="355">
        <f>E538</f>
        <v>0</v>
      </c>
    </row>
    <row r="521" spans="1:11" ht="15.75" thickBot="1" x14ac:dyDescent="0.3">
      <c r="A521" s="313" t="s">
        <v>20</v>
      </c>
      <c r="B521" s="355">
        <f>B520/B519</f>
        <v>300</v>
      </c>
      <c r="C521" s="355">
        <f>C520/C519</f>
        <v>300</v>
      </c>
      <c r="D521" s="355" t="e">
        <f>D520/D519</f>
        <v>#DIV/0!</v>
      </c>
      <c r="E521" s="355" t="e">
        <f>E520/E519</f>
        <v>#DIV/0!</v>
      </c>
    </row>
    <row r="522" spans="1:11" ht="12.75" customHeight="1" thickBot="1" x14ac:dyDescent="0.3">
      <c r="A522" s="313" t="s">
        <v>15</v>
      </c>
      <c r="B522" s="332" t="s">
        <v>19</v>
      </c>
      <c r="C522" s="461">
        <f t="shared" ref="C522:E524" si="37">C519/B519-1</f>
        <v>0</v>
      </c>
      <c r="D522" s="461">
        <f t="shared" si="37"/>
        <v>-1</v>
      </c>
      <c r="E522" s="461" t="e">
        <f t="shared" si="37"/>
        <v>#DIV/0!</v>
      </c>
    </row>
    <row r="523" spans="1:11" ht="17.25" customHeight="1" thickBot="1" x14ac:dyDescent="0.3">
      <c r="A523" s="313" t="s">
        <v>16</v>
      </c>
      <c r="B523" s="332" t="s">
        <v>19</v>
      </c>
      <c r="C523" s="461">
        <f t="shared" si="37"/>
        <v>0</v>
      </c>
      <c r="D523" s="461">
        <f t="shared" si="37"/>
        <v>-1</v>
      </c>
      <c r="E523" s="461" t="e">
        <f t="shared" si="37"/>
        <v>#DIV/0!</v>
      </c>
    </row>
    <row r="524" spans="1:11" ht="15.75" thickBot="1" x14ac:dyDescent="0.3">
      <c r="A524" s="313" t="s">
        <v>17</v>
      </c>
      <c r="B524" s="332" t="s">
        <v>19</v>
      </c>
      <c r="C524" s="461">
        <f t="shared" si="37"/>
        <v>0</v>
      </c>
      <c r="D524" s="461" t="e">
        <f t="shared" si="37"/>
        <v>#DIV/0!</v>
      </c>
      <c r="E524" s="461" t="e">
        <f t="shared" si="37"/>
        <v>#DIV/0!</v>
      </c>
    </row>
    <row r="525" spans="1:11" ht="15.75" thickBot="1" x14ac:dyDescent="0.3">
      <c r="A525" s="1210" t="s">
        <v>1169</v>
      </c>
      <c r="B525" s="1211"/>
      <c r="C525" s="1211"/>
      <c r="D525" s="1211"/>
      <c r="E525" s="1212"/>
    </row>
    <row r="526" spans="1:11" x14ac:dyDescent="0.25">
      <c r="A526" s="1189"/>
      <c r="B526" s="325">
        <v>2018</v>
      </c>
      <c r="C526" s="325">
        <v>2019</v>
      </c>
      <c r="D526" s="325">
        <v>2020</v>
      </c>
      <c r="E526" s="325">
        <v>2021</v>
      </c>
    </row>
    <row r="527" spans="1:11" ht="15.75" thickBot="1" x14ac:dyDescent="0.3">
      <c r="A527" s="1190"/>
      <c r="B527" s="354" t="s">
        <v>5</v>
      </c>
      <c r="C527" s="354" t="s">
        <v>6</v>
      </c>
      <c r="D527" s="354" t="s">
        <v>6</v>
      </c>
      <c r="E527" s="354" t="s">
        <v>6</v>
      </c>
    </row>
    <row r="528" spans="1:11" ht="15.75" thickBot="1" x14ac:dyDescent="0.3">
      <c r="A528" s="462" t="s">
        <v>59</v>
      </c>
      <c r="B528" s="463">
        <f>B529+B530+B531+B532</f>
        <v>0</v>
      </c>
      <c r="C528" s="463">
        <f>C529+C530+C531+C532</f>
        <v>0</v>
      </c>
      <c r="D528" s="463">
        <f>D529+D530+D531+D532</f>
        <v>0</v>
      </c>
      <c r="E528" s="463">
        <f>E529+E530+E531+E532</f>
        <v>0</v>
      </c>
    </row>
    <row r="529" spans="1:11" ht="15.75" thickBot="1" x14ac:dyDescent="0.3">
      <c r="A529" s="464" t="s">
        <v>28</v>
      </c>
      <c r="B529" s="463"/>
      <c r="C529" s="463"/>
      <c r="D529" s="463"/>
      <c r="E529" s="463"/>
    </row>
    <row r="530" spans="1:11" ht="15.75" thickBot="1" x14ac:dyDescent="0.3">
      <c r="A530" s="464" t="s">
        <v>60</v>
      </c>
      <c r="B530" s="463"/>
      <c r="C530" s="463"/>
      <c r="D530" s="463"/>
      <c r="E530" s="463"/>
    </row>
    <row r="531" spans="1:11" ht="12.75" customHeight="1" thickBot="1" x14ac:dyDescent="0.3">
      <c r="A531" s="464" t="s">
        <v>42</v>
      </c>
      <c r="B531" s="463"/>
      <c r="C531" s="463"/>
      <c r="D531" s="463"/>
      <c r="E531" s="463"/>
    </row>
    <row r="532" spans="1:11" ht="14.25" customHeight="1" thickBot="1" x14ac:dyDescent="0.3">
      <c r="A532" s="464" t="s">
        <v>43</v>
      </c>
      <c r="B532" s="463"/>
      <c r="C532" s="463"/>
      <c r="D532" s="463"/>
      <c r="E532" s="463"/>
    </row>
    <row r="533" spans="1:11" ht="15.75" thickBot="1" x14ac:dyDescent="0.3">
      <c r="A533" s="462" t="s">
        <v>61</v>
      </c>
      <c r="B533" s="466">
        <f>B534+B535+B536+B537</f>
        <v>300</v>
      </c>
      <c r="C533" s="466">
        <f>C534+C535+C536+C537</f>
        <v>300</v>
      </c>
      <c r="D533" s="466">
        <f>D534+D535+D536+D537</f>
        <v>0</v>
      </c>
      <c r="E533" s="466">
        <f>E534+E535+E536+E537</f>
        <v>0</v>
      </c>
    </row>
    <row r="534" spans="1:11" ht="15.75" thickBot="1" x14ac:dyDescent="0.3">
      <c r="A534" s="464" t="s">
        <v>28</v>
      </c>
      <c r="B534" s="466">
        <v>300</v>
      </c>
      <c r="C534" s="463">
        <v>300</v>
      </c>
      <c r="D534" s="463">
        <v>0</v>
      </c>
      <c r="E534" s="463">
        <v>0</v>
      </c>
    </row>
    <row r="535" spans="1:11" ht="15.75" thickBot="1" x14ac:dyDescent="0.3">
      <c r="A535" s="464" t="s">
        <v>60</v>
      </c>
      <c r="B535" s="466"/>
      <c r="C535" s="463"/>
      <c r="D535" s="463"/>
      <c r="E535" s="463"/>
    </row>
    <row r="536" spans="1:11" ht="15.75" thickBot="1" x14ac:dyDescent="0.3">
      <c r="A536" s="464" t="s">
        <v>42</v>
      </c>
      <c r="B536" s="466"/>
      <c r="C536" s="463"/>
      <c r="D536" s="463"/>
      <c r="E536" s="463"/>
    </row>
    <row r="537" spans="1:11" ht="15.75" thickBot="1" x14ac:dyDescent="0.3">
      <c r="A537" s="464" t="s">
        <v>43</v>
      </c>
      <c r="B537" s="466"/>
      <c r="C537" s="463"/>
      <c r="D537" s="463"/>
      <c r="E537" s="463"/>
    </row>
    <row r="538" spans="1:11" ht="15.75" thickBot="1" x14ac:dyDescent="0.3">
      <c r="A538" s="483" t="s">
        <v>169</v>
      </c>
      <c r="B538" s="466">
        <f>B528+B533</f>
        <v>300</v>
      </c>
      <c r="C538" s="523">
        <f>C528+C533</f>
        <v>300</v>
      </c>
      <c r="D538" s="466">
        <f>D528+D533</f>
        <v>0</v>
      </c>
      <c r="E538" s="466">
        <f>E528+E533</f>
        <v>0</v>
      </c>
    </row>
    <row r="539" spans="1:11" ht="34.5" thickBot="1" x14ac:dyDescent="0.3">
      <c r="A539" s="503" t="s">
        <v>170</v>
      </c>
      <c r="B539" s="493" t="s">
        <v>1170</v>
      </c>
      <c r="C539" s="524" t="s">
        <v>981</v>
      </c>
      <c r="D539" s="521" t="s">
        <v>1171</v>
      </c>
      <c r="E539" s="522"/>
    </row>
    <row r="540" spans="1:11" ht="15.75" thickBot="1" x14ac:dyDescent="0.3">
      <c r="A540" s="313" t="s">
        <v>9</v>
      </c>
      <c r="B540" s="1194" t="s">
        <v>1170</v>
      </c>
      <c r="C540" s="1195"/>
      <c r="D540" s="1195"/>
      <c r="E540" s="1196"/>
    </row>
    <row r="541" spans="1:11" ht="15.75" thickBot="1" x14ac:dyDescent="0.3">
      <c r="A541" s="313" t="s">
        <v>13</v>
      </c>
      <c r="B541" s="1198" t="s">
        <v>67</v>
      </c>
      <c r="C541" s="1199"/>
      <c r="D541" s="1199"/>
      <c r="E541" s="1200"/>
    </row>
    <row r="542" spans="1:11" x14ac:dyDescent="0.25">
      <c r="A542" s="1189"/>
      <c r="B542" s="325">
        <v>2019</v>
      </c>
      <c r="C542" s="325">
        <v>2020</v>
      </c>
      <c r="D542" s="325">
        <v>2021</v>
      </c>
      <c r="E542" s="325">
        <v>2022</v>
      </c>
    </row>
    <row r="543" spans="1:11" ht="15.75" thickBot="1" x14ac:dyDescent="0.3">
      <c r="A543" s="1190"/>
      <c r="B543" s="354" t="s">
        <v>5</v>
      </c>
      <c r="C543" s="354" t="s">
        <v>6</v>
      </c>
      <c r="D543" s="354" t="s">
        <v>6</v>
      </c>
      <c r="E543" s="354" t="s">
        <v>6</v>
      </c>
      <c r="G543" s="443"/>
      <c r="H543" s="443"/>
      <c r="I543" s="443"/>
      <c r="J543" s="443"/>
      <c r="K543" s="443"/>
    </row>
    <row r="544" spans="1:11" ht="15.75" thickBot="1" x14ac:dyDescent="0.3">
      <c r="A544" s="313" t="s">
        <v>8</v>
      </c>
      <c r="B544" s="332">
        <v>5</v>
      </c>
      <c r="C544" s="332">
        <v>4</v>
      </c>
      <c r="D544" s="313"/>
      <c r="E544" s="313"/>
      <c r="F544" s="519"/>
    </row>
    <row r="545" spans="1:5" ht="17.25" customHeight="1" thickBot="1" x14ac:dyDescent="0.3">
      <c r="A545" s="313" t="s">
        <v>14</v>
      </c>
      <c r="B545" s="355">
        <f>B563</f>
        <v>600</v>
      </c>
      <c r="C545" s="355">
        <f>C563</f>
        <v>500</v>
      </c>
      <c r="D545" s="355">
        <f>D563</f>
        <v>0</v>
      </c>
      <c r="E545" s="355">
        <f>E563</f>
        <v>0</v>
      </c>
    </row>
    <row r="546" spans="1:5" ht="15.75" thickBot="1" x14ac:dyDescent="0.3">
      <c r="A546" s="313" t="s">
        <v>20</v>
      </c>
      <c r="B546" s="355">
        <f>B545/B544</f>
        <v>120</v>
      </c>
      <c r="C546" s="355">
        <f>C545/C544</f>
        <v>125</v>
      </c>
      <c r="D546" s="355" t="e">
        <f>D545/D544</f>
        <v>#DIV/0!</v>
      </c>
      <c r="E546" s="355" t="e">
        <f>E545/E544</f>
        <v>#DIV/0!</v>
      </c>
    </row>
    <row r="547" spans="1:5" ht="12.75" customHeight="1" thickBot="1" x14ac:dyDescent="0.3">
      <c r="A547" s="313" t="s">
        <v>15</v>
      </c>
      <c r="B547" s="332" t="s">
        <v>19</v>
      </c>
      <c r="C547" s="461">
        <f t="shared" ref="C547:E549" si="38">C544/B544-1</f>
        <v>-0.19999999999999996</v>
      </c>
      <c r="D547" s="461">
        <f t="shared" si="38"/>
        <v>-1</v>
      </c>
      <c r="E547" s="461" t="e">
        <f t="shared" si="38"/>
        <v>#DIV/0!</v>
      </c>
    </row>
    <row r="548" spans="1:5" ht="15.75" customHeight="1" thickBot="1" x14ac:dyDescent="0.3">
      <c r="A548" s="313" t="s">
        <v>16</v>
      </c>
      <c r="B548" s="332" t="s">
        <v>19</v>
      </c>
      <c r="C548" s="461">
        <f t="shared" si="38"/>
        <v>-0.16666666666666663</v>
      </c>
      <c r="D548" s="461">
        <f t="shared" si="38"/>
        <v>-1</v>
      </c>
      <c r="E548" s="461" t="e">
        <f t="shared" si="38"/>
        <v>#DIV/0!</v>
      </c>
    </row>
    <row r="549" spans="1:5" ht="15.75" thickBot="1" x14ac:dyDescent="0.3">
      <c r="A549" s="313" t="s">
        <v>17</v>
      </c>
      <c r="B549" s="332" t="s">
        <v>19</v>
      </c>
      <c r="C549" s="461">
        <f t="shared" si="38"/>
        <v>4.1666666666666741E-2</v>
      </c>
      <c r="D549" s="461" t="e">
        <f t="shared" si="38"/>
        <v>#DIV/0!</v>
      </c>
      <c r="E549" s="461" t="e">
        <f t="shared" si="38"/>
        <v>#DIV/0!</v>
      </c>
    </row>
    <row r="550" spans="1:5" ht="15.75" thickBot="1" x14ac:dyDescent="0.3">
      <c r="A550" s="1210" t="s">
        <v>1172</v>
      </c>
      <c r="B550" s="1211"/>
      <c r="C550" s="1211"/>
      <c r="D550" s="1211"/>
      <c r="E550" s="1212"/>
    </row>
    <row r="551" spans="1:5" x14ac:dyDescent="0.25">
      <c r="A551" s="1189"/>
      <c r="B551" s="325">
        <v>2019</v>
      </c>
      <c r="C551" s="325">
        <v>2020</v>
      </c>
      <c r="D551" s="325">
        <v>2021</v>
      </c>
      <c r="E551" s="325">
        <v>2022</v>
      </c>
    </row>
    <row r="552" spans="1:5" ht="15.75" thickBot="1" x14ac:dyDescent="0.3">
      <c r="A552" s="1190"/>
      <c r="B552" s="354" t="s">
        <v>5</v>
      </c>
      <c r="C552" s="354" t="s">
        <v>6</v>
      </c>
      <c r="D552" s="354" t="s">
        <v>6</v>
      </c>
      <c r="E552" s="354" t="s">
        <v>6</v>
      </c>
    </row>
    <row r="553" spans="1:5" ht="15.75" thickBot="1" x14ac:dyDescent="0.3">
      <c r="A553" s="462" t="s">
        <v>59</v>
      </c>
      <c r="B553" s="463">
        <f>B554+B555+B556+B557</f>
        <v>0</v>
      </c>
      <c r="C553" s="463">
        <f>C554+C555+C556+C557</f>
        <v>0</v>
      </c>
      <c r="D553" s="463">
        <f>D554+D555+D556+D557</f>
        <v>0</v>
      </c>
      <c r="E553" s="463">
        <f>E554+E555+E556+E557</f>
        <v>0</v>
      </c>
    </row>
    <row r="554" spans="1:5" ht="15.75" thickBot="1" x14ac:dyDescent="0.3">
      <c r="A554" s="464" t="s">
        <v>28</v>
      </c>
      <c r="B554" s="463"/>
      <c r="C554" s="463"/>
      <c r="D554" s="463"/>
      <c r="E554" s="463"/>
    </row>
    <row r="555" spans="1:5" ht="15.75" thickBot="1" x14ac:dyDescent="0.3">
      <c r="A555" s="464" t="s">
        <v>60</v>
      </c>
      <c r="B555" s="463"/>
      <c r="C555" s="463"/>
      <c r="D555" s="463"/>
      <c r="E555" s="463"/>
    </row>
    <row r="556" spans="1:5" ht="12.75" customHeight="1" thickBot="1" x14ac:dyDescent="0.3">
      <c r="A556" s="464" t="s">
        <v>42</v>
      </c>
      <c r="B556" s="463"/>
      <c r="C556" s="463"/>
      <c r="D556" s="463"/>
      <c r="E556" s="463"/>
    </row>
    <row r="557" spans="1:5" ht="13.5" customHeight="1" thickBot="1" x14ac:dyDescent="0.3">
      <c r="A557" s="464" t="s">
        <v>43</v>
      </c>
      <c r="B557" s="463"/>
      <c r="C557" s="463"/>
      <c r="D557" s="463"/>
      <c r="E557" s="463"/>
    </row>
    <row r="558" spans="1:5" ht="15.75" thickBot="1" x14ac:dyDescent="0.3">
      <c r="A558" s="462" t="s">
        <v>61</v>
      </c>
      <c r="B558" s="466">
        <f>B559+B560+B561+B562</f>
        <v>600</v>
      </c>
      <c r="C558" s="466">
        <f>C559+C560+C561+C562</f>
        <v>500</v>
      </c>
      <c r="D558" s="466">
        <f>D559+D560+D561+D562</f>
        <v>0</v>
      </c>
      <c r="E558" s="466">
        <f>E559+E560+E561+E562</f>
        <v>0</v>
      </c>
    </row>
    <row r="559" spans="1:5" ht="15.75" thickBot="1" x14ac:dyDescent="0.3">
      <c r="A559" s="464" t="s">
        <v>28</v>
      </c>
      <c r="B559" s="466">
        <v>600</v>
      </c>
      <c r="C559" s="466">
        <v>500</v>
      </c>
      <c r="D559" s="466">
        <v>0</v>
      </c>
      <c r="E559" s="466">
        <v>0</v>
      </c>
    </row>
    <row r="560" spans="1:5" ht="15.75" thickBot="1" x14ac:dyDescent="0.3">
      <c r="A560" s="464" t="s">
        <v>60</v>
      </c>
      <c r="B560" s="466"/>
      <c r="C560" s="466"/>
      <c r="D560" s="466"/>
      <c r="E560" s="466"/>
    </row>
    <row r="561" spans="1:6" ht="15.75" thickBot="1" x14ac:dyDescent="0.3">
      <c r="A561" s="464" t="s">
        <v>42</v>
      </c>
      <c r="B561" s="466"/>
      <c r="C561" s="466"/>
      <c r="D561" s="466"/>
      <c r="E561" s="466"/>
    </row>
    <row r="562" spans="1:6" ht="15.75" thickBot="1" x14ac:dyDescent="0.3">
      <c r="A562" s="464" t="s">
        <v>43</v>
      </c>
      <c r="B562" s="466"/>
      <c r="C562" s="466"/>
      <c r="D562" s="466"/>
      <c r="E562" s="466"/>
    </row>
    <row r="563" spans="1:6" ht="15.75" thickBot="1" x14ac:dyDescent="0.3">
      <c r="A563" s="483" t="s">
        <v>171</v>
      </c>
      <c r="B563" s="466">
        <f>B553+B558</f>
        <v>600</v>
      </c>
      <c r="C563" s="466">
        <f>C553+C558</f>
        <v>500</v>
      </c>
      <c r="D563" s="466">
        <f>D553+D558</f>
        <v>0</v>
      </c>
      <c r="E563" s="466">
        <f>E553+E558</f>
        <v>0</v>
      </c>
    </row>
    <row r="564" spans="1:6" ht="34.5" thickBot="1" x14ac:dyDescent="0.3">
      <c r="A564" s="504" t="s">
        <v>172</v>
      </c>
      <c r="B564" s="493" t="s">
        <v>1173</v>
      </c>
      <c r="C564" s="497" t="s">
        <v>981</v>
      </c>
      <c r="D564" s="525" t="s">
        <v>1174</v>
      </c>
      <c r="E564" s="499"/>
    </row>
    <row r="565" spans="1:6" ht="15.75" thickBot="1" x14ac:dyDescent="0.3">
      <c r="A565" s="313" t="s">
        <v>9</v>
      </c>
      <c r="B565" s="1194" t="s">
        <v>1173</v>
      </c>
      <c r="C565" s="1195"/>
      <c r="D565" s="1195"/>
      <c r="E565" s="1196"/>
    </row>
    <row r="566" spans="1:6" ht="15.75" thickBot="1" x14ac:dyDescent="0.3">
      <c r="A566" s="313" t="s">
        <v>13</v>
      </c>
      <c r="B566" s="1198" t="s">
        <v>67</v>
      </c>
      <c r="C566" s="1199"/>
      <c r="D566" s="1199"/>
      <c r="E566" s="1200"/>
    </row>
    <row r="567" spans="1:6" x14ac:dyDescent="0.25">
      <c r="A567" s="1189"/>
      <c r="B567" s="325">
        <v>2019</v>
      </c>
      <c r="C567" s="325">
        <v>2020</v>
      </c>
      <c r="D567" s="325">
        <v>2021</v>
      </c>
      <c r="E567" s="325">
        <v>2022</v>
      </c>
    </row>
    <row r="568" spans="1:6" ht="15.75" thickBot="1" x14ac:dyDescent="0.3">
      <c r="A568" s="1190"/>
      <c r="B568" s="354" t="s">
        <v>5</v>
      </c>
      <c r="C568" s="354" t="s">
        <v>6</v>
      </c>
      <c r="D568" s="354" t="s">
        <v>6</v>
      </c>
      <c r="E568" s="354" t="s">
        <v>6</v>
      </c>
    </row>
    <row r="569" spans="1:6" ht="15.75" thickBot="1" x14ac:dyDescent="0.3">
      <c r="A569" s="313" t="s">
        <v>8</v>
      </c>
      <c r="B569" s="332">
        <v>0</v>
      </c>
      <c r="C569" s="332">
        <v>1</v>
      </c>
      <c r="D569" s="332">
        <v>1</v>
      </c>
      <c r="E569" s="332">
        <v>1</v>
      </c>
      <c r="F569" s="519"/>
    </row>
    <row r="570" spans="1:6" ht="15.75" thickBot="1" x14ac:dyDescent="0.3">
      <c r="A570" s="313" t="s">
        <v>14</v>
      </c>
      <c r="B570" s="355">
        <f>B588</f>
        <v>0</v>
      </c>
      <c r="C570" s="355">
        <f>C588</f>
        <v>2500</v>
      </c>
      <c r="D570" s="355">
        <f>D588</f>
        <v>2500</v>
      </c>
      <c r="E570" s="355">
        <f>E588</f>
        <v>2500</v>
      </c>
    </row>
    <row r="571" spans="1:6" ht="15.75" thickBot="1" x14ac:dyDescent="0.3">
      <c r="A571" s="313" t="s">
        <v>20</v>
      </c>
      <c r="B571" s="355" t="e">
        <f>B570/B569</f>
        <v>#DIV/0!</v>
      </c>
      <c r="C571" s="355">
        <f>C570/C569</f>
        <v>2500</v>
      </c>
      <c r="D571" s="355">
        <f>D570/D569</f>
        <v>2500</v>
      </c>
      <c r="E571" s="355">
        <f>E570/E569</f>
        <v>2500</v>
      </c>
    </row>
    <row r="572" spans="1:6" ht="15.75" thickBot="1" x14ac:dyDescent="0.3">
      <c r="A572" s="313" t="s">
        <v>15</v>
      </c>
      <c r="B572" s="332" t="s">
        <v>19</v>
      </c>
      <c r="C572" s="461" t="e">
        <f t="shared" ref="C572:E574" si="39">C569/B569-1</f>
        <v>#DIV/0!</v>
      </c>
      <c r="D572" s="461">
        <f t="shared" si="39"/>
        <v>0</v>
      </c>
      <c r="E572" s="461">
        <f t="shared" si="39"/>
        <v>0</v>
      </c>
    </row>
    <row r="573" spans="1:6" ht="15.75" thickBot="1" x14ac:dyDescent="0.3">
      <c r="A573" s="313" t="s">
        <v>16</v>
      </c>
      <c r="B573" s="332" t="s">
        <v>19</v>
      </c>
      <c r="C573" s="461" t="e">
        <f t="shared" si="39"/>
        <v>#DIV/0!</v>
      </c>
      <c r="D573" s="461">
        <f t="shared" si="39"/>
        <v>0</v>
      </c>
      <c r="E573" s="461">
        <f t="shared" si="39"/>
        <v>0</v>
      </c>
    </row>
    <row r="574" spans="1:6" ht="15.75" thickBot="1" x14ac:dyDescent="0.3">
      <c r="A574" s="313" t="s">
        <v>17</v>
      </c>
      <c r="B574" s="332" t="s">
        <v>19</v>
      </c>
      <c r="C574" s="461" t="e">
        <f t="shared" si="39"/>
        <v>#DIV/0!</v>
      </c>
      <c r="D574" s="461">
        <f t="shared" si="39"/>
        <v>0</v>
      </c>
      <c r="E574" s="461">
        <f t="shared" si="39"/>
        <v>0</v>
      </c>
    </row>
    <row r="575" spans="1:6" ht="15.75" thickBot="1" x14ac:dyDescent="0.3">
      <c r="A575" s="1210" t="s">
        <v>1175</v>
      </c>
      <c r="B575" s="1211"/>
      <c r="C575" s="1211"/>
      <c r="D575" s="1211"/>
      <c r="E575" s="1212"/>
    </row>
    <row r="576" spans="1:6" x14ac:dyDescent="0.25">
      <c r="A576" s="1189"/>
      <c r="B576" s="325">
        <v>2019</v>
      </c>
      <c r="C576" s="325">
        <v>2020</v>
      </c>
      <c r="D576" s="325">
        <v>2021</v>
      </c>
      <c r="E576" s="325">
        <v>2022</v>
      </c>
    </row>
    <row r="577" spans="1:5" ht="15.75" thickBot="1" x14ac:dyDescent="0.3">
      <c r="A577" s="1190"/>
      <c r="B577" s="354" t="s">
        <v>5</v>
      </c>
      <c r="C577" s="354" t="s">
        <v>6</v>
      </c>
      <c r="D577" s="354" t="s">
        <v>6</v>
      </c>
      <c r="E577" s="354" t="s">
        <v>6</v>
      </c>
    </row>
    <row r="578" spans="1:5" ht="15.75" thickBot="1" x14ac:dyDescent="0.3">
      <c r="A578" s="462" t="s">
        <v>59</v>
      </c>
      <c r="B578" s="463">
        <f>B579+B580+B581+B582</f>
        <v>0</v>
      </c>
      <c r="C578" s="463">
        <f>C579+C580+C581+C582</f>
        <v>0</v>
      </c>
      <c r="D578" s="463">
        <f>D579+D580+D581+D582</f>
        <v>0</v>
      </c>
      <c r="E578" s="463">
        <f>E579+E580+E581+E582</f>
        <v>0</v>
      </c>
    </row>
    <row r="579" spans="1:5" ht="15.75" thickBot="1" x14ac:dyDescent="0.3">
      <c r="A579" s="464" t="s">
        <v>28</v>
      </c>
      <c r="B579" s="463"/>
      <c r="C579" s="463"/>
      <c r="D579" s="463"/>
      <c r="E579" s="463"/>
    </row>
    <row r="580" spans="1:5" ht="15.75" thickBot="1" x14ac:dyDescent="0.3">
      <c r="A580" s="464" t="s">
        <v>60</v>
      </c>
      <c r="B580" s="463"/>
      <c r="C580" s="463"/>
      <c r="D580" s="463"/>
      <c r="E580" s="463"/>
    </row>
    <row r="581" spans="1:5" ht="15.75" thickBot="1" x14ac:dyDescent="0.3">
      <c r="A581" s="464" t="s">
        <v>42</v>
      </c>
      <c r="B581" s="463"/>
      <c r="C581" s="463"/>
      <c r="D581" s="463"/>
      <c r="E581" s="463"/>
    </row>
    <row r="582" spans="1:5" ht="15.75" thickBot="1" x14ac:dyDescent="0.3">
      <c r="A582" s="464" t="s">
        <v>43</v>
      </c>
      <c r="B582" s="463"/>
      <c r="C582" s="463"/>
      <c r="D582" s="463"/>
      <c r="E582" s="463"/>
    </row>
    <row r="583" spans="1:5" ht="15.75" thickBot="1" x14ac:dyDescent="0.3">
      <c r="A583" s="462" t="s">
        <v>61</v>
      </c>
      <c r="B583" s="466">
        <f>B584+B585+B586+B587</f>
        <v>0</v>
      </c>
      <c r="C583" s="466">
        <f>C584+C585+C586+C587</f>
        <v>2500</v>
      </c>
      <c r="D583" s="466">
        <f>D584+D585+D586+D587</f>
        <v>2500</v>
      </c>
      <c r="E583" s="466">
        <f>E584+E585+E586+E587</f>
        <v>2500</v>
      </c>
    </row>
    <row r="584" spans="1:5" ht="15.75" thickBot="1" x14ac:dyDescent="0.3">
      <c r="A584" s="464" t="s">
        <v>28</v>
      </c>
      <c r="B584" s="466">
        <v>0</v>
      </c>
      <c r="C584" s="466">
        <v>2500</v>
      </c>
      <c r="D584" s="466">
        <v>2500</v>
      </c>
      <c r="E584" s="466">
        <v>2500</v>
      </c>
    </row>
    <row r="585" spans="1:5" ht="15.75" thickBot="1" x14ac:dyDescent="0.3">
      <c r="A585" s="464" t="s">
        <v>60</v>
      </c>
      <c r="B585" s="466"/>
      <c r="C585" s="466"/>
      <c r="D585" s="466"/>
      <c r="E585" s="466"/>
    </row>
    <row r="586" spans="1:5" ht="15.75" thickBot="1" x14ac:dyDescent="0.3">
      <c r="A586" s="464" t="s">
        <v>42</v>
      </c>
      <c r="B586" s="466"/>
      <c r="C586" s="466"/>
      <c r="D586" s="466"/>
      <c r="E586" s="466"/>
    </row>
    <row r="587" spans="1:5" ht="15.75" thickBot="1" x14ac:dyDescent="0.3">
      <c r="A587" s="464" t="s">
        <v>43</v>
      </c>
      <c r="B587" s="466"/>
      <c r="C587" s="466"/>
      <c r="D587" s="466"/>
      <c r="E587" s="466"/>
    </row>
    <row r="588" spans="1:5" ht="15.75" thickBot="1" x14ac:dyDescent="0.3">
      <c r="A588" s="472" t="s">
        <v>173</v>
      </c>
      <c r="B588" s="466">
        <f>B578+B583</f>
        <v>0</v>
      </c>
      <c r="C588" s="466">
        <f>C578+C583</f>
        <v>2500</v>
      </c>
      <c r="D588" s="466">
        <f>D578+D583</f>
        <v>2500</v>
      </c>
      <c r="E588" s="466">
        <f>E578+E583</f>
        <v>2500</v>
      </c>
    </row>
    <row r="589" spans="1:5" ht="34.5" thickBot="1" x14ac:dyDescent="0.3">
      <c r="A589" s="495" t="s">
        <v>174</v>
      </c>
      <c r="B589" s="493" t="s">
        <v>1176</v>
      </c>
      <c r="C589" s="497" t="s">
        <v>981</v>
      </c>
      <c r="D589" s="521" t="s">
        <v>1177</v>
      </c>
      <c r="E589" s="526"/>
    </row>
    <row r="590" spans="1:5" ht="15.75" thickBot="1" x14ac:dyDescent="0.3">
      <c r="A590" s="313" t="s">
        <v>9</v>
      </c>
      <c r="B590" s="1194" t="s">
        <v>1176</v>
      </c>
      <c r="C590" s="1195"/>
      <c r="D590" s="1195"/>
      <c r="E590" s="1221"/>
    </row>
    <row r="591" spans="1:5" ht="15.75" thickBot="1" x14ac:dyDescent="0.3">
      <c r="A591" s="313" t="s">
        <v>13</v>
      </c>
      <c r="B591" s="1198" t="s">
        <v>67</v>
      </c>
      <c r="C591" s="1199"/>
      <c r="D591" s="1199"/>
      <c r="E591" s="1200"/>
    </row>
    <row r="592" spans="1:5" x14ac:dyDescent="0.25">
      <c r="A592" s="1189"/>
      <c r="B592" s="325">
        <v>2019</v>
      </c>
      <c r="C592" s="325">
        <v>2020</v>
      </c>
      <c r="D592" s="325">
        <v>2021</v>
      </c>
      <c r="E592" s="325">
        <v>2022</v>
      </c>
    </row>
    <row r="593" spans="1:5" ht="15.75" thickBot="1" x14ac:dyDescent="0.3">
      <c r="A593" s="1190"/>
      <c r="B593" s="354" t="s">
        <v>5</v>
      </c>
      <c r="C593" s="354" t="s">
        <v>6</v>
      </c>
      <c r="D593" s="354" t="s">
        <v>6</v>
      </c>
      <c r="E593" s="354" t="s">
        <v>6</v>
      </c>
    </row>
    <row r="594" spans="1:5" ht="15.75" thickBot="1" x14ac:dyDescent="0.3">
      <c r="A594" s="313" t="s">
        <v>8</v>
      </c>
      <c r="B594" s="332">
        <v>0</v>
      </c>
      <c r="C594" s="332">
        <v>1</v>
      </c>
      <c r="D594" s="332">
        <v>0</v>
      </c>
      <c r="E594" s="332">
        <v>0</v>
      </c>
    </row>
    <row r="595" spans="1:5" ht="15.75" thickBot="1" x14ac:dyDescent="0.3">
      <c r="A595" s="313" t="s">
        <v>14</v>
      </c>
      <c r="B595" s="355">
        <f>B613</f>
        <v>0</v>
      </c>
      <c r="C595" s="355">
        <f>C613</f>
        <v>65</v>
      </c>
      <c r="D595" s="355">
        <f>D613</f>
        <v>0</v>
      </c>
      <c r="E595" s="355">
        <f>E613</f>
        <v>0</v>
      </c>
    </row>
    <row r="596" spans="1:5" ht="15.75" thickBot="1" x14ac:dyDescent="0.3">
      <c r="A596" s="313" t="s">
        <v>20</v>
      </c>
      <c r="B596" s="355" t="e">
        <f>B595/B594</f>
        <v>#DIV/0!</v>
      </c>
      <c r="C596" s="355">
        <f>C595/C594</f>
        <v>65</v>
      </c>
      <c r="D596" s="355" t="e">
        <f>D595/D594</f>
        <v>#DIV/0!</v>
      </c>
      <c r="E596" s="355" t="e">
        <f>E595/E594</f>
        <v>#DIV/0!</v>
      </c>
    </row>
    <row r="597" spans="1:5" ht="15.75" thickBot="1" x14ac:dyDescent="0.3">
      <c r="A597" s="313" t="s">
        <v>15</v>
      </c>
      <c r="B597" s="332" t="s">
        <v>19</v>
      </c>
      <c r="C597" s="461" t="e">
        <f t="shared" ref="C597:E599" si="40">C594/B594-1</f>
        <v>#DIV/0!</v>
      </c>
      <c r="D597" s="461">
        <f t="shared" si="40"/>
        <v>-1</v>
      </c>
      <c r="E597" s="461" t="e">
        <f t="shared" si="40"/>
        <v>#DIV/0!</v>
      </c>
    </row>
    <row r="598" spans="1:5" ht="15.75" thickBot="1" x14ac:dyDescent="0.3">
      <c r="A598" s="313" t="s">
        <v>16</v>
      </c>
      <c r="B598" s="332" t="s">
        <v>19</v>
      </c>
      <c r="C598" s="461" t="e">
        <f t="shared" si="40"/>
        <v>#DIV/0!</v>
      </c>
      <c r="D598" s="461">
        <f t="shared" si="40"/>
        <v>-1</v>
      </c>
      <c r="E598" s="461" t="e">
        <f t="shared" si="40"/>
        <v>#DIV/0!</v>
      </c>
    </row>
    <row r="599" spans="1:5" ht="15.75" thickBot="1" x14ac:dyDescent="0.3">
      <c r="A599" s="313" t="s">
        <v>17</v>
      </c>
      <c r="B599" s="332" t="s">
        <v>19</v>
      </c>
      <c r="C599" s="461" t="e">
        <f t="shared" si="40"/>
        <v>#DIV/0!</v>
      </c>
      <c r="D599" s="461" t="e">
        <f t="shared" si="40"/>
        <v>#DIV/0!</v>
      </c>
      <c r="E599" s="461" t="e">
        <f t="shared" si="40"/>
        <v>#DIV/0!</v>
      </c>
    </row>
    <row r="600" spans="1:5" ht="15.75" thickBot="1" x14ac:dyDescent="0.3">
      <c r="A600" s="1210" t="s">
        <v>1178</v>
      </c>
      <c r="B600" s="1211"/>
      <c r="C600" s="1211"/>
      <c r="D600" s="1211"/>
      <c r="E600" s="1212"/>
    </row>
    <row r="601" spans="1:5" x14ac:dyDescent="0.25">
      <c r="A601" s="1189"/>
      <c r="B601" s="325">
        <v>2019</v>
      </c>
      <c r="C601" s="325">
        <v>2020</v>
      </c>
      <c r="D601" s="325">
        <v>2021</v>
      </c>
      <c r="E601" s="325">
        <v>2022</v>
      </c>
    </row>
    <row r="602" spans="1:5" ht="15.75" thickBot="1" x14ac:dyDescent="0.3">
      <c r="A602" s="1190"/>
      <c r="B602" s="354" t="s">
        <v>5</v>
      </c>
      <c r="C602" s="354" t="s">
        <v>6</v>
      </c>
      <c r="D602" s="354" t="s">
        <v>6</v>
      </c>
      <c r="E602" s="354" t="s">
        <v>6</v>
      </c>
    </row>
    <row r="603" spans="1:5" ht="15.75" thickBot="1" x14ac:dyDescent="0.3">
      <c r="A603" s="462" t="s">
        <v>59</v>
      </c>
      <c r="B603" s="463">
        <f>B604+B605+B606+B607</f>
        <v>0</v>
      </c>
      <c r="C603" s="463">
        <f>C604+C605+C606+C607</f>
        <v>0</v>
      </c>
      <c r="D603" s="463">
        <f>D604+D605+D606+D607</f>
        <v>0</v>
      </c>
      <c r="E603" s="463">
        <f>E604+E605+E606+E607</f>
        <v>0</v>
      </c>
    </row>
    <row r="604" spans="1:5" ht="15.75" thickBot="1" x14ac:dyDescent="0.3">
      <c r="A604" s="464" t="s">
        <v>28</v>
      </c>
      <c r="B604" s="463"/>
      <c r="C604" s="463"/>
      <c r="D604" s="463"/>
      <c r="E604" s="463"/>
    </row>
    <row r="605" spans="1:5" ht="15.75" thickBot="1" x14ac:dyDescent="0.3">
      <c r="A605" s="464" t="s">
        <v>60</v>
      </c>
      <c r="B605" s="463"/>
      <c r="C605" s="463"/>
      <c r="D605" s="463"/>
      <c r="E605" s="463"/>
    </row>
    <row r="606" spans="1:5" ht="15.75" thickBot="1" x14ac:dyDescent="0.3">
      <c r="A606" s="464" t="s">
        <v>42</v>
      </c>
      <c r="B606" s="463"/>
      <c r="C606" s="463"/>
      <c r="D606" s="463"/>
      <c r="E606" s="463"/>
    </row>
    <row r="607" spans="1:5" ht="15.75" thickBot="1" x14ac:dyDescent="0.3">
      <c r="A607" s="464" t="s">
        <v>43</v>
      </c>
      <c r="B607" s="463"/>
      <c r="C607" s="463"/>
      <c r="D607" s="463"/>
      <c r="E607" s="463"/>
    </row>
    <row r="608" spans="1:5" ht="15.75" thickBot="1" x14ac:dyDescent="0.3">
      <c r="A608" s="462" t="s">
        <v>61</v>
      </c>
      <c r="B608" s="466">
        <f>B609+B610+B611+B612</f>
        <v>0</v>
      </c>
      <c r="C608" s="466">
        <f>C609+C610+C611+C612</f>
        <v>65</v>
      </c>
      <c r="D608" s="466">
        <f>D609+D610+D611+D612</f>
        <v>0</v>
      </c>
      <c r="E608" s="466">
        <f>E609+E610+E611+E612</f>
        <v>0</v>
      </c>
    </row>
    <row r="609" spans="1:6" ht="15.75" thickBot="1" x14ac:dyDescent="0.3">
      <c r="A609" s="464" t="s">
        <v>28</v>
      </c>
      <c r="B609" s="466"/>
      <c r="C609" s="466">
        <v>65</v>
      </c>
      <c r="D609" s="466">
        <v>0</v>
      </c>
      <c r="E609" s="466">
        <v>0</v>
      </c>
    </row>
    <row r="610" spans="1:6" ht="15.75" thickBot="1" x14ac:dyDescent="0.3">
      <c r="A610" s="464" t="s">
        <v>60</v>
      </c>
      <c r="B610" s="466"/>
      <c r="C610" s="466"/>
      <c r="D610" s="466"/>
      <c r="E610" s="466"/>
    </row>
    <row r="611" spans="1:6" ht="15.75" thickBot="1" x14ac:dyDescent="0.3">
      <c r="A611" s="464" t="s">
        <v>42</v>
      </c>
      <c r="B611" s="466"/>
      <c r="C611" s="466"/>
      <c r="D611" s="466"/>
      <c r="E611" s="466"/>
    </row>
    <row r="612" spans="1:6" ht="15.75" thickBot="1" x14ac:dyDescent="0.3">
      <c r="A612" s="464" t="s">
        <v>43</v>
      </c>
      <c r="B612" s="466"/>
      <c r="C612" s="466"/>
      <c r="D612" s="466"/>
      <c r="E612" s="466"/>
    </row>
    <row r="613" spans="1:6" ht="15.75" thickBot="1" x14ac:dyDescent="0.3">
      <c r="A613" s="472" t="s">
        <v>175</v>
      </c>
      <c r="B613" s="466">
        <f>B603+B608</f>
        <v>0</v>
      </c>
      <c r="C613" s="466">
        <f>C603+C608</f>
        <v>65</v>
      </c>
      <c r="D613" s="466">
        <f>D603+D608</f>
        <v>0</v>
      </c>
      <c r="E613" s="466">
        <f>E603+E608</f>
        <v>0</v>
      </c>
    </row>
    <row r="614" spans="1:6" ht="45.75" thickBot="1" x14ac:dyDescent="0.3">
      <c r="A614" s="495" t="s">
        <v>176</v>
      </c>
      <c r="B614" s="493" t="s">
        <v>1179</v>
      </c>
      <c r="C614" s="497" t="s">
        <v>981</v>
      </c>
      <c r="D614" s="521" t="s">
        <v>1180</v>
      </c>
      <c r="E614" s="522"/>
    </row>
    <row r="615" spans="1:6" ht="15.75" thickBot="1" x14ac:dyDescent="0.3">
      <c r="A615" s="313" t="s">
        <v>9</v>
      </c>
      <c r="B615" s="1194"/>
      <c r="C615" s="1195"/>
      <c r="D615" s="1195"/>
      <c r="E615" s="1196"/>
    </row>
    <row r="616" spans="1:6" ht="15.75" thickBot="1" x14ac:dyDescent="0.3">
      <c r="A616" s="313" t="s">
        <v>13</v>
      </c>
      <c r="B616" s="1198"/>
      <c r="C616" s="1199"/>
      <c r="D616" s="1199"/>
      <c r="E616" s="1200"/>
    </row>
    <row r="617" spans="1:6" x14ac:dyDescent="0.25">
      <c r="A617" s="1189"/>
      <c r="B617" s="325">
        <v>2019</v>
      </c>
      <c r="C617" s="325">
        <v>2020</v>
      </c>
      <c r="D617" s="325">
        <v>2021</v>
      </c>
      <c r="E617" s="325">
        <v>2022</v>
      </c>
    </row>
    <row r="618" spans="1:6" ht="15.75" thickBot="1" x14ac:dyDescent="0.3">
      <c r="A618" s="1190"/>
      <c r="B618" s="354" t="s">
        <v>5</v>
      </c>
      <c r="C618" s="354" t="s">
        <v>6</v>
      </c>
      <c r="D618" s="354" t="s">
        <v>6</v>
      </c>
      <c r="E618" s="354" t="s">
        <v>6</v>
      </c>
    </row>
    <row r="619" spans="1:6" ht="45" customHeight="1" thickBot="1" x14ac:dyDescent="0.3">
      <c r="A619" s="313" t="s">
        <v>8</v>
      </c>
      <c r="B619" s="332">
        <v>0</v>
      </c>
      <c r="C619" s="332">
        <v>1</v>
      </c>
      <c r="D619" s="332">
        <v>0</v>
      </c>
      <c r="E619" s="332">
        <v>0</v>
      </c>
      <c r="F619" s="519"/>
    </row>
    <row r="620" spans="1:6" ht="15.75" thickBot="1" x14ac:dyDescent="0.3">
      <c r="A620" s="313" t="s">
        <v>14</v>
      </c>
      <c r="B620" s="355">
        <f>B638</f>
        <v>2200</v>
      </c>
      <c r="C620" s="355">
        <f>C638</f>
        <v>500</v>
      </c>
      <c r="D620" s="355">
        <f>D638</f>
        <v>0</v>
      </c>
      <c r="E620" s="355">
        <f>E638</f>
        <v>0</v>
      </c>
    </row>
    <row r="621" spans="1:6" ht="15.75" thickBot="1" x14ac:dyDescent="0.3">
      <c r="A621" s="313" t="s">
        <v>20</v>
      </c>
      <c r="B621" s="355" t="e">
        <f>B620/B619</f>
        <v>#DIV/0!</v>
      </c>
      <c r="C621" s="355">
        <f>C620/C619</f>
        <v>500</v>
      </c>
      <c r="D621" s="355" t="e">
        <f>D620/D619</f>
        <v>#DIV/0!</v>
      </c>
      <c r="E621" s="355" t="e">
        <f>E620/E619</f>
        <v>#DIV/0!</v>
      </c>
    </row>
    <row r="622" spans="1:6" ht="15.75" thickBot="1" x14ac:dyDescent="0.3">
      <c r="A622" s="313" t="s">
        <v>15</v>
      </c>
      <c r="B622" s="332" t="s">
        <v>19</v>
      </c>
      <c r="C622" s="461" t="e">
        <f t="shared" ref="C622:E624" si="41">C619/B619-1</f>
        <v>#DIV/0!</v>
      </c>
      <c r="D622" s="461">
        <f t="shared" si="41"/>
        <v>-1</v>
      </c>
      <c r="E622" s="461" t="e">
        <f t="shared" si="41"/>
        <v>#DIV/0!</v>
      </c>
    </row>
    <row r="623" spans="1:6" ht="15.75" thickBot="1" x14ac:dyDescent="0.3">
      <c r="A623" s="313" t="s">
        <v>16</v>
      </c>
      <c r="B623" s="332" t="s">
        <v>19</v>
      </c>
      <c r="C623" s="461">
        <f t="shared" si="41"/>
        <v>-0.77272727272727271</v>
      </c>
      <c r="D623" s="461">
        <f t="shared" si="41"/>
        <v>-1</v>
      </c>
      <c r="E623" s="461" t="e">
        <f t="shared" si="41"/>
        <v>#DIV/0!</v>
      </c>
    </row>
    <row r="624" spans="1:6" ht="15.75" thickBot="1" x14ac:dyDescent="0.3">
      <c r="A624" s="313" t="s">
        <v>17</v>
      </c>
      <c r="B624" s="332" t="s">
        <v>19</v>
      </c>
      <c r="C624" s="461" t="e">
        <f t="shared" si="41"/>
        <v>#DIV/0!</v>
      </c>
      <c r="D624" s="461" t="e">
        <f t="shared" si="41"/>
        <v>#DIV/0!</v>
      </c>
      <c r="E624" s="461" t="e">
        <f t="shared" si="41"/>
        <v>#DIV/0!</v>
      </c>
    </row>
    <row r="625" spans="1:5" ht="15.75" thickBot="1" x14ac:dyDescent="0.3">
      <c r="A625" s="1210" t="s">
        <v>1181</v>
      </c>
      <c r="B625" s="1211"/>
      <c r="C625" s="1211"/>
      <c r="D625" s="1211"/>
      <c r="E625" s="1212"/>
    </row>
    <row r="626" spans="1:5" x14ac:dyDescent="0.25">
      <c r="A626" s="1189"/>
      <c r="B626" s="325">
        <v>2019</v>
      </c>
      <c r="C626" s="325">
        <v>2020</v>
      </c>
      <c r="D626" s="325">
        <v>2021</v>
      </c>
      <c r="E626" s="325">
        <v>2022</v>
      </c>
    </row>
    <row r="627" spans="1:5" ht="15.75" thickBot="1" x14ac:dyDescent="0.3">
      <c r="A627" s="1190"/>
      <c r="B627" s="354" t="s">
        <v>5</v>
      </c>
      <c r="C627" s="354" t="s">
        <v>6</v>
      </c>
      <c r="D627" s="354" t="s">
        <v>6</v>
      </c>
      <c r="E627" s="354" t="s">
        <v>6</v>
      </c>
    </row>
    <row r="628" spans="1:5" ht="15.75" thickBot="1" x14ac:dyDescent="0.3">
      <c r="A628" s="462" t="s">
        <v>59</v>
      </c>
      <c r="B628" s="463">
        <f>B629+B630+B631+B632</f>
        <v>0</v>
      </c>
      <c r="C628" s="463">
        <f>C629+C630+C631+C632</f>
        <v>0</v>
      </c>
      <c r="D628" s="463">
        <f>D629+D630+D631+D632</f>
        <v>0</v>
      </c>
      <c r="E628" s="463">
        <f>E629+E630+E631+E632</f>
        <v>0</v>
      </c>
    </row>
    <row r="629" spans="1:5" ht="15.75" thickBot="1" x14ac:dyDescent="0.3">
      <c r="A629" s="464" t="s">
        <v>28</v>
      </c>
      <c r="B629" s="463"/>
      <c r="C629" s="463"/>
      <c r="D629" s="463"/>
      <c r="E629" s="463"/>
    </row>
    <row r="630" spans="1:5" ht="15.75" thickBot="1" x14ac:dyDescent="0.3">
      <c r="A630" s="464" t="s">
        <v>60</v>
      </c>
      <c r="B630" s="463"/>
      <c r="C630" s="463"/>
      <c r="D630" s="463"/>
      <c r="E630" s="463"/>
    </row>
    <row r="631" spans="1:5" ht="15.75" thickBot="1" x14ac:dyDescent="0.3">
      <c r="A631" s="464" t="s">
        <v>42</v>
      </c>
      <c r="B631" s="463"/>
      <c r="C631" s="463"/>
      <c r="D631" s="463"/>
      <c r="E631" s="463"/>
    </row>
    <row r="632" spans="1:5" ht="15.75" thickBot="1" x14ac:dyDescent="0.3">
      <c r="A632" s="464" t="s">
        <v>43</v>
      </c>
      <c r="B632" s="463"/>
      <c r="C632" s="463"/>
      <c r="D632" s="463"/>
      <c r="E632" s="463"/>
    </row>
    <row r="633" spans="1:5" ht="15.75" thickBot="1" x14ac:dyDescent="0.3">
      <c r="A633" s="462" t="s">
        <v>61</v>
      </c>
      <c r="B633" s="466">
        <f>B634+B635+B636+B637</f>
        <v>2200</v>
      </c>
      <c r="C633" s="466">
        <f>C634+C635+C636+C637</f>
        <v>500</v>
      </c>
      <c r="D633" s="466">
        <f>D634+D635+D636+D637</f>
        <v>0</v>
      </c>
      <c r="E633" s="466">
        <f>E634+E635+E636+E637</f>
        <v>0</v>
      </c>
    </row>
    <row r="634" spans="1:5" ht="15.75" thickBot="1" x14ac:dyDescent="0.3">
      <c r="A634" s="464" t="s">
        <v>28</v>
      </c>
      <c r="B634" s="466">
        <v>2200</v>
      </c>
      <c r="C634" s="466">
        <v>500</v>
      </c>
      <c r="D634" s="466">
        <v>0</v>
      </c>
      <c r="E634" s="466">
        <v>0</v>
      </c>
    </row>
    <row r="635" spans="1:5" ht="15.75" thickBot="1" x14ac:dyDescent="0.3">
      <c r="A635" s="464" t="s">
        <v>60</v>
      </c>
      <c r="B635" s="466"/>
      <c r="C635" s="466"/>
      <c r="D635" s="466"/>
      <c r="E635" s="466"/>
    </row>
    <row r="636" spans="1:5" ht="15.75" thickBot="1" x14ac:dyDescent="0.3">
      <c r="A636" s="464" t="s">
        <v>42</v>
      </c>
      <c r="B636" s="466"/>
      <c r="C636" s="466"/>
      <c r="D636" s="466"/>
      <c r="E636" s="466"/>
    </row>
    <row r="637" spans="1:5" ht="15.75" thickBot="1" x14ac:dyDescent="0.3">
      <c r="A637" s="464" t="s">
        <v>43</v>
      </c>
      <c r="B637" s="466"/>
      <c r="C637" s="466"/>
      <c r="D637" s="466"/>
      <c r="E637" s="466"/>
    </row>
    <row r="638" spans="1:5" ht="15.75" thickBot="1" x14ac:dyDescent="0.3">
      <c r="A638" s="483" t="s">
        <v>177</v>
      </c>
      <c r="B638" s="466">
        <f>B628+B633</f>
        <v>2200</v>
      </c>
      <c r="C638" s="466">
        <f>C628+C633</f>
        <v>500</v>
      </c>
      <c r="D638" s="466">
        <f>D628+D633</f>
        <v>0</v>
      </c>
      <c r="E638" s="466">
        <f>E628+E633</f>
        <v>0</v>
      </c>
    </row>
    <row r="639" spans="1:5" ht="34.5" thickBot="1" x14ac:dyDescent="0.3">
      <c r="A639" s="503" t="s">
        <v>178</v>
      </c>
      <c r="B639" s="493" t="s">
        <v>1182</v>
      </c>
      <c r="C639" s="497" t="s">
        <v>981</v>
      </c>
      <c r="D639" s="525" t="s">
        <v>1183</v>
      </c>
      <c r="E639" s="499"/>
    </row>
    <row r="640" spans="1:5" ht="15.75" thickBot="1" x14ac:dyDescent="0.3">
      <c r="A640" s="313" t="s">
        <v>9</v>
      </c>
      <c r="B640" s="1194" t="s">
        <v>1182</v>
      </c>
      <c r="C640" s="1195"/>
      <c r="D640" s="1195"/>
      <c r="E640" s="1196"/>
    </row>
    <row r="641" spans="1:5" ht="15.75" thickBot="1" x14ac:dyDescent="0.3">
      <c r="A641" s="313" t="s">
        <v>13</v>
      </c>
      <c r="B641" s="1198" t="s">
        <v>67</v>
      </c>
      <c r="C641" s="1199"/>
      <c r="D641" s="1199"/>
      <c r="E641" s="1200"/>
    </row>
    <row r="642" spans="1:5" x14ac:dyDescent="0.25">
      <c r="A642" s="1189"/>
      <c r="B642" s="325">
        <v>2019</v>
      </c>
      <c r="C642" s="325">
        <v>2020</v>
      </c>
      <c r="D642" s="325">
        <v>2021</v>
      </c>
      <c r="E642" s="325">
        <v>2022</v>
      </c>
    </row>
    <row r="643" spans="1:5" ht="15.75" thickBot="1" x14ac:dyDescent="0.3">
      <c r="A643" s="1190"/>
      <c r="B643" s="354" t="s">
        <v>5</v>
      </c>
      <c r="C643" s="354" t="s">
        <v>6</v>
      </c>
      <c r="D643" s="354" t="s">
        <v>6</v>
      </c>
      <c r="E643" s="354" t="s">
        <v>6</v>
      </c>
    </row>
    <row r="644" spans="1:5" ht="15.75" thickBot="1" x14ac:dyDescent="0.3">
      <c r="A644" s="313" t="s">
        <v>8</v>
      </c>
      <c r="B644" s="332">
        <v>0</v>
      </c>
      <c r="C644" s="332">
        <v>0</v>
      </c>
      <c r="D644" s="332">
        <v>5</v>
      </c>
      <c r="E644" s="332">
        <v>0</v>
      </c>
    </row>
    <row r="645" spans="1:5" ht="15.75" thickBot="1" x14ac:dyDescent="0.3">
      <c r="A645" s="313" t="s">
        <v>14</v>
      </c>
      <c r="B645" s="355">
        <f>B663</f>
        <v>0</v>
      </c>
      <c r="C645" s="355">
        <f>C663</f>
        <v>0</v>
      </c>
      <c r="D645" s="355">
        <f>D663</f>
        <v>2000</v>
      </c>
      <c r="E645" s="355">
        <f>E663</f>
        <v>0</v>
      </c>
    </row>
    <row r="646" spans="1:5" ht="15.75" thickBot="1" x14ac:dyDescent="0.3">
      <c r="A646" s="313" t="s">
        <v>20</v>
      </c>
      <c r="B646" s="355" t="e">
        <f>B645/B644</f>
        <v>#DIV/0!</v>
      </c>
      <c r="C646" s="355" t="e">
        <f>C645/C644</f>
        <v>#DIV/0!</v>
      </c>
      <c r="D646" s="355">
        <f>D645/D644</f>
        <v>400</v>
      </c>
      <c r="E646" s="355" t="e">
        <f>E645/E644</f>
        <v>#DIV/0!</v>
      </c>
    </row>
    <row r="647" spans="1:5" ht="15.75" thickBot="1" x14ac:dyDescent="0.3">
      <c r="A647" s="313" t="s">
        <v>15</v>
      </c>
      <c r="B647" s="332" t="s">
        <v>19</v>
      </c>
      <c r="C647" s="461" t="e">
        <f t="shared" ref="C647:E649" si="42">C644/B644-1</f>
        <v>#DIV/0!</v>
      </c>
      <c r="D647" s="461" t="e">
        <f t="shared" si="42"/>
        <v>#DIV/0!</v>
      </c>
      <c r="E647" s="461">
        <f t="shared" si="42"/>
        <v>-1</v>
      </c>
    </row>
    <row r="648" spans="1:5" ht="15.75" thickBot="1" x14ac:dyDescent="0.3">
      <c r="A648" s="313" t="s">
        <v>16</v>
      </c>
      <c r="B648" s="332" t="s">
        <v>19</v>
      </c>
      <c r="C648" s="461" t="e">
        <f t="shared" si="42"/>
        <v>#DIV/0!</v>
      </c>
      <c r="D648" s="461" t="e">
        <f t="shared" si="42"/>
        <v>#DIV/0!</v>
      </c>
      <c r="E648" s="461">
        <f t="shared" si="42"/>
        <v>-1</v>
      </c>
    </row>
    <row r="649" spans="1:5" ht="15.75" thickBot="1" x14ac:dyDescent="0.3">
      <c r="A649" s="313" t="s">
        <v>17</v>
      </c>
      <c r="B649" s="332" t="s">
        <v>19</v>
      </c>
      <c r="C649" s="461" t="e">
        <f t="shared" si="42"/>
        <v>#DIV/0!</v>
      </c>
      <c r="D649" s="461" t="e">
        <f t="shared" si="42"/>
        <v>#DIV/0!</v>
      </c>
      <c r="E649" s="461" t="e">
        <f t="shared" si="42"/>
        <v>#DIV/0!</v>
      </c>
    </row>
    <row r="650" spans="1:5" ht="15.75" thickBot="1" x14ac:dyDescent="0.3">
      <c r="A650" s="1210" t="s">
        <v>1092</v>
      </c>
      <c r="B650" s="1211"/>
      <c r="C650" s="1211"/>
      <c r="D650" s="1211"/>
      <c r="E650" s="1212"/>
    </row>
    <row r="651" spans="1:5" x14ac:dyDescent="0.25">
      <c r="A651" s="1189"/>
      <c r="B651" s="325">
        <v>2019</v>
      </c>
      <c r="C651" s="325">
        <v>2020</v>
      </c>
      <c r="D651" s="325">
        <v>2021</v>
      </c>
      <c r="E651" s="325">
        <v>2022</v>
      </c>
    </row>
    <row r="652" spans="1:5" ht="15.75" thickBot="1" x14ac:dyDescent="0.3">
      <c r="A652" s="1190"/>
      <c r="B652" s="354" t="s">
        <v>5</v>
      </c>
      <c r="C652" s="354" t="s">
        <v>6</v>
      </c>
      <c r="D652" s="354" t="s">
        <v>6</v>
      </c>
      <c r="E652" s="354" t="s">
        <v>6</v>
      </c>
    </row>
    <row r="653" spans="1:5" ht="15.75" thickBot="1" x14ac:dyDescent="0.3">
      <c r="A653" s="462" t="s">
        <v>59</v>
      </c>
      <c r="B653" s="463">
        <f>B654+B655+B656+B657</f>
        <v>0</v>
      </c>
      <c r="C653" s="463">
        <f>C654+C655+C656+C657</f>
        <v>0</v>
      </c>
      <c r="D653" s="463">
        <f>D654+D655+D656+D657</f>
        <v>0</v>
      </c>
      <c r="E653" s="463">
        <f>E654+E655+E656+E657</f>
        <v>0</v>
      </c>
    </row>
    <row r="654" spans="1:5" ht="15.75" thickBot="1" x14ac:dyDescent="0.3">
      <c r="A654" s="464" t="s">
        <v>28</v>
      </c>
      <c r="B654" s="463"/>
      <c r="C654" s="463"/>
      <c r="D654" s="463"/>
      <c r="E654" s="463"/>
    </row>
    <row r="655" spans="1:5" ht="15.75" thickBot="1" x14ac:dyDescent="0.3">
      <c r="A655" s="464" t="s">
        <v>60</v>
      </c>
      <c r="B655" s="463"/>
      <c r="C655" s="463"/>
      <c r="D655" s="463"/>
      <c r="E655" s="463"/>
    </row>
    <row r="656" spans="1:5" ht="15.75" thickBot="1" x14ac:dyDescent="0.3">
      <c r="A656" s="464" t="s">
        <v>42</v>
      </c>
      <c r="B656" s="463"/>
      <c r="C656" s="463"/>
      <c r="D656" s="463"/>
      <c r="E656" s="463"/>
    </row>
    <row r="657" spans="1:5" ht="15.75" thickBot="1" x14ac:dyDescent="0.3">
      <c r="A657" s="464" t="s">
        <v>43</v>
      </c>
      <c r="B657" s="463"/>
      <c r="C657" s="463"/>
      <c r="D657" s="463"/>
      <c r="E657" s="463"/>
    </row>
    <row r="658" spans="1:5" ht="15.75" thickBot="1" x14ac:dyDescent="0.3">
      <c r="A658" s="462" t="s">
        <v>61</v>
      </c>
      <c r="B658" s="466">
        <f>B659+B660+B661+B662</f>
        <v>0</v>
      </c>
      <c r="C658" s="466">
        <f>C659+C660+C661+C662</f>
        <v>0</v>
      </c>
      <c r="D658" s="466">
        <f>D659+D660+D661+D662</f>
        <v>2000</v>
      </c>
      <c r="E658" s="466">
        <f>E659+E660+E661+E662</f>
        <v>0</v>
      </c>
    </row>
    <row r="659" spans="1:5" ht="15.75" thickBot="1" x14ac:dyDescent="0.3">
      <c r="A659" s="464" t="s">
        <v>28</v>
      </c>
      <c r="B659" s="466"/>
      <c r="C659" s="466"/>
      <c r="D659" s="466">
        <v>2000</v>
      </c>
      <c r="E659" s="466">
        <v>0</v>
      </c>
    </row>
    <row r="660" spans="1:5" ht="15.75" thickBot="1" x14ac:dyDescent="0.3">
      <c r="A660" s="464" t="s">
        <v>60</v>
      </c>
      <c r="B660" s="466"/>
      <c r="C660" s="466"/>
      <c r="D660" s="466"/>
      <c r="E660" s="466"/>
    </row>
    <row r="661" spans="1:5" ht="15.75" thickBot="1" x14ac:dyDescent="0.3">
      <c r="A661" s="464" t="s">
        <v>42</v>
      </c>
      <c r="B661" s="466"/>
      <c r="C661" s="466"/>
      <c r="D661" s="466"/>
      <c r="E661" s="466"/>
    </row>
    <row r="662" spans="1:5" ht="15.75" thickBot="1" x14ac:dyDescent="0.3">
      <c r="A662" s="464" t="s">
        <v>43</v>
      </c>
      <c r="B662" s="466"/>
      <c r="C662" s="466"/>
      <c r="D662" s="466"/>
      <c r="E662" s="466"/>
    </row>
    <row r="663" spans="1:5" ht="15.75" thickBot="1" x14ac:dyDescent="0.3">
      <c r="A663" s="483" t="s">
        <v>179</v>
      </c>
      <c r="B663" s="466">
        <f>B653+B658</f>
        <v>0</v>
      </c>
      <c r="C663" s="466">
        <f>C653+C658</f>
        <v>0</v>
      </c>
      <c r="D663" s="466">
        <f>D653+D658</f>
        <v>2000</v>
      </c>
      <c r="E663" s="466">
        <f>E653+E658</f>
        <v>0</v>
      </c>
    </row>
    <row r="664" spans="1:5" ht="45.75" thickBot="1" x14ac:dyDescent="0.3">
      <c r="A664" s="503" t="s">
        <v>180</v>
      </c>
      <c r="B664" s="493" t="s">
        <v>1184</v>
      </c>
      <c r="C664" s="497" t="s">
        <v>981</v>
      </c>
      <c r="D664" s="521" t="s">
        <v>1185</v>
      </c>
      <c r="E664" s="522"/>
    </row>
    <row r="665" spans="1:5" ht="15.75" thickBot="1" x14ac:dyDescent="0.3">
      <c r="A665" s="313" t="s">
        <v>9</v>
      </c>
      <c r="B665" s="1194" t="s">
        <v>1184</v>
      </c>
      <c r="C665" s="1195"/>
      <c r="D665" s="1195"/>
      <c r="E665" s="1196"/>
    </row>
    <row r="666" spans="1:5" ht="15.75" thickBot="1" x14ac:dyDescent="0.3">
      <c r="A666" s="313" t="s">
        <v>13</v>
      </c>
      <c r="B666" s="1198" t="s">
        <v>67</v>
      </c>
      <c r="C666" s="1199"/>
      <c r="D666" s="1199"/>
      <c r="E666" s="1200"/>
    </row>
    <row r="667" spans="1:5" x14ac:dyDescent="0.25">
      <c r="A667" s="1189"/>
      <c r="B667" s="325">
        <v>2019</v>
      </c>
      <c r="C667" s="325">
        <v>2020</v>
      </c>
      <c r="D667" s="325">
        <v>2021</v>
      </c>
      <c r="E667" s="325">
        <v>2022</v>
      </c>
    </row>
    <row r="668" spans="1:5" ht="15.75" thickBot="1" x14ac:dyDescent="0.3">
      <c r="A668" s="1190"/>
      <c r="B668" s="354" t="s">
        <v>5</v>
      </c>
      <c r="C668" s="354" t="s">
        <v>6</v>
      </c>
      <c r="D668" s="354" t="s">
        <v>6</v>
      </c>
      <c r="E668" s="354" t="s">
        <v>6</v>
      </c>
    </row>
    <row r="669" spans="1:5" ht="15.75" thickBot="1" x14ac:dyDescent="0.3">
      <c r="A669" s="313" t="s">
        <v>8</v>
      </c>
      <c r="B669" s="332">
        <v>5</v>
      </c>
      <c r="C669" s="332">
        <v>10</v>
      </c>
      <c r="D669" s="332">
        <v>10</v>
      </c>
      <c r="E669" s="332">
        <v>0</v>
      </c>
    </row>
    <row r="670" spans="1:5" ht="15.75" thickBot="1" x14ac:dyDescent="0.3">
      <c r="A670" s="313" t="s">
        <v>14</v>
      </c>
      <c r="B670" s="355">
        <f>B688</f>
        <v>1000</v>
      </c>
      <c r="C670" s="355">
        <f>C688</f>
        <v>1500</v>
      </c>
      <c r="D670" s="355">
        <f>D688</f>
        <v>1500</v>
      </c>
      <c r="E670" s="355">
        <f>E688</f>
        <v>0</v>
      </c>
    </row>
    <row r="671" spans="1:5" ht="15.75" thickBot="1" x14ac:dyDescent="0.3">
      <c r="A671" s="313" t="s">
        <v>20</v>
      </c>
      <c r="B671" s="355">
        <f>B670/B669</f>
        <v>200</v>
      </c>
      <c r="C671" s="355">
        <f>C670/C669</f>
        <v>150</v>
      </c>
      <c r="D671" s="355">
        <f>D670/D669</f>
        <v>150</v>
      </c>
      <c r="E671" s="355" t="e">
        <f>E670/E669</f>
        <v>#DIV/0!</v>
      </c>
    </row>
    <row r="672" spans="1:5" ht="15.75" thickBot="1" x14ac:dyDescent="0.3">
      <c r="A672" s="313" t="s">
        <v>15</v>
      </c>
      <c r="B672" s="332" t="s">
        <v>19</v>
      </c>
      <c r="C672" s="461">
        <f t="shared" ref="C672:E674" si="43">C669/B669-1</f>
        <v>1</v>
      </c>
      <c r="D672" s="461">
        <f t="shared" si="43"/>
        <v>0</v>
      </c>
      <c r="E672" s="461">
        <f t="shared" si="43"/>
        <v>-1</v>
      </c>
    </row>
    <row r="673" spans="1:5" ht="15.75" thickBot="1" x14ac:dyDescent="0.3">
      <c r="A673" s="313" t="s">
        <v>16</v>
      </c>
      <c r="B673" s="332" t="s">
        <v>19</v>
      </c>
      <c r="C673" s="461">
        <f t="shared" si="43"/>
        <v>0.5</v>
      </c>
      <c r="D673" s="461">
        <f t="shared" si="43"/>
        <v>0</v>
      </c>
      <c r="E673" s="461">
        <f t="shared" si="43"/>
        <v>-1</v>
      </c>
    </row>
    <row r="674" spans="1:5" ht="15.75" thickBot="1" x14ac:dyDescent="0.3">
      <c r="A674" s="313" t="s">
        <v>17</v>
      </c>
      <c r="B674" s="332" t="s">
        <v>19</v>
      </c>
      <c r="C674" s="461">
        <f t="shared" si="43"/>
        <v>-0.25</v>
      </c>
      <c r="D674" s="461">
        <f t="shared" si="43"/>
        <v>0</v>
      </c>
      <c r="E674" s="461" t="e">
        <f t="shared" si="43"/>
        <v>#DIV/0!</v>
      </c>
    </row>
    <row r="675" spans="1:5" ht="15.75" thickBot="1" x14ac:dyDescent="0.3">
      <c r="A675" s="1210" t="s">
        <v>1096</v>
      </c>
      <c r="B675" s="1211"/>
      <c r="C675" s="1211"/>
      <c r="D675" s="1211"/>
      <c r="E675" s="1212"/>
    </row>
    <row r="676" spans="1:5" x14ac:dyDescent="0.25">
      <c r="A676" s="1189"/>
      <c r="B676" s="325">
        <v>2019</v>
      </c>
      <c r="C676" s="325">
        <v>2020</v>
      </c>
      <c r="D676" s="325">
        <v>2021</v>
      </c>
      <c r="E676" s="325">
        <v>2022</v>
      </c>
    </row>
    <row r="677" spans="1:5" ht="15.75" thickBot="1" x14ac:dyDescent="0.3">
      <c r="A677" s="1190"/>
      <c r="B677" s="354" t="s">
        <v>5</v>
      </c>
      <c r="C677" s="354" t="s">
        <v>6</v>
      </c>
      <c r="D677" s="354" t="s">
        <v>6</v>
      </c>
      <c r="E677" s="354" t="s">
        <v>6</v>
      </c>
    </row>
    <row r="678" spans="1:5" ht="15.75" thickBot="1" x14ac:dyDescent="0.3">
      <c r="A678" s="462" t="s">
        <v>59</v>
      </c>
      <c r="B678" s="463">
        <f>B679+B680+B681+B682</f>
        <v>0</v>
      </c>
      <c r="C678" s="463">
        <f>C679+C680+C681+C682</f>
        <v>0</v>
      </c>
      <c r="D678" s="463">
        <f>D679+D680+D681+D682</f>
        <v>0</v>
      </c>
      <c r="E678" s="463">
        <f>E679+E680+E681+E682</f>
        <v>0</v>
      </c>
    </row>
    <row r="679" spans="1:5" ht="15.75" thickBot="1" x14ac:dyDescent="0.3">
      <c r="A679" s="464" t="s">
        <v>28</v>
      </c>
      <c r="B679" s="463"/>
      <c r="C679" s="463"/>
      <c r="D679" s="463"/>
      <c r="E679" s="463"/>
    </row>
    <row r="680" spans="1:5" ht="15.75" thickBot="1" x14ac:dyDescent="0.3">
      <c r="A680" s="464" t="s">
        <v>60</v>
      </c>
      <c r="B680" s="463"/>
      <c r="C680" s="463"/>
      <c r="D680" s="463"/>
      <c r="E680" s="463"/>
    </row>
    <row r="681" spans="1:5" ht="15.75" thickBot="1" x14ac:dyDescent="0.3">
      <c r="A681" s="464" t="s">
        <v>42</v>
      </c>
      <c r="B681" s="463"/>
      <c r="C681" s="463"/>
      <c r="D681" s="463"/>
      <c r="E681" s="463"/>
    </row>
    <row r="682" spans="1:5" ht="15.75" thickBot="1" x14ac:dyDescent="0.3">
      <c r="A682" s="464" t="s">
        <v>43</v>
      </c>
      <c r="B682" s="463"/>
      <c r="C682" s="463"/>
      <c r="D682" s="463"/>
      <c r="E682" s="463"/>
    </row>
    <row r="683" spans="1:5" ht="15.75" thickBot="1" x14ac:dyDescent="0.3">
      <c r="A683" s="462" t="s">
        <v>61</v>
      </c>
      <c r="B683" s="466">
        <f>B684+B685+B686+B687</f>
        <v>1000</v>
      </c>
      <c r="C683" s="466">
        <f>C684+C685+C686+C687</f>
        <v>1500</v>
      </c>
      <c r="D683" s="466">
        <f>D684+D685+D686+D687</f>
        <v>1500</v>
      </c>
      <c r="E683" s="466">
        <f>E684+E685+E686+E687</f>
        <v>0</v>
      </c>
    </row>
    <row r="684" spans="1:5" ht="15.75" thickBot="1" x14ac:dyDescent="0.3">
      <c r="A684" s="464" t="s">
        <v>28</v>
      </c>
      <c r="B684" s="466">
        <v>1000</v>
      </c>
      <c r="C684" s="466">
        <v>1500</v>
      </c>
      <c r="D684" s="466">
        <v>1500</v>
      </c>
      <c r="E684" s="466"/>
    </row>
    <row r="685" spans="1:5" ht="15.75" thickBot="1" x14ac:dyDescent="0.3">
      <c r="A685" s="464" t="s">
        <v>60</v>
      </c>
      <c r="B685" s="466"/>
      <c r="C685" s="466"/>
      <c r="D685" s="466"/>
      <c r="E685" s="466"/>
    </row>
    <row r="686" spans="1:5" ht="15.75" thickBot="1" x14ac:dyDescent="0.3">
      <c r="A686" s="464" t="s">
        <v>42</v>
      </c>
      <c r="B686" s="466"/>
      <c r="C686" s="466"/>
      <c r="D686" s="466"/>
      <c r="E686" s="466"/>
    </row>
    <row r="687" spans="1:5" ht="15.75" thickBot="1" x14ac:dyDescent="0.3">
      <c r="A687" s="464" t="s">
        <v>43</v>
      </c>
      <c r="B687" s="466"/>
      <c r="C687" s="466"/>
      <c r="D687" s="466"/>
      <c r="E687" s="466"/>
    </row>
    <row r="688" spans="1:5" ht="15.75" thickBot="1" x14ac:dyDescent="0.3">
      <c r="A688" s="472" t="s">
        <v>181</v>
      </c>
      <c r="B688" s="466">
        <f>B678+B683</f>
        <v>1000</v>
      </c>
      <c r="C688" s="466">
        <f>C678+C683</f>
        <v>1500</v>
      </c>
      <c r="D688" s="466">
        <f>D678+D683</f>
        <v>1500</v>
      </c>
      <c r="E688" s="466">
        <f>E678+E683</f>
        <v>0</v>
      </c>
    </row>
    <row r="689" spans="1:6" ht="57" thickBot="1" x14ac:dyDescent="0.3">
      <c r="A689" s="495" t="s">
        <v>182</v>
      </c>
      <c r="B689" s="493" t="s">
        <v>1186</v>
      </c>
      <c r="C689" s="497" t="s">
        <v>981</v>
      </c>
      <c r="D689" s="521" t="s">
        <v>1187</v>
      </c>
      <c r="E689" s="522"/>
    </row>
    <row r="690" spans="1:6" ht="15.75" thickBot="1" x14ac:dyDescent="0.3">
      <c r="A690" s="313" t="s">
        <v>9</v>
      </c>
      <c r="B690" s="1194" t="s">
        <v>1186</v>
      </c>
      <c r="C690" s="1195"/>
      <c r="D690" s="1195"/>
      <c r="E690" s="1196"/>
    </row>
    <row r="691" spans="1:6" ht="15.75" thickBot="1" x14ac:dyDescent="0.3">
      <c r="A691" s="313" t="s">
        <v>13</v>
      </c>
      <c r="B691" s="1198" t="s">
        <v>67</v>
      </c>
      <c r="C691" s="1199"/>
      <c r="D691" s="1199"/>
      <c r="E691" s="1200"/>
    </row>
    <row r="692" spans="1:6" x14ac:dyDescent="0.25">
      <c r="A692" s="1189"/>
      <c r="B692" s="325">
        <v>2019</v>
      </c>
      <c r="C692" s="325">
        <v>2020</v>
      </c>
      <c r="D692" s="325">
        <v>2021</v>
      </c>
      <c r="E692" s="325">
        <v>2022</v>
      </c>
    </row>
    <row r="693" spans="1:6" ht="15.75" thickBot="1" x14ac:dyDescent="0.3">
      <c r="A693" s="1190"/>
      <c r="B693" s="354" t="s">
        <v>5</v>
      </c>
      <c r="C693" s="354" t="s">
        <v>6</v>
      </c>
      <c r="D693" s="354" t="s">
        <v>6</v>
      </c>
      <c r="E693" s="354" t="s">
        <v>6</v>
      </c>
    </row>
    <row r="694" spans="1:6" ht="15.75" thickBot="1" x14ac:dyDescent="0.3">
      <c r="A694" s="313" t="s">
        <v>8</v>
      </c>
      <c r="B694" s="332">
        <v>5</v>
      </c>
      <c r="C694" s="332">
        <v>10</v>
      </c>
      <c r="D694" s="332">
        <v>10</v>
      </c>
      <c r="E694" s="332">
        <v>5</v>
      </c>
      <c r="F694" s="519"/>
    </row>
    <row r="695" spans="1:6" ht="15.75" thickBot="1" x14ac:dyDescent="0.3">
      <c r="A695" s="313" t="s">
        <v>14</v>
      </c>
      <c r="B695" s="355">
        <f>B713</f>
        <v>4440</v>
      </c>
      <c r="C695" s="355">
        <f>C713</f>
        <v>6000</v>
      </c>
      <c r="D695" s="355">
        <f>D713</f>
        <v>6000</v>
      </c>
      <c r="E695" s="355">
        <f>E713</f>
        <v>9000</v>
      </c>
    </row>
    <row r="696" spans="1:6" ht="15.75" thickBot="1" x14ac:dyDescent="0.3">
      <c r="A696" s="313" t="s">
        <v>20</v>
      </c>
      <c r="B696" s="355">
        <f>B695/B694</f>
        <v>888</v>
      </c>
      <c r="C696" s="355">
        <f>C695/C694</f>
        <v>600</v>
      </c>
      <c r="D696" s="355">
        <f>D695/D694</f>
        <v>600</v>
      </c>
      <c r="E696" s="355">
        <f>E695/E694</f>
        <v>1800</v>
      </c>
    </row>
    <row r="697" spans="1:6" ht="15.75" thickBot="1" x14ac:dyDescent="0.3">
      <c r="A697" s="313" t="s">
        <v>15</v>
      </c>
      <c r="B697" s="332" t="s">
        <v>19</v>
      </c>
      <c r="C697" s="461">
        <f t="shared" ref="C697:E699" si="44">C694/B694-1</f>
        <v>1</v>
      </c>
      <c r="D697" s="461">
        <f t="shared" si="44"/>
        <v>0</v>
      </c>
      <c r="E697" s="461">
        <f t="shared" si="44"/>
        <v>-0.5</v>
      </c>
    </row>
    <row r="698" spans="1:6" ht="15.75" thickBot="1" x14ac:dyDescent="0.3">
      <c r="A698" s="313" t="s">
        <v>16</v>
      </c>
      <c r="B698" s="332" t="s">
        <v>19</v>
      </c>
      <c r="C698" s="461">
        <f t="shared" si="44"/>
        <v>0.35135135135135132</v>
      </c>
      <c r="D698" s="461">
        <f t="shared" si="44"/>
        <v>0</v>
      </c>
      <c r="E698" s="461">
        <f t="shared" si="44"/>
        <v>0.5</v>
      </c>
    </row>
    <row r="699" spans="1:6" ht="15.75" thickBot="1" x14ac:dyDescent="0.3">
      <c r="A699" s="313" t="s">
        <v>17</v>
      </c>
      <c r="B699" s="332" t="s">
        <v>19</v>
      </c>
      <c r="C699" s="461">
        <f t="shared" si="44"/>
        <v>-0.32432432432432434</v>
      </c>
      <c r="D699" s="461">
        <f t="shared" si="44"/>
        <v>0</v>
      </c>
      <c r="E699" s="461">
        <f t="shared" si="44"/>
        <v>2</v>
      </c>
    </row>
    <row r="700" spans="1:6" ht="15.75" thickBot="1" x14ac:dyDescent="0.3">
      <c r="A700" s="1210" t="s">
        <v>1100</v>
      </c>
      <c r="B700" s="1211"/>
      <c r="C700" s="1211"/>
      <c r="D700" s="1211"/>
      <c r="E700" s="1212"/>
    </row>
    <row r="701" spans="1:6" x14ac:dyDescent="0.25">
      <c r="A701" s="1189"/>
      <c r="B701" s="325">
        <v>2019</v>
      </c>
      <c r="C701" s="325">
        <v>2020</v>
      </c>
      <c r="D701" s="325">
        <v>2021</v>
      </c>
      <c r="E701" s="325">
        <v>2022</v>
      </c>
    </row>
    <row r="702" spans="1:6" ht="15.75" thickBot="1" x14ac:dyDescent="0.3">
      <c r="A702" s="1190"/>
      <c r="B702" s="354" t="s">
        <v>5</v>
      </c>
      <c r="C702" s="354" t="s">
        <v>6</v>
      </c>
      <c r="D702" s="354" t="s">
        <v>6</v>
      </c>
      <c r="E702" s="354" t="s">
        <v>6</v>
      </c>
    </row>
    <row r="703" spans="1:6" ht="15.75" thickBot="1" x14ac:dyDescent="0.3">
      <c r="A703" s="462" t="s">
        <v>59</v>
      </c>
      <c r="B703" s="463">
        <f>B704+B705+B706+B707</f>
        <v>0</v>
      </c>
      <c r="C703" s="463">
        <f>C704+C705+C706+C707</f>
        <v>0</v>
      </c>
      <c r="D703" s="463">
        <f>D704+D705+D706+D707</f>
        <v>0</v>
      </c>
      <c r="E703" s="463">
        <f>E704+E705+E706+E707</f>
        <v>0</v>
      </c>
    </row>
    <row r="704" spans="1:6" ht="15.75" thickBot="1" x14ac:dyDescent="0.3">
      <c r="A704" s="464" t="s">
        <v>28</v>
      </c>
      <c r="B704" s="463"/>
      <c r="C704" s="463"/>
      <c r="D704" s="463"/>
      <c r="E704" s="463"/>
    </row>
    <row r="705" spans="1:6" ht="15.75" thickBot="1" x14ac:dyDescent="0.3">
      <c r="A705" s="464" t="s">
        <v>60</v>
      </c>
      <c r="B705" s="463"/>
      <c r="C705" s="463"/>
      <c r="D705" s="463"/>
      <c r="E705" s="463"/>
    </row>
    <row r="706" spans="1:6" ht="15.75" thickBot="1" x14ac:dyDescent="0.3">
      <c r="A706" s="464" t="s">
        <v>42</v>
      </c>
      <c r="B706" s="463"/>
      <c r="C706" s="463"/>
      <c r="D706" s="463"/>
      <c r="E706" s="463"/>
    </row>
    <row r="707" spans="1:6" ht="15.75" thickBot="1" x14ac:dyDescent="0.3">
      <c r="A707" s="464" t="s">
        <v>43</v>
      </c>
      <c r="B707" s="463"/>
      <c r="C707" s="463"/>
      <c r="D707" s="463"/>
      <c r="E707" s="463"/>
    </row>
    <row r="708" spans="1:6" ht="15.75" thickBot="1" x14ac:dyDescent="0.3">
      <c r="A708" s="462" t="s">
        <v>61</v>
      </c>
      <c r="B708" s="466">
        <f>B709+B710+B711+B712</f>
        <v>4440</v>
      </c>
      <c r="C708" s="466">
        <f>C709+C710+C711+C712</f>
        <v>6000</v>
      </c>
      <c r="D708" s="466">
        <f>D709+D710+D711+D712</f>
        <v>6000</v>
      </c>
      <c r="E708" s="466">
        <f>E709+E710+E711+E712</f>
        <v>9000</v>
      </c>
    </row>
    <row r="709" spans="1:6" ht="15.75" thickBot="1" x14ac:dyDescent="0.3">
      <c r="A709" s="464" t="s">
        <v>28</v>
      </c>
      <c r="B709" s="466">
        <v>4440</v>
      </c>
      <c r="C709" s="466">
        <v>6000</v>
      </c>
      <c r="D709" s="466">
        <v>6000</v>
      </c>
      <c r="E709" s="466">
        <v>9000</v>
      </c>
    </row>
    <row r="710" spans="1:6" ht="15.75" thickBot="1" x14ac:dyDescent="0.3">
      <c r="A710" s="464" t="s">
        <v>60</v>
      </c>
      <c r="B710" s="466"/>
      <c r="C710" s="466"/>
      <c r="D710" s="466"/>
      <c r="E710" s="466"/>
    </row>
    <row r="711" spans="1:6" ht="15.75" thickBot="1" x14ac:dyDescent="0.3">
      <c r="A711" s="464" t="s">
        <v>42</v>
      </c>
      <c r="B711" s="466"/>
      <c r="C711" s="466"/>
      <c r="D711" s="466"/>
      <c r="E711" s="466"/>
    </row>
    <row r="712" spans="1:6" ht="15.75" thickBot="1" x14ac:dyDescent="0.3">
      <c r="A712" s="464" t="s">
        <v>43</v>
      </c>
      <c r="B712" s="466"/>
      <c r="C712" s="466"/>
      <c r="D712" s="505"/>
      <c r="E712" s="505"/>
    </row>
    <row r="713" spans="1:6" ht="15.75" thickBot="1" x14ac:dyDescent="0.3">
      <c r="A713" s="472" t="s">
        <v>183</v>
      </c>
      <c r="B713" s="466">
        <f>B703+B708</f>
        <v>4440</v>
      </c>
      <c r="C713" s="527">
        <f>C703+C708</f>
        <v>6000</v>
      </c>
      <c r="D713" s="528">
        <f>D703+D708</f>
        <v>6000</v>
      </c>
      <c r="E713" s="528">
        <f>E703+E708</f>
        <v>9000</v>
      </c>
    </row>
    <row r="714" spans="1:6" ht="45.75" thickBot="1" x14ac:dyDescent="0.3">
      <c r="A714" s="495" t="s">
        <v>192</v>
      </c>
      <c r="B714" s="493" t="s">
        <v>1188</v>
      </c>
      <c r="C714" s="529" t="s">
        <v>981</v>
      </c>
      <c r="D714" s="509" t="s">
        <v>1189</v>
      </c>
      <c r="E714" s="510"/>
    </row>
    <row r="715" spans="1:6" ht="15.75" thickBot="1" x14ac:dyDescent="0.3">
      <c r="A715" s="313" t="s">
        <v>9</v>
      </c>
      <c r="B715" s="1194" t="s">
        <v>1186</v>
      </c>
      <c r="C715" s="1195"/>
      <c r="D715" s="1220"/>
      <c r="E715" s="1221"/>
    </row>
    <row r="716" spans="1:6" ht="15.75" thickBot="1" x14ac:dyDescent="0.3">
      <c r="A716" s="313" t="s">
        <v>13</v>
      </c>
      <c r="B716" s="1198" t="s">
        <v>67</v>
      </c>
      <c r="C716" s="1199"/>
      <c r="D716" s="1199"/>
      <c r="E716" s="1200"/>
    </row>
    <row r="717" spans="1:6" x14ac:dyDescent="0.25">
      <c r="A717" s="1189"/>
      <c r="B717" s="325">
        <v>2019</v>
      </c>
      <c r="C717" s="325">
        <v>2020</v>
      </c>
      <c r="D717" s="325">
        <v>2021</v>
      </c>
      <c r="E717" s="325">
        <v>2022</v>
      </c>
    </row>
    <row r="718" spans="1:6" ht="15.75" thickBot="1" x14ac:dyDescent="0.3">
      <c r="A718" s="1190"/>
      <c r="B718" s="354" t="s">
        <v>5</v>
      </c>
      <c r="C718" s="354" t="s">
        <v>6</v>
      </c>
      <c r="D718" s="354" t="s">
        <v>6</v>
      </c>
      <c r="E718" s="354" t="s">
        <v>6</v>
      </c>
    </row>
    <row r="719" spans="1:6" ht="28.5" customHeight="1" thickBot="1" x14ac:dyDescent="0.3">
      <c r="A719" s="313" t="s">
        <v>8</v>
      </c>
      <c r="B719" s="332">
        <v>5</v>
      </c>
      <c r="C719" s="332">
        <v>10</v>
      </c>
      <c r="D719" s="332">
        <v>10</v>
      </c>
      <c r="E719" s="332">
        <v>5</v>
      </c>
      <c r="F719" s="519"/>
    </row>
    <row r="720" spans="1:6" ht="15.75" thickBot="1" x14ac:dyDescent="0.3">
      <c r="A720" s="313" t="s">
        <v>14</v>
      </c>
      <c r="B720" s="355">
        <f>B738</f>
        <v>1100</v>
      </c>
      <c r="C720" s="355">
        <f>C738</f>
        <v>2000</v>
      </c>
      <c r="D720" s="355">
        <f>D738</f>
        <v>2000</v>
      </c>
      <c r="E720" s="355">
        <f>E738</f>
        <v>2000</v>
      </c>
    </row>
    <row r="721" spans="1:5" ht="15.75" thickBot="1" x14ac:dyDescent="0.3">
      <c r="A721" s="313" t="s">
        <v>20</v>
      </c>
      <c r="B721" s="355">
        <f>B720/B719</f>
        <v>220</v>
      </c>
      <c r="C721" s="355">
        <f>C720/C719</f>
        <v>200</v>
      </c>
      <c r="D721" s="355">
        <f>D720/D719</f>
        <v>200</v>
      </c>
      <c r="E721" s="355">
        <f>E720/E719</f>
        <v>400</v>
      </c>
    </row>
    <row r="722" spans="1:5" ht="15.75" thickBot="1" x14ac:dyDescent="0.3">
      <c r="A722" s="313" t="s">
        <v>15</v>
      </c>
      <c r="B722" s="332" t="s">
        <v>19</v>
      </c>
      <c r="C722" s="461">
        <f t="shared" ref="C722:E724" si="45">C719/B719-1</f>
        <v>1</v>
      </c>
      <c r="D722" s="461">
        <f t="shared" si="45"/>
        <v>0</v>
      </c>
      <c r="E722" s="461">
        <f t="shared" si="45"/>
        <v>-0.5</v>
      </c>
    </row>
    <row r="723" spans="1:5" ht="15.75" thickBot="1" x14ac:dyDescent="0.3">
      <c r="A723" s="313" t="s">
        <v>16</v>
      </c>
      <c r="B723" s="332" t="s">
        <v>19</v>
      </c>
      <c r="C723" s="461">
        <f t="shared" si="45"/>
        <v>0.81818181818181812</v>
      </c>
      <c r="D723" s="461">
        <f t="shared" si="45"/>
        <v>0</v>
      </c>
      <c r="E723" s="461">
        <f t="shared" si="45"/>
        <v>0</v>
      </c>
    </row>
    <row r="724" spans="1:5" ht="15.75" thickBot="1" x14ac:dyDescent="0.3">
      <c r="A724" s="313" t="s">
        <v>17</v>
      </c>
      <c r="B724" s="332" t="s">
        <v>19</v>
      </c>
      <c r="C724" s="461">
        <f t="shared" si="45"/>
        <v>-9.0909090909090939E-2</v>
      </c>
      <c r="D724" s="461">
        <f t="shared" si="45"/>
        <v>0</v>
      </c>
      <c r="E724" s="461">
        <f t="shared" si="45"/>
        <v>1</v>
      </c>
    </row>
    <row r="725" spans="1:5" ht="15.75" thickBot="1" x14ac:dyDescent="0.3">
      <c r="A725" s="1210" t="s">
        <v>1190</v>
      </c>
      <c r="B725" s="1211"/>
      <c r="C725" s="1211"/>
      <c r="D725" s="1211"/>
      <c r="E725" s="1212"/>
    </row>
    <row r="726" spans="1:5" x14ac:dyDescent="0.25">
      <c r="A726" s="1189"/>
      <c r="B726" s="325">
        <v>2019</v>
      </c>
      <c r="C726" s="325">
        <v>2020</v>
      </c>
      <c r="D726" s="325">
        <v>2021</v>
      </c>
      <c r="E726" s="325">
        <v>2022</v>
      </c>
    </row>
    <row r="727" spans="1:5" ht="15.75" thickBot="1" x14ac:dyDescent="0.3">
      <c r="A727" s="1190"/>
      <c r="B727" s="354" t="s">
        <v>5</v>
      </c>
      <c r="C727" s="354" t="s">
        <v>6</v>
      </c>
      <c r="D727" s="354" t="s">
        <v>6</v>
      </c>
      <c r="E727" s="354" t="s">
        <v>6</v>
      </c>
    </row>
    <row r="728" spans="1:5" ht="15.75" thickBot="1" x14ac:dyDescent="0.3">
      <c r="A728" s="462" t="s">
        <v>59</v>
      </c>
      <c r="B728" s="463">
        <f>B729+B730+B731+B732</f>
        <v>0</v>
      </c>
      <c r="C728" s="463">
        <f>C729+C730+C731+C732</f>
        <v>0</v>
      </c>
      <c r="D728" s="463">
        <f>D729+D730+D731+D732</f>
        <v>0</v>
      </c>
      <c r="E728" s="463">
        <f>E729+E730+E731+E732</f>
        <v>0</v>
      </c>
    </row>
    <row r="729" spans="1:5" ht="15.75" thickBot="1" x14ac:dyDescent="0.3">
      <c r="A729" s="464" t="s">
        <v>28</v>
      </c>
      <c r="B729" s="463"/>
      <c r="C729" s="463"/>
      <c r="D729" s="463"/>
      <c r="E729" s="463"/>
    </row>
    <row r="730" spans="1:5" ht="15.75" thickBot="1" x14ac:dyDescent="0.3">
      <c r="A730" s="464" t="s">
        <v>60</v>
      </c>
      <c r="B730" s="463"/>
      <c r="C730" s="463"/>
      <c r="D730" s="463"/>
      <c r="E730" s="463"/>
    </row>
    <row r="731" spans="1:5" ht="15.75" thickBot="1" x14ac:dyDescent="0.3">
      <c r="A731" s="464" t="s">
        <v>42</v>
      </c>
      <c r="B731" s="463"/>
      <c r="C731" s="463"/>
      <c r="D731" s="463"/>
      <c r="E731" s="463"/>
    </row>
    <row r="732" spans="1:5" ht="15.75" thickBot="1" x14ac:dyDescent="0.3">
      <c r="A732" s="464" t="s">
        <v>43</v>
      </c>
      <c r="B732" s="463"/>
      <c r="C732" s="463"/>
      <c r="D732" s="463"/>
      <c r="E732" s="463"/>
    </row>
    <row r="733" spans="1:5" ht="15.75" thickBot="1" x14ac:dyDescent="0.3">
      <c r="A733" s="462" t="s">
        <v>61</v>
      </c>
      <c r="B733" s="466">
        <f>B734+B735+B736+B737</f>
        <v>1100</v>
      </c>
      <c r="C733" s="466">
        <f>C734+C735+C736+C737</f>
        <v>2000</v>
      </c>
      <c r="D733" s="466">
        <f>D734+D735+D736+D737</f>
        <v>2000</v>
      </c>
      <c r="E733" s="466">
        <f>E734+E735+E736+E737</f>
        <v>2000</v>
      </c>
    </row>
    <row r="734" spans="1:5" ht="15.75" thickBot="1" x14ac:dyDescent="0.3">
      <c r="A734" s="464" t="s">
        <v>28</v>
      </c>
      <c r="B734" s="466">
        <v>1100</v>
      </c>
      <c r="C734" s="466">
        <v>2000</v>
      </c>
      <c r="D734" s="466">
        <v>2000</v>
      </c>
      <c r="E734" s="466">
        <v>2000</v>
      </c>
    </row>
    <row r="735" spans="1:5" ht="15.75" thickBot="1" x14ac:dyDescent="0.3">
      <c r="A735" s="464" t="s">
        <v>60</v>
      </c>
      <c r="B735" s="466"/>
      <c r="C735" s="466"/>
      <c r="D735" s="466"/>
      <c r="E735" s="466"/>
    </row>
    <row r="736" spans="1:5" ht="15.75" thickBot="1" x14ac:dyDescent="0.3">
      <c r="A736" s="464" t="s">
        <v>42</v>
      </c>
      <c r="B736" s="466"/>
      <c r="C736" s="466"/>
      <c r="D736" s="466"/>
      <c r="E736" s="466"/>
    </row>
    <row r="737" spans="1:6" ht="15.75" thickBot="1" x14ac:dyDescent="0.3">
      <c r="A737" s="464" t="s">
        <v>43</v>
      </c>
      <c r="B737" s="466"/>
      <c r="C737" s="466"/>
      <c r="D737" s="466"/>
      <c r="E737" s="466"/>
    </row>
    <row r="738" spans="1:6" ht="15.75" thickBot="1" x14ac:dyDescent="0.3">
      <c r="A738" s="472" t="s">
        <v>193</v>
      </c>
      <c r="B738" s="530">
        <f>B728+B733</f>
        <v>1100</v>
      </c>
      <c r="C738" s="530">
        <f>C728+C733</f>
        <v>2000</v>
      </c>
      <c r="D738" s="530">
        <f>D728+D733</f>
        <v>2000</v>
      </c>
      <c r="E738" s="523">
        <f>E728+E733</f>
        <v>2000</v>
      </c>
    </row>
    <row r="739" spans="1:6" ht="34.5" thickBot="1" x14ac:dyDescent="0.3">
      <c r="A739" s="531" t="s">
        <v>194</v>
      </c>
      <c r="B739" s="532" t="s">
        <v>1191</v>
      </c>
      <c r="C739" s="533" t="s">
        <v>981</v>
      </c>
      <c r="D739" s="534" t="s">
        <v>1192</v>
      </c>
      <c r="E739" s="510"/>
      <c r="F739" s="535"/>
    </row>
    <row r="740" spans="1:6" ht="15.75" thickBot="1" x14ac:dyDescent="0.3">
      <c r="A740" s="313" t="s">
        <v>9</v>
      </c>
      <c r="B740" s="1219" t="s">
        <v>1193</v>
      </c>
      <c r="C740" s="1220"/>
      <c r="D740" s="1220"/>
      <c r="E740" s="1221"/>
    </row>
    <row r="741" spans="1:6" ht="15.75" thickBot="1" x14ac:dyDescent="0.3">
      <c r="A741" s="313" t="s">
        <v>13</v>
      </c>
      <c r="B741" s="1198" t="s">
        <v>67</v>
      </c>
      <c r="C741" s="1199"/>
      <c r="D741" s="1199"/>
      <c r="E741" s="1200"/>
    </row>
    <row r="742" spans="1:6" x14ac:dyDescent="0.25">
      <c r="A742" s="1189"/>
      <c r="B742" s="325">
        <v>2019</v>
      </c>
      <c r="C742" s="325">
        <v>2020</v>
      </c>
      <c r="D742" s="325">
        <v>2021</v>
      </c>
      <c r="E742" s="325">
        <v>2022</v>
      </c>
    </row>
    <row r="743" spans="1:6" ht="15.75" thickBot="1" x14ac:dyDescent="0.3">
      <c r="A743" s="1190"/>
      <c r="B743" s="354" t="s">
        <v>5</v>
      </c>
      <c r="C743" s="354" t="s">
        <v>6</v>
      </c>
      <c r="D743" s="354" t="s">
        <v>6</v>
      </c>
      <c r="E743" s="354" t="s">
        <v>6</v>
      </c>
    </row>
    <row r="744" spans="1:6" ht="15.75" thickBot="1" x14ac:dyDescent="0.3">
      <c r="A744" s="313" t="s">
        <v>8</v>
      </c>
      <c r="B744" s="332">
        <v>1</v>
      </c>
      <c r="C744" s="332">
        <v>0</v>
      </c>
      <c r="D744" s="332">
        <v>0</v>
      </c>
      <c r="E744" s="332">
        <v>0</v>
      </c>
      <c r="F744" s="519"/>
    </row>
    <row r="745" spans="1:6" ht="16.5" customHeight="1" thickBot="1" x14ac:dyDescent="0.3">
      <c r="A745" s="313" t="s">
        <v>14</v>
      </c>
      <c r="B745" s="355">
        <f>B763</f>
        <v>6000</v>
      </c>
      <c r="C745" s="355">
        <f>C763</f>
        <v>0</v>
      </c>
      <c r="D745" s="355">
        <f>D763</f>
        <v>0</v>
      </c>
      <c r="E745" s="355">
        <f>E763</f>
        <v>0</v>
      </c>
    </row>
    <row r="746" spans="1:6" ht="15.75" thickBot="1" x14ac:dyDescent="0.3">
      <c r="A746" s="313" t="s">
        <v>20</v>
      </c>
      <c r="B746" s="355">
        <f>B745/B744</f>
        <v>6000</v>
      </c>
      <c r="C746" s="355" t="e">
        <f>C745/C744</f>
        <v>#DIV/0!</v>
      </c>
      <c r="D746" s="355" t="e">
        <f>D745/D744</f>
        <v>#DIV/0!</v>
      </c>
      <c r="E746" s="355" t="e">
        <f>E745/E744</f>
        <v>#DIV/0!</v>
      </c>
    </row>
    <row r="747" spans="1:6" ht="15.75" thickBot="1" x14ac:dyDescent="0.3">
      <c r="A747" s="313" t="s">
        <v>15</v>
      </c>
      <c r="B747" s="332" t="s">
        <v>19</v>
      </c>
      <c r="C747" s="461">
        <f t="shared" ref="C747:E749" si="46">C744/B744-1</f>
        <v>-1</v>
      </c>
      <c r="D747" s="461" t="e">
        <f t="shared" si="46"/>
        <v>#DIV/0!</v>
      </c>
      <c r="E747" s="461" t="e">
        <f t="shared" si="46"/>
        <v>#DIV/0!</v>
      </c>
    </row>
    <row r="748" spans="1:6" ht="15.75" thickBot="1" x14ac:dyDescent="0.3">
      <c r="A748" s="313" t="s">
        <v>16</v>
      </c>
      <c r="B748" s="332" t="s">
        <v>19</v>
      </c>
      <c r="C748" s="461">
        <f t="shared" si="46"/>
        <v>-1</v>
      </c>
      <c r="D748" s="461" t="e">
        <f t="shared" si="46"/>
        <v>#DIV/0!</v>
      </c>
      <c r="E748" s="461" t="e">
        <f t="shared" si="46"/>
        <v>#DIV/0!</v>
      </c>
    </row>
    <row r="749" spans="1:6" ht="15.75" thickBot="1" x14ac:dyDescent="0.3">
      <c r="A749" s="313" t="s">
        <v>17</v>
      </c>
      <c r="B749" s="332" t="s">
        <v>19</v>
      </c>
      <c r="C749" s="461" t="e">
        <f t="shared" si="46"/>
        <v>#DIV/0!</v>
      </c>
      <c r="D749" s="461" t="e">
        <f t="shared" si="46"/>
        <v>#DIV/0!</v>
      </c>
      <c r="E749" s="461" t="e">
        <f t="shared" si="46"/>
        <v>#DIV/0!</v>
      </c>
    </row>
    <row r="750" spans="1:6" ht="15.75" thickBot="1" x14ac:dyDescent="0.3">
      <c r="A750" s="1210" t="s">
        <v>1194</v>
      </c>
      <c r="B750" s="1211"/>
      <c r="C750" s="1211"/>
      <c r="D750" s="1211"/>
      <c r="E750" s="1212"/>
    </row>
    <row r="751" spans="1:6" x14ac:dyDescent="0.25">
      <c r="A751" s="1189"/>
      <c r="B751" s="325">
        <v>2019</v>
      </c>
      <c r="C751" s="325">
        <v>2020</v>
      </c>
      <c r="D751" s="325">
        <v>2021</v>
      </c>
      <c r="E751" s="325">
        <v>2022</v>
      </c>
    </row>
    <row r="752" spans="1:6" ht="15.75" thickBot="1" x14ac:dyDescent="0.3">
      <c r="A752" s="1190"/>
      <c r="B752" s="354" t="s">
        <v>5</v>
      </c>
      <c r="C752" s="354" t="s">
        <v>6</v>
      </c>
      <c r="D752" s="354" t="s">
        <v>6</v>
      </c>
      <c r="E752" s="354" t="s">
        <v>6</v>
      </c>
    </row>
    <row r="753" spans="1:6" ht="15.75" thickBot="1" x14ac:dyDescent="0.3">
      <c r="A753" s="462" t="s">
        <v>59</v>
      </c>
      <c r="B753" s="463">
        <f>B754+B755+B756+B757</f>
        <v>0</v>
      </c>
      <c r="C753" s="463">
        <f>C754+C755+C756+C757</f>
        <v>0</v>
      </c>
      <c r="D753" s="463">
        <f>D754+D755+D756+D757</f>
        <v>0</v>
      </c>
      <c r="E753" s="463">
        <f>E754+E755+E756+E757</f>
        <v>0</v>
      </c>
    </row>
    <row r="754" spans="1:6" ht="15.75" thickBot="1" x14ac:dyDescent="0.3">
      <c r="A754" s="464" t="s">
        <v>28</v>
      </c>
      <c r="B754" s="463"/>
      <c r="C754" s="463"/>
      <c r="D754" s="463"/>
      <c r="E754" s="463"/>
    </row>
    <row r="755" spans="1:6" ht="15.75" thickBot="1" x14ac:dyDescent="0.3">
      <c r="A755" s="464" t="s">
        <v>60</v>
      </c>
      <c r="B755" s="463"/>
      <c r="C755" s="463"/>
      <c r="D755" s="463"/>
      <c r="E755" s="463"/>
    </row>
    <row r="756" spans="1:6" ht="15.75" thickBot="1" x14ac:dyDescent="0.3">
      <c r="A756" s="464" t="s">
        <v>42</v>
      </c>
      <c r="B756" s="463"/>
      <c r="C756" s="463"/>
      <c r="D756" s="463"/>
      <c r="E756" s="463"/>
    </row>
    <row r="757" spans="1:6" ht="15.75" thickBot="1" x14ac:dyDescent="0.3">
      <c r="A757" s="464" t="s">
        <v>43</v>
      </c>
      <c r="B757" s="463"/>
      <c r="C757" s="463"/>
      <c r="D757" s="463"/>
      <c r="E757" s="463"/>
    </row>
    <row r="758" spans="1:6" ht="15.75" thickBot="1" x14ac:dyDescent="0.3">
      <c r="A758" s="462" t="s">
        <v>61</v>
      </c>
      <c r="B758" s="466">
        <f>B759+B760+B761+B762</f>
        <v>6000</v>
      </c>
      <c r="C758" s="466">
        <f>C759+C760+C761+C762</f>
        <v>0</v>
      </c>
      <c r="D758" s="466">
        <f>D759+D760+D761+D762</f>
        <v>0</v>
      </c>
      <c r="E758" s="466">
        <f>E759+E760+E761+E762</f>
        <v>0</v>
      </c>
    </row>
    <row r="759" spans="1:6" ht="15.75" thickBot="1" x14ac:dyDescent="0.3">
      <c r="A759" s="464" t="s">
        <v>28</v>
      </c>
      <c r="B759" s="466">
        <v>6000</v>
      </c>
      <c r="C759" s="466">
        <v>0</v>
      </c>
      <c r="D759" s="466">
        <v>0</v>
      </c>
      <c r="E759" s="466">
        <v>0</v>
      </c>
    </row>
    <row r="760" spans="1:6" ht="15.75" thickBot="1" x14ac:dyDescent="0.3">
      <c r="A760" s="464" t="s">
        <v>60</v>
      </c>
      <c r="B760" s="466"/>
      <c r="C760" s="466"/>
      <c r="D760" s="466"/>
      <c r="E760" s="466"/>
    </row>
    <row r="761" spans="1:6" ht="15.75" thickBot="1" x14ac:dyDescent="0.3">
      <c r="A761" s="464" t="s">
        <v>42</v>
      </c>
      <c r="B761" s="466"/>
      <c r="C761" s="466"/>
      <c r="D761" s="466"/>
      <c r="E761" s="466"/>
    </row>
    <row r="762" spans="1:6" ht="15.75" thickBot="1" x14ac:dyDescent="0.3">
      <c r="A762" s="464" t="s">
        <v>43</v>
      </c>
      <c r="B762" s="466"/>
      <c r="C762" s="466"/>
      <c r="D762" s="466"/>
      <c r="E762" s="466"/>
    </row>
    <row r="763" spans="1:6" ht="15.75" thickBot="1" x14ac:dyDescent="0.3">
      <c r="A763" s="472" t="s">
        <v>195</v>
      </c>
      <c r="B763" s="466">
        <f>B753+B758</f>
        <v>6000</v>
      </c>
      <c r="C763" s="466">
        <f>C753+C758</f>
        <v>0</v>
      </c>
      <c r="D763" s="466">
        <f>D753+D758</f>
        <v>0</v>
      </c>
      <c r="E763" s="466">
        <f>E753+E758</f>
        <v>0</v>
      </c>
    </row>
    <row r="764" spans="1:6" ht="34.5" thickBot="1" x14ac:dyDescent="0.3">
      <c r="A764" s="536" t="s">
        <v>196</v>
      </c>
      <c r="B764" s="537" t="s">
        <v>1195</v>
      </c>
      <c r="C764" s="538" t="s">
        <v>981</v>
      </c>
      <c r="D764" s="539" t="s">
        <v>1196</v>
      </c>
      <c r="E764" s="540"/>
      <c r="F764" s="535"/>
    </row>
    <row r="765" spans="1:6" ht="15.75" thickBot="1" x14ac:dyDescent="0.3">
      <c r="A765" s="313" t="s">
        <v>9</v>
      </c>
      <c r="B765" s="1219" t="s">
        <v>1195</v>
      </c>
      <c r="C765" s="1220"/>
      <c r="D765" s="1220"/>
      <c r="E765" s="1221"/>
    </row>
    <row r="766" spans="1:6" ht="15.75" thickBot="1" x14ac:dyDescent="0.3">
      <c r="A766" s="313" t="s">
        <v>13</v>
      </c>
      <c r="B766" s="1198" t="s">
        <v>67</v>
      </c>
      <c r="C766" s="1199"/>
      <c r="D766" s="1199"/>
      <c r="E766" s="1200"/>
    </row>
    <row r="767" spans="1:6" x14ac:dyDescent="0.25">
      <c r="A767" s="1189"/>
      <c r="B767" s="325">
        <v>2019</v>
      </c>
      <c r="C767" s="325">
        <v>2020</v>
      </c>
      <c r="D767" s="325">
        <v>2021</v>
      </c>
      <c r="E767" s="325">
        <v>2022</v>
      </c>
    </row>
    <row r="768" spans="1:6" ht="15.75" thickBot="1" x14ac:dyDescent="0.3">
      <c r="A768" s="1190"/>
      <c r="B768" s="354" t="s">
        <v>5</v>
      </c>
      <c r="C768" s="354" t="s">
        <v>6</v>
      </c>
      <c r="D768" s="354" t="s">
        <v>6</v>
      </c>
      <c r="E768" s="354" t="s">
        <v>6</v>
      </c>
    </row>
    <row r="769" spans="1:6" ht="15.75" thickBot="1" x14ac:dyDescent="0.3">
      <c r="A769" s="313" t="s">
        <v>8</v>
      </c>
      <c r="B769" s="332">
        <v>2</v>
      </c>
      <c r="C769" s="332">
        <v>0</v>
      </c>
      <c r="D769" s="332">
        <v>0</v>
      </c>
      <c r="E769" s="332">
        <v>0</v>
      </c>
      <c r="F769" s="519"/>
    </row>
    <row r="770" spans="1:6" ht="15.75" thickBot="1" x14ac:dyDescent="0.3">
      <c r="A770" s="313" t="s">
        <v>14</v>
      </c>
      <c r="B770" s="355">
        <f>B788</f>
        <v>13500</v>
      </c>
      <c r="C770" s="355">
        <f>C788</f>
        <v>0</v>
      </c>
      <c r="D770" s="355">
        <f>D788</f>
        <v>0</v>
      </c>
      <c r="E770" s="355">
        <f>E788</f>
        <v>0</v>
      </c>
    </row>
    <row r="771" spans="1:6" ht="15.75" thickBot="1" x14ac:dyDescent="0.3">
      <c r="A771" s="313" t="s">
        <v>20</v>
      </c>
      <c r="B771" s="355">
        <f>B770/B769</f>
        <v>6750</v>
      </c>
      <c r="C771" s="355" t="e">
        <f>C770/C769</f>
        <v>#DIV/0!</v>
      </c>
      <c r="D771" s="355" t="e">
        <f>D770/D769</f>
        <v>#DIV/0!</v>
      </c>
      <c r="E771" s="355" t="e">
        <f>E770/E769</f>
        <v>#DIV/0!</v>
      </c>
    </row>
    <row r="772" spans="1:6" ht="15.75" thickBot="1" x14ac:dyDescent="0.3">
      <c r="A772" s="313" t="s">
        <v>15</v>
      </c>
      <c r="B772" s="332" t="s">
        <v>19</v>
      </c>
      <c r="C772" s="461">
        <f t="shared" ref="C772:E774" si="47">C769/B769-1</f>
        <v>-1</v>
      </c>
      <c r="D772" s="461" t="e">
        <f t="shared" si="47"/>
        <v>#DIV/0!</v>
      </c>
      <c r="E772" s="461" t="e">
        <f t="shared" si="47"/>
        <v>#DIV/0!</v>
      </c>
    </row>
    <row r="773" spans="1:6" ht="15.75" thickBot="1" x14ac:dyDescent="0.3">
      <c r="A773" s="313" t="s">
        <v>16</v>
      </c>
      <c r="B773" s="332" t="s">
        <v>19</v>
      </c>
      <c r="C773" s="461">
        <f t="shared" si="47"/>
        <v>-1</v>
      </c>
      <c r="D773" s="461" t="e">
        <f t="shared" si="47"/>
        <v>#DIV/0!</v>
      </c>
      <c r="E773" s="461" t="e">
        <f t="shared" si="47"/>
        <v>#DIV/0!</v>
      </c>
    </row>
    <row r="774" spans="1:6" ht="15.75" thickBot="1" x14ac:dyDescent="0.3">
      <c r="A774" s="313" t="s">
        <v>17</v>
      </c>
      <c r="B774" s="332" t="s">
        <v>19</v>
      </c>
      <c r="C774" s="461" t="e">
        <f t="shared" si="47"/>
        <v>#DIV/0!</v>
      </c>
      <c r="D774" s="461" t="e">
        <f t="shared" si="47"/>
        <v>#DIV/0!</v>
      </c>
      <c r="E774" s="461" t="e">
        <f t="shared" si="47"/>
        <v>#DIV/0!</v>
      </c>
    </row>
    <row r="775" spans="1:6" ht="15.75" thickBot="1" x14ac:dyDescent="0.3">
      <c r="A775" s="1210" t="s">
        <v>1197</v>
      </c>
      <c r="B775" s="1211"/>
      <c r="C775" s="1211"/>
      <c r="D775" s="1211"/>
      <c r="E775" s="1212"/>
    </row>
    <row r="776" spans="1:6" x14ac:dyDescent="0.25">
      <c r="A776" s="1189"/>
      <c r="B776" s="325">
        <v>2019</v>
      </c>
      <c r="C776" s="325">
        <v>2020</v>
      </c>
      <c r="D776" s="325">
        <v>2021</v>
      </c>
      <c r="E776" s="325">
        <v>2022</v>
      </c>
    </row>
    <row r="777" spans="1:6" ht="15.75" thickBot="1" x14ac:dyDescent="0.3">
      <c r="A777" s="1190"/>
      <c r="B777" s="354" t="s">
        <v>5</v>
      </c>
      <c r="C777" s="354" t="s">
        <v>6</v>
      </c>
      <c r="D777" s="354" t="s">
        <v>6</v>
      </c>
      <c r="E777" s="354" t="s">
        <v>6</v>
      </c>
    </row>
    <row r="778" spans="1:6" ht="15.75" thickBot="1" x14ac:dyDescent="0.3">
      <c r="A778" s="462" t="s">
        <v>59</v>
      </c>
      <c r="B778" s="463">
        <f>B779+B780+B781+B782</f>
        <v>0</v>
      </c>
      <c r="C778" s="463">
        <f>C779+C780+C781+C782</f>
        <v>0</v>
      </c>
      <c r="D778" s="463">
        <f>D779+D780+D781+D782</f>
        <v>0</v>
      </c>
      <c r="E778" s="463">
        <f>E779+E780+E781+E782</f>
        <v>0</v>
      </c>
    </row>
    <row r="779" spans="1:6" ht="15.75" thickBot="1" x14ac:dyDescent="0.3">
      <c r="A779" s="464" t="s">
        <v>28</v>
      </c>
      <c r="B779" s="463"/>
      <c r="C779" s="463"/>
      <c r="D779" s="463"/>
      <c r="E779" s="463"/>
    </row>
    <row r="780" spans="1:6" ht="15.75" thickBot="1" x14ac:dyDescent="0.3">
      <c r="A780" s="464" t="s">
        <v>60</v>
      </c>
      <c r="B780" s="463"/>
      <c r="C780" s="463"/>
      <c r="D780" s="463"/>
      <c r="E780" s="463"/>
    </row>
    <row r="781" spans="1:6" ht="15.75" thickBot="1" x14ac:dyDescent="0.3">
      <c r="A781" s="464" t="s">
        <v>42</v>
      </c>
      <c r="B781" s="463"/>
      <c r="C781" s="463"/>
      <c r="D781" s="463"/>
      <c r="E781" s="463"/>
    </row>
    <row r="782" spans="1:6" ht="15.75" thickBot="1" x14ac:dyDescent="0.3">
      <c r="A782" s="464" t="s">
        <v>43</v>
      </c>
      <c r="B782" s="463"/>
      <c r="C782" s="463"/>
      <c r="D782" s="463"/>
      <c r="E782" s="463"/>
    </row>
    <row r="783" spans="1:6" ht="15.75" thickBot="1" x14ac:dyDescent="0.3">
      <c r="A783" s="462" t="s">
        <v>61</v>
      </c>
      <c r="B783" s="466">
        <f>B784+B785+B786+B787</f>
        <v>13500</v>
      </c>
      <c r="C783" s="466">
        <f>C784+C785+C786+C787</f>
        <v>0</v>
      </c>
      <c r="D783" s="466">
        <f>D784+D785+D786+D787</f>
        <v>0</v>
      </c>
      <c r="E783" s="466">
        <f>E784+E785+E786+E787</f>
        <v>0</v>
      </c>
    </row>
    <row r="784" spans="1:6" ht="15.75" thickBot="1" x14ac:dyDescent="0.3">
      <c r="A784" s="464" t="s">
        <v>28</v>
      </c>
      <c r="B784" s="466">
        <v>13500</v>
      </c>
      <c r="C784" s="466">
        <v>0</v>
      </c>
      <c r="D784" s="466">
        <v>0</v>
      </c>
      <c r="E784" s="466">
        <v>0</v>
      </c>
    </row>
    <row r="785" spans="1:6" ht="15.75" thickBot="1" x14ac:dyDescent="0.3">
      <c r="A785" s="464" t="s">
        <v>60</v>
      </c>
      <c r="B785" s="466"/>
      <c r="C785" s="466"/>
      <c r="D785" s="466"/>
      <c r="E785" s="466"/>
    </row>
    <row r="786" spans="1:6" ht="15.75" thickBot="1" x14ac:dyDescent="0.3">
      <c r="A786" s="464" t="s">
        <v>42</v>
      </c>
      <c r="B786" s="466"/>
      <c r="C786" s="466"/>
      <c r="D786" s="466"/>
      <c r="E786" s="466"/>
    </row>
    <row r="787" spans="1:6" ht="15.75" thickBot="1" x14ac:dyDescent="0.3">
      <c r="A787" s="464" t="s">
        <v>43</v>
      </c>
      <c r="B787" s="466"/>
      <c r="C787" s="466"/>
      <c r="D787" s="466"/>
      <c r="E787" s="466"/>
    </row>
    <row r="788" spans="1:6" ht="15.75" thickBot="1" x14ac:dyDescent="0.3">
      <c r="A788" s="483" t="s">
        <v>197</v>
      </c>
      <c r="B788" s="466">
        <f>B778+B783</f>
        <v>13500</v>
      </c>
      <c r="C788" s="466">
        <f>C778+C783</f>
        <v>0</v>
      </c>
      <c r="D788" s="466">
        <f>D778+D783</f>
        <v>0</v>
      </c>
      <c r="E788" s="466">
        <f>E778+E783</f>
        <v>0</v>
      </c>
    </row>
    <row r="789" spans="1:6" ht="34.5" thickBot="1" x14ac:dyDescent="0.3">
      <c r="A789" s="503" t="s">
        <v>198</v>
      </c>
      <c r="B789" s="493" t="s">
        <v>1198</v>
      </c>
      <c r="C789" s="497" t="s">
        <v>981</v>
      </c>
      <c r="D789" s="521" t="s">
        <v>1199</v>
      </c>
      <c r="E789" s="522"/>
    </row>
    <row r="790" spans="1:6" ht="15.75" thickBot="1" x14ac:dyDescent="0.3">
      <c r="A790" s="313" t="s">
        <v>9</v>
      </c>
      <c r="B790" s="1194" t="s">
        <v>1200</v>
      </c>
      <c r="C790" s="1195"/>
      <c r="D790" s="1195"/>
      <c r="E790" s="1196"/>
    </row>
    <row r="791" spans="1:6" ht="15.75" thickBot="1" x14ac:dyDescent="0.3">
      <c r="A791" s="313" t="s">
        <v>13</v>
      </c>
      <c r="B791" s="1198" t="s">
        <v>1164</v>
      </c>
      <c r="C791" s="1199"/>
      <c r="D791" s="1199"/>
      <c r="E791" s="1200"/>
    </row>
    <row r="792" spans="1:6" x14ac:dyDescent="0.25">
      <c r="A792" s="1189"/>
      <c r="B792" s="325">
        <v>2019</v>
      </c>
      <c r="C792" s="325">
        <v>2020</v>
      </c>
      <c r="D792" s="325">
        <v>2021</v>
      </c>
      <c r="E792" s="325">
        <v>2022</v>
      </c>
    </row>
    <row r="793" spans="1:6" ht="15.75" thickBot="1" x14ac:dyDescent="0.3">
      <c r="A793" s="1190"/>
      <c r="B793" s="354" t="s">
        <v>5</v>
      </c>
      <c r="C793" s="354" t="s">
        <v>6</v>
      </c>
      <c r="D793" s="354" t="s">
        <v>6</v>
      </c>
      <c r="E793" s="354" t="s">
        <v>6</v>
      </c>
    </row>
    <row r="794" spans="1:6" ht="15.75" thickBot="1" x14ac:dyDescent="0.3">
      <c r="A794" s="313" t="s">
        <v>8</v>
      </c>
      <c r="B794" s="332">
        <v>10</v>
      </c>
      <c r="C794" s="313"/>
      <c r="D794" s="313"/>
      <c r="E794" s="313"/>
      <c r="F794" s="519"/>
    </row>
    <row r="795" spans="1:6" ht="15.75" thickBot="1" x14ac:dyDescent="0.3">
      <c r="A795" s="313" t="s">
        <v>14</v>
      </c>
      <c r="B795" s="355">
        <f>B813</f>
        <v>6000</v>
      </c>
      <c r="C795" s="355">
        <f t="shared" ref="C795:E795" si="48">C813</f>
        <v>0</v>
      </c>
      <c r="D795" s="355">
        <f t="shared" si="48"/>
        <v>0</v>
      </c>
      <c r="E795" s="355">
        <f t="shared" si="48"/>
        <v>0</v>
      </c>
    </row>
    <row r="796" spans="1:6" ht="15.75" thickBot="1" x14ac:dyDescent="0.3">
      <c r="A796" s="313" t="s">
        <v>20</v>
      </c>
      <c r="B796" s="355">
        <f>B795/B794</f>
        <v>600</v>
      </c>
      <c r="C796" s="355" t="e">
        <f t="shared" ref="C796:E796" si="49">C795/C794</f>
        <v>#DIV/0!</v>
      </c>
      <c r="D796" s="355" t="e">
        <f t="shared" si="49"/>
        <v>#DIV/0!</v>
      </c>
      <c r="E796" s="355" t="e">
        <f t="shared" si="49"/>
        <v>#DIV/0!</v>
      </c>
    </row>
    <row r="797" spans="1:6" ht="15.75" thickBot="1" x14ac:dyDescent="0.3">
      <c r="A797" s="313" t="s">
        <v>15</v>
      </c>
      <c r="B797" s="332" t="s">
        <v>19</v>
      </c>
      <c r="C797" s="461">
        <f>C794/B794-1</f>
        <v>-1</v>
      </c>
      <c r="D797" s="461" t="e">
        <f t="shared" ref="D797:E799" si="50">D794/C794-1</f>
        <v>#DIV/0!</v>
      </c>
      <c r="E797" s="461" t="e">
        <f t="shared" si="50"/>
        <v>#DIV/0!</v>
      </c>
    </row>
    <row r="798" spans="1:6" ht="15.75" thickBot="1" x14ac:dyDescent="0.3">
      <c r="A798" s="313" t="s">
        <v>16</v>
      </c>
      <c r="B798" s="332" t="s">
        <v>19</v>
      </c>
      <c r="C798" s="461">
        <f>C795/B795-1</f>
        <v>-1</v>
      </c>
      <c r="D798" s="461" t="e">
        <f t="shared" si="50"/>
        <v>#DIV/0!</v>
      </c>
      <c r="E798" s="461" t="e">
        <f t="shared" si="50"/>
        <v>#DIV/0!</v>
      </c>
    </row>
    <row r="799" spans="1:6" ht="15.75" thickBot="1" x14ac:dyDescent="0.3">
      <c r="A799" s="313" t="s">
        <v>17</v>
      </c>
      <c r="B799" s="332" t="s">
        <v>19</v>
      </c>
      <c r="C799" s="461" t="e">
        <f>C796/B796-1</f>
        <v>#DIV/0!</v>
      </c>
      <c r="D799" s="461" t="e">
        <f t="shared" si="50"/>
        <v>#DIV/0!</v>
      </c>
      <c r="E799" s="461" t="e">
        <f t="shared" si="50"/>
        <v>#DIV/0!</v>
      </c>
    </row>
    <row r="800" spans="1:6" ht="15.75" thickBot="1" x14ac:dyDescent="0.3">
      <c r="A800" s="1210" t="s">
        <v>1201</v>
      </c>
      <c r="B800" s="1211"/>
      <c r="C800" s="1211"/>
      <c r="D800" s="1211"/>
      <c r="E800" s="1212"/>
    </row>
    <row r="801" spans="1:5" x14ac:dyDescent="0.25">
      <c r="A801" s="1189"/>
      <c r="B801" s="325">
        <v>2019</v>
      </c>
      <c r="C801" s="325">
        <v>2020</v>
      </c>
      <c r="D801" s="325">
        <v>2021</v>
      </c>
      <c r="E801" s="325">
        <v>2022</v>
      </c>
    </row>
    <row r="802" spans="1:5" ht="15.75" thickBot="1" x14ac:dyDescent="0.3">
      <c r="A802" s="1190"/>
      <c r="B802" s="354" t="s">
        <v>5</v>
      </c>
      <c r="C802" s="354" t="s">
        <v>6</v>
      </c>
      <c r="D802" s="354" t="s">
        <v>6</v>
      </c>
      <c r="E802" s="354" t="s">
        <v>6</v>
      </c>
    </row>
    <row r="803" spans="1:5" ht="15.75" thickBot="1" x14ac:dyDescent="0.3">
      <c r="A803" s="462" t="s">
        <v>59</v>
      </c>
      <c r="B803" s="463">
        <f>B804+B805+B806+B807</f>
        <v>0</v>
      </c>
      <c r="C803" s="463">
        <f t="shared" ref="C803:E803" si="51">C804+C805+C806+C807</f>
        <v>0</v>
      </c>
      <c r="D803" s="463">
        <f t="shared" si="51"/>
        <v>0</v>
      </c>
      <c r="E803" s="463">
        <f t="shared" si="51"/>
        <v>0</v>
      </c>
    </row>
    <row r="804" spans="1:5" ht="15.75" thickBot="1" x14ac:dyDescent="0.3">
      <c r="A804" s="464" t="s">
        <v>28</v>
      </c>
      <c r="B804" s="463"/>
      <c r="C804" s="463"/>
      <c r="D804" s="463"/>
      <c r="E804" s="463"/>
    </row>
    <row r="805" spans="1:5" ht="15.75" thickBot="1" x14ac:dyDescent="0.3">
      <c r="A805" s="464" t="s">
        <v>60</v>
      </c>
      <c r="B805" s="463"/>
      <c r="C805" s="463"/>
      <c r="D805" s="463"/>
      <c r="E805" s="463"/>
    </row>
    <row r="806" spans="1:5" ht="15.75" thickBot="1" x14ac:dyDescent="0.3">
      <c r="A806" s="464" t="s">
        <v>42</v>
      </c>
      <c r="B806" s="463"/>
      <c r="C806" s="463"/>
      <c r="D806" s="463"/>
      <c r="E806" s="463"/>
    </row>
    <row r="807" spans="1:5" ht="15.75" thickBot="1" x14ac:dyDescent="0.3">
      <c r="A807" s="464" t="s">
        <v>43</v>
      </c>
      <c r="B807" s="463"/>
      <c r="C807" s="463"/>
      <c r="D807" s="463"/>
      <c r="E807" s="463"/>
    </row>
    <row r="808" spans="1:5" ht="15.75" thickBot="1" x14ac:dyDescent="0.3">
      <c r="A808" s="462" t="s">
        <v>61</v>
      </c>
      <c r="B808" s="466">
        <f>B809+B810+B811+B812</f>
        <v>6000</v>
      </c>
      <c r="C808" s="466">
        <f t="shared" ref="C808:E808" si="52">C809+C810+C811+C812</f>
        <v>0</v>
      </c>
      <c r="D808" s="466">
        <f t="shared" si="52"/>
        <v>0</v>
      </c>
      <c r="E808" s="466">
        <f t="shared" si="52"/>
        <v>0</v>
      </c>
    </row>
    <row r="809" spans="1:5" ht="15.75" thickBot="1" x14ac:dyDescent="0.3">
      <c r="A809" s="464" t="s">
        <v>28</v>
      </c>
      <c r="B809" s="466">
        <v>6000</v>
      </c>
      <c r="C809" s="466">
        <v>0</v>
      </c>
      <c r="D809" s="466">
        <v>0</v>
      </c>
      <c r="E809" s="466">
        <v>0</v>
      </c>
    </row>
    <row r="810" spans="1:5" ht="15.75" thickBot="1" x14ac:dyDescent="0.3">
      <c r="A810" s="464" t="s">
        <v>60</v>
      </c>
      <c r="B810" s="466"/>
      <c r="C810" s="466"/>
      <c r="D810" s="466"/>
      <c r="E810" s="466"/>
    </row>
    <row r="811" spans="1:5" ht="15.75" thickBot="1" x14ac:dyDescent="0.3">
      <c r="A811" s="464" t="s">
        <v>42</v>
      </c>
      <c r="B811" s="466"/>
      <c r="C811" s="466"/>
      <c r="D811" s="466"/>
      <c r="E811" s="466"/>
    </row>
    <row r="812" spans="1:5" ht="15.75" thickBot="1" x14ac:dyDescent="0.3">
      <c r="A812" s="464" t="s">
        <v>43</v>
      </c>
      <c r="B812" s="466"/>
      <c r="C812" s="466"/>
      <c r="D812" s="466"/>
      <c r="E812" s="466"/>
    </row>
    <row r="813" spans="1:5" ht="15.75" thickBot="1" x14ac:dyDescent="0.3">
      <c r="A813" s="483" t="s">
        <v>199</v>
      </c>
      <c r="B813" s="466">
        <f>B803+B808</f>
        <v>6000</v>
      </c>
      <c r="C813" s="466">
        <f t="shared" ref="C813:E813" si="53">C803+C808</f>
        <v>0</v>
      </c>
      <c r="D813" s="466">
        <f t="shared" si="53"/>
        <v>0</v>
      </c>
      <c r="E813" s="466">
        <f t="shared" si="53"/>
        <v>0</v>
      </c>
    </row>
    <row r="814" spans="1:5" ht="34.5" thickBot="1" x14ac:dyDescent="0.3">
      <c r="A814" s="503" t="s">
        <v>200</v>
      </c>
      <c r="B814" s="493" t="s">
        <v>1202</v>
      </c>
      <c r="C814" s="497" t="s">
        <v>981</v>
      </c>
      <c r="D814" s="521" t="s">
        <v>1203</v>
      </c>
      <c r="E814" s="522"/>
    </row>
    <row r="815" spans="1:5" ht="15.75" thickBot="1" x14ac:dyDescent="0.3">
      <c r="A815" s="313" t="s">
        <v>9</v>
      </c>
      <c r="B815" s="1194" t="s">
        <v>1202</v>
      </c>
      <c r="C815" s="1195"/>
      <c r="D815" s="1195"/>
      <c r="E815" s="1196"/>
    </row>
    <row r="816" spans="1:5" ht="15.75" thickBot="1" x14ac:dyDescent="0.3">
      <c r="A816" s="313" t="s">
        <v>13</v>
      </c>
      <c r="B816" s="1198" t="s">
        <v>1140</v>
      </c>
      <c r="C816" s="1199"/>
      <c r="D816" s="1199"/>
      <c r="E816" s="1200"/>
    </row>
    <row r="817" spans="1:6" x14ac:dyDescent="0.25">
      <c r="A817" s="1189"/>
      <c r="B817" s="325">
        <v>2019</v>
      </c>
      <c r="C817" s="325">
        <v>2020</v>
      </c>
      <c r="D817" s="325">
        <v>2021</v>
      </c>
      <c r="E817" s="325">
        <v>2022</v>
      </c>
    </row>
    <row r="818" spans="1:6" ht="15.75" thickBot="1" x14ac:dyDescent="0.3">
      <c r="A818" s="1190"/>
      <c r="B818" s="354" t="s">
        <v>5</v>
      </c>
      <c r="C818" s="354" t="s">
        <v>6</v>
      </c>
      <c r="D818" s="354" t="s">
        <v>6</v>
      </c>
      <c r="E818" s="354" t="s">
        <v>6</v>
      </c>
    </row>
    <row r="819" spans="1:6" ht="15.75" thickBot="1" x14ac:dyDescent="0.3">
      <c r="A819" s="313" t="s">
        <v>8</v>
      </c>
      <c r="B819" s="332">
        <v>1</v>
      </c>
      <c r="C819" s="332">
        <v>0</v>
      </c>
      <c r="D819" s="332">
        <v>0</v>
      </c>
      <c r="E819" s="332">
        <v>0</v>
      </c>
      <c r="F819" s="519"/>
    </row>
    <row r="820" spans="1:6" ht="15.75" thickBot="1" x14ac:dyDescent="0.3">
      <c r="A820" s="313" t="s">
        <v>14</v>
      </c>
      <c r="B820" s="355">
        <f>B838</f>
        <v>500</v>
      </c>
      <c r="C820" s="355">
        <f t="shared" ref="C820:E820" si="54">C838</f>
        <v>0</v>
      </c>
      <c r="D820" s="355">
        <f t="shared" si="54"/>
        <v>0</v>
      </c>
      <c r="E820" s="355">
        <f t="shared" si="54"/>
        <v>0</v>
      </c>
    </row>
    <row r="821" spans="1:6" ht="15.75" thickBot="1" x14ac:dyDescent="0.3">
      <c r="A821" s="313" t="s">
        <v>20</v>
      </c>
      <c r="B821" s="355">
        <f>B820/B819</f>
        <v>500</v>
      </c>
      <c r="C821" s="355" t="e">
        <f t="shared" ref="C821:E821" si="55">C820/C819</f>
        <v>#DIV/0!</v>
      </c>
      <c r="D821" s="355" t="e">
        <f t="shared" si="55"/>
        <v>#DIV/0!</v>
      </c>
      <c r="E821" s="355" t="e">
        <f t="shared" si="55"/>
        <v>#DIV/0!</v>
      </c>
    </row>
    <row r="822" spans="1:6" ht="15.75" thickBot="1" x14ac:dyDescent="0.3">
      <c r="A822" s="313" t="s">
        <v>15</v>
      </c>
      <c r="B822" s="332" t="s">
        <v>19</v>
      </c>
      <c r="C822" s="461">
        <f>C819/B819-1</f>
        <v>-1</v>
      </c>
      <c r="D822" s="461" t="e">
        <f t="shared" ref="D822:E824" si="56">D819/C819-1</f>
        <v>#DIV/0!</v>
      </c>
      <c r="E822" s="461" t="e">
        <f t="shared" si="56"/>
        <v>#DIV/0!</v>
      </c>
    </row>
    <row r="823" spans="1:6" ht="15.75" thickBot="1" x14ac:dyDescent="0.3">
      <c r="A823" s="313" t="s">
        <v>16</v>
      </c>
      <c r="B823" s="332" t="s">
        <v>19</v>
      </c>
      <c r="C823" s="461">
        <f>C820/B820-1</f>
        <v>-1</v>
      </c>
      <c r="D823" s="461" t="e">
        <f t="shared" si="56"/>
        <v>#DIV/0!</v>
      </c>
      <c r="E823" s="461" t="e">
        <f t="shared" si="56"/>
        <v>#DIV/0!</v>
      </c>
    </row>
    <row r="824" spans="1:6" ht="15.75" thickBot="1" x14ac:dyDescent="0.3">
      <c r="A824" s="313" t="s">
        <v>17</v>
      </c>
      <c r="B824" s="332" t="s">
        <v>19</v>
      </c>
      <c r="C824" s="461" t="e">
        <f>C821/B821-1</f>
        <v>#DIV/0!</v>
      </c>
      <c r="D824" s="461" t="e">
        <f t="shared" si="56"/>
        <v>#DIV/0!</v>
      </c>
      <c r="E824" s="461" t="e">
        <f t="shared" si="56"/>
        <v>#DIV/0!</v>
      </c>
    </row>
    <row r="825" spans="1:6" ht="15.75" thickBot="1" x14ac:dyDescent="0.3">
      <c r="A825" s="1210" t="s">
        <v>1204</v>
      </c>
      <c r="B825" s="1211"/>
      <c r="C825" s="1211"/>
      <c r="D825" s="1211"/>
      <c r="E825" s="1212"/>
    </row>
    <row r="826" spans="1:6" x14ac:dyDescent="0.25">
      <c r="A826" s="1189"/>
      <c r="B826" s="325">
        <v>2019</v>
      </c>
      <c r="C826" s="325">
        <v>2020</v>
      </c>
      <c r="D826" s="325">
        <v>2021</v>
      </c>
      <c r="E826" s="325">
        <v>2022</v>
      </c>
    </row>
    <row r="827" spans="1:6" ht="15.75" thickBot="1" x14ac:dyDescent="0.3">
      <c r="A827" s="1190"/>
      <c r="B827" s="354" t="s">
        <v>5</v>
      </c>
      <c r="C827" s="354" t="s">
        <v>6</v>
      </c>
      <c r="D827" s="354" t="s">
        <v>6</v>
      </c>
      <c r="E827" s="354" t="s">
        <v>6</v>
      </c>
    </row>
    <row r="828" spans="1:6" ht="15.75" thickBot="1" x14ac:dyDescent="0.3">
      <c r="A828" s="462" t="s">
        <v>59</v>
      </c>
      <c r="B828" s="463">
        <f>B829+B830+B831+B832</f>
        <v>0</v>
      </c>
      <c r="C828" s="463">
        <f t="shared" ref="C828:E828" si="57">C829+C830+C831+C832</f>
        <v>0</v>
      </c>
      <c r="D828" s="463">
        <f t="shared" si="57"/>
        <v>0</v>
      </c>
      <c r="E828" s="463">
        <f t="shared" si="57"/>
        <v>0</v>
      </c>
    </row>
    <row r="829" spans="1:6" ht="15.75" thickBot="1" x14ac:dyDescent="0.3">
      <c r="A829" s="464" t="s">
        <v>28</v>
      </c>
      <c r="B829" s="463"/>
      <c r="C829" s="463"/>
      <c r="D829" s="463"/>
      <c r="E829" s="463"/>
    </row>
    <row r="830" spans="1:6" ht="15.75" thickBot="1" x14ac:dyDescent="0.3">
      <c r="A830" s="464" t="s">
        <v>60</v>
      </c>
      <c r="B830" s="463"/>
      <c r="C830" s="463"/>
      <c r="D830" s="463"/>
      <c r="E830" s="463"/>
    </row>
    <row r="831" spans="1:6" ht="15.75" thickBot="1" x14ac:dyDescent="0.3">
      <c r="A831" s="464" t="s">
        <v>42</v>
      </c>
      <c r="B831" s="463"/>
      <c r="C831" s="463"/>
      <c r="D831" s="463"/>
      <c r="E831" s="463"/>
    </row>
    <row r="832" spans="1:6" ht="15.75" thickBot="1" x14ac:dyDescent="0.3">
      <c r="A832" s="464" t="s">
        <v>43</v>
      </c>
      <c r="B832" s="463"/>
      <c r="C832" s="463"/>
      <c r="D832" s="463"/>
      <c r="E832" s="463"/>
    </row>
    <row r="833" spans="1:6" ht="15.75" thickBot="1" x14ac:dyDescent="0.3">
      <c r="A833" s="462" t="s">
        <v>61</v>
      </c>
      <c r="B833" s="466">
        <f>B834+B835+B836+B837</f>
        <v>500</v>
      </c>
      <c r="C833" s="466">
        <f t="shared" ref="C833:E833" si="58">C834+C835+C836+C837</f>
        <v>0</v>
      </c>
      <c r="D833" s="466">
        <f t="shared" si="58"/>
        <v>0</v>
      </c>
      <c r="E833" s="466">
        <f t="shared" si="58"/>
        <v>0</v>
      </c>
    </row>
    <row r="834" spans="1:6" ht="15.75" thickBot="1" x14ac:dyDescent="0.3">
      <c r="A834" s="464" t="s">
        <v>28</v>
      </c>
      <c r="B834" s="466">
        <v>500</v>
      </c>
      <c r="C834" s="466">
        <v>0</v>
      </c>
      <c r="D834" s="466">
        <v>0</v>
      </c>
      <c r="E834" s="466">
        <v>0</v>
      </c>
    </row>
    <row r="835" spans="1:6" ht="15.75" thickBot="1" x14ac:dyDescent="0.3">
      <c r="A835" s="464" t="s">
        <v>60</v>
      </c>
      <c r="B835" s="466"/>
      <c r="C835" s="466"/>
      <c r="D835" s="466"/>
      <c r="E835" s="466"/>
    </row>
    <row r="836" spans="1:6" ht="15.75" thickBot="1" x14ac:dyDescent="0.3">
      <c r="A836" s="464" t="s">
        <v>42</v>
      </c>
      <c r="B836" s="466"/>
      <c r="C836" s="466"/>
      <c r="D836" s="466"/>
      <c r="E836" s="466"/>
    </row>
    <row r="837" spans="1:6" ht="15.75" thickBot="1" x14ac:dyDescent="0.3">
      <c r="A837" s="464" t="s">
        <v>43</v>
      </c>
      <c r="B837" s="466"/>
      <c r="C837" s="466"/>
      <c r="D837" s="466"/>
      <c r="E837" s="466"/>
    </row>
    <row r="838" spans="1:6" ht="15.75" thickBot="1" x14ac:dyDescent="0.3">
      <c r="A838" s="483" t="s">
        <v>201</v>
      </c>
      <c r="B838" s="466">
        <f>B828+B833</f>
        <v>500</v>
      </c>
      <c r="C838" s="466">
        <f t="shared" ref="C838:E838" si="59">C828+C833</f>
        <v>0</v>
      </c>
      <c r="D838" s="466">
        <f t="shared" si="59"/>
        <v>0</v>
      </c>
      <c r="E838" s="466">
        <f t="shared" si="59"/>
        <v>0</v>
      </c>
    </row>
    <row r="839" spans="1:6" ht="15.75" thickBot="1" x14ac:dyDescent="0.3">
      <c r="A839" s="511" t="s">
        <v>58</v>
      </c>
      <c r="B839" s="1970" t="s">
        <v>1205</v>
      </c>
      <c r="C839" s="1971"/>
      <c r="D839" s="1959"/>
      <c r="E839" s="1960"/>
    </row>
    <row r="840" spans="1:6" ht="45.75" thickBot="1" x14ac:dyDescent="0.3">
      <c r="A840" s="495" t="s">
        <v>202</v>
      </c>
      <c r="B840" s="493" t="s">
        <v>1206</v>
      </c>
      <c r="C840" s="497" t="s">
        <v>981</v>
      </c>
      <c r="D840" s="521" t="s">
        <v>1207</v>
      </c>
      <c r="E840" s="522"/>
    </row>
    <row r="841" spans="1:6" ht="15.75" thickBot="1" x14ac:dyDescent="0.3">
      <c r="A841" s="313" t="s">
        <v>9</v>
      </c>
      <c r="B841" s="1194"/>
      <c r="C841" s="1195"/>
      <c r="D841" s="1195"/>
      <c r="E841" s="1196"/>
    </row>
    <row r="842" spans="1:6" ht="15.75" thickBot="1" x14ac:dyDescent="0.3">
      <c r="A842" s="313" t="s">
        <v>13</v>
      </c>
      <c r="B842" s="1198"/>
      <c r="C842" s="1199"/>
      <c r="D842" s="1199"/>
      <c r="E842" s="1200"/>
    </row>
    <row r="843" spans="1:6" x14ac:dyDescent="0.25">
      <c r="A843" s="1189"/>
      <c r="B843" s="541">
        <v>2019</v>
      </c>
      <c r="C843" s="325">
        <v>2020</v>
      </c>
      <c r="D843" s="325">
        <v>2021</v>
      </c>
      <c r="E843" s="325">
        <v>2022</v>
      </c>
    </row>
    <row r="844" spans="1:6" ht="15.75" thickBot="1" x14ac:dyDescent="0.3">
      <c r="A844" s="1219"/>
      <c r="B844" s="542" t="s">
        <v>5</v>
      </c>
      <c r="C844" s="543" t="s">
        <v>6</v>
      </c>
      <c r="D844" s="354" t="s">
        <v>6</v>
      </c>
      <c r="E844" s="354" t="s">
        <v>6</v>
      </c>
    </row>
    <row r="845" spans="1:6" ht="26.25" customHeight="1" thickBot="1" x14ac:dyDescent="0.3">
      <c r="A845" s="313" t="s">
        <v>8</v>
      </c>
      <c r="B845" s="544">
        <v>1</v>
      </c>
      <c r="C845" s="332">
        <v>0</v>
      </c>
      <c r="D845" s="332">
        <v>0</v>
      </c>
      <c r="E845" s="332">
        <v>0</v>
      </c>
      <c r="F845" s="519"/>
    </row>
    <row r="846" spans="1:6" ht="15.75" thickBot="1" x14ac:dyDescent="0.3">
      <c r="A846" s="313" t="s">
        <v>14</v>
      </c>
      <c r="B846" s="355">
        <f>B864</f>
        <v>24000</v>
      </c>
      <c r="C846" s="355">
        <f t="shared" ref="C846:E846" si="60">C864</f>
        <v>0</v>
      </c>
      <c r="D846" s="355">
        <f t="shared" si="60"/>
        <v>0</v>
      </c>
      <c r="E846" s="355">
        <f t="shared" si="60"/>
        <v>0</v>
      </c>
    </row>
    <row r="847" spans="1:6" ht="15.75" thickBot="1" x14ac:dyDescent="0.3">
      <c r="A847" s="313" t="s">
        <v>20</v>
      </c>
      <c r="B847" s="355">
        <f>B846/B845</f>
        <v>24000</v>
      </c>
      <c r="C847" s="355" t="e">
        <f t="shared" ref="C847:E847" si="61">C846/C845</f>
        <v>#DIV/0!</v>
      </c>
      <c r="D847" s="355" t="e">
        <f t="shared" si="61"/>
        <v>#DIV/0!</v>
      </c>
      <c r="E847" s="355" t="e">
        <f t="shared" si="61"/>
        <v>#DIV/0!</v>
      </c>
    </row>
    <row r="848" spans="1:6" ht="15.75" thickBot="1" x14ac:dyDescent="0.3">
      <c r="A848" s="313" t="s">
        <v>15</v>
      </c>
      <c r="B848" s="332" t="s">
        <v>19</v>
      </c>
      <c r="C848" s="461">
        <f>C845/B845-1</f>
        <v>-1</v>
      </c>
      <c r="D848" s="461" t="e">
        <f t="shared" ref="D848:E850" si="62">D845/C845-1</f>
        <v>#DIV/0!</v>
      </c>
      <c r="E848" s="461" t="e">
        <f t="shared" si="62"/>
        <v>#DIV/0!</v>
      </c>
    </row>
    <row r="849" spans="1:5" ht="15.75" thickBot="1" x14ac:dyDescent="0.3">
      <c r="A849" s="313" t="s">
        <v>16</v>
      </c>
      <c r="B849" s="332" t="s">
        <v>19</v>
      </c>
      <c r="C849" s="461">
        <f>C846/B846-1</f>
        <v>-1</v>
      </c>
      <c r="D849" s="461" t="e">
        <f t="shared" si="62"/>
        <v>#DIV/0!</v>
      </c>
      <c r="E849" s="461" t="e">
        <f t="shared" si="62"/>
        <v>#DIV/0!</v>
      </c>
    </row>
    <row r="850" spans="1:5" ht="15.75" thickBot="1" x14ac:dyDescent="0.3">
      <c r="A850" s="313" t="s">
        <v>17</v>
      </c>
      <c r="B850" s="332" t="s">
        <v>19</v>
      </c>
      <c r="C850" s="461" t="e">
        <f>C847/B847-1</f>
        <v>#DIV/0!</v>
      </c>
      <c r="D850" s="461" t="e">
        <f t="shared" si="62"/>
        <v>#DIV/0!</v>
      </c>
      <c r="E850" s="461" t="e">
        <f t="shared" si="62"/>
        <v>#DIV/0!</v>
      </c>
    </row>
    <row r="851" spans="1:5" ht="15.75" thickBot="1" x14ac:dyDescent="0.3">
      <c r="A851" s="1210" t="s">
        <v>1208</v>
      </c>
      <c r="B851" s="1211"/>
      <c r="C851" s="1211"/>
      <c r="D851" s="1211"/>
      <c r="E851" s="1212"/>
    </row>
    <row r="852" spans="1:5" x14ac:dyDescent="0.25">
      <c r="A852" s="1189"/>
      <c r="B852" s="325">
        <v>2019</v>
      </c>
      <c r="C852" s="325">
        <v>2020</v>
      </c>
      <c r="D852" s="325">
        <v>2021</v>
      </c>
      <c r="E852" s="325">
        <v>2022</v>
      </c>
    </row>
    <row r="853" spans="1:5" ht="15.75" thickBot="1" x14ac:dyDescent="0.3">
      <c r="A853" s="1190"/>
      <c r="B853" s="354" t="s">
        <v>5</v>
      </c>
      <c r="C853" s="354" t="s">
        <v>6</v>
      </c>
      <c r="D853" s="354" t="s">
        <v>6</v>
      </c>
      <c r="E853" s="354" t="s">
        <v>6</v>
      </c>
    </row>
    <row r="854" spans="1:5" ht="15.75" thickBot="1" x14ac:dyDescent="0.3">
      <c r="A854" s="462" t="s">
        <v>59</v>
      </c>
      <c r="B854" s="463">
        <f>B855+B856+B857+B858</f>
        <v>0</v>
      </c>
      <c r="C854" s="463">
        <f t="shared" ref="C854:E854" si="63">C855+C856+C857+C858</f>
        <v>0</v>
      </c>
      <c r="D854" s="463">
        <f t="shared" si="63"/>
        <v>0</v>
      </c>
      <c r="E854" s="463">
        <f t="shared" si="63"/>
        <v>0</v>
      </c>
    </row>
    <row r="855" spans="1:5" ht="15.75" thickBot="1" x14ac:dyDescent="0.3">
      <c r="A855" s="464" t="s">
        <v>28</v>
      </c>
      <c r="B855" s="463"/>
      <c r="C855" s="463"/>
      <c r="D855" s="463"/>
      <c r="E855" s="463"/>
    </row>
    <row r="856" spans="1:5" ht="15.75" thickBot="1" x14ac:dyDescent="0.3">
      <c r="A856" s="464" t="s">
        <v>60</v>
      </c>
      <c r="B856" s="463"/>
      <c r="C856" s="463"/>
      <c r="D856" s="463"/>
      <c r="E856" s="463"/>
    </row>
    <row r="857" spans="1:5" ht="15.75" thickBot="1" x14ac:dyDescent="0.3">
      <c r="A857" s="464" t="s">
        <v>42</v>
      </c>
      <c r="B857" s="463"/>
      <c r="C857" s="463"/>
      <c r="D857" s="463"/>
      <c r="E857" s="463"/>
    </row>
    <row r="858" spans="1:5" ht="15.75" thickBot="1" x14ac:dyDescent="0.3">
      <c r="A858" s="464" t="s">
        <v>43</v>
      </c>
      <c r="B858" s="463"/>
      <c r="C858" s="463"/>
      <c r="D858" s="463"/>
      <c r="E858" s="463"/>
    </row>
    <row r="859" spans="1:5" ht="15.75" thickBot="1" x14ac:dyDescent="0.3">
      <c r="A859" s="462" t="s">
        <v>61</v>
      </c>
      <c r="B859" s="466">
        <f>B860+B861+B862+B863</f>
        <v>24000</v>
      </c>
      <c r="C859" s="466">
        <f t="shared" ref="C859:E859" si="64">C860+C861+C862+C863</f>
        <v>0</v>
      </c>
      <c r="D859" s="466">
        <f t="shared" si="64"/>
        <v>0</v>
      </c>
      <c r="E859" s="466">
        <f t="shared" si="64"/>
        <v>0</v>
      </c>
    </row>
    <row r="860" spans="1:5" ht="15.75" thickBot="1" x14ac:dyDescent="0.3">
      <c r="A860" s="464" t="s">
        <v>28</v>
      </c>
      <c r="B860" s="466">
        <v>24000</v>
      </c>
      <c r="C860" s="466">
        <v>0</v>
      </c>
      <c r="D860" s="466">
        <v>0</v>
      </c>
      <c r="E860" s="466">
        <v>0</v>
      </c>
    </row>
    <row r="861" spans="1:5" ht="15.75" thickBot="1" x14ac:dyDescent="0.3">
      <c r="A861" s="464" t="s">
        <v>60</v>
      </c>
      <c r="B861" s="466"/>
      <c r="C861" s="466"/>
      <c r="D861" s="466"/>
      <c r="E861" s="466"/>
    </row>
    <row r="862" spans="1:5" ht="15.75" thickBot="1" x14ac:dyDescent="0.3">
      <c r="A862" s="464" t="s">
        <v>42</v>
      </c>
      <c r="B862" s="466"/>
      <c r="C862" s="466"/>
      <c r="D862" s="466"/>
      <c r="E862" s="466"/>
    </row>
    <row r="863" spans="1:5" ht="15.75" thickBot="1" x14ac:dyDescent="0.3">
      <c r="A863" s="464" t="s">
        <v>43</v>
      </c>
      <c r="B863" s="466"/>
      <c r="C863" s="466"/>
      <c r="D863" s="466"/>
      <c r="E863" s="466"/>
    </row>
    <row r="864" spans="1:5" ht="15.75" thickBot="1" x14ac:dyDescent="0.3">
      <c r="A864" s="472" t="s">
        <v>203</v>
      </c>
      <c r="B864" s="466">
        <f>B854+B859</f>
        <v>24000</v>
      </c>
      <c r="C864" s="466">
        <f t="shared" ref="C864:E864" si="65">C854+C859</f>
        <v>0</v>
      </c>
      <c r="D864" s="466">
        <f t="shared" si="65"/>
        <v>0</v>
      </c>
      <c r="E864" s="466">
        <f t="shared" si="65"/>
        <v>0</v>
      </c>
    </row>
    <row r="865" spans="1:6" ht="68.25" thickBot="1" x14ac:dyDescent="0.3">
      <c r="A865" s="495" t="s">
        <v>204</v>
      </c>
      <c r="B865" s="493" t="s">
        <v>1209</v>
      </c>
      <c r="C865" s="497" t="s">
        <v>981</v>
      </c>
      <c r="D865" s="525" t="s">
        <v>1210</v>
      </c>
      <c r="E865" s="499"/>
    </row>
    <row r="866" spans="1:6" ht="15.75" thickBot="1" x14ac:dyDescent="0.3">
      <c r="A866" s="313" t="s">
        <v>9</v>
      </c>
      <c r="B866" s="1194" t="s">
        <v>1209</v>
      </c>
      <c r="C866" s="1195"/>
      <c r="D866" s="1195"/>
      <c r="E866" s="1196"/>
    </row>
    <row r="867" spans="1:6" ht="15.75" thickBot="1" x14ac:dyDescent="0.3">
      <c r="A867" s="313" t="s">
        <v>13</v>
      </c>
      <c r="B867" s="1198" t="s">
        <v>1211</v>
      </c>
      <c r="C867" s="1199"/>
      <c r="D867" s="1199"/>
      <c r="E867" s="1200"/>
    </row>
    <row r="868" spans="1:6" x14ac:dyDescent="0.25">
      <c r="A868" s="1189"/>
      <c r="B868" s="325">
        <v>2019</v>
      </c>
      <c r="C868" s="325">
        <v>2020</v>
      </c>
      <c r="D868" s="325">
        <v>2021</v>
      </c>
      <c r="E868" s="325">
        <v>2022</v>
      </c>
    </row>
    <row r="869" spans="1:6" ht="15.75" thickBot="1" x14ac:dyDescent="0.3">
      <c r="A869" s="1190"/>
      <c r="B869" s="354" t="s">
        <v>5</v>
      </c>
      <c r="C869" s="354" t="s">
        <v>6</v>
      </c>
      <c r="D869" s="354" t="s">
        <v>6</v>
      </c>
      <c r="E869" s="354" t="s">
        <v>6</v>
      </c>
    </row>
    <row r="870" spans="1:6" ht="69.75" customHeight="1" thickBot="1" x14ac:dyDescent="0.3">
      <c r="A870" s="313" t="s">
        <v>8</v>
      </c>
      <c r="B870" s="332">
        <v>1</v>
      </c>
      <c r="C870" s="332">
        <v>1</v>
      </c>
      <c r="D870" s="332">
        <v>0</v>
      </c>
      <c r="E870" s="332">
        <v>0</v>
      </c>
      <c r="F870" s="519"/>
    </row>
    <row r="871" spans="1:6" ht="15.75" thickBot="1" x14ac:dyDescent="0.3">
      <c r="A871" s="313" t="s">
        <v>14</v>
      </c>
      <c r="B871" s="355">
        <f>B889</f>
        <v>900</v>
      </c>
      <c r="C871" s="355">
        <f t="shared" ref="C871:E871" si="66">C889</f>
        <v>0</v>
      </c>
      <c r="D871" s="355">
        <f t="shared" si="66"/>
        <v>0</v>
      </c>
      <c r="E871" s="355">
        <f t="shared" si="66"/>
        <v>0</v>
      </c>
    </row>
    <row r="872" spans="1:6" ht="15.75" thickBot="1" x14ac:dyDescent="0.3">
      <c r="A872" s="313" t="s">
        <v>20</v>
      </c>
      <c r="B872" s="355">
        <f>B871/B870</f>
        <v>900</v>
      </c>
      <c r="C872" s="355">
        <f t="shared" ref="C872:E872" si="67">C871/C870</f>
        <v>0</v>
      </c>
      <c r="D872" s="355" t="e">
        <f t="shared" si="67"/>
        <v>#DIV/0!</v>
      </c>
      <c r="E872" s="355" t="e">
        <f t="shared" si="67"/>
        <v>#DIV/0!</v>
      </c>
    </row>
    <row r="873" spans="1:6" ht="15.75" thickBot="1" x14ac:dyDescent="0.3">
      <c r="A873" s="313" t="s">
        <v>15</v>
      </c>
      <c r="B873" s="332" t="s">
        <v>19</v>
      </c>
      <c r="C873" s="461">
        <f>C870/B870-1</f>
        <v>0</v>
      </c>
      <c r="D873" s="461">
        <f t="shared" ref="D873:E875" si="68">D870/C870-1</f>
        <v>-1</v>
      </c>
      <c r="E873" s="461" t="e">
        <f t="shared" si="68"/>
        <v>#DIV/0!</v>
      </c>
    </row>
    <row r="874" spans="1:6" ht="15.75" thickBot="1" x14ac:dyDescent="0.3">
      <c r="A874" s="313" t="s">
        <v>16</v>
      </c>
      <c r="B874" s="332" t="s">
        <v>19</v>
      </c>
      <c r="C874" s="461">
        <f>C871/B871-1</f>
        <v>-1</v>
      </c>
      <c r="D874" s="461" t="e">
        <f t="shared" si="68"/>
        <v>#DIV/0!</v>
      </c>
      <c r="E874" s="461" t="e">
        <f t="shared" si="68"/>
        <v>#DIV/0!</v>
      </c>
    </row>
    <row r="875" spans="1:6" ht="15.75" thickBot="1" x14ac:dyDescent="0.3">
      <c r="A875" s="313" t="s">
        <v>17</v>
      </c>
      <c r="B875" s="332" t="s">
        <v>19</v>
      </c>
      <c r="C875" s="461">
        <f>C872/B872-1</f>
        <v>-1</v>
      </c>
      <c r="D875" s="461" t="e">
        <f t="shared" si="68"/>
        <v>#DIV/0!</v>
      </c>
      <c r="E875" s="461" t="e">
        <f t="shared" si="68"/>
        <v>#DIV/0!</v>
      </c>
    </row>
    <row r="876" spans="1:6" ht="15.75" thickBot="1" x14ac:dyDescent="0.3">
      <c r="A876" s="1210" t="s">
        <v>1212</v>
      </c>
      <c r="B876" s="1211"/>
      <c r="C876" s="1211"/>
      <c r="D876" s="1211"/>
      <c r="E876" s="1212"/>
    </row>
    <row r="877" spans="1:6" x14ac:dyDescent="0.25">
      <c r="A877" s="1189"/>
      <c r="B877" s="325">
        <v>2019</v>
      </c>
      <c r="C877" s="325">
        <v>2020</v>
      </c>
      <c r="D877" s="325">
        <v>2021</v>
      </c>
      <c r="E877" s="325">
        <v>2022</v>
      </c>
    </row>
    <row r="878" spans="1:6" ht="15.75" thickBot="1" x14ac:dyDescent="0.3">
      <c r="A878" s="1190"/>
      <c r="B878" s="354" t="s">
        <v>5</v>
      </c>
      <c r="C878" s="354" t="s">
        <v>6</v>
      </c>
      <c r="D878" s="354" t="s">
        <v>6</v>
      </c>
      <c r="E878" s="354" t="s">
        <v>6</v>
      </c>
    </row>
    <row r="879" spans="1:6" ht="15.75" thickBot="1" x14ac:dyDescent="0.3">
      <c r="A879" s="462" t="s">
        <v>59</v>
      </c>
      <c r="B879" s="463">
        <f>B880+B881+B882+B883</f>
        <v>0</v>
      </c>
      <c r="C879" s="463">
        <f t="shared" ref="C879:E879" si="69">C880+C881+C882+C883</f>
        <v>0</v>
      </c>
      <c r="D879" s="463">
        <f t="shared" si="69"/>
        <v>0</v>
      </c>
      <c r="E879" s="463">
        <f t="shared" si="69"/>
        <v>0</v>
      </c>
    </row>
    <row r="880" spans="1:6" ht="15.75" thickBot="1" x14ac:dyDescent="0.3">
      <c r="A880" s="464" t="s">
        <v>28</v>
      </c>
      <c r="B880" s="463"/>
      <c r="C880" s="463"/>
      <c r="D880" s="463"/>
      <c r="E880" s="463"/>
    </row>
    <row r="881" spans="1:6" ht="15.75" thickBot="1" x14ac:dyDescent="0.3">
      <c r="A881" s="464" t="s">
        <v>60</v>
      </c>
      <c r="B881" s="463"/>
      <c r="C881" s="463"/>
      <c r="D881" s="463"/>
      <c r="E881" s="463"/>
    </row>
    <row r="882" spans="1:6" ht="15.75" thickBot="1" x14ac:dyDescent="0.3">
      <c r="A882" s="464" t="s">
        <v>42</v>
      </c>
      <c r="B882" s="463"/>
      <c r="C882" s="463"/>
      <c r="D882" s="463"/>
      <c r="E882" s="463"/>
    </row>
    <row r="883" spans="1:6" ht="15.75" thickBot="1" x14ac:dyDescent="0.3">
      <c r="A883" s="464" t="s">
        <v>43</v>
      </c>
      <c r="B883" s="463"/>
      <c r="C883" s="463"/>
      <c r="D883" s="463"/>
      <c r="E883" s="463"/>
    </row>
    <row r="884" spans="1:6" ht="15.75" thickBot="1" x14ac:dyDescent="0.3">
      <c r="A884" s="462" t="s">
        <v>61</v>
      </c>
      <c r="B884" s="466">
        <f>B885+B886+B887+B888</f>
        <v>900</v>
      </c>
      <c r="C884" s="466">
        <f t="shared" ref="C884:E884" si="70">C885+C886+C887+C888</f>
        <v>0</v>
      </c>
      <c r="D884" s="466">
        <f t="shared" si="70"/>
        <v>0</v>
      </c>
      <c r="E884" s="466">
        <f t="shared" si="70"/>
        <v>0</v>
      </c>
    </row>
    <row r="885" spans="1:6" ht="15.75" thickBot="1" x14ac:dyDescent="0.3">
      <c r="A885" s="464" t="s">
        <v>28</v>
      </c>
      <c r="B885" s="466">
        <v>900</v>
      </c>
      <c r="C885" s="466">
        <v>0</v>
      </c>
      <c r="D885" s="466">
        <v>0</v>
      </c>
      <c r="E885" s="466">
        <v>0</v>
      </c>
    </row>
    <row r="886" spans="1:6" ht="15.75" thickBot="1" x14ac:dyDescent="0.3">
      <c r="A886" s="464" t="s">
        <v>60</v>
      </c>
      <c r="B886" s="466"/>
      <c r="C886" s="466"/>
      <c r="D886" s="466"/>
      <c r="E886" s="466"/>
    </row>
    <row r="887" spans="1:6" ht="15.75" thickBot="1" x14ac:dyDescent="0.3">
      <c r="A887" s="545" t="s">
        <v>42</v>
      </c>
      <c r="B887" s="505"/>
      <c r="C887" s="505"/>
      <c r="D887" s="505"/>
      <c r="E887" s="505"/>
    </row>
    <row r="888" spans="1:6" ht="15.75" thickBot="1" x14ac:dyDescent="0.3">
      <c r="A888" s="546" t="s">
        <v>43</v>
      </c>
      <c r="B888" s="528"/>
      <c r="C888" s="528"/>
      <c r="D888" s="528"/>
      <c r="E888" s="528"/>
    </row>
    <row r="889" spans="1:6" ht="15.75" thickBot="1" x14ac:dyDescent="0.3">
      <c r="A889" s="547" t="s">
        <v>205</v>
      </c>
      <c r="B889" s="528">
        <f>B879+B884</f>
        <v>900</v>
      </c>
      <c r="C889" s="528">
        <f t="shared" ref="C889:E889" si="71">C879+C884</f>
        <v>0</v>
      </c>
      <c r="D889" s="528">
        <f t="shared" si="71"/>
        <v>0</v>
      </c>
      <c r="E889" s="528">
        <f t="shared" si="71"/>
        <v>0</v>
      </c>
    </row>
    <row r="890" spans="1:6" ht="57" thickBot="1" x14ac:dyDescent="0.3">
      <c r="A890" s="506" t="s">
        <v>206</v>
      </c>
      <c r="B890" s="507" t="s">
        <v>1213</v>
      </c>
      <c r="C890" s="508" t="s">
        <v>981</v>
      </c>
      <c r="D890" s="509" t="s">
        <v>1214</v>
      </c>
      <c r="E890" s="510"/>
    </row>
    <row r="891" spans="1:6" ht="15.75" thickBot="1" x14ac:dyDescent="0.3">
      <c r="A891" s="313" t="s">
        <v>9</v>
      </c>
      <c r="B891" s="1219" t="s">
        <v>1213</v>
      </c>
      <c r="C891" s="1220"/>
      <c r="D891" s="1220"/>
      <c r="E891" s="1221"/>
    </row>
    <row r="892" spans="1:6" ht="15.75" thickBot="1" x14ac:dyDescent="0.3">
      <c r="A892" s="313" t="s">
        <v>13</v>
      </c>
      <c r="B892" s="1198" t="s">
        <v>1211</v>
      </c>
      <c r="C892" s="1199"/>
      <c r="D892" s="1199"/>
      <c r="E892" s="1200"/>
    </row>
    <row r="893" spans="1:6" x14ac:dyDescent="0.25">
      <c r="A893" s="1189"/>
      <c r="B893" s="325">
        <v>2019</v>
      </c>
      <c r="C893" s="325">
        <v>2020</v>
      </c>
      <c r="D893" s="325">
        <v>2021</v>
      </c>
      <c r="E893" s="325">
        <v>2022</v>
      </c>
    </row>
    <row r="894" spans="1:6" ht="15.75" thickBot="1" x14ac:dyDescent="0.3">
      <c r="A894" s="1190"/>
      <c r="B894" s="354" t="s">
        <v>5</v>
      </c>
      <c r="C894" s="354" t="s">
        <v>6</v>
      </c>
      <c r="D894" s="354" t="s">
        <v>6</v>
      </c>
      <c r="E894" s="354" t="s">
        <v>6</v>
      </c>
    </row>
    <row r="895" spans="1:6" ht="52.5" customHeight="1" thickBot="1" x14ac:dyDescent="0.3">
      <c r="A895" s="313" t="s">
        <v>8</v>
      </c>
      <c r="B895" s="332">
        <v>0</v>
      </c>
      <c r="C895" s="332">
        <v>1</v>
      </c>
      <c r="D895" s="332">
        <v>0</v>
      </c>
      <c r="E895" s="332">
        <v>0</v>
      </c>
      <c r="F895" s="519"/>
    </row>
    <row r="896" spans="1:6" ht="15.75" thickBot="1" x14ac:dyDescent="0.3">
      <c r="A896" s="313" t="s">
        <v>14</v>
      </c>
      <c r="B896" s="355">
        <f>B914</f>
        <v>0</v>
      </c>
      <c r="C896" s="355">
        <f t="shared" ref="C896:E896" si="72">C914</f>
        <v>100</v>
      </c>
      <c r="D896" s="355">
        <f t="shared" si="72"/>
        <v>0</v>
      </c>
      <c r="E896" s="355">
        <f t="shared" si="72"/>
        <v>0</v>
      </c>
    </row>
    <row r="897" spans="1:5" ht="15.75" thickBot="1" x14ac:dyDescent="0.3">
      <c r="A897" s="313" t="s">
        <v>20</v>
      </c>
      <c r="B897" s="355" t="e">
        <f>B896/B895</f>
        <v>#DIV/0!</v>
      </c>
      <c r="C897" s="355">
        <f t="shared" ref="C897:E897" si="73">C896/C895</f>
        <v>100</v>
      </c>
      <c r="D897" s="355" t="e">
        <f t="shared" si="73"/>
        <v>#DIV/0!</v>
      </c>
      <c r="E897" s="355" t="e">
        <f t="shared" si="73"/>
        <v>#DIV/0!</v>
      </c>
    </row>
    <row r="898" spans="1:5" ht="15.75" thickBot="1" x14ac:dyDescent="0.3">
      <c r="A898" s="313" t="s">
        <v>15</v>
      </c>
      <c r="B898" s="332" t="s">
        <v>19</v>
      </c>
      <c r="C898" s="461" t="e">
        <f>C895/B895-1</f>
        <v>#DIV/0!</v>
      </c>
      <c r="D898" s="461">
        <f t="shared" ref="D898:E900" si="74">D895/C895-1</f>
        <v>-1</v>
      </c>
      <c r="E898" s="461" t="e">
        <f t="shared" si="74"/>
        <v>#DIV/0!</v>
      </c>
    </row>
    <row r="899" spans="1:5" ht="15.75" thickBot="1" x14ac:dyDescent="0.3">
      <c r="A899" s="313" t="s">
        <v>16</v>
      </c>
      <c r="B899" s="332" t="s">
        <v>19</v>
      </c>
      <c r="C899" s="461" t="e">
        <f>C896/B896-1</f>
        <v>#DIV/0!</v>
      </c>
      <c r="D899" s="461">
        <f t="shared" si="74"/>
        <v>-1</v>
      </c>
      <c r="E899" s="461" t="e">
        <f t="shared" si="74"/>
        <v>#DIV/0!</v>
      </c>
    </row>
    <row r="900" spans="1:5" ht="15.75" thickBot="1" x14ac:dyDescent="0.3">
      <c r="A900" s="313" t="s">
        <v>17</v>
      </c>
      <c r="B900" s="332" t="s">
        <v>19</v>
      </c>
      <c r="C900" s="461" t="e">
        <f>C897/B897-1</f>
        <v>#DIV/0!</v>
      </c>
      <c r="D900" s="461" t="e">
        <f t="shared" si="74"/>
        <v>#DIV/0!</v>
      </c>
      <c r="E900" s="461" t="e">
        <f t="shared" si="74"/>
        <v>#DIV/0!</v>
      </c>
    </row>
    <row r="901" spans="1:5" ht="15.75" thickBot="1" x14ac:dyDescent="0.3">
      <c r="A901" s="1210" t="s">
        <v>1215</v>
      </c>
      <c r="B901" s="1211"/>
      <c r="C901" s="1211"/>
      <c r="D901" s="1211"/>
      <c r="E901" s="1212"/>
    </row>
    <row r="902" spans="1:5" x14ac:dyDescent="0.25">
      <c r="A902" s="1189"/>
      <c r="B902" s="325">
        <v>2019</v>
      </c>
      <c r="C902" s="325">
        <v>2020</v>
      </c>
      <c r="D902" s="325">
        <v>2021</v>
      </c>
      <c r="E902" s="325">
        <v>2022</v>
      </c>
    </row>
    <row r="903" spans="1:5" ht="15.75" thickBot="1" x14ac:dyDescent="0.3">
      <c r="A903" s="1190"/>
      <c r="B903" s="354" t="s">
        <v>5</v>
      </c>
      <c r="C903" s="354" t="s">
        <v>6</v>
      </c>
      <c r="D903" s="354" t="s">
        <v>6</v>
      </c>
      <c r="E903" s="354" t="s">
        <v>6</v>
      </c>
    </row>
    <row r="904" spans="1:5" ht="15.75" thickBot="1" x14ac:dyDescent="0.3">
      <c r="A904" s="462" t="s">
        <v>59</v>
      </c>
      <c r="B904" s="463">
        <f>B905+B906+B907+B908</f>
        <v>0</v>
      </c>
      <c r="C904" s="463">
        <f t="shared" ref="C904:E904" si="75">C905+C906+C907+C908</f>
        <v>0</v>
      </c>
      <c r="D904" s="463">
        <f t="shared" si="75"/>
        <v>0</v>
      </c>
      <c r="E904" s="463">
        <f t="shared" si="75"/>
        <v>0</v>
      </c>
    </row>
    <row r="905" spans="1:5" ht="15.75" thickBot="1" x14ac:dyDescent="0.3">
      <c r="A905" s="464" t="s">
        <v>28</v>
      </c>
      <c r="B905" s="463"/>
      <c r="C905" s="463"/>
      <c r="D905" s="463"/>
      <c r="E905" s="463"/>
    </row>
    <row r="906" spans="1:5" ht="15.75" thickBot="1" x14ac:dyDescent="0.3">
      <c r="A906" s="464" t="s">
        <v>60</v>
      </c>
      <c r="B906" s="463"/>
      <c r="C906" s="463"/>
      <c r="D906" s="463"/>
      <c r="E906" s="463"/>
    </row>
    <row r="907" spans="1:5" ht="15.75" thickBot="1" x14ac:dyDescent="0.3">
      <c r="A907" s="464" t="s">
        <v>42</v>
      </c>
      <c r="B907" s="463"/>
      <c r="C907" s="463"/>
      <c r="D907" s="463"/>
      <c r="E907" s="463"/>
    </row>
    <row r="908" spans="1:5" ht="15.75" thickBot="1" x14ac:dyDescent="0.3">
      <c r="A908" s="464" t="s">
        <v>43</v>
      </c>
      <c r="B908" s="463"/>
      <c r="C908" s="463"/>
      <c r="D908" s="463"/>
      <c r="E908" s="463"/>
    </row>
    <row r="909" spans="1:5" ht="15.75" thickBot="1" x14ac:dyDescent="0.3">
      <c r="A909" s="462" t="s">
        <v>61</v>
      </c>
      <c r="B909" s="466">
        <f>B910+B911+B912+B913</f>
        <v>0</v>
      </c>
      <c r="C909" s="466">
        <f t="shared" ref="C909:E909" si="76">C910+C911+C912+C913</f>
        <v>100</v>
      </c>
      <c r="D909" s="466">
        <f t="shared" si="76"/>
        <v>0</v>
      </c>
      <c r="E909" s="466">
        <f t="shared" si="76"/>
        <v>0</v>
      </c>
    </row>
    <row r="910" spans="1:5" ht="15.75" thickBot="1" x14ac:dyDescent="0.3">
      <c r="A910" s="464" t="s">
        <v>28</v>
      </c>
      <c r="B910" s="466">
        <v>0</v>
      </c>
      <c r="C910" s="466">
        <v>100</v>
      </c>
      <c r="D910" s="466">
        <v>0</v>
      </c>
      <c r="E910" s="466">
        <v>0</v>
      </c>
    </row>
    <row r="911" spans="1:5" ht="15.75" thickBot="1" x14ac:dyDescent="0.3">
      <c r="A911" s="464" t="s">
        <v>60</v>
      </c>
      <c r="B911" s="466"/>
      <c r="C911" s="466"/>
      <c r="D911" s="466"/>
      <c r="E911" s="466"/>
    </row>
    <row r="912" spans="1:5" ht="15.75" thickBot="1" x14ac:dyDescent="0.3">
      <c r="A912" s="545" t="s">
        <v>42</v>
      </c>
      <c r="B912" s="505"/>
      <c r="C912" s="505"/>
      <c r="D912" s="505"/>
      <c r="E912" s="505"/>
    </row>
    <row r="913" spans="1:6" ht="15.75" thickBot="1" x14ac:dyDescent="0.3">
      <c r="A913" s="546" t="s">
        <v>43</v>
      </c>
      <c r="B913" s="528"/>
      <c r="C913" s="528"/>
      <c r="D913" s="528"/>
      <c r="E913" s="528"/>
    </row>
    <row r="914" spans="1:6" ht="15.75" thickBot="1" x14ac:dyDescent="0.3">
      <c r="A914" s="547" t="s">
        <v>207</v>
      </c>
      <c r="B914" s="528">
        <f>B904+B909</f>
        <v>0</v>
      </c>
      <c r="C914" s="528">
        <f t="shared" ref="C914:E914" si="77">C904+C909</f>
        <v>100</v>
      </c>
      <c r="D914" s="528">
        <f t="shared" si="77"/>
        <v>0</v>
      </c>
      <c r="E914" s="528">
        <f t="shared" si="77"/>
        <v>0</v>
      </c>
    </row>
    <row r="915" spans="1:6" ht="15.75" thickBot="1" x14ac:dyDescent="0.3">
      <c r="A915" s="381" t="s">
        <v>58</v>
      </c>
      <c r="B915" s="1972" t="s">
        <v>1216</v>
      </c>
      <c r="C915" s="1972"/>
      <c r="D915" s="1972"/>
      <c r="E915" s="1972"/>
    </row>
    <row r="916" spans="1:6" ht="45.75" thickBot="1" x14ac:dyDescent="0.3">
      <c r="A916" s="506" t="s">
        <v>208</v>
      </c>
      <c r="B916" s="507" t="s">
        <v>1217</v>
      </c>
      <c r="C916" s="508" t="s">
        <v>981</v>
      </c>
      <c r="D916" s="509" t="s">
        <v>1218</v>
      </c>
      <c r="E916" s="510"/>
    </row>
    <row r="917" spans="1:6" ht="15.75" thickBot="1" x14ac:dyDescent="0.3">
      <c r="A917" s="313" t="s">
        <v>9</v>
      </c>
      <c r="B917" s="1219" t="s">
        <v>1217</v>
      </c>
      <c r="C917" s="1220"/>
      <c r="D917" s="1220"/>
      <c r="E917" s="1221"/>
    </row>
    <row r="918" spans="1:6" ht="15.75" thickBot="1" x14ac:dyDescent="0.3">
      <c r="A918" s="313" t="s">
        <v>13</v>
      </c>
      <c r="B918" s="1198"/>
      <c r="C918" s="1199"/>
      <c r="D918" s="1199"/>
      <c r="E918" s="1200"/>
    </row>
    <row r="919" spans="1:6" x14ac:dyDescent="0.25">
      <c r="A919" s="1189"/>
      <c r="B919" s="325">
        <v>2019</v>
      </c>
      <c r="C919" s="325">
        <v>2020</v>
      </c>
      <c r="D919" s="325">
        <v>2021</v>
      </c>
      <c r="E919" s="325">
        <v>2022</v>
      </c>
    </row>
    <row r="920" spans="1:6" ht="15.75" thickBot="1" x14ac:dyDescent="0.3">
      <c r="A920" s="1190"/>
      <c r="B920" s="354" t="s">
        <v>5</v>
      </c>
      <c r="C920" s="354" t="s">
        <v>6</v>
      </c>
      <c r="D920" s="354" t="s">
        <v>6</v>
      </c>
      <c r="E920" s="354" t="s">
        <v>6</v>
      </c>
    </row>
    <row r="921" spans="1:6" ht="15.75" thickBot="1" x14ac:dyDescent="0.3">
      <c r="A921" s="313" t="s">
        <v>8</v>
      </c>
      <c r="B921" s="332">
        <v>1</v>
      </c>
      <c r="C921" s="332">
        <v>1</v>
      </c>
      <c r="D921" s="332">
        <v>1</v>
      </c>
      <c r="E921" s="332">
        <v>1</v>
      </c>
      <c r="F921" s="519"/>
    </row>
    <row r="922" spans="1:6" ht="15.75" thickBot="1" x14ac:dyDescent="0.3">
      <c r="A922" s="313" t="s">
        <v>14</v>
      </c>
      <c r="B922" s="355">
        <f>B940</f>
        <v>2000</v>
      </c>
      <c r="C922" s="355">
        <f>C940</f>
        <v>2000</v>
      </c>
      <c r="D922" s="355">
        <f>D940</f>
        <v>2000</v>
      </c>
      <c r="E922" s="355">
        <f>E940</f>
        <v>2000</v>
      </c>
    </row>
    <row r="923" spans="1:6" ht="15.75" thickBot="1" x14ac:dyDescent="0.3">
      <c r="A923" s="313" t="s">
        <v>20</v>
      </c>
      <c r="B923" s="355">
        <f>B922/B921</f>
        <v>2000</v>
      </c>
      <c r="C923" s="355">
        <f>C922/C921</f>
        <v>2000</v>
      </c>
      <c r="D923" s="355">
        <f>D922/D921</f>
        <v>2000</v>
      </c>
      <c r="E923" s="355">
        <f>E922/E921</f>
        <v>2000</v>
      </c>
    </row>
    <row r="924" spans="1:6" ht="15.75" thickBot="1" x14ac:dyDescent="0.3">
      <c r="A924" s="313" t="s">
        <v>15</v>
      </c>
      <c r="B924" s="332" t="s">
        <v>19</v>
      </c>
      <c r="C924" s="461">
        <f t="shared" ref="C924:E926" si="78">C921/B921-1</f>
        <v>0</v>
      </c>
      <c r="D924" s="461">
        <f t="shared" si="78"/>
        <v>0</v>
      </c>
      <c r="E924" s="461">
        <f t="shared" si="78"/>
        <v>0</v>
      </c>
    </row>
    <row r="925" spans="1:6" ht="15.75" thickBot="1" x14ac:dyDescent="0.3">
      <c r="A925" s="313" t="s">
        <v>16</v>
      </c>
      <c r="B925" s="332" t="s">
        <v>19</v>
      </c>
      <c r="C925" s="461">
        <f t="shared" si="78"/>
        <v>0</v>
      </c>
      <c r="D925" s="461">
        <f t="shared" si="78"/>
        <v>0</v>
      </c>
      <c r="E925" s="461">
        <f t="shared" si="78"/>
        <v>0</v>
      </c>
    </row>
    <row r="926" spans="1:6" ht="15.75" thickBot="1" x14ac:dyDescent="0.3">
      <c r="A926" s="313" t="s">
        <v>17</v>
      </c>
      <c r="B926" s="332" t="s">
        <v>19</v>
      </c>
      <c r="C926" s="461">
        <f t="shared" si="78"/>
        <v>0</v>
      </c>
      <c r="D926" s="461">
        <f t="shared" si="78"/>
        <v>0</v>
      </c>
      <c r="E926" s="461">
        <f t="shared" si="78"/>
        <v>0</v>
      </c>
    </row>
    <row r="927" spans="1:6" ht="15.75" thickBot="1" x14ac:dyDescent="0.3">
      <c r="A927" s="1210" t="s">
        <v>1219</v>
      </c>
      <c r="B927" s="1211"/>
      <c r="C927" s="1211"/>
      <c r="D927" s="1211"/>
      <c r="E927" s="1212"/>
    </row>
    <row r="928" spans="1:6" x14ac:dyDescent="0.25">
      <c r="A928" s="1189"/>
      <c r="B928" s="325">
        <v>2019</v>
      </c>
      <c r="C928" s="325">
        <v>2020</v>
      </c>
      <c r="D928" s="325">
        <v>2021</v>
      </c>
      <c r="E928" s="325">
        <v>2022</v>
      </c>
    </row>
    <row r="929" spans="1:5" ht="15.75" thickBot="1" x14ac:dyDescent="0.3">
      <c r="A929" s="1190"/>
      <c r="B929" s="354" t="s">
        <v>5</v>
      </c>
      <c r="C929" s="354" t="s">
        <v>6</v>
      </c>
      <c r="D929" s="354" t="s">
        <v>6</v>
      </c>
      <c r="E929" s="354" t="s">
        <v>6</v>
      </c>
    </row>
    <row r="930" spans="1:5" ht="15.75" thickBot="1" x14ac:dyDescent="0.3">
      <c r="A930" s="462" t="s">
        <v>59</v>
      </c>
      <c r="B930" s="463">
        <f>B931+B932+B933+B934</f>
        <v>0</v>
      </c>
      <c r="C930" s="463">
        <f>C931+C932+C933+C934</f>
        <v>0</v>
      </c>
      <c r="D930" s="463">
        <f>D931+D932+D933+D934</f>
        <v>0</v>
      </c>
      <c r="E930" s="463">
        <f>E931+E932+E933+E934</f>
        <v>0</v>
      </c>
    </row>
    <row r="931" spans="1:5" ht="15.75" thickBot="1" x14ac:dyDescent="0.3">
      <c r="A931" s="464" t="s">
        <v>28</v>
      </c>
      <c r="B931" s="463"/>
      <c r="C931" s="463"/>
      <c r="D931" s="463"/>
      <c r="E931" s="463"/>
    </row>
    <row r="932" spans="1:5" ht="15.75" thickBot="1" x14ac:dyDescent="0.3">
      <c r="A932" s="464" t="s">
        <v>60</v>
      </c>
      <c r="B932" s="463"/>
      <c r="C932" s="463"/>
      <c r="D932" s="463"/>
      <c r="E932" s="463"/>
    </row>
    <row r="933" spans="1:5" ht="15.75" thickBot="1" x14ac:dyDescent="0.3">
      <c r="A933" s="464" t="s">
        <v>42</v>
      </c>
      <c r="B933" s="463"/>
      <c r="C933" s="463"/>
      <c r="D933" s="463"/>
      <c r="E933" s="463"/>
    </row>
    <row r="934" spans="1:5" ht="15.75" thickBot="1" x14ac:dyDescent="0.3">
      <c r="A934" s="464" t="s">
        <v>43</v>
      </c>
      <c r="B934" s="463"/>
      <c r="C934" s="463"/>
      <c r="D934" s="463"/>
      <c r="E934" s="463"/>
    </row>
    <row r="935" spans="1:5" ht="15.75" thickBot="1" x14ac:dyDescent="0.3">
      <c r="A935" s="462" t="s">
        <v>61</v>
      </c>
      <c r="B935" s="466">
        <f>B936+B937+B938+B939</f>
        <v>2000</v>
      </c>
      <c r="C935" s="466">
        <f>C936+C937+C938+C939</f>
        <v>2000</v>
      </c>
      <c r="D935" s="466">
        <f>D936+D937+D938+D939</f>
        <v>2000</v>
      </c>
      <c r="E935" s="466">
        <f>E936+E937+E938+E939</f>
        <v>2000</v>
      </c>
    </row>
    <row r="936" spans="1:5" ht="15.75" thickBot="1" x14ac:dyDescent="0.3">
      <c r="A936" s="464" t="s">
        <v>28</v>
      </c>
      <c r="B936" s="466">
        <v>2000</v>
      </c>
      <c r="C936" s="466">
        <v>2000</v>
      </c>
      <c r="D936" s="466">
        <v>2000</v>
      </c>
      <c r="E936" s="466">
        <v>2000</v>
      </c>
    </row>
    <row r="937" spans="1:5" ht="15.75" thickBot="1" x14ac:dyDescent="0.3">
      <c r="A937" s="464" t="s">
        <v>60</v>
      </c>
      <c r="B937" s="466"/>
      <c r="C937" s="466"/>
      <c r="D937" s="466"/>
      <c r="E937" s="466"/>
    </row>
    <row r="938" spans="1:5" ht="15.75" thickBot="1" x14ac:dyDescent="0.3">
      <c r="A938" s="545" t="s">
        <v>42</v>
      </c>
      <c r="B938" s="505"/>
      <c r="C938" s="505"/>
      <c r="D938" s="505"/>
      <c r="E938" s="505"/>
    </row>
    <row r="939" spans="1:5" ht="15.75" thickBot="1" x14ac:dyDescent="0.3">
      <c r="A939" s="546" t="s">
        <v>43</v>
      </c>
      <c r="B939" s="528"/>
      <c r="C939" s="528"/>
      <c r="D939" s="528"/>
      <c r="E939" s="528"/>
    </row>
    <row r="940" spans="1:5" ht="15.75" thickBot="1" x14ac:dyDescent="0.3">
      <c r="A940" s="547" t="s">
        <v>209</v>
      </c>
      <c r="B940" s="528">
        <f>B930+B935</f>
        <v>2000</v>
      </c>
      <c r="C940" s="528">
        <f>C930+C935</f>
        <v>2000</v>
      </c>
      <c r="D940" s="528">
        <f>D930+D935</f>
        <v>2000</v>
      </c>
      <c r="E940" s="528">
        <f>E930+E935</f>
        <v>2000</v>
      </c>
    </row>
    <row r="941" spans="1:5" ht="34.5" thickBot="1" x14ac:dyDescent="0.3">
      <c r="A941" s="506" t="s">
        <v>210</v>
      </c>
      <c r="B941" s="507" t="s">
        <v>1220</v>
      </c>
      <c r="C941" s="508" t="s">
        <v>981</v>
      </c>
      <c r="D941" s="509" t="s">
        <v>1069</v>
      </c>
      <c r="E941" s="510"/>
    </row>
    <row r="942" spans="1:5" ht="15.75" thickBot="1" x14ac:dyDescent="0.3">
      <c r="A942" s="403" t="s">
        <v>9</v>
      </c>
      <c r="B942" s="1870" t="s">
        <v>1220</v>
      </c>
      <c r="C942" s="1870"/>
      <c r="D942" s="1870"/>
      <c r="E942" s="1870"/>
    </row>
    <row r="943" spans="1:5" ht="15.75" thickBot="1" x14ac:dyDescent="0.3">
      <c r="A943" s="313" t="s">
        <v>13</v>
      </c>
      <c r="B943" s="1973"/>
      <c r="C943" s="1974"/>
      <c r="D943" s="1974"/>
      <c r="E943" s="1975"/>
    </row>
    <row r="944" spans="1:5" x14ac:dyDescent="0.25">
      <c r="A944" s="1189"/>
      <c r="B944" s="325">
        <v>2019</v>
      </c>
      <c r="C944" s="325">
        <v>2020</v>
      </c>
      <c r="D944" s="325">
        <v>2021</v>
      </c>
      <c r="E944" s="325">
        <v>2022</v>
      </c>
    </row>
    <row r="945" spans="1:6" ht="15.75" thickBot="1" x14ac:dyDescent="0.3">
      <c r="A945" s="1190"/>
      <c r="B945" s="354" t="s">
        <v>5</v>
      </c>
      <c r="C945" s="354" t="s">
        <v>6</v>
      </c>
      <c r="D945" s="354" t="s">
        <v>6</v>
      </c>
      <c r="E945" s="354" t="s">
        <v>6</v>
      </c>
    </row>
    <row r="946" spans="1:6" ht="34.5" customHeight="1" thickBot="1" x14ac:dyDescent="0.3">
      <c r="A946" s="313" t="s">
        <v>8</v>
      </c>
      <c r="B946" s="332">
        <v>1</v>
      </c>
      <c r="C946" s="332">
        <v>1</v>
      </c>
      <c r="D946" s="332">
        <v>1</v>
      </c>
      <c r="E946" s="332"/>
      <c r="F946" s="519"/>
    </row>
    <row r="947" spans="1:6" ht="15.75" thickBot="1" x14ac:dyDescent="0.3">
      <c r="A947" s="313" t="s">
        <v>14</v>
      </c>
      <c r="B947" s="355">
        <f>B965</f>
        <v>15000</v>
      </c>
      <c r="C947" s="355">
        <f t="shared" ref="C947:E947" si="79">C965</f>
        <v>15000</v>
      </c>
      <c r="D947" s="355">
        <f t="shared" si="79"/>
        <v>15000</v>
      </c>
      <c r="E947" s="355">
        <f t="shared" si="79"/>
        <v>15000</v>
      </c>
    </row>
    <row r="948" spans="1:6" ht="15.75" thickBot="1" x14ac:dyDescent="0.3">
      <c r="A948" s="313" t="s">
        <v>20</v>
      </c>
      <c r="B948" s="355">
        <f>B947/B946</f>
        <v>15000</v>
      </c>
      <c r="C948" s="355">
        <f t="shared" ref="C948:E948" si="80">C947/C946</f>
        <v>15000</v>
      </c>
      <c r="D948" s="355">
        <f t="shared" si="80"/>
        <v>15000</v>
      </c>
      <c r="E948" s="355" t="e">
        <f t="shared" si="80"/>
        <v>#DIV/0!</v>
      </c>
    </row>
    <row r="949" spans="1:6" ht="15.75" thickBot="1" x14ac:dyDescent="0.3">
      <c r="A949" s="313" t="s">
        <v>15</v>
      </c>
      <c r="B949" s="332" t="s">
        <v>19</v>
      </c>
      <c r="C949" s="461">
        <f>C946/B946-1</f>
        <v>0</v>
      </c>
      <c r="D949" s="461">
        <f t="shared" ref="D949:E951" si="81">D946/C946-1</f>
        <v>0</v>
      </c>
      <c r="E949" s="461">
        <f t="shared" si="81"/>
        <v>-1</v>
      </c>
    </row>
    <row r="950" spans="1:6" ht="15.75" thickBot="1" x14ac:dyDescent="0.3">
      <c r="A950" s="313" t="s">
        <v>16</v>
      </c>
      <c r="B950" s="332" t="s">
        <v>19</v>
      </c>
      <c r="C950" s="461">
        <f>C947/B947-1</f>
        <v>0</v>
      </c>
      <c r="D950" s="461">
        <f t="shared" si="81"/>
        <v>0</v>
      </c>
      <c r="E950" s="461">
        <f t="shared" si="81"/>
        <v>0</v>
      </c>
    </row>
    <row r="951" spans="1:6" ht="15.75" thickBot="1" x14ac:dyDescent="0.3">
      <c r="A951" s="313" t="s">
        <v>17</v>
      </c>
      <c r="B951" s="332" t="s">
        <v>19</v>
      </c>
      <c r="C951" s="461">
        <f>C948/B948-1</f>
        <v>0</v>
      </c>
      <c r="D951" s="461">
        <f t="shared" si="81"/>
        <v>0</v>
      </c>
      <c r="E951" s="461" t="e">
        <f t="shared" si="81"/>
        <v>#DIV/0!</v>
      </c>
    </row>
    <row r="952" spans="1:6" ht="15.75" thickBot="1" x14ac:dyDescent="0.3">
      <c r="A952" s="1210" t="s">
        <v>1221</v>
      </c>
      <c r="B952" s="1211"/>
      <c r="C952" s="1211"/>
      <c r="D952" s="1211"/>
      <c r="E952" s="1212"/>
    </row>
    <row r="953" spans="1:6" x14ac:dyDescent="0.25">
      <c r="A953" s="1189"/>
      <c r="B953" s="325">
        <v>2019</v>
      </c>
      <c r="C953" s="325">
        <v>2020</v>
      </c>
      <c r="D953" s="325">
        <v>2021</v>
      </c>
      <c r="E953" s="325">
        <v>2022</v>
      </c>
    </row>
    <row r="954" spans="1:6" ht="15.75" thickBot="1" x14ac:dyDescent="0.3">
      <c r="A954" s="1190"/>
      <c r="B954" s="354" t="s">
        <v>5</v>
      </c>
      <c r="C954" s="354" t="s">
        <v>6</v>
      </c>
      <c r="D954" s="354" t="s">
        <v>6</v>
      </c>
      <c r="E954" s="354" t="s">
        <v>6</v>
      </c>
    </row>
    <row r="955" spans="1:6" ht="15.75" thickBot="1" x14ac:dyDescent="0.3">
      <c r="A955" s="462" t="s">
        <v>59</v>
      </c>
      <c r="B955" s="463">
        <f>B956+B957+B958+B959</f>
        <v>0</v>
      </c>
      <c r="C955" s="463">
        <f t="shared" ref="C955:E955" si="82">C956+C957+C958+C959</f>
        <v>0</v>
      </c>
      <c r="D955" s="463">
        <f t="shared" si="82"/>
        <v>0</v>
      </c>
      <c r="E955" s="463">
        <f t="shared" si="82"/>
        <v>0</v>
      </c>
    </row>
    <row r="956" spans="1:6" ht="15.75" thickBot="1" x14ac:dyDescent="0.3">
      <c r="A956" s="464" t="s">
        <v>28</v>
      </c>
      <c r="B956" s="463"/>
      <c r="C956" s="463"/>
      <c r="D956" s="463"/>
      <c r="E956" s="463"/>
    </row>
    <row r="957" spans="1:6" ht="15.75" thickBot="1" x14ac:dyDescent="0.3">
      <c r="A957" s="464" t="s">
        <v>60</v>
      </c>
      <c r="B957" s="463"/>
      <c r="C957" s="463"/>
      <c r="D957" s="463"/>
      <c r="E957" s="463"/>
    </row>
    <row r="958" spans="1:6" ht="15.75" thickBot="1" x14ac:dyDescent="0.3">
      <c r="A958" s="464" t="s">
        <v>42</v>
      </c>
      <c r="B958" s="463"/>
      <c r="C958" s="463"/>
      <c r="D958" s="463"/>
      <c r="E958" s="463"/>
    </row>
    <row r="959" spans="1:6" ht="15.75" thickBot="1" x14ac:dyDescent="0.3">
      <c r="A959" s="464" t="s">
        <v>43</v>
      </c>
      <c r="B959" s="463"/>
      <c r="C959" s="463"/>
      <c r="D959" s="463"/>
      <c r="E959" s="463"/>
    </row>
    <row r="960" spans="1:6" ht="15.75" thickBot="1" x14ac:dyDescent="0.3">
      <c r="A960" s="462" t="s">
        <v>61</v>
      </c>
      <c r="B960" s="466">
        <f>B961+B962+B963+B964</f>
        <v>15000</v>
      </c>
      <c r="C960" s="466">
        <f t="shared" ref="C960:E960" si="83">C961+C962+C963+C964</f>
        <v>15000</v>
      </c>
      <c r="D960" s="466">
        <f t="shared" si="83"/>
        <v>15000</v>
      </c>
      <c r="E960" s="466">
        <f t="shared" si="83"/>
        <v>15000</v>
      </c>
    </row>
    <row r="961" spans="1:6" ht="15.75" thickBot="1" x14ac:dyDescent="0.3">
      <c r="A961" s="464" t="s">
        <v>28</v>
      </c>
      <c r="B961" s="466">
        <v>15000</v>
      </c>
      <c r="C961" s="466">
        <v>15000</v>
      </c>
      <c r="D961" s="466">
        <v>15000</v>
      </c>
      <c r="E961" s="466">
        <v>15000</v>
      </c>
    </row>
    <row r="962" spans="1:6" ht="15.75" thickBot="1" x14ac:dyDescent="0.3">
      <c r="A962" s="464" t="s">
        <v>60</v>
      </c>
      <c r="B962" s="466"/>
      <c r="C962" s="466"/>
      <c r="D962" s="466"/>
      <c r="E962" s="466"/>
    </row>
    <row r="963" spans="1:6" ht="15.75" thickBot="1" x14ac:dyDescent="0.3">
      <c r="A963" s="464" t="s">
        <v>42</v>
      </c>
      <c r="B963" s="466"/>
      <c r="C963" s="466"/>
      <c r="D963" s="466"/>
      <c r="E963" s="466"/>
    </row>
    <row r="964" spans="1:6" ht="15.75" thickBot="1" x14ac:dyDescent="0.3">
      <c r="A964" s="545" t="s">
        <v>43</v>
      </c>
      <c r="B964" s="505"/>
      <c r="C964" s="505"/>
      <c r="D964" s="505"/>
      <c r="E964" s="505"/>
    </row>
    <row r="965" spans="1:6" ht="15.75" thickBot="1" x14ac:dyDescent="0.3">
      <c r="A965" s="547" t="s">
        <v>211</v>
      </c>
      <c r="B965" s="528">
        <f>B955+B960</f>
        <v>15000</v>
      </c>
      <c r="C965" s="528">
        <f t="shared" ref="C965:E965" si="84">C955+C960</f>
        <v>15000</v>
      </c>
      <c r="D965" s="528">
        <f t="shared" si="84"/>
        <v>15000</v>
      </c>
      <c r="E965" s="528">
        <f t="shared" si="84"/>
        <v>15000</v>
      </c>
    </row>
    <row r="966" spans="1:6" ht="34.5" thickBot="1" x14ac:dyDescent="0.3">
      <c r="A966" s="506" t="s">
        <v>212</v>
      </c>
      <c r="B966" s="507" t="s">
        <v>1222</v>
      </c>
      <c r="C966" s="508" t="s">
        <v>981</v>
      </c>
      <c r="D966" s="509" t="s">
        <v>1223</v>
      </c>
      <c r="E966" s="510"/>
    </row>
    <row r="967" spans="1:6" ht="15.75" thickBot="1" x14ac:dyDescent="0.3">
      <c r="A967" s="313" t="s">
        <v>9</v>
      </c>
      <c r="B967" s="1219" t="s">
        <v>1222</v>
      </c>
      <c r="C967" s="1220"/>
      <c r="D967" s="1220"/>
      <c r="E967" s="1221"/>
    </row>
    <row r="968" spans="1:6" ht="15.75" thickBot="1" x14ac:dyDescent="0.3">
      <c r="A968" s="313" t="s">
        <v>13</v>
      </c>
      <c r="B968" s="1198"/>
      <c r="C968" s="1199"/>
      <c r="D968" s="1199"/>
      <c r="E968" s="1200"/>
    </row>
    <row r="969" spans="1:6" x14ac:dyDescent="0.25">
      <c r="A969" s="1189"/>
      <c r="B969" s="325">
        <v>2019</v>
      </c>
      <c r="C969" s="325">
        <v>2020</v>
      </c>
      <c r="D969" s="325">
        <v>2021</v>
      </c>
      <c r="E969" s="325">
        <v>2022</v>
      </c>
    </row>
    <row r="970" spans="1:6" ht="15.75" thickBot="1" x14ac:dyDescent="0.3">
      <c r="A970" s="1190"/>
      <c r="B970" s="354" t="s">
        <v>5</v>
      </c>
      <c r="C970" s="354" t="s">
        <v>6</v>
      </c>
      <c r="D970" s="354" t="s">
        <v>6</v>
      </c>
      <c r="E970" s="354" t="s">
        <v>6</v>
      </c>
    </row>
    <row r="971" spans="1:6" ht="15.75" thickBot="1" x14ac:dyDescent="0.3">
      <c r="A971" s="313" t="s">
        <v>8</v>
      </c>
      <c r="B971" s="332">
        <v>1</v>
      </c>
      <c r="C971" s="332">
        <v>1</v>
      </c>
      <c r="D971" s="332">
        <v>1</v>
      </c>
      <c r="E971" s="332">
        <v>1</v>
      </c>
      <c r="F971" s="519"/>
    </row>
    <row r="972" spans="1:6" ht="15.75" thickBot="1" x14ac:dyDescent="0.3">
      <c r="A972" s="313" t="s">
        <v>14</v>
      </c>
      <c r="B972" s="355">
        <f>B990</f>
        <v>960</v>
      </c>
      <c r="C972" s="355">
        <f t="shared" ref="C972:E972" si="85">C990</f>
        <v>2500</v>
      </c>
      <c r="D972" s="355">
        <f t="shared" si="85"/>
        <v>3000</v>
      </c>
      <c r="E972" s="355">
        <f t="shared" si="85"/>
        <v>3000</v>
      </c>
    </row>
    <row r="973" spans="1:6" ht="15.75" thickBot="1" x14ac:dyDescent="0.3">
      <c r="A973" s="313" t="s">
        <v>20</v>
      </c>
      <c r="B973" s="355">
        <f>B972/B971</f>
        <v>960</v>
      </c>
      <c r="C973" s="355">
        <f t="shared" ref="C973:E973" si="86">C972/C971</f>
        <v>2500</v>
      </c>
      <c r="D973" s="355">
        <f t="shared" si="86"/>
        <v>3000</v>
      </c>
      <c r="E973" s="355">
        <f t="shared" si="86"/>
        <v>3000</v>
      </c>
    </row>
    <row r="974" spans="1:6" ht="15.75" thickBot="1" x14ac:dyDescent="0.3">
      <c r="A974" s="313" t="s">
        <v>15</v>
      </c>
      <c r="B974" s="332" t="s">
        <v>19</v>
      </c>
      <c r="C974" s="461">
        <f>C971/B971-1</f>
        <v>0</v>
      </c>
      <c r="D974" s="461">
        <f t="shared" ref="D974:E976" si="87">D971/C971-1</f>
        <v>0</v>
      </c>
      <c r="E974" s="461">
        <f t="shared" si="87"/>
        <v>0</v>
      </c>
    </row>
    <row r="975" spans="1:6" ht="15.75" thickBot="1" x14ac:dyDescent="0.3">
      <c r="A975" s="313" t="s">
        <v>16</v>
      </c>
      <c r="B975" s="332" t="s">
        <v>19</v>
      </c>
      <c r="C975" s="461">
        <f>C972/B972-1</f>
        <v>1.6041666666666665</v>
      </c>
      <c r="D975" s="461">
        <f t="shared" si="87"/>
        <v>0.19999999999999996</v>
      </c>
      <c r="E975" s="461">
        <f t="shared" si="87"/>
        <v>0</v>
      </c>
    </row>
    <row r="976" spans="1:6" ht="15.75" thickBot="1" x14ac:dyDescent="0.3">
      <c r="A976" s="313" t="s">
        <v>17</v>
      </c>
      <c r="B976" s="332" t="s">
        <v>19</v>
      </c>
      <c r="C976" s="461">
        <f>C973/B973-1</f>
        <v>1.6041666666666665</v>
      </c>
      <c r="D976" s="461">
        <f t="shared" si="87"/>
        <v>0.19999999999999996</v>
      </c>
      <c r="E976" s="461">
        <f t="shared" si="87"/>
        <v>0</v>
      </c>
    </row>
    <row r="977" spans="1:5" ht="15.75" thickBot="1" x14ac:dyDescent="0.3">
      <c r="A977" s="1210" t="s">
        <v>1224</v>
      </c>
      <c r="B977" s="1211"/>
      <c r="C977" s="1211"/>
      <c r="D977" s="1211"/>
      <c r="E977" s="1212"/>
    </row>
    <row r="978" spans="1:5" x14ac:dyDescent="0.25">
      <c r="A978" s="1189"/>
      <c r="B978" s="325">
        <v>2019</v>
      </c>
      <c r="C978" s="325">
        <v>2020</v>
      </c>
      <c r="D978" s="325">
        <v>2021</v>
      </c>
      <c r="E978" s="325">
        <v>2022</v>
      </c>
    </row>
    <row r="979" spans="1:5" ht="15.75" thickBot="1" x14ac:dyDescent="0.3">
      <c r="A979" s="1190"/>
      <c r="B979" s="354" t="s">
        <v>5</v>
      </c>
      <c r="C979" s="354" t="s">
        <v>6</v>
      </c>
      <c r="D979" s="354" t="s">
        <v>6</v>
      </c>
      <c r="E979" s="354" t="s">
        <v>6</v>
      </c>
    </row>
    <row r="980" spans="1:5" ht="15.75" thickBot="1" x14ac:dyDescent="0.3">
      <c r="A980" s="462" t="s">
        <v>59</v>
      </c>
      <c r="B980" s="463">
        <f>B981+B982+B983+B984</f>
        <v>0</v>
      </c>
      <c r="C980" s="463">
        <f t="shared" ref="C980:E980" si="88">C981+C982+C983+C984</f>
        <v>0</v>
      </c>
      <c r="D980" s="463">
        <f t="shared" si="88"/>
        <v>0</v>
      </c>
      <c r="E980" s="463">
        <f t="shared" si="88"/>
        <v>0</v>
      </c>
    </row>
    <row r="981" spans="1:5" ht="15.75" thickBot="1" x14ac:dyDescent="0.3">
      <c r="A981" s="464" t="s">
        <v>28</v>
      </c>
      <c r="B981" s="463"/>
      <c r="C981" s="463"/>
      <c r="D981" s="463"/>
      <c r="E981" s="463"/>
    </row>
    <row r="982" spans="1:5" ht="15.75" thickBot="1" x14ac:dyDescent="0.3">
      <c r="A982" s="464" t="s">
        <v>60</v>
      </c>
      <c r="B982" s="463"/>
      <c r="C982" s="463"/>
      <c r="D982" s="463"/>
      <c r="E982" s="463"/>
    </row>
    <row r="983" spans="1:5" ht="15.75" thickBot="1" x14ac:dyDescent="0.3">
      <c r="A983" s="464" t="s">
        <v>42</v>
      </c>
      <c r="B983" s="463"/>
      <c r="C983" s="463"/>
      <c r="D983" s="463"/>
      <c r="E983" s="463"/>
    </row>
    <row r="984" spans="1:5" ht="15.75" thickBot="1" x14ac:dyDescent="0.3">
      <c r="A984" s="464" t="s">
        <v>43</v>
      </c>
      <c r="B984" s="463"/>
      <c r="C984" s="463"/>
      <c r="D984" s="463"/>
      <c r="E984" s="463"/>
    </row>
    <row r="985" spans="1:5" ht="15.75" thickBot="1" x14ac:dyDescent="0.3">
      <c r="A985" s="462" t="s">
        <v>61</v>
      </c>
      <c r="B985" s="466">
        <f>B986+B987+B988+B989</f>
        <v>960</v>
      </c>
      <c r="C985" s="466">
        <f t="shared" ref="C985:E985" si="89">C986+C987+C988+C989</f>
        <v>2500</v>
      </c>
      <c r="D985" s="466">
        <f t="shared" si="89"/>
        <v>3000</v>
      </c>
      <c r="E985" s="466">
        <f t="shared" si="89"/>
        <v>3000</v>
      </c>
    </row>
    <row r="986" spans="1:5" ht="15.75" thickBot="1" x14ac:dyDescent="0.3">
      <c r="A986" s="464" t="s">
        <v>28</v>
      </c>
      <c r="B986" s="466">
        <v>960</v>
      </c>
      <c r="C986" s="466">
        <v>2500</v>
      </c>
      <c r="D986" s="466">
        <v>3000</v>
      </c>
      <c r="E986" s="466">
        <v>3000</v>
      </c>
    </row>
    <row r="987" spans="1:5" ht="15.75" thickBot="1" x14ac:dyDescent="0.3">
      <c r="A987" s="545" t="s">
        <v>60</v>
      </c>
      <c r="B987" s="505"/>
      <c r="C987" s="505"/>
      <c r="D987" s="505"/>
      <c r="E987" s="505"/>
    </row>
    <row r="988" spans="1:5" ht="15.75" thickBot="1" x14ac:dyDescent="0.3">
      <c r="A988" s="546" t="s">
        <v>42</v>
      </c>
      <c r="B988" s="528"/>
      <c r="C988" s="528"/>
      <c r="D988" s="528"/>
      <c r="E988" s="528"/>
    </row>
    <row r="989" spans="1:5" ht="15.75" thickBot="1" x14ac:dyDescent="0.3">
      <c r="A989" s="546" t="s">
        <v>43</v>
      </c>
      <c r="B989" s="528"/>
      <c r="C989" s="528"/>
      <c r="D989" s="528"/>
      <c r="E989" s="528"/>
    </row>
    <row r="990" spans="1:5" ht="15.75" thickBot="1" x14ac:dyDescent="0.3">
      <c r="A990" s="547" t="s">
        <v>213</v>
      </c>
      <c r="B990" s="528">
        <f>B980+B985</f>
        <v>960</v>
      </c>
      <c r="C990" s="528">
        <f t="shared" ref="C990:E990" si="90">C980+C985</f>
        <v>2500</v>
      </c>
      <c r="D990" s="528">
        <f t="shared" si="90"/>
        <v>3000</v>
      </c>
      <c r="E990" s="528">
        <f t="shared" si="90"/>
        <v>3000</v>
      </c>
    </row>
    <row r="991" spans="1:5" ht="34.5" thickBot="1" x14ac:dyDescent="0.3">
      <c r="A991" s="506" t="s">
        <v>214</v>
      </c>
      <c r="B991" s="507" t="s">
        <v>1225</v>
      </c>
      <c r="C991" s="508" t="s">
        <v>981</v>
      </c>
      <c r="D991" s="509" t="s">
        <v>1226</v>
      </c>
      <c r="E991" s="510"/>
    </row>
    <row r="992" spans="1:5" ht="15.75" thickBot="1" x14ac:dyDescent="0.3">
      <c r="A992" s="313" t="s">
        <v>9</v>
      </c>
      <c r="B992" s="1219" t="s">
        <v>1225</v>
      </c>
      <c r="C992" s="1220"/>
      <c r="D992" s="1220"/>
      <c r="E992" s="1221"/>
    </row>
    <row r="993" spans="1:6" ht="15.75" thickBot="1" x14ac:dyDescent="0.3">
      <c r="A993" s="313" t="s">
        <v>13</v>
      </c>
      <c r="B993" s="1198"/>
      <c r="C993" s="1199"/>
      <c r="D993" s="1199"/>
      <c r="E993" s="1200"/>
    </row>
    <row r="994" spans="1:6" x14ac:dyDescent="0.25">
      <c r="A994" s="1189"/>
      <c r="B994" s="325">
        <v>2019</v>
      </c>
      <c r="C994" s="325">
        <v>2020</v>
      </c>
      <c r="D994" s="325">
        <v>2021</v>
      </c>
      <c r="E994" s="325">
        <v>2022</v>
      </c>
    </row>
    <row r="995" spans="1:6" ht="15.75" thickBot="1" x14ac:dyDescent="0.3">
      <c r="A995" s="1190"/>
      <c r="B995" s="354" t="s">
        <v>5</v>
      </c>
      <c r="C995" s="354" t="s">
        <v>6</v>
      </c>
      <c r="D995" s="354" t="s">
        <v>6</v>
      </c>
      <c r="E995" s="354" t="s">
        <v>6</v>
      </c>
    </row>
    <row r="996" spans="1:6" ht="15.75" thickBot="1" x14ac:dyDescent="0.3">
      <c r="A996" s="313" t="s">
        <v>8</v>
      </c>
      <c r="B996" s="332">
        <v>1</v>
      </c>
      <c r="C996" s="332">
        <v>1</v>
      </c>
      <c r="D996" s="332">
        <v>1</v>
      </c>
      <c r="E996" s="332">
        <v>1</v>
      </c>
      <c r="F996" s="519"/>
    </row>
    <row r="997" spans="1:6" ht="15.75" thickBot="1" x14ac:dyDescent="0.3">
      <c r="A997" s="313" t="s">
        <v>14</v>
      </c>
      <c r="B997" s="355">
        <f>B1015</f>
        <v>4000</v>
      </c>
      <c r="C997" s="355">
        <f t="shared" ref="C997:E997" si="91">C1015</f>
        <v>12000</v>
      </c>
      <c r="D997" s="355">
        <f t="shared" si="91"/>
        <v>12000</v>
      </c>
      <c r="E997" s="355">
        <f t="shared" si="91"/>
        <v>12000</v>
      </c>
    </row>
    <row r="998" spans="1:6" ht="15.75" thickBot="1" x14ac:dyDescent="0.3">
      <c r="A998" s="313" t="s">
        <v>20</v>
      </c>
      <c r="B998" s="355">
        <f>B997/B996</f>
        <v>4000</v>
      </c>
      <c r="C998" s="355">
        <f t="shared" ref="C998:E998" si="92">C997/C996</f>
        <v>12000</v>
      </c>
      <c r="D998" s="355">
        <f t="shared" si="92"/>
        <v>12000</v>
      </c>
      <c r="E998" s="355">
        <f t="shared" si="92"/>
        <v>12000</v>
      </c>
    </row>
    <row r="999" spans="1:6" ht="15.75" thickBot="1" x14ac:dyDescent="0.3">
      <c r="A999" s="313" t="s">
        <v>15</v>
      </c>
      <c r="B999" s="332" t="s">
        <v>19</v>
      </c>
      <c r="C999" s="461">
        <f>C996/B996-1</f>
        <v>0</v>
      </c>
      <c r="D999" s="461">
        <f t="shared" ref="D999:E1001" si="93">D996/C996-1</f>
        <v>0</v>
      </c>
      <c r="E999" s="461">
        <f t="shared" si="93"/>
        <v>0</v>
      </c>
    </row>
    <row r="1000" spans="1:6" ht="15.75" thickBot="1" x14ac:dyDescent="0.3">
      <c r="A1000" s="313" t="s">
        <v>16</v>
      </c>
      <c r="B1000" s="332" t="s">
        <v>19</v>
      </c>
      <c r="C1000" s="461">
        <f>C997/B997-1</f>
        <v>2</v>
      </c>
      <c r="D1000" s="461">
        <f t="shared" si="93"/>
        <v>0</v>
      </c>
      <c r="E1000" s="461">
        <f t="shared" si="93"/>
        <v>0</v>
      </c>
    </row>
    <row r="1001" spans="1:6" ht="15.75" thickBot="1" x14ac:dyDescent="0.3">
      <c r="A1001" s="313" t="s">
        <v>17</v>
      </c>
      <c r="B1001" s="332" t="s">
        <v>19</v>
      </c>
      <c r="C1001" s="461">
        <f>C998/B998-1</f>
        <v>2</v>
      </c>
      <c r="D1001" s="461">
        <f t="shared" si="93"/>
        <v>0</v>
      </c>
      <c r="E1001" s="461">
        <f t="shared" si="93"/>
        <v>0</v>
      </c>
    </row>
    <row r="1002" spans="1:6" ht="15.75" thickBot="1" x14ac:dyDescent="0.3">
      <c r="A1002" s="1210" t="s">
        <v>1227</v>
      </c>
      <c r="B1002" s="1211"/>
      <c r="C1002" s="1211"/>
      <c r="D1002" s="1211"/>
      <c r="E1002" s="1212"/>
    </row>
    <row r="1003" spans="1:6" x14ac:dyDescent="0.25">
      <c r="A1003" s="1189"/>
      <c r="B1003" s="325">
        <v>2019</v>
      </c>
      <c r="C1003" s="325">
        <v>2020</v>
      </c>
      <c r="D1003" s="325">
        <v>2021</v>
      </c>
      <c r="E1003" s="325">
        <v>2022</v>
      </c>
    </row>
    <row r="1004" spans="1:6" ht="15.75" thickBot="1" x14ac:dyDescent="0.3">
      <c r="A1004" s="1190"/>
      <c r="B1004" s="354" t="s">
        <v>5</v>
      </c>
      <c r="C1004" s="354" t="s">
        <v>6</v>
      </c>
      <c r="D1004" s="354" t="s">
        <v>6</v>
      </c>
      <c r="E1004" s="354" t="s">
        <v>6</v>
      </c>
    </row>
    <row r="1005" spans="1:6" ht="15.75" thickBot="1" x14ac:dyDescent="0.3">
      <c r="A1005" s="462" t="s">
        <v>59</v>
      </c>
      <c r="B1005" s="463">
        <f>B1006+B1007+B1008+B1009</f>
        <v>0</v>
      </c>
      <c r="C1005" s="463">
        <f t="shared" ref="C1005:E1005" si="94">C1006+C1007+C1008+C1009</f>
        <v>0</v>
      </c>
      <c r="D1005" s="463">
        <f t="shared" si="94"/>
        <v>0</v>
      </c>
      <c r="E1005" s="463">
        <f t="shared" si="94"/>
        <v>0</v>
      </c>
    </row>
    <row r="1006" spans="1:6" ht="15.75" thickBot="1" x14ac:dyDescent="0.3">
      <c r="A1006" s="464" t="s">
        <v>28</v>
      </c>
      <c r="B1006" s="463"/>
      <c r="C1006" s="463"/>
      <c r="D1006" s="463"/>
      <c r="E1006" s="463"/>
    </row>
    <row r="1007" spans="1:6" ht="15.75" thickBot="1" x14ac:dyDescent="0.3">
      <c r="A1007" s="464" t="s">
        <v>60</v>
      </c>
      <c r="B1007" s="463"/>
      <c r="C1007" s="463"/>
      <c r="D1007" s="463"/>
      <c r="E1007" s="463"/>
    </row>
    <row r="1008" spans="1:6" ht="15.75" thickBot="1" x14ac:dyDescent="0.3">
      <c r="A1008" s="464" t="s">
        <v>42</v>
      </c>
      <c r="B1008" s="463"/>
      <c r="C1008" s="463"/>
      <c r="D1008" s="463"/>
      <c r="E1008" s="463"/>
    </row>
    <row r="1009" spans="1:6" ht="15.75" thickBot="1" x14ac:dyDescent="0.3">
      <c r="A1009" s="464" t="s">
        <v>43</v>
      </c>
      <c r="B1009" s="463"/>
      <c r="C1009" s="463"/>
      <c r="D1009" s="463"/>
      <c r="E1009" s="463"/>
    </row>
    <row r="1010" spans="1:6" ht="15.75" thickBot="1" x14ac:dyDescent="0.3">
      <c r="A1010" s="462" t="s">
        <v>61</v>
      </c>
      <c r="B1010" s="466">
        <f>B1011+B1012+B1013+B1014</f>
        <v>4000</v>
      </c>
      <c r="C1010" s="466">
        <f t="shared" ref="C1010:E1010" si="95">C1011+C1012+C1013+C1014</f>
        <v>12000</v>
      </c>
      <c r="D1010" s="466">
        <f t="shared" si="95"/>
        <v>12000</v>
      </c>
      <c r="E1010" s="466">
        <f t="shared" si="95"/>
        <v>12000</v>
      </c>
    </row>
    <row r="1011" spans="1:6" ht="15.75" thickBot="1" x14ac:dyDescent="0.3">
      <c r="A1011" s="464" t="s">
        <v>28</v>
      </c>
      <c r="B1011" s="466">
        <v>4000</v>
      </c>
      <c r="C1011" s="466">
        <v>12000</v>
      </c>
      <c r="D1011" s="466">
        <v>12000</v>
      </c>
      <c r="E1011" s="466">
        <v>12000</v>
      </c>
    </row>
    <row r="1012" spans="1:6" ht="15.75" thickBot="1" x14ac:dyDescent="0.3">
      <c r="A1012" s="464" t="s">
        <v>60</v>
      </c>
      <c r="B1012" s="466"/>
      <c r="C1012" s="466"/>
      <c r="D1012" s="466"/>
      <c r="E1012" s="466"/>
    </row>
    <row r="1013" spans="1:6" ht="15.75" thickBot="1" x14ac:dyDescent="0.3">
      <c r="A1013" s="545" t="s">
        <v>42</v>
      </c>
      <c r="B1013" s="505"/>
      <c r="C1013" s="505"/>
      <c r="D1013" s="505"/>
      <c r="E1013" s="505"/>
    </row>
    <row r="1014" spans="1:6" ht="15.75" thickBot="1" x14ac:dyDescent="0.3">
      <c r="A1014" s="546" t="s">
        <v>43</v>
      </c>
      <c r="B1014" s="528"/>
      <c r="C1014" s="528"/>
      <c r="D1014" s="528"/>
      <c r="E1014" s="528"/>
    </row>
    <row r="1015" spans="1:6" ht="15.75" thickBot="1" x14ac:dyDescent="0.3">
      <c r="A1015" s="547" t="s">
        <v>215</v>
      </c>
      <c r="B1015" s="528">
        <f>B1005+B1010</f>
        <v>4000</v>
      </c>
      <c r="C1015" s="528">
        <f t="shared" ref="C1015:E1015" si="96">C1005+C1010</f>
        <v>12000</v>
      </c>
      <c r="D1015" s="528">
        <f t="shared" si="96"/>
        <v>12000</v>
      </c>
      <c r="E1015" s="528">
        <f t="shared" si="96"/>
        <v>12000</v>
      </c>
    </row>
    <row r="1016" spans="1:6" ht="34.5" thickBot="1" x14ac:dyDescent="0.3">
      <c r="A1016" s="506" t="s">
        <v>311</v>
      </c>
      <c r="B1016" s="507" t="s">
        <v>1228</v>
      </c>
      <c r="C1016" s="508" t="s">
        <v>981</v>
      </c>
      <c r="D1016" s="509" t="s">
        <v>1229</v>
      </c>
      <c r="E1016" s="510"/>
    </row>
    <row r="1017" spans="1:6" ht="15.75" customHeight="1" thickBot="1" x14ac:dyDescent="0.3">
      <c r="A1017" s="313" t="s">
        <v>9</v>
      </c>
      <c r="B1017" s="1219" t="s">
        <v>1228</v>
      </c>
      <c r="C1017" s="1220"/>
      <c r="D1017" s="1220"/>
      <c r="E1017" s="1221"/>
    </row>
    <row r="1018" spans="1:6" ht="15.75" thickBot="1" x14ac:dyDescent="0.3">
      <c r="A1018" s="313" t="s">
        <v>13</v>
      </c>
      <c r="B1018" s="1198"/>
      <c r="C1018" s="1199"/>
      <c r="D1018" s="1199"/>
      <c r="E1018" s="1200"/>
    </row>
    <row r="1019" spans="1:6" x14ac:dyDescent="0.25">
      <c r="A1019" s="1189"/>
      <c r="B1019" s="325">
        <v>2019</v>
      </c>
      <c r="C1019" s="325">
        <v>2020</v>
      </c>
      <c r="D1019" s="325">
        <v>2021</v>
      </c>
      <c r="E1019" s="325">
        <v>2022</v>
      </c>
    </row>
    <row r="1020" spans="1:6" ht="15.75" thickBot="1" x14ac:dyDescent="0.3">
      <c r="A1020" s="1190"/>
      <c r="B1020" s="354" t="s">
        <v>5</v>
      </c>
      <c r="C1020" s="354" t="s">
        <v>6</v>
      </c>
      <c r="D1020" s="354" t="s">
        <v>6</v>
      </c>
      <c r="E1020" s="354" t="s">
        <v>6</v>
      </c>
    </row>
    <row r="1021" spans="1:6" ht="15.75" thickBot="1" x14ac:dyDescent="0.3">
      <c r="A1021" s="313" t="s">
        <v>8</v>
      </c>
      <c r="B1021" s="332">
        <v>1</v>
      </c>
      <c r="C1021" s="332">
        <v>1</v>
      </c>
      <c r="D1021" s="332">
        <v>1</v>
      </c>
      <c r="E1021" s="332">
        <v>1</v>
      </c>
      <c r="F1021" s="519"/>
    </row>
    <row r="1022" spans="1:6" ht="15.75" thickBot="1" x14ac:dyDescent="0.3">
      <c r="A1022" s="313" t="s">
        <v>14</v>
      </c>
      <c r="B1022" s="355">
        <f>B1040</f>
        <v>2000</v>
      </c>
      <c r="C1022" s="355">
        <f t="shared" ref="C1022:E1022" si="97">C1040</f>
        <v>3000</v>
      </c>
      <c r="D1022" s="355">
        <f t="shared" si="97"/>
        <v>3000</v>
      </c>
      <c r="E1022" s="355">
        <f t="shared" si="97"/>
        <v>3000</v>
      </c>
    </row>
    <row r="1023" spans="1:6" ht="15.75" thickBot="1" x14ac:dyDescent="0.3">
      <c r="A1023" s="313" t="s">
        <v>20</v>
      </c>
      <c r="B1023" s="355">
        <f>B1022/B1021</f>
        <v>2000</v>
      </c>
      <c r="C1023" s="355">
        <f t="shared" ref="C1023:E1023" si="98">C1022/C1021</f>
        <v>3000</v>
      </c>
      <c r="D1023" s="355">
        <f t="shared" si="98"/>
        <v>3000</v>
      </c>
      <c r="E1023" s="355">
        <f t="shared" si="98"/>
        <v>3000</v>
      </c>
    </row>
    <row r="1024" spans="1:6" ht="15.75" thickBot="1" x14ac:dyDescent="0.3">
      <c r="A1024" s="313" t="s">
        <v>15</v>
      </c>
      <c r="B1024" s="332" t="s">
        <v>19</v>
      </c>
      <c r="C1024" s="461">
        <f>C1021/B1021-1</f>
        <v>0</v>
      </c>
      <c r="D1024" s="461">
        <f t="shared" ref="D1024:E1026" si="99">D1021/C1021-1</f>
        <v>0</v>
      </c>
      <c r="E1024" s="461">
        <f t="shared" si="99"/>
        <v>0</v>
      </c>
    </row>
    <row r="1025" spans="1:5" ht="15.75" thickBot="1" x14ac:dyDescent="0.3">
      <c r="A1025" s="313" t="s">
        <v>16</v>
      </c>
      <c r="B1025" s="332" t="s">
        <v>19</v>
      </c>
      <c r="C1025" s="461">
        <f>C1022/B1022-1</f>
        <v>0.5</v>
      </c>
      <c r="D1025" s="461">
        <f t="shared" si="99"/>
        <v>0</v>
      </c>
      <c r="E1025" s="461">
        <f t="shared" si="99"/>
        <v>0</v>
      </c>
    </row>
    <row r="1026" spans="1:5" ht="15.75" thickBot="1" x14ac:dyDescent="0.3">
      <c r="A1026" s="313" t="s">
        <v>17</v>
      </c>
      <c r="B1026" s="332" t="s">
        <v>19</v>
      </c>
      <c r="C1026" s="461">
        <f>C1023/B1023-1</f>
        <v>0.5</v>
      </c>
      <c r="D1026" s="461">
        <f t="shared" si="99"/>
        <v>0</v>
      </c>
      <c r="E1026" s="461">
        <f t="shared" si="99"/>
        <v>0</v>
      </c>
    </row>
    <row r="1027" spans="1:5" ht="15.75" thickBot="1" x14ac:dyDescent="0.3">
      <c r="A1027" s="1210" t="s">
        <v>1219</v>
      </c>
      <c r="B1027" s="1211"/>
      <c r="C1027" s="1211"/>
      <c r="D1027" s="1211"/>
      <c r="E1027" s="1212"/>
    </row>
    <row r="1028" spans="1:5" x14ac:dyDescent="0.25">
      <c r="A1028" s="1189"/>
      <c r="B1028" s="325">
        <v>2019</v>
      </c>
      <c r="C1028" s="325">
        <v>2020</v>
      </c>
      <c r="D1028" s="325">
        <v>2021</v>
      </c>
      <c r="E1028" s="325">
        <v>2022</v>
      </c>
    </row>
    <row r="1029" spans="1:5" ht="15.75" thickBot="1" x14ac:dyDescent="0.3">
      <c r="A1029" s="1190"/>
      <c r="B1029" s="354" t="s">
        <v>5</v>
      </c>
      <c r="C1029" s="354" t="s">
        <v>6</v>
      </c>
      <c r="D1029" s="354" t="s">
        <v>6</v>
      </c>
      <c r="E1029" s="354" t="s">
        <v>6</v>
      </c>
    </row>
    <row r="1030" spans="1:5" ht="15.75" thickBot="1" x14ac:dyDescent="0.3">
      <c r="A1030" s="462" t="s">
        <v>59</v>
      </c>
      <c r="B1030" s="463">
        <f>B1031+B1032+B1033+B1034</f>
        <v>0</v>
      </c>
      <c r="C1030" s="463">
        <f t="shared" ref="C1030:E1030" si="100">C1031+C1032+C1033+C1034</f>
        <v>0</v>
      </c>
      <c r="D1030" s="463">
        <f t="shared" si="100"/>
        <v>0</v>
      </c>
      <c r="E1030" s="463">
        <f t="shared" si="100"/>
        <v>0</v>
      </c>
    </row>
    <row r="1031" spans="1:5" ht="15.75" thickBot="1" x14ac:dyDescent="0.3">
      <c r="A1031" s="464" t="s">
        <v>28</v>
      </c>
      <c r="B1031" s="463"/>
      <c r="C1031" s="463"/>
      <c r="D1031" s="463"/>
      <c r="E1031" s="463"/>
    </row>
    <row r="1032" spans="1:5" ht="15.75" thickBot="1" x14ac:dyDescent="0.3">
      <c r="A1032" s="464" t="s">
        <v>60</v>
      </c>
      <c r="B1032" s="463"/>
      <c r="C1032" s="463"/>
      <c r="D1032" s="463"/>
      <c r="E1032" s="463"/>
    </row>
    <row r="1033" spans="1:5" ht="15.75" thickBot="1" x14ac:dyDescent="0.3">
      <c r="A1033" s="464" t="s">
        <v>42</v>
      </c>
      <c r="B1033" s="463"/>
      <c r="C1033" s="463"/>
      <c r="D1033" s="463"/>
      <c r="E1033" s="463"/>
    </row>
    <row r="1034" spans="1:5" ht="15.75" thickBot="1" x14ac:dyDescent="0.3">
      <c r="A1034" s="464" t="s">
        <v>43</v>
      </c>
      <c r="B1034" s="463"/>
      <c r="C1034" s="463"/>
      <c r="D1034" s="463"/>
      <c r="E1034" s="463"/>
    </row>
    <row r="1035" spans="1:5" ht="15.75" thickBot="1" x14ac:dyDescent="0.3">
      <c r="A1035" s="462" t="s">
        <v>61</v>
      </c>
      <c r="B1035" s="466">
        <f>B1036+B1037+B1038+B1039</f>
        <v>2000</v>
      </c>
      <c r="C1035" s="466">
        <f t="shared" ref="C1035:E1035" si="101">C1036+C1037+C1038+C1039</f>
        <v>3000</v>
      </c>
      <c r="D1035" s="466">
        <f t="shared" si="101"/>
        <v>3000</v>
      </c>
      <c r="E1035" s="466">
        <f t="shared" si="101"/>
        <v>3000</v>
      </c>
    </row>
    <row r="1036" spans="1:5" ht="15.75" thickBot="1" x14ac:dyDescent="0.3">
      <c r="A1036" s="464" t="s">
        <v>28</v>
      </c>
      <c r="B1036" s="466">
        <v>2000</v>
      </c>
      <c r="C1036" s="466">
        <v>3000</v>
      </c>
      <c r="D1036" s="466">
        <v>3000</v>
      </c>
      <c r="E1036" s="466">
        <v>3000</v>
      </c>
    </row>
    <row r="1037" spans="1:5" ht="15.75" thickBot="1" x14ac:dyDescent="0.3">
      <c r="A1037" s="464" t="s">
        <v>60</v>
      </c>
      <c r="B1037" s="466"/>
      <c r="C1037" s="466"/>
      <c r="D1037" s="466"/>
      <c r="E1037" s="466"/>
    </row>
    <row r="1038" spans="1:5" ht="15.75" thickBot="1" x14ac:dyDescent="0.3">
      <c r="A1038" s="545" t="s">
        <v>42</v>
      </c>
      <c r="B1038" s="505"/>
      <c r="C1038" s="505"/>
      <c r="D1038" s="505"/>
      <c r="E1038" s="505"/>
    </row>
    <row r="1039" spans="1:5" ht="15.75" thickBot="1" x14ac:dyDescent="0.3">
      <c r="A1039" s="546" t="s">
        <v>43</v>
      </c>
      <c r="B1039" s="528"/>
      <c r="C1039" s="528"/>
      <c r="D1039" s="528"/>
      <c r="E1039" s="528"/>
    </row>
    <row r="1040" spans="1:5" ht="15.75" thickBot="1" x14ac:dyDescent="0.3">
      <c r="A1040" s="547" t="s">
        <v>315</v>
      </c>
      <c r="B1040" s="528">
        <f>B1030+B1035</f>
        <v>2000</v>
      </c>
      <c r="C1040" s="528">
        <f t="shared" ref="C1040:E1040" si="102">C1030+C1035</f>
        <v>3000</v>
      </c>
      <c r="D1040" s="528">
        <f t="shared" si="102"/>
        <v>3000</v>
      </c>
      <c r="E1040" s="528">
        <f t="shared" si="102"/>
        <v>3000</v>
      </c>
    </row>
    <row r="1041" spans="1:6" ht="45.75" thickBot="1" x14ac:dyDescent="0.3">
      <c r="A1041" s="506" t="s">
        <v>318</v>
      </c>
      <c r="B1041" s="507" t="s">
        <v>1230</v>
      </c>
      <c r="C1041" s="508" t="s">
        <v>981</v>
      </c>
      <c r="D1041" s="509" t="s">
        <v>1231</v>
      </c>
      <c r="E1041" s="510"/>
    </row>
    <row r="1042" spans="1:6" ht="15.75" thickBot="1" x14ac:dyDescent="0.3">
      <c r="A1042" s="313" t="s">
        <v>9</v>
      </c>
      <c r="B1042" s="1219"/>
      <c r="C1042" s="1220"/>
      <c r="D1042" s="1220"/>
      <c r="E1042" s="1221"/>
    </row>
    <row r="1043" spans="1:6" ht="15.75" thickBot="1" x14ac:dyDescent="0.3">
      <c r="A1043" s="313" t="s">
        <v>13</v>
      </c>
      <c r="B1043" s="1198"/>
      <c r="C1043" s="1199"/>
      <c r="D1043" s="1199"/>
      <c r="E1043" s="1200"/>
    </row>
    <row r="1044" spans="1:6" x14ac:dyDescent="0.25">
      <c r="A1044" s="1189"/>
      <c r="B1044" s="325">
        <v>2019</v>
      </c>
      <c r="C1044" s="325">
        <v>2020</v>
      </c>
      <c r="D1044" s="325">
        <v>2021</v>
      </c>
      <c r="E1044" s="325">
        <v>2022</v>
      </c>
    </row>
    <row r="1045" spans="1:6" ht="15.75" thickBot="1" x14ac:dyDescent="0.3">
      <c r="A1045" s="1190"/>
      <c r="B1045" s="354" t="s">
        <v>5</v>
      </c>
      <c r="C1045" s="354" t="s">
        <v>6</v>
      </c>
      <c r="D1045" s="354" t="s">
        <v>6</v>
      </c>
      <c r="E1045" s="354" t="s">
        <v>6</v>
      </c>
    </row>
    <row r="1046" spans="1:6" ht="27" customHeight="1" thickBot="1" x14ac:dyDescent="0.3">
      <c r="A1046" s="313" t="s">
        <v>8</v>
      </c>
      <c r="B1046" s="332">
        <v>0</v>
      </c>
      <c r="C1046" s="332">
        <v>1</v>
      </c>
      <c r="D1046" s="332">
        <v>1</v>
      </c>
      <c r="E1046" s="332">
        <v>1</v>
      </c>
      <c r="F1046" s="519"/>
    </row>
    <row r="1047" spans="1:6" ht="15.75" thickBot="1" x14ac:dyDescent="0.3">
      <c r="A1047" s="313" t="s">
        <v>14</v>
      </c>
      <c r="B1047" s="355">
        <f>B1065</f>
        <v>0</v>
      </c>
      <c r="C1047" s="355">
        <f t="shared" ref="C1047:E1047" si="103">C1065</f>
        <v>3000</v>
      </c>
      <c r="D1047" s="355">
        <f t="shared" si="103"/>
        <v>3000</v>
      </c>
      <c r="E1047" s="355">
        <f t="shared" si="103"/>
        <v>3000</v>
      </c>
    </row>
    <row r="1048" spans="1:6" ht="15.75" thickBot="1" x14ac:dyDescent="0.3">
      <c r="A1048" s="313" t="s">
        <v>20</v>
      </c>
      <c r="B1048" s="355" t="e">
        <f>B1047/B1046</f>
        <v>#DIV/0!</v>
      </c>
      <c r="C1048" s="355">
        <f t="shared" ref="C1048:E1048" si="104">C1047/C1046</f>
        <v>3000</v>
      </c>
      <c r="D1048" s="355">
        <f t="shared" si="104"/>
        <v>3000</v>
      </c>
      <c r="E1048" s="355">
        <f t="shared" si="104"/>
        <v>3000</v>
      </c>
    </row>
    <row r="1049" spans="1:6" ht="15.75" thickBot="1" x14ac:dyDescent="0.3">
      <c r="A1049" s="313" t="s">
        <v>15</v>
      </c>
      <c r="B1049" s="332" t="s">
        <v>19</v>
      </c>
      <c r="C1049" s="461" t="e">
        <f>C1046/B1046-1</f>
        <v>#DIV/0!</v>
      </c>
      <c r="D1049" s="461">
        <f t="shared" ref="D1049:E1051" si="105">D1046/C1046-1</f>
        <v>0</v>
      </c>
      <c r="E1049" s="461">
        <f t="shared" si="105"/>
        <v>0</v>
      </c>
    </row>
    <row r="1050" spans="1:6" ht="15.75" thickBot="1" x14ac:dyDescent="0.3">
      <c r="A1050" s="313" t="s">
        <v>16</v>
      </c>
      <c r="B1050" s="332" t="s">
        <v>19</v>
      </c>
      <c r="C1050" s="461" t="e">
        <f>C1047/B1047-1</f>
        <v>#DIV/0!</v>
      </c>
      <c r="D1050" s="461">
        <f t="shared" si="105"/>
        <v>0</v>
      </c>
      <c r="E1050" s="461">
        <f t="shared" si="105"/>
        <v>0</v>
      </c>
    </row>
    <row r="1051" spans="1:6" ht="15.75" thickBot="1" x14ac:dyDescent="0.3">
      <c r="A1051" s="313" t="s">
        <v>17</v>
      </c>
      <c r="B1051" s="332" t="s">
        <v>19</v>
      </c>
      <c r="C1051" s="461" t="e">
        <f>C1048/B1048-1</f>
        <v>#DIV/0!</v>
      </c>
      <c r="D1051" s="461">
        <f t="shared" si="105"/>
        <v>0</v>
      </c>
      <c r="E1051" s="461">
        <f t="shared" si="105"/>
        <v>0</v>
      </c>
    </row>
    <row r="1052" spans="1:6" ht="15.75" thickBot="1" x14ac:dyDescent="0.3">
      <c r="A1052" s="1210" t="s">
        <v>1232</v>
      </c>
      <c r="B1052" s="1211"/>
      <c r="C1052" s="1211"/>
      <c r="D1052" s="1211"/>
      <c r="E1052" s="1212"/>
    </row>
    <row r="1053" spans="1:6" x14ac:dyDescent="0.25">
      <c r="A1053" s="1189"/>
      <c r="B1053" s="325">
        <v>2019</v>
      </c>
      <c r="C1053" s="325">
        <v>2020</v>
      </c>
      <c r="D1053" s="325">
        <v>2021</v>
      </c>
      <c r="E1053" s="325">
        <v>2022</v>
      </c>
    </row>
    <row r="1054" spans="1:6" ht="15.75" thickBot="1" x14ac:dyDescent="0.3">
      <c r="A1054" s="1190"/>
      <c r="B1054" s="354" t="s">
        <v>5</v>
      </c>
      <c r="C1054" s="354" t="s">
        <v>6</v>
      </c>
      <c r="D1054" s="354" t="s">
        <v>6</v>
      </c>
      <c r="E1054" s="354" t="s">
        <v>6</v>
      </c>
    </row>
    <row r="1055" spans="1:6" ht="15.75" thickBot="1" x14ac:dyDescent="0.3">
      <c r="A1055" s="462" t="s">
        <v>59</v>
      </c>
      <c r="B1055" s="463">
        <f>B1056+B1057+B1058+B1059</f>
        <v>0</v>
      </c>
      <c r="C1055" s="463">
        <f t="shared" ref="C1055:E1055" si="106">C1056+C1057+C1058+C1059</f>
        <v>0</v>
      </c>
      <c r="D1055" s="463">
        <f t="shared" si="106"/>
        <v>0</v>
      </c>
      <c r="E1055" s="463">
        <f t="shared" si="106"/>
        <v>0</v>
      </c>
    </row>
    <row r="1056" spans="1:6" ht="15.75" thickBot="1" x14ac:dyDescent="0.3">
      <c r="A1056" s="464" t="s">
        <v>28</v>
      </c>
      <c r="B1056" s="463"/>
      <c r="C1056" s="463"/>
      <c r="D1056" s="463"/>
      <c r="E1056" s="463"/>
    </row>
    <row r="1057" spans="1:6" ht="15.75" thickBot="1" x14ac:dyDescent="0.3">
      <c r="A1057" s="464" t="s">
        <v>60</v>
      </c>
      <c r="B1057" s="463"/>
      <c r="C1057" s="463"/>
      <c r="D1057" s="463"/>
      <c r="E1057" s="463"/>
    </row>
    <row r="1058" spans="1:6" ht="15.75" thickBot="1" x14ac:dyDescent="0.3">
      <c r="A1058" s="464" t="s">
        <v>42</v>
      </c>
      <c r="B1058" s="463"/>
      <c r="C1058" s="463"/>
      <c r="D1058" s="463"/>
      <c r="E1058" s="463"/>
    </row>
    <row r="1059" spans="1:6" ht="15.75" thickBot="1" x14ac:dyDescent="0.3">
      <c r="A1059" s="464" t="s">
        <v>43</v>
      </c>
      <c r="B1059" s="463"/>
      <c r="C1059" s="463"/>
      <c r="D1059" s="463"/>
      <c r="E1059" s="463"/>
    </row>
    <row r="1060" spans="1:6" ht="15.75" thickBot="1" x14ac:dyDescent="0.3">
      <c r="A1060" s="462" t="s">
        <v>61</v>
      </c>
      <c r="B1060" s="466">
        <f>B1061+B1062+B1063+B1064</f>
        <v>0</v>
      </c>
      <c r="C1060" s="466">
        <f t="shared" ref="C1060:E1060" si="107">C1061+C1062+C1063+C1064</f>
        <v>3000</v>
      </c>
      <c r="D1060" s="466">
        <f t="shared" si="107"/>
        <v>3000</v>
      </c>
      <c r="E1060" s="466">
        <f t="shared" si="107"/>
        <v>3000</v>
      </c>
    </row>
    <row r="1061" spans="1:6" ht="15.75" thickBot="1" x14ac:dyDescent="0.3">
      <c r="A1061" s="464" t="s">
        <v>28</v>
      </c>
      <c r="B1061" s="466">
        <v>0</v>
      </c>
      <c r="C1061" s="466">
        <v>3000</v>
      </c>
      <c r="D1061" s="466">
        <v>3000</v>
      </c>
      <c r="E1061" s="466">
        <v>3000</v>
      </c>
    </row>
    <row r="1062" spans="1:6" ht="15.75" thickBot="1" x14ac:dyDescent="0.3">
      <c r="A1062" s="464" t="s">
        <v>60</v>
      </c>
      <c r="B1062" s="466"/>
      <c r="C1062" s="466"/>
      <c r="D1062" s="466"/>
      <c r="E1062" s="466"/>
    </row>
    <row r="1063" spans="1:6" ht="15.75" thickBot="1" x14ac:dyDescent="0.3">
      <c r="A1063" s="545" t="s">
        <v>42</v>
      </c>
      <c r="B1063" s="505"/>
      <c r="C1063" s="505"/>
      <c r="D1063" s="505"/>
      <c r="E1063" s="505"/>
    </row>
    <row r="1064" spans="1:6" ht="15.75" thickBot="1" x14ac:dyDescent="0.3">
      <c r="A1064" s="546" t="s">
        <v>43</v>
      </c>
      <c r="B1064" s="528"/>
      <c r="C1064" s="528"/>
      <c r="D1064" s="528"/>
      <c r="E1064" s="528"/>
    </row>
    <row r="1065" spans="1:6" ht="15.75" thickBot="1" x14ac:dyDescent="0.3">
      <c r="A1065" s="547" t="s">
        <v>322</v>
      </c>
      <c r="B1065" s="528">
        <f>B1055+B1060</f>
        <v>0</v>
      </c>
      <c r="C1065" s="528">
        <f t="shared" ref="C1065:E1065" si="108">C1055+C1060</f>
        <v>3000</v>
      </c>
      <c r="D1065" s="528">
        <f t="shared" si="108"/>
        <v>3000</v>
      </c>
      <c r="E1065" s="528">
        <f t="shared" si="108"/>
        <v>3000</v>
      </c>
    </row>
    <row r="1066" spans="1:6" ht="52.5" customHeight="1" thickBot="1" x14ac:dyDescent="0.3">
      <c r="A1066" s="506" t="s">
        <v>325</v>
      </c>
      <c r="B1066" s="507" t="s">
        <v>1233</v>
      </c>
      <c r="C1066" s="508" t="s">
        <v>981</v>
      </c>
      <c r="D1066" s="509" t="s">
        <v>1234</v>
      </c>
      <c r="E1066" s="510"/>
    </row>
    <row r="1067" spans="1:6" ht="15.75" thickBot="1" x14ac:dyDescent="0.3">
      <c r="A1067" s="313" t="s">
        <v>9</v>
      </c>
      <c r="B1067" s="1219"/>
      <c r="C1067" s="1220"/>
      <c r="D1067" s="1220"/>
      <c r="E1067" s="1221"/>
    </row>
    <row r="1068" spans="1:6" ht="15.75" thickBot="1" x14ac:dyDescent="0.3">
      <c r="A1068" s="313" t="s">
        <v>13</v>
      </c>
      <c r="B1068" s="1198"/>
      <c r="C1068" s="1199"/>
      <c r="D1068" s="1199"/>
      <c r="E1068" s="1200"/>
    </row>
    <row r="1069" spans="1:6" x14ac:dyDescent="0.25">
      <c r="A1069" s="1189"/>
      <c r="B1069" s="325">
        <v>2019</v>
      </c>
      <c r="C1069" s="325">
        <v>2020</v>
      </c>
      <c r="D1069" s="325">
        <v>2021</v>
      </c>
      <c r="E1069" s="325">
        <v>2022</v>
      </c>
    </row>
    <row r="1070" spans="1:6" ht="15.75" thickBot="1" x14ac:dyDescent="0.3">
      <c r="A1070" s="1190"/>
      <c r="B1070" s="354" t="s">
        <v>5</v>
      </c>
      <c r="C1070" s="354" t="s">
        <v>6</v>
      </c>
      <c r="D1070" s="354" t="s">
        <v>6</v>
      </c>
      <c r="E1070" s="354" t="s">
        <v>6</v>
      </c>
    </row>
    <row r="1071" spans="1:6" ht="15.75" thickBot="1" x14ac:dyDescent="0.3">
      <c r="A1071" s="313" t="s">
        <v>8</v>
      </c>
      <c r="B1071" s="332">
        <v>0</v>
      </c>
      <c r="C1071" s="332">
        <v>5</v>
      </c>
      <c r="D1071" s="332">
        <v>5</v>
      </c>
      <c r="E1071" s="332">
        <v>5</v>
      </c>
      <c r="F1071" s="519"/>
    </row>
    <row r="1072" spans="1:6" ht="15.75" thickBot="1" x14ac:dyDescent="0.3">
      <c r="A1072" s="313" t="s">
        <v>14</v>
      </c>
      <c r="B1072" s="355">
        <f>B1090</f>
        <v>0</v>
      </c>
      <c r="C1072" s="355">
        <f t="shared" ref="C1072:E1072" si="109">C1090</f>
        <v>24035</v>
      </c>
      <c r="D1072" s="355">
        <f t="shared" si="109"/>
        <v>13300</v>
      </c>
      <c r="E1072" s="355">
        <f t="shared" si="109"/>
        <v>29500</v>
      </c>
    </row>
    <row r="1073" spans="1:5" ht="15.75" thickBot="1" x14ac:dyDescent="0.3">
      <c r="A1073" s="313" t="s">
        <v>20</v>
      </c>
      <c r="B1073" s="355" t="e">
        <f>B1072/B1071</f>
        <v>#DIV/0!</v>
      </c>
      <c r="C1073" s="355">
        <f t="shared" ref="C1073:E1073" si="110">C1072/C1071</f>
        <v>4807</v>
      </c>
      <c r="D1073" s="355">
        <f t="shared" si="110"/>
        <v>2660</v>
      </c>
      <c r="E1073" s="355">
        <f t="shared" si="110"/>
        <v>5900</v>
      </c>
    </row>
    <row r="1074" spans="1:5" ht="15.75" thickBot="1" x14ac:dyDescent="0.3">
      <c r="A1074" s="313" t="s">
        <v>15</v>
      </c>
      <c r="B1074" s="332" t="s">
        <v>19</v>
      </c>
      <c r="C1074" s="461" t="e">
        <f>C1071/B1071-1</f>
        <v>#DIV/0!</v>
      </c>
      <c r="D1074" s="461">
        <f t="shared" ref="D1074:E1076" si="111">D1071/C1071-1</f>
        <v>0</v>
      </c>
      <c r="E1074" s="461">
        <f t="shared" si="111"/>
        <v>0</v>
      </c>
    </row>
    <row r="1075" spans="1:5" ht="15.75" thickBot="1" x14ac:dyDescent="0.3">
      <c r="A1075" s="313" t="s">
        <v>16</v>
      </c>
      <c r="B1075" s="332" t="s">
        <v>19</v>
      </c>
      <c r="C1075" s="461" t="e">
        <f>C1072/B1072-1</f>
        <v>#DIV/0!</v>
      </c>
      <c r="D1075" s="461">
        <f t="shared" si="111"/>
        <v>-0.44664031620553357</v>
      </c>
      <c r="E1075" s="461">
        <f t="shared" si="111"/>
        <v>1.2180451127819549</v>
      </c>
    </row>
    <row r="1076" spans="1:5" ht="15.75" thickBot="1" x14ac:dyDescent="0.3">
      <c r="A1076" s="313" t="s">
        <v>17</v>
      </c>
      <c r="B1076" s="332" t="s">
        <v>19</v>
      </c>
      <c r="C1076" s="461" t="e">
        <f>C1073/B1073-1</f>
        <v>#DIV/0!</v>
      </c>
      <c r="D1076" s="461">
        <f t="shared" si="111"/>
        <v>-0.44664031620553357</v>
      </c>
      <c r="E1076" s="461">
        <f t="shared" si="111"/>
        <v>1.2180451127819549</v>
      </c>
    </row>
    <row r="1077" spans="1:5" ht="15.75" thickBot="1" x14ac:dyDescent="0.3">
      <c r="A1077" s="1210" t="s">
        <v>1235</v>
      </c>
      <c r="B1077" s="1211"/>
      <c r="C1077" s="1211"/>
      <c r="D1077" s="1211"/>
      <c r="E1077" s="1212"/>
    </row>
    <row r="1078" spans="1:5" x14ac:dyDescent="0.25">
      <c r="A1078" s="1189"/>
      <c r="B1078" s="325">
        <v>2019</v>
      </c>
      <c r="C1078" s="325">
        <v>2020</v>
      </c>
      <c r="D1078" s="325">
        <v>2021</v>
      </c>
      <c r="E1078" s="325">
        <v>2022</v>
      </c>
    </row>
    <row r="1079" spans="1:5" ht="15.75" thickBot="1" x14ac:dyDescent="0.3">
      <c r="A1079" s="1190"/>
      <c r="B1079" s="354" t="s">
        <v>5</v>
      </c>
      <c r="C1079" s="354" t="s">
        <v>6</v>
      </c>
      <c r="D1079" s="354" t="s">
        <v>6</v>
      </c>
      <c r="E1079" s="354" t="s">
        <v>6</v>
      </c>
    </row>
    <row r="1080" spans="1:5" ht="15.75" thickBot="1" x14ac:dyDescent="0.3">
      <c r="A1080" s="462" t="s">
        <v>59</v>
      </c>
      <c r="B1080" s="463">
        <f>B1081+B1082+B1083+B1084</f>
        <v>0</v>
      </c>
      <c r="C1080" s="463">
        <f t="shared" ref="C1080:E1080" si="112">C1081+C1082+C1083+C1084</f>
        <v>0</v>
      </c>
      <c r="D1080" s="463">
        <f t="shared" si="112"/>
        <v>0</v>
      </c>
      <c r="E1080" s="463">
        <f t="shared" si="112"/>
        <v>0</v>
      </c>
    </row>
    <row r="1081" spans="1:5" ht="15.75" thickBot="1" x14ac:dyDescent="0.3">
      <c r="A1081" s="464" t="s">
        <v>28</v>
      </c>
      <c r="B1081" s="463"/>
      <c r="C1081" s="463"/>
      <c r="D1081" s="463"/>
      <c r="E1081" s="463"/>
    </row>
    <row r="1082" spans="1:5" ht="15.75" thickBot="1" x14ac:dyDescent="0.3">
      <c r="A1082" s="464" t="s">
        <v>60</v>
      </c>
      <c r="B1082" s="463"/>
      <c r="C1082" s="463"/>
      <c r="D1082" s="463"/>
      <c r="E1082" s="463"/>
    </row>
    <row r="1083" spans="1:5" ht="15.75" thickBot="1" x14ac:dyDescent="0.3">
      <c r="A1083" s="464" t="s">
        <v>42</v>
      </c>
      <c r="B1083" s="463"/>
      <c r="C1083" s="463"/>
      <c r="D1083" s="463"/>
      <c r="E1083" s="463"/>
    </row>
    <row r="1084" spans="1:5" ht="15.75" thickBot="1" x14ac:dyDescent="0.3">
      <c r="A1084" s="464" t="s">
        <v>43</v>
      </c>
      <c r="B1084" s="463"/>
      <c r="C1084" s="463"/>
      <c r="D1084" s="463"/>
      <c r="E1084" s="463"/>
    </row>
    <row r="1085" spans="1:5" ht="15.75" thickBot="1" x14ac:dyDescent="0.3">
      <c r="A1085" s="462" t="s">
        <v>61</v>
      </c>
      <c r="B1085" s="466">
        <f>B1086+B1087+B1088+B1089</f>
        <v>0</v>
      </c>
      <c r="C1085" s="466">
        <f t="shared" ref="C1085:E1085" si="113">C1086+C1087+C1088+C1089</f>
        <v>24035</v>
      </c>
      <c r="D1085" s="466">
        <f t="shared" si="113"/>
        <v>13300</v>
      </c>
      <c r="E1085" s="466">
        <f t="shared" si="113"/>
        <v>29500</v>
      </c>
    </row>
    <row r="1086" spans="1:5" ht="15.75" thickBot="1" x14ac:dyDescent="0.3">
      <c r="A1086" s="464" t="s">
        <v>28</v>
      </c>
      <c r="B1086" s="466">
        <v>0</v>
      </c>
      <c r="C1086" s="466">
        <f>24500-465</f>
        <v>24035</v>
      </c>
      <c r="D1086" s="466">
        <f>31000-17700</f>
        <v>13300</v>
      </c>
      <c r="E1086" s="466">
        <f>23000+6500</f>
        <v>29500</v>
      </c>
    </row>
    <row r="1087" spans="1:5" ht="15.75" thickBot="1" x14ac:dyDescent="0.3">
      <c r="A1087" s="464" t="s">
        <v>60</v>
      </c>
      <c r="B1087" s="466"/>
      <c r="C1087" s="466"/>
      <c r="D1087" s="466"/>
      <c r="E1087" s="466"/>
    </row>
    <row r="1088" spans="1:5" ht="15.75" thickBot="1" x14ac:dyDescent="0.3">
      <c r="A1088" s="464" t="s">
        <v>42</v>
      </c>
      <c r="B1088" s="466"/>
      <c r="C1088" s="466"/>
      <c r="D1088" s="466"/>
      <c r="E1088" s="466"/>
    </row>
    <row r="1089" spans="1:5" ht="15.75" thickBot="1" x14ac:dyDescent="0.3">
      <c r="A1089" s="545" t="s">
        <v>43</v>
      </c>
      <c r="B1089" s="505"/>
      <c r="C1089" s="505"/>
      <c r="D1089" s="505"/>
      <c r="E1089" s="505"/>
    </row>
    <row r="1090" spans="1:5" ht="15.75" thickBot="1" x14ac:dyDescent="0.3">
      <c r="A1090" s="547" t="s">
        <v>327</v>
      </c>
      <c r="B1090" s="528">
        <f>B1080+B1085</f>
        <v>0</v>
      </c>
      <c r="C1090" s="528">
        <f t="shared" ref="C1090:E1090" si="114">C1080+C1085</f>
        <v>24035</v>
      </c>
      <c r="D1090" s="528">
        <f t="shared" si="114"/>
        <v>13300</v>
      </c>
      <c r="E1090" s="528">
        <f t="shared" si="114"/>
        <v>29500</v>
      </c>
    </row>
    <row r="1091" spans="1:5" ht="46.5" customHeight="1" thickBot="1" x14ac:dyDescent="0.3">
      <c r="A1091" s="506" t="s">
        <v>329</v>
      </c>
      <c r="B1091" s="507" t="s">
        <v>1236</v>
      </c>
      <c r="C1091" s="508" t="s">
        <v>981</v>
      </c>
      <c r="D1091" s="509" t="s">
        <v>1237</v>
      </c>
      <c r="E1091" s="510"/>
    </row>
    <row r="1092" spans="1:5" ht="15.75" customHeight="1" thickBot="1" x14ac:dyDescent="0.3">
      <c r="A1092" s="313" t="s">
        <v>9</v>
      </c>
      <c r="B1092" s="1219" t="s">
        <v>1236</v>
      </c>
      <c r="C1092" s="1220"/>
      <c r="D1092" s="1220"/>
      <c r="E1092" s="1221"/>
    </row>
    <row r="1093" spans="1:5" ht="15.75" thickBot="1" x14ac:dyDescent="0.3">
      <c r="A1093" s="313" t="s">
        <v>13</v>
      </c>
      <c r="B1093" s="1198" t="s">
        <v>67</v>
      </c>
      <c r="C1093" s="1199"/>
      <c r="D1093" s="1199"/>
      <c r="E1093" s="1200"/>
    </row>
    <row r="1094" spans="1:5" x14ac:dyDescent="0.25">
      <c r="A1094" s="1189"/>
      <c r="B1094" s="325">
        <v>2019</v>
      </c>
      <c r="C1094" s="325">
        <v>2020</v>
      </c>
      <c r="D1094" s="325">
        <v>2021</v>
      </c>
      <c r="E1094" s="325">
        <v>2022</v>
      </c>
    </row>
    <row r="1095" spans="1:5" ht="15.75" thickBot="1" x14ac:dyDescent="0.3">
      <c r="A1095" s="1190"/>
      <c r="B1095" s="354" t="s">
        <v>5</v>
      </c>
      <c r="C1095" s="354" t="s">
        <v>6</v>
      </c>
      <c r="D1095" s="354" t="s">
        <v>6</v>
      </c>
      <c r="E1095" s="354" t="s">
        <v>6</v>
      </c>
    </row>
    <row r="1096" spans="1:5" ht="15.75" thickBot="1" x14ac:dyDescent="0.3">
      <c r="A1096" s="313" t="s">
        <v>8</v>
      </c>
      <c r="B1096" s="332">
        <v>0</v>
      </c>
      <c r="C1096" s="332">
        <v>0</v>
      </c>
      <c r="D1096" s="332">
        <v>1</v>
      </c>
      <c r="E1096" s="332">
        <v>0</v>
      </c>
    </row>
    <row r="1097" spans="1:5" ht="15.75" thickBot="1" x14ac:dyDescent="0.3">
      <c r="A1097" s="313" t="s">
        <v>14</v>
      </c>
      <c r="B1097" s="355">
        <f>B1115</f>
        <v>0</v>
      </c>
      <c r="C1097" s="355">
        <f t="shared" ref="C1097:E1097" si="115">C1115</f>
        <v>0</v>
      </c>
      <c r="D1097" s="355">
        <f t="shared" si="115"/>
        <v>11500</v>
      </c>
      <c r="E1097" s="355">
        <f t="shared" si="115"/>
        <v>0</v>
      </c>
    </row>
    <row r="1098" spans="1:5" ht="15.75" thickBot="1" x14ac:dyDescent="0.3">
      <c r="A1098" s="313" t="s">
        <v>20</v>
      </c>
      <c r="B1098" s="355" t="e">
        <f>B1097/B1096</f>
        <v>#DIV/0!</v>
      </c>
      <c r="C1098" s="355" t="e">
        <f t="shared" ref="C1098:E1098" si="116">C1097/C1096</f>
        <v>#DIV/0!</v>
      </c>
      <c r="D1098" s="355">
        <f t="shared" si="116"/>
        <v>11500</v>
      </c>
      <c r="E1098" s="355" t="e">
        <f t="shared" si="116"/>
        <v>#DIV/0!</v>
      </c>
    </row>
    <row r="1099" spans="1:5" ht="15.75" thickBot="1" x14ac:dyDescent="0.3">
      <c r="A1099" s="313" t="s">
        <v>15</v>
      </c>
      <c r="B1099" s="332" t="s">
        <v>19</v>
      </c>
      <c r="C1099" s="461" t="e">
        <f>C1096/B1096-1</f>
        <v>#DIV/0!</v>
      </c>
      <c r="D1099" s="461" t="e">
        <f t="shared" ref="D1099:E1101" si="117">D1096/C1096-1</f>
        <v>#DIV/0!</v>
      </c>
      <c r="E1099" s="461">
        <f t="shared" si="117"/>
        <v>-1</v>
      </c>
    </row>
    <row r="1100" spans="1:5" ht="15.75" thickBot="1" x14ac:dyDescent="0.3">
      <c r="A1100" s="313" t="s">
        <v>16</v>
      </c>
      <c r="B1100" s="332" t="s">
        <v>19</v>
      </c>
      <c r="C1100" s="461" t="e">
        <f>C1097/B1097-1</f>
        <v>#DIV/0!</v>
      </c>
      <c r="D1100" s="461" t="e">
        <f t="shared" si="117"/>
        <v>#DIV/0!</v>
      </c>
      <c r="E1100" s="461">
        <f t="shared" si="117"/>
        <v>-1</v>
      </c>
    </row>
    <row r="1101" spans="1:5" ht="15.75" thickBot="1" x14ac:dyDescent="0.3">
      <c r="A1101" s="313" t="s">
        <v>17</v>
      </c>
      <c r="B1101" s="332" t="s">
        <v>19</v>
      </c>
      <c r="C1101" s="461" t="e">
        <f>C1098/B1098-1</f>
        <v>#DIV/0!</v>
      </c>
      <c r="D1101" s="461" t="e">
        <f t="shared" si="117"/>
        <v>#DIV/0!</v>
      </c>
      <c r="E1101" s="461" t="e">
        <f t="shared" si="117"/>
        <v>#DIV/0!</v>
      </c>
    </row>
    <row r="1102" spans="1:5" ht="15.75" thickBot="1" x14ac:dyDescent="0.3">
      <c r="A1102" s="1210" t="s">
        <v>1238</v>
      </c>
      <c r="B1102" s="1211"/>
      <c r="C1102" s="1211"/>
      <c r="D1102" s="1211"/>
      <c r="E1102" s="1212"/>
    </row>
    <row r="1103" spans="1:5" x14ac:dyDescent="0.25">
      <c r="A1103" s="1189"/>
      <c r="B1103" s="325">
        <v>2019</v>
      </c>
      <c r="C1103" s="325">
        <v>2020</v>
      </c>
      <c r="D1103" s="325">
        <v>2021</v>
      </c>
      <c r="E1103" s="325">
        <v>2022</v>
      </c>
    </row>
    <row r="1104" spans="1:5" ht="15.75" thickBot="1" x14ac:dyDescent="0.3">
      <c r="A1104" s="1190"/>
      <c r="B1104" s="354" t="s">
        <v>5</v>
      </c>
      <c r="C1104" s="354" t="s">
        <v>6</v>
      </c>
      <c r="D1104" s="354" t="s">
        <v>6</v>
      </c>
      <c r="E1104" s="354" t="s">
        <v>6</v>
      </c>
    </row>
    <row r="1105" spans="1:5" ht="15.75" thickBot="1" x14ac:dyDescent="0.3">
      <c r="A1105" s="462" t="s">
        <v>59</v>
      </c>
      <c r="B1105" s="463">
        <f>B1106+B1107+B1108+B1109</f>
        <v>0</v>
      </c>
      <c r="C1105" s="463">
        <f t="shared" ref="C1105:E1105" si="118">C1106+C1107+C1108+C1109</f>
        <v>0</v>
      </c>
      <c r="D1105" s="463">
        <f t="shared" si="118"/>
        <v>0</v>
      </c>
      <c r="E1105" s="463">
        <f t="shared" si="118"/>
        <v>0</v>
      </c>
    </row>
    <row r="1106" spans="1:5" ht="15.75" thickBot="1" x14ac:dyDescent="0.3">
      <c r="A1106" s="464" t="s">
        <v>28</v>
      </c>
      <c r="B1106" s="463"/>
      <c r="C1106" s="463"/>
      <c r="D1106" s="463"/>
      <c r="E1106" s="463"/>
    </row>
    <row r="1107" spans="1:5" ht="15.75" thickBot="1" x14ac:dyDescent="0.3">
      <c r="A1107" s="464" t="s">
        <v>60</v>
      </c>
      <c r="B1107" s="463"/>
      <c r="C1107" s="463"/>
      <c r="D1107" s="463"/>
      <c r="E1107" s="463"/>
    </row>
    <row r="1108" spans="1:5" ht="15.75" thickBot="1" x14ac:dyDescent="0.3">
      <c r="A1108" s="464" t="s">
        <v>42</v>
      </c>
      <c r="B1108" s="463"/>
      <c r="C1108" s="463"/>
      <c r="D1108" s="463"/>
      <c r="E1108" s="463"/>
    </row>
    <row r="1109" spans="1:5" ht="15.75" thickBot="1" x14ac:dyDescent="0.3">
      <c r="A1109" s="464" t="s">
        <v>43</v>
      </c>
      <c r="B1109" s="463"/>
      <c r="C1109" s="463"/>
      <c r="D1109" s="463"/>
      <c r="E1109" s="463"/>
    </row>
    <row r="1110" spans="1:5" ht="15.75" thickBot="1" x14ac:dyDescent="0.3">
      <c r="A1110" s="462" t="s">
        <v>61</v>
      </c>
      <c r="B1110" s="466">
        <f>B1111+B1112+B1113+B1114</f>
        <v>0</v>
      </c>
      <c r="C1110" s="466">
        <f t="shared" ref="C1110:E1110" si="119">C1111+C1112+C1113+C1114</f>
        <v>0</v>
      </c>
      <c r="D1110" s="466">
        <f t="shared" si="119"/>
        <v>11500</v>
      </c>
      <c r="E1110" s="466">
        <f t="shared" si="119"/>
        <v>0</v>
      </c>
    </row>
    <row r="1111" spans="1:5" ht="15.75" thickBot="1" x14ac:dyDescent="0.3">
      <c r="A1111" s="464" t="s">
        <v>28</v>
      </c>
      <c r="B1111" s="466">
        <v>0</v>
      </c>
      <c r="C1111" s="466">
        <v>0</v>
      </c>
      <c r="D1111" s="466">
        <v>11500</v>
      </c>
      <c r="E1111" s="466">
        <v>0</v>
      </c>
    </row>
    <row r="1112" spans="1:5" ht="15.75" thickBot="1" x14ac:dyDescent="0.3">
      <c r="A1112" s="464" t="s">
        <v>60</v>
      </c>
      <c r="B1112" s="466"/>
      <c r="C1112" s="466"/>
      <c r="D1112" s="466"/>
      <c r="E1112" s="466"/>
    </row>
    <row r="1113" spans="1:5" ht="15.75" thickBot="1" x14ac:dyDescent="0.3">
      <c r="A1113" s="545" t="s">
        <v>42</v>
      </c>
      <c r="B1113" s="505"/>
      <c r="C1113" s="505"/>
      <c r="D1113" s="505"/>
      <c r="E1113" s="505"/>
    </row>
    <row r="1114" spans="1:5" ht="15.75" thickBot="1" x14ac:dyDescent="0.3">
      <c r="A1114" s="546" t="s">
        <v>43</v>
      </c>
      <c r="B1114" s="528"/>
      <c r="C1114" s="528"/>
      <c r="D1114" s="528"/>
      <c r="E1114" s="528"/>
    </row>
    <row r="1115" spans="1:5" ht="15.75" thickBot="1" x14ac:dyDescent="0.3">
      <c r="A1115" s="547" t="s">
        <v>331</v>
      </c>
      <c r="B1115" s="528">
        <f>B1105+B1110</f>
        <v>0</v>
      </c>
      <c r="C1115" s="528">
        <f t="shared" ref="C1115:E1115" si="120">C1105+C1110</f>
        <v>0</v>
      </c>
      <c r="D1115" s="528">
        <f t="shared" si="120"/>
        <v>11500</v>
      </c>
      <c r="E1115" s="528">
        <f t="shared" si="120"/>
        <v>0</v>
      </c>
    </row>
    <row r="1116" spans="1:5" ht="34.5" thickBot="1" x14ac:dyDescent="0.3">
      <c r="A1116" s="506" t="s">
        <v>333</v>
      </c>
      <c r="B1116" s="507" t="s">
        <v>1239</v>
      </c>
      <c r="C1116" s="508" t="s">
        <v>981</v>
      </c>
      <c r="D1116" s="509"/>
      <c r="E1116" s="510"/>
    </row>
    <row r="1117" spans="1:5" ht="15.75" thickBot="1" x14ac:dyDescent="0.3">
      <c r="A1117" s="313" t="s">
        <v>9</v>
      </c>
      <c r="B1117" s="1219" t="s">
        <v>1239</v>
      </c>
      <c r="C1117" s="1220"/>
      <c r="D1117" s="1220"/>
      <c r="E1117" s="1221"/>
    </row>
    <row r="1118" spans="1:5" ht="15.75" thickBot="1" x14ac:dyDescent="0.3">
      <c r="A1118" s="313" t="s">
        <v>13</v>
      </c>
      <c r="B1118" s="1198" t="s">
        <v>67</v>
      </c>
      <c r="C1118" s="1199"/>
      <c r="D1118" s="1199"/>
      <c r="E1118" s="1200"/>
    </row>
    <row r="1119" spans="1:5" x14ac:dyDescent="0.25">
      <c r="A1119" s="1189"/>
      <c r="B1119" s="325">
        <v>2019</v>
      </c>
      <c r="C1119" s="325">
        <v>2020</v>
      </c>
      <c r="D1119" s="325">
        <v>2021</v>
      </c>
      <c r="E1119" s="325">
        <v>2022</v>
      </c>
    </row>
    <row r="1120" spans="1:5" ht="15.75" thickBot="1" x14ac:dyDescent="0.3">
      <c r="A1120" s="1190"/>
      <c r="B1120" s="354" t="s">
        <v>5</v>
      </c>
      <c r="C1120" s="354" t="s">
        <v>6</v>
      </c>
      <c r="D1120" s="354" t="s">
        <v>6</v>
      </c>
      <c r="E1120" s="354" t="s">
        <v>6</v>
      </c>
    </row>
    <row r="1121" spans="1:5" ht="15.75" thickBot="1" x14ac:dyDescent="0.3">
      <c r="A1121" s="313" t="s">
        <v>8</v>
      </c>
      <c r="B1121" s="332">
        <v>0</v>
      </c>
      <c r="C1121" s="332">
        <v>0</v>
      </c>
      <c r="D1121" s="332">
        <v>0</v>
      </c>
      <c r="E1121" s="332">
        <v>1</v>
      </c>
    </row>
    <row r="1122" spans="1:5" ht="15.75" thickBot="1" x14ac:dyDescent="0.3">
      <c r="A1122" s="313" t="s">
        <v>14</v>
      </c>
      <c r="B1122" s="355">
        <f>B1140</f>
        <v>0</v>
      </c>
      <c r="C1122" s="355">
        <f t="shared" ref="C1122:E1122" si="121">C1140</f>
        <v>0</v>
      </c>
      <c r="D1122" s="355">
        <f t="shared" si="121"/>
        <v>0</v>
      </c>
      <c r="E1122" s="355">
        <f t="shared" si="121"/>
        <v>600</v>
      </c>
    </row>
    <row r="1123" spans="1:5" ht="15.75" thickBot="1" x14ac:dyDescent="0.3">
      <c r="A1123" s="313" t="s">
        <v>20</v>
      </c>
      <c r="B1123" s="355" t="e">
        <f>B1122/B1121</f>
        <v>#DIV/0!</v>
      </c>
      <c r="C1123" s="355" t="e">
        <f t="shared" ref="C1123:E1123" si="122">C1122/C1121</f>
        <v>#DIV/0!</v>
      </c>
      <c r="D1123" s="355" t="e">
        <f t="shared" si="122"/>
        <v>#DIV/0!</v>
      </c>
      <c r="E1123" s="355">
        <f t="shared" si="122"/>
        <v>600</v>
      </c>
    </row>
    <row r="1124" spans="1:5" ht="15.75" thickBot="1" x14ac:dyDescent="0.3">
      <c r="A1124" s="313" t="s">
        <v>15</v>
      </c>
      <c r="B1124" s="332" t="s">
        <v>19</v>
      </c>
      <c r="C1124" s="461" t="e">
        <f>C1121/B1121-1</f>
        <v>#DIV/0!</v>
      </c>
      <c r="D1124" s="461" t="e">
        <f t="shared" ref="D1124:E1126" si="123">D1121/C1121-1</f>
        <v>#DIV/0!</v>
      </c>
      <c r="E1124" s="461" t="e">
        <f t="shared" si="123"/>
        <v>#DIV/0!</v>
      </c>
    </row>
    <row r="1125" spans="1:5" ht="15.75" thickBot="1" x14ac:dyDescent="0.3">
      <c r="A1125" s="313" t="s">
        <v>16</v>
      </c>
      <c r="B1125" s="332" t="s">
        <v>19</v>
      </c>
      <c r="C1125" s="461" t="e">
        <f>C1122/B1122-1</f>
        <v>#DIV/0!</v>
      </c>
      <c r="D1125" s="461" t="e">
        <f t="shared" si="123"/>
        <v>#DIV/0!</v>
      </c>
      <c r="E1125" s="461" t="e">
        <f t="shared" si="123"/>
        <v>#DIV/0!</v>
      </c>
    </row>
    <row r="1126" spans="1:5" ht="15.75" thickBot="1" x14ac:dyDescent="0.3">
      <c r="A1126" s="313" t="s">
        <v>17</v>
      </c>
      <c r="B1126" s="332" t="s">
        <v>19</v>
      </c>
      <c r="C1126" s="461" t="e">
        <f>C1123/B1123-1</f>
        <v>#DIV/0!</v>
      </c>
      <c r="D1126" s="461" t="e">
        <f t="shared" si="123"/>
        <v>#DIV/0!</v>
      </c>
      <c r="E1126" s="461" t="e">
        <f t="shared" si="123"/>
        <v>#DIV/0!</v>
      </c>
    </row>
    <row r="1127" spans="1:5" ht="15.75" thickBot="1" x14ac:dyDescent="0.3">
      <c r="A1127" s="1210" t="s">
        <v>1240</v>
      </c>
      <c r="B1127" s="1211"/>
      <c r="C1127" s="1211"/>
      <c r="D1127" s="1211"/>
      <c r="E1127" s="1212"/>
    </row>
    <row r="1128" spans="1:5" x14ac:dyDescent="0.25">
      <c r="A1128" s="1189"/>
      <c r="B1128" s="325">
        <v>2019</v>
      </c>
      <c r="C1128" s="325">
        <v>2020</v>
      </c>
      <c r="D1128" s="325">
        <v>2021</v>
      </c>
      <c r="E1128" s="325">
        <v>2022</v>
      </c>
    </row>
    <row r="1129" spans="1:5" ht="15.75" thickBot="1" x14ac:dyDescent="0.3">
      <c r="A1129" s="1190"/>
      <c r="B1129" s="354" t="s">
        <v>5</v>
      </c>
      <c r="C1129" s="354" t="s">
        <v>6</v>
      </c>
      <c r="D1129" s="354" t="s">
        <v>6</v>
      </c>
      <c r="E1129" s="354" t="s">
        <v>6</v>
      </c>
    </row>
    <row r="1130" spans="1:5" ht="15.75" thickBot="1" x14ac:dyDescent="0.3">
      <c r="A1130" s="462" t="s">
        <v>59</v>
      </c>
      <c r="B1130" s="463">
        <f>B1131+B1132+B1133+B1134</f>
        <v>0</v>
      </c>
      <c r="C1130" s="463">
        <f t="shared" ref="C1130:E1130" si="124">C1131+C1132+C1133+C1134</f>
        <v>0</v>
      </c>
      <c r="D1130" s="463">
        <f t="shared" si="124"/>
        <v>0</v>
      </c>
      <c r="E1130" s="463">
        <f t="shared" si="124"/>
        <v>0</v>
      </c>
    </row>
    <row r="1131" spans="1:5" ht="15.75" thickBot="1" x14ac:dyDescent="0.3">
      <c r="A1131" s="464" t="s">
        <v>28</v>
      </c>
      <c r="B1131" s="463"/>
      <c r="C1131" s="463"/>
      <c r="D1131" s="463"/>
      <c r="E1131" s="463"/>
    </row>
    <row r="1132" spans="1:5" ht="15.75" thickBot="1" x14ac:dyDescent="0.3">
      <c r="A1132" s="464" t="s">
        <v>60</v>
      </c>
      <c r="B1132" s="463"/>
      <c r="C1132" s="463"/>
      <c r="D1132" s="463"/>
      <c r="E1132" s="463"/>
    </row>
    <row r="1133" spans="1:5" ht="15.75" thickBot="1" x14ac:dyDescent="0.3">
      <c r="A1133" s="464" t="s">
        <v>42</v>
      </c>
      <c r="B1133" s="463"/>
      <c r="C1133" s="463"/>
      <c r="D1133" s="463"/>
      <c r="E1133" s="463"/>
    </row>
    <row r="1134" spans="1:5" ht="15.75" thickBot="1" x14ac:dyDescent="0.3">
      <c r="A1134" s="464" t="s">
        <v>43</v>
      </c>
      <c r="B1134" s="463"/>
      <c r="C1134" s="463"/>
      <c r="D1134" s="463"/>
      <c r="E1134" s="463"/>
    </row>
    <row r="1135" spans="1:5" ht="15.75" thickBot="1" x14ac:dyDescent="0.3">
      <c r="A1135" s="462" t="s">
        <v>61</v>
      </c>
      <c r="B1135" s="466">
        <f>B1136+B1137+B1138+B1139</f>
        <v>0</v>
      </c>
      <c r="C1135" s="466">
        <f t="shared" ref="C1135:E1135" si="125">C1136+C1137+C1138+C1139</f>
        <v>0</v>
      </c>
      <c r="D1135" s="466">
        <f t="shared" si="125"/>
        <v>0</v>
      </c>
      <c r="E1135" s="466">
        <f t="shared" si="125"/>
        <v>600</v>
      </c>
    </row>
    <row r="1136" spans="1:5" ht="15.75" thickBot="1" x14ac:dyDescent="0.3">
      <c r="A1136" s="464" t="s">
        <v>28</v>
      </c>
      <c r="B1136" s="466">
        <v>0</v>
      </c>
      <c r="C1136" s="466">
        <v>0</v>
      </c>
      <c r="D1136" s="466">
        <v>0</v>
      </c>
      <c r="E1136" s="466">
        <v>600</v>
      </c>
    </row>
    <row r="1137" spans="1:5" ht="15.75" thickBot="1" x14ac:dyDescent="0.3">
      <c r="A1137" s="464" t="s">
        <v>60</v>
      </c>
      <c r="B1137" s="466"/>
      <c r="C1137" s="466"/>
      <c r="D1137" s="466"/>
      <c r="E1137" s="466"/>
    </row>
    <row r="1138" spans="1:5" ht="15.75" thickBot="1" x14ac:dyDescent="0.3">
      <c r="A1138" s="545" t="s">
        <v>42</v>
      </c>
      <c r="B1138" s="505"/>
      <c r="C1138" s="505"/>
      <c r="D1138" s="505"/>
      <c r="E1138" s="505"/>
    </row>
    <row r="1139" spans="1:5" ht="15.75" thickBot="1" x14ac:dyDescent="0.3">
      <c r="A1139" s="546" t="s">
        <v>43</v>
      </c>
      <c r="B1139" s="528"/>
      <c r="C1139" s="528"/>
      <c r="D1139" s="528"/>
      <c r="E1139" s="528"/>
    </row>
    <row r="1140" spans="1:5" ht="15.75" thickBot="1" x14ac:dyDescent="0.3">
      <c r="A1140" s="547" t="s">
        <v>334</v>
      </c>
      <c r="B1140" s="528">
        <f>B1130+B1135</f>
        <v>0</v>
      </c>
      <c r="C1140" s="528">
        <f t="shared" ref="C1140:E1140" si="126">C1130+C1135</f>
        <v>0</v>
      </c>
      <c r="D1140" s="528">
        <f t="shared" si="126"/>
        <v>0</v>
      </c>
      <c r="E1140" s="528">
        <f t="shared" si="126"/>
        <v>600</v>
      </c>
    </row>
    <row r="1141" spans="1:5" ht="34.5" thickBot="1" x14ac:dyDescent="0.3">
      <c r="A1141" s="506" t="s">
        <v>335</v>
      </c>
      <c r="B1141" s="507" t="s">
        <v>1241</v>
      </c>
      <c r="C1141" s="508" t="s">
        <v>981</v>
      </c>
      <c r="D1141" s="509"/>
      <c r="E1141" s="510"/>
    </row>
    <row r="1142" spans="1:5" ht="15.75" thickBot="1" x14ac:dyDescent="0.3">
      <c r="A1142" s="313" t="s">
        <v>9</v>
      </c>
      <c r="B1142" s="1219" t="s">
        <v>1242</v>
      </c>
      <c r="C1142" s="1220"/>
      <c r="D1142" s="1220"/>
      <c r="E1142" s="1221"/>
    </row>
    <row r="1143" spans="1:5" ht="15.75" thickBot="1" x14ac:dyDescent="0.3">
      <c r="A1143" s="313" t="s">
        <v>13</v>
      </c>
      <c r="B1143" s="1198" t="s">
        <v>67</v>
      </c>
      <c r="C1143" s="1199"/>
      <c r="D1143" s="1199"/>
      <c r="E1143" s="1200"/>
    </row>
    <row r="1144" spans="1:5" x14ac:dyDescent="0.25">
      <c r="A1144" s="1189"/>
      <c r="B1144" s="325">
        <v>2019</v>
      </c>
      <c r="C1144" s="325">
        <v>2020</v>
      </c>
      <c r="D1144" s="325">
        <v>2021</v>
      </c>
      <c r="E1144" s="325">
        <v>2022</v>
      </c>
    </row>
    <row r="1145" spans="1:5" ht="15.75" thickBot="1" x14ac:dyDescent="0.3">
      <c r="A1145" s="1190"/>
      <c r="B1145" s="354" t="s">
        <v>5</v>
      </c>
      <c r="C1145" s="354" t="s">
        <v>6</v>
      </c>
      <c r="D1145" s="354" t="s">
        <v>6</v>
      </c>
      <c r="E1145" s="354" t="s">
        <v>6</v>
      </c>
    </row>
    <row r="1146" spans="1:5" ht="15.75" thickBot="1" x14ac:dyDescent="0.3">
      <c r="A1146" s="313" t="s">
        <v>8</v>
      </c>
      <c r="B1146" s="332">
        <v>0</v>
      </c>
      <c r="C1146" s="332">
        <v>0</v>
      </c>
      <c r="D1146" s="332">
        <v>0</v>
      </c>
      <c r="E1146" s="332">
        <v>1</v>
      </c>
    </row>
    <row r="1147" spans="1:5" ht="15.75" thickBot="1" x14ac:dyDescent="0.3">
      <c r="A1147" s="313" t="s">
        <v>14</v>
      </c>
      <c r="B1147" s="355">
        <f>B1165</f>
        <v>0</v>
      </c>
      <c r="C1147" s="355">
        <f t="shared" ref="C1147:E1147" si="127">C1165</f>
        <v>0</v>
      </c>
      <c r="D1147" s="355">
        <f t="shared" si="127"/>
        <v>0</v>
      </c>
      <c r="E1147" s="355">
        <f t="shared" si="127"/>
        <v>700</v>
      </c>
    </row>
    <row r="1148" spans="1:5" ht="15.75" thickBot="1" x14ac:dyDescent="0.3">
      <c r="A1148" s="313" t="s">
        <v>20</v>
      </c>
      <c r="B1148" s="355" t="e">
        <f>B1147/B1146</f>
        <v>#DIV/0!</v>
      </c>
      <c r="C1148" s="355" t="e">
        <f t="shared" ref="C1148:E1148" si="128">C1147/C1146</f>
        <v>#DIV/0!</v>
      </c>
      <c r="D1148" s="355" t="e">
        <f t="shared" si="128"/>
        <v>#DIV/0!</v>
      </c>
      <c r="E1148" s="355">
        <f t="shared" si="128"/>
        <v>700</v>
      </c>
    </row>
    <row r="1149" spans="1:5" ht="15.75" thickBot="1" x14ac:dyDescent="0.3">
      <c r="A1149" s="313" t="s">
        <v>15</v>
      </c>
      <c r="B1149" s="332" t="s">
        <v>19</v>
      </c>
      <c r="C1149" s="461" t="e">
        <f>C1146/B1146-1</f>
        <v>#DIV/0!</v>
      </c>
      <c r="D1149" s="461" t="e">
        <f t="shared" ref="D1149:E1151" si="129">D1146/C1146-1</f>
        <v>#DIV/0!</v>
      </c>
      <c r="E1149" s="461" t="e">
        <f t="shared" si="129"/>
        <v>#DIV/0!</v>
      </c>
    </row>
    <row r="1150" spans="1:5" ht="15.75" thickBot="1" x14ac:dyDescent="0.3">
      <c r="A1150" s="313" t="s">
        <v>16</v>
      </c>
      <c r="B1150" s="332" t="s">
        <v>19</v>
      </c>
      <c r="C1150" s="461" t="e">
        <f>C1147/B1147-1</f>
        <v>#DIV/0!</v>
      </c>
      <c r="D1150" s="461" t="e">
        <f t="shared" si="129"/>
        <v>#DIV/0!</v>
      </c>
      <c r="E1150" s="461" t="e">
        <f t="shared" si="129"/>
        <v>#DIV/0!</v>
      </c>
    </row>
    <row r="1151" spans="1:5" ht="15.75" thickBot="1" x14ac:dyDescent="0.3">
      <c r="A1151" s="313" t="s">
        <v>17</v>
      </c>
      <c r="B1151" s="332" t="s">
        <v>19</v>
      </c>
      <c r="C1151" s="461" t="e">
        <f>C1148/B1148-1</f>
        <v>#DIV/0!</v>
      </c>
      <c r="D1151" s="461" t="e">
        <f t="shared" si="129"/>
        <v>#DIV/0!</v>
      </c>
      <c r="E1151" s="461" t="e">
        <f t="shared" si="129"/>
        <v>#DIV/0!</v>
      </c>
    </row>
    <row r="1152" spans="1:5" ht="15.75" thickBot="1" x14ac:dyDescent="0.3">
      <c r="A1152" s="1210" t="s">
        <v>1243</v>
      </c>
      <c r="B1152" s="1211"/>
      <c r="C1152" s="1211"/>
      <c r="D1152" s="1211"/>
      <c r="E1152" s="1212"/>
    </row>
    <row r="1153" spans="1:10" x14ac:dyDescent="0.25">
      <c r="A1153" s="1189"/>
      <c r="B1153" s="325">
        <v>2019</v>
      </c>
      <c r="C1153" s="325">
        <v>2020</v>
      </c>
      <c r="D1153" s="325">
        <v>2021</v>
      </c>
      <c r="E1153" s="325">
        <v>2022</v>
      </c>
    </row>
    <row r="1154" spans="1:10" ht="15.75" thickBot="1" x14ac:dyDescent="0.3">
      <c r="A1154" s="1190"/>
      <c r="B1154" s="354" t="s">
        <v>5</v>
      </c>
      <c r="C1154" s="354" t="s">
        <v>6</v>
      </c>
      <c r="D1154" s="354" t="s">
        <v>6</v>
      </c>
      <c r="E1154" s="354" t="s">
        <v>6</v>
      </c>
    </row>
    <row r="1155" spans="1:10" ht="15.75" thickBot="1" x14ac:dyDescent="0.3">
      <c r="A1155" s="462" t="s">
        <v>59</v>
      </c>
      <c r="B1155" s="463">
        <f>B1156+B1157+B1158+B1159</f>
        <v>0</v>
      </c>
      <c r="C1155" s="463">
        <f t="shared" ref="C1155:E1155" si="130">C1156+C1157+C1158+C1159</f>
        <v>0</v>
      </c>
      <c r="D1155" s="463">
        <f t="shared" si="130"/>
        <v>0</v>
      </c>
      <c r="E1155" s="463">
        <f t="shared" si="130"/>
        <v>0</v>
      </c>
    </row>
    <row r="1156" spans="1:10" ht="15.75" thickBot="1" x14ac:dyDescent="0.3">
      <c r="A1156" s="464" t="s">
        <v>28</v>
      </c>
      <c r="B1156" s="463"/>
      <c r="C1156" s="463"/>
      <c r="D1156" s="463"/>
      <c r="E1156" s="463"/>
    </row>
    <row r="1157" spans="1:10" ht="15.75" thickBot="1" x14ac:dyDescent="0.3">
      <c r="A1157" s="464" t="s">
        <v>60</v>
      </c>
      <c r="B1157" s="463"/>
      <c r="C1157" s="463"/>
      <c r="D1157" s="463"/>
      <c r="E1157" s="463"/>
    </row>
    <row r="1158" spans="1:10" ht="15.75" thickBot="1" x14ac:dyDescent="0.3">
      <c r="A1158" s="464" t="s">
        <v>42</v>
      </c>
      <c r="B1158" s="463"/>
      <c r="C1158" s="463"/>
      <c r="D1158" s="463"/>
      <c r="E1158" s="463"/>
    </row>
    <row r="1159" spans="1:10" ht="15.75" thickBot="1" x14ac:dyDescent="0.3">
      <c r="A1159" s="464" t="s">
        <v>43</v>
      </c>
      <c r="B1159" s="463"/>
      <c r="C1159" s="463"/>
      <c r="D1159" s="463"/>
      <c r="E1159" s="463"/>
    </row>
    <row r="1160" spans="1:10" ht="15.75" thickBot="1" x14ac:dyDescent="0.3">
      <c r="A1160" s="462" t="s">
        <v>61</v>
      </c>
      <c r="B1160" s="466">
        <f>B1161+B1162+B1163+B1164</f>
        <v>0</v>
      </c>
      <c r="C1160" s="466">
        <f t="shared" ref="C1160:E1160" si="131">C1161+C1162+C1163+C1164</f>
        <v>0</v>
      </c>
      <c r="D1160" s="466">
        <f t="shared" si="131"/>
        <v>0</v>
      </c>
      <c r="E1160" s="466">
        <f t="shared" si="131"/>
        <v>700</v>
      </c>
    </row>
    <row r="1161" spans="1:10" ht="15.75" thickBot="1" x14ac:dyDescent="0.3">
      <c r="A1161" s="464" t="s">
        <v>28</v>
      </c>
      <c r="B1161" s="466">
        <v>0</v>
      </c>
      <c r="C1161" s="466">
        <v>0</v>
      </c>
      <c r="D1161" s="466">
        <v>0</v>
      </c>
      <c r="E1161" s="466">
        <v>700</v>
      </c>
    </row>
    <row r="1162" spans="1:10" ht="15.75" thickBot="1" x14ac:dyDescent="0.3">
      <c r="A1162" s="464" t="s">
        <v>60</v>
      </c>
      <c r="B1162" s="466"/>
      <c r="C1162" s="466"/>
      <c r="D1162" s="466"/>
      <c r="E1162" s="466"/>
    </row>
    <row r="1163" spans="1:10" ht="15.75" thickBot="1" x14ac:dyDescent="0.3">
      <c r="A1163" s="464" t="s">
        <v>42</v>
      </c>
      <c r="B1163" s="466"/>
      <c r="C1163" s="466"/>
      <c r="D1163" s="466"/>
      <c r="E1163" s="466"/>
    </row>
    <row r="1164" spans="1:10" ht="15.75" thickBot="1" x14ac:dyDescent="0.3">
      <c r="A1164" s="545" t="s">
        <v>43</v>
      </c>
      <c r="B1164" s="505"/>
      <c r="C1164" s="505"/>
      <c r="D1164" s="505"/>
      <c r="E1164" s="505"/>
      <c r="G1164" s="443"/>
      <c r="H1164" s="443"/>
      <c r="I1164" s="443"/>
      <c r="J1164" s="443"/>
    </row>
    <row r="1165" spans="1:10" ht="15.75" thickBot="1" x14ac:dyDescent="0.3">
      <c r="A1165" s="547" t="s">
        <v>337</v>
      </c>
      <c r="B1165" s="528">
        <f>B1155+B1160</f>
        <v>0</v>
      </c>
      <c r="C1165" s="528">
        <f t="shared" ref="C1165:E1165" si="132">C1155+C1160</f>
        <v>0</v>
      </c>
      <c r="D1165" s="528">
        <f t="shared" si="132"/>
        <v>0</v>
      </c>
      <c r="E1165" s="528">
        <f t="shared" si="132"/>
        <v>700</v>
      </c>
      <c r="G1165" s="443"/>
      <c r="H1165" s="443"/>
      <c r="I1165" s="443"/>
      <c r="J1165" s="443"/>
    </row>
    <row r="1166" spans="1:10" ht="24.75" thickBot="1" x14ac:dyDescent="0.3">
      <c r="A1166" s="436" t="s">
        <v>44</v>
      </c>
      <c r="B1166" s="548">
        <f>B1115+B1090+B1065+B1040+B914+B889+B864+B1015+B990+B965+B838+B813+B940+B788+B763+B738+B713+B688+B663+B638+B613+B588+B563+B538+B513+B488+B463+B413+B287+B262+B237+B208++B171++B60</f>
        <v>344000</v>
      </c>
      <c r="C1166" s="548">
        <f>C1090+C1065+C1040+C1015+C990+C965+C940+C914+C889+C864+C838+C813+C788+C763+C738+C713+C688+C663+C638+C613+C588+C563+C538+C513+C488+C463+C413+C387+C362+C337+C312+C287+C262+C237+C208+C171+C60</f>
        <v>342150</v>
      </c>
      <c r="D1166" s="548">
        <f>D1090+D1065+D1040+D1015+D990+D965+D940+D914+D889+D864+D838+D813+D788+D763+D738+D713+D688+D663+D638+D613+D588+D563+D538+D513+D488+D463+D413+D387+D362+D337+D312+D287+D262+D237+D208+D171+D60+D1140+D1115</f>
        <v>356000</v>
      </c>
      <c r="E1166" s="548">
        <f>E1090+E1065+E1040+E1015+E990+E965+E940+E914+E889+E864+E838+E813+E788+E763+E738+E713+E688+E663+E638+E613+E588+E563+E538+E513+E488+E463+E413+E387+E362+E337+E312+E287+E262+E237+E208+E171+E60+E1140+E1115+E1165</f>
        <v>356000</v>
      </c>
      <c r="G1166" s="443"/>
      <c r="H1166" s="443"/>
      <c r="I1166" s="443"/>
      <c r="J1166" s="443"/>
    </row>
    <row r="1167" spans="1:10" ht="24.75" thickBot="1" x14ac:dyDescent="0.3">
      <c r="A1167" s="549" t="s">
        <v>45</v>
      </c>
      <c r="B1167" s="550">
        <f>B1097+B1072+B1047+B1022+B896+B871+B846+B997+B972+B947+B820+B795+B922+B770+B745+B720+B695+B670+B645+B620+B595+B570+B545+B520+B495++B470+B445+B395+B269+B244+B219+B179+B142+B31</f>
        <v>344000</v>
      </c>
      <c r="C1167" s="550">
        <f>C1168+C1171+C1174+C1189+C1194</f>
        <v>342150</v>
      </c>
      <c r="D1167" s="550">
        <f t="shared" ref="D1167:E1167" si="133">D1168+D1171+D1174+D1189+D1194</f>
        <v>356000</v>
      </c>
      <c r="E1167" s="550">
        <f t="shared" si="133"/>
        <v>356000</v>
      </c>
      <c r="G1167" s="443"/>
      <c r="H1167" s="443"/>
      <c r="I1167" s="443"/>
      <c r="J1167" s="443"/>
    </row>
    <row r="1168" spans="1:10" ht="15.75" thickBot="1" x14ac:dyDescent="0.3">
      <c r="A1168" s="462" t="s">
        <v>0</v>
      </c>
      <c r="B1168" s="551">
        <f>B1169</f>
        <v>145792</v>
      </c>
      <c r="C1168" s="551">
        <f>C1169</f>
        <v>147500</v>
      </c>
      <c r="D1168" s="551">
        <f t="shared" ref="D1168:E1168" si="134">D1169</f>
        <v>147500</v>
      </c>
      <c r="E1168" s="551">
        <f t="shared" si="134"/>
        <v>147500</v>
      </c>
      <c r="G1168" s="443"/>
      <c r="H1168" s="443"/>
      <c r="I1168" s="443"/>
      <c r="J1168" s="443"/>
    </row>
    <row r="1169" spans="1:10" ht="15.75" thickBot="1" x14ac:dyDescent="0.3">
      <c r="A1169" s="464" t="s">
        <v>28</v>
      </c>
      <c r="B1169" s="466">
        <f>B40++B151+B188</f>
        <v>145792</v>
      </c>
      <c r="C1169" s="466">
        <f>C40+C151+C188</f>
        <v>147500</v>
      </c>
      <c r="D1169" s="466">
        <f>D40++D151+D188</f>
        <v>147500</v>
      </c>
      <c r="E1169" s="466">
        <f>E40++E151+E188</f>
        <v>147500</v>
      </c>
    </row>
    <row r="1170" spans="1:10" ht="15.75" thickBot="1" x14ac:dyDescent="0.3">
      <c r="A1170" s="464" t="s">
        <v>46</v>
      </c>
      <c r="B1170" s="466">
        <f>B41+B78+B115</f>
        <v>0</v>
      </c>
      <c r="C1170" s="466">
        <f>C41+C78+C115</f>
        <v>0</v>
      </c>
      <c r="D1170" s="466">
        <f>D41+D78+D115</f>
        <v>0</v>
      </c>
      <c r="E1170" s="466">
        <f>E41+E78+E115</f>
        <v>0</v>
      </c>
      <c r="G1170" s="443"/>
      <c r="H1170" s="443"/>
      <c r="I1170" s="443"/>
      <c r="J1170" s="443"/>
    </row>
    <row r="1171" spans="1:10" ht="24.75" thickBot="1" x14ac:dyDescent="0.3">
      <c r="A1171" s="462" t="s">
        <v>25</v>
      </c>
      <c r="B1171" s="551">
        <f>B1172</f>
        <v>25208</v>
      </c>
      <c r="C1171" s="551">
        <f t="shared" ref="C1171:E1171" si="135">C1172</f>
        <v>27500</v>
      </c>
      <c r="D1171" s="551">
        <f t="shared" si="135"/>
        <v>27500</v>
      </c>
      <c r="E1171" s="551">
        <f t="shared" si="135"/>
        <v>27500</v>
      </c>
      <c r="G1171" s="443"/>
      <c r="H1171" s="443"/>
      <c r="I1171" s="443"/>
      <c r="J1171" s="443"/>
    </row>
    <row r="1172" spans="1:10" ht="22.5" customHeight="1" thickBot="1" x14ac:dyDescent="0.3">
      <c r="A1172" s="464" t="s">
        <v>28</v>
      </c>
      <c r="B1172" s="463">
        <f>B43+B154+B191</f>
        <v>25208</v>
      </c>
      <c r="C1172" s="463">
        <f>C43+C154+C191</f>
        <v>27500</v>
      </c>
      <c r="D1172" s="463">
        <f>D43+D154+D191</f>
        <v>27500</v>
      </c>
      <c r="E1172" s="463">
        <f>E43+E154+E191</f>
        <v>27500</v>
      </c>
    </row>
    <row r="1173" spans="1:10" ht="15.75" thickBot="1" x14ac:dyDescent="0.3">
      <c r="A1173" s="464" t="s">
        <v>46</v>
      </c>
      <c r="B1173" s="466">
        <f>B44+B81+B115</f>
        <v>0</v>
      </c>
      <c r="C1173" s="466">
        <f>C44+C81+C115</f>
        <v>0</v>
      </c>
      <c r="D1173" s="466">
        <f>D44+D81+D115</f>
        <v>0</v>
      </c>
      <c r="E1173" s="466">
        <f>E44+E81+E115</f>
        <v>0</v>
      </c>
      <c r="F1173" s="443"/>
    </row>
    <row r="1174" spans="1:10" ht="15.75" thickBot="1" x14ac:dyDescent="0.3">
      <c r="A1174" s="462" t="s">
        <v>1</v>
      </c>
      <c r="B1174" s="551">
        <f>B1175+B1176</f>
        <v>83000</v>
      </c>
      <c r="C1174" s="551">
        <f t="shared" ref="C1174:E1174" si="136">C1175+C1176</f>
        <v>82150</v>
      </c>
      <c r="D1174" s="551">
        <f t="shared" si="136"/>
        <v>96000</v>
      </c>
      <c r="E1174" s="551">
        <f t="shared" si="136"/>
        <v>96000</v>
      </c>
    </row>
    <row r="1175" spans="1:10" ht="15.75" thickBot="1" x14ac:dyDescent="0.3">
      <c r="A1175" s="464" t="s">
        <v>28</v>
      </c>
      <c r="B1175" s="466">
        <f>B46+B157+B194</f>
        <v>83000</v>
      </c>
      <c r="C1175" s="466">
        <f>C46+C157+C194</f>
        <v>82150</v>
      </c>
      <c r="D1175" s="466">
        <f>D46+D157+D194</f>
        <v>96000</v>
      </c>
      <c r="E1175" s="466">
        <f>E46+E157+E194</f>
        <v>96000</v>
      </c>
      <c r="F1175" s="443"/>
    </row>
    <row r="1176" spans="1:10" ht="15.75" thickBot="1" x14ac:dyDescent="0.3">
      <c r="A1176" s="464" t="s">
        <v>46</v>
      </c>
      <c r="B1176" s="466">
        <f>B47+B84+B121</f>
        <v>0</v>
      </c>
      <c r="C1176" s="466">
        <f>C47+C84+C121</f>
        <v>0</v>
      </c>
      <c r="D1176" s="466">
        <f>D47+D84+D121</f>
        <v>0</v>
      </c>
      <c r="E1176" s="466">
        <f>E47+E84+E121</f>
        <v>0</v>
      </c>
    </row>
    <row r="1177" spans="1:10" ht="15.75" thickBot="1" x14ac:dyDescent="0.3">
      <c r="A1177" s="462" t="s">
        <v>2</v>
      </c>
      <c r="B1177" s="551">
        <f>B1178+B1179</f>
        <v>0</v>
      </c>
      <c r="C1177" s="551">
        <f t="shared" ref="C1177:E1177" si="137">C1178+C1179</f>
        <v>0</v>
      </c>
      <c r="D1177" s="551">
        <f t="shared" si="137"/>
        <v>0</v>
      </c>
      <c r="E1177" s="551">
        <f t="shared" si="137"/>
        <v>0</v>
      </c>
    </row>
    <row r="1178" spans="1:10" ht="15.75" thickBot="1" x14ac:dyDescent="0.3">
      <c r="A1178" s="464" t="s">
        <v>28</v>
      </c>
      <c r="B1178" s="463">
        <f t="shared" ref="B1178:E1179" si="138">B49+B86+B123</f>
        <v>0</v>
      </c>
      <c r="C1178" s="463">
        <f t="shared" si="138"/>
        <v>0</v>
      </c>
      <c r="D1178" s="463">
        <f t="shared" si="138"/>
        <v>0</v>
      </c>
      <c r="E1178" s="463">
        <f t="shared" si="138"/>
        <v>0</v>
      </c>
    </row>
    <row r="1179" spans="1:10" ht="15.75" thickBot="1" x14ac:dyDescent="0.3">
      <c r="A1179" s="464" t="s">
        <v>46</v>
      </c>
      <c r="B1179" s="466">
        <f t="shared" si="138"/>
        <v>0</v>
      </c>
      <c r="C1179" s="466">
        <f t="shared" si="138"/>
        <v>0</v>
      </c>
      <c r="D1179" s="466">
        <f t="shared" si="138"/>
        <v>0</v>
      </c>
      <c r="E1179" s="466">
        <f t="shared" si="138"/>
        <v>0</v>
      </c>
    </row>
    <row r="1180" spans="1:10" ht="15.75" thickBot="1" x14ac:dyDescent="0.3">
      <c r="A1180" s="462" t="s">
        <v>21</v>
      </c>
      <c r="B1180" s="551">
        <f>B1181+B1182</f>
        <v>0</v>
      </c>
      <c r="C1180" s="551">
        <f t="shared" ref="C1180:E1180" si="139">C1181+C1182</f>
        <v>0</v>
      </c>
      <c r="D1180" s="551">
        <f t="shared" si="139"/>
        <v>0</v>
      </c>
      <c r="E1180" s="551">
        <f t="shared" si="139"/>
        <v>0</v>
      </c>
    </row>
    <row r="1181" spans="1:10" ht="15.75" thickBot="1" x14ac:dyDescent="0.3">
      <c r="A1181" s="464" t="s">
        <v>28</v>
      </c>
      <c r="B1181" s="463">
        <f t="shared" ref="B1181:E1182" si="140">B52+B89+B126</f>
        <v>0</v>
      </c>
      <c r="C1181" s="463">
        <f t="shared" si="140"/>
        <v>0</v>
      </c>
      <c r="D1181" s="463">
        <f t="shared" si="140"/>
        <v>0</v>
      </c>
      <c r="E1181" s="463">
        <f t="shared" si="140"/>
        <v>0</v>
      </c>
    </row>
    <row r="1182" spans="1:10" ht="15.75" thickBot="1" x14ac:dyDescent="0.3">
      <c r="A1182" s="464" t="s">
        <v>46</v>
      </c>
      <c r="B1182" s="466">
        <f t="shared" si="140"/>
        <v>0</v>
      </c>
      <c r="C1182" s="466">
        <f t="shared" si="140"/>
        <v>0</v>
      </c>
      <c r="D1182" s="466">
        <f t="shared" si="140"/>
        <v>0</v>
      </c>
      <c r="E1182" s="466">
        <f t="shared" si="140"/>
        <v>0</v>
      </c>
    </row>
    <row r="1183" spans="1:10" ht="15.75" thickBot="1" x14ac:dyDescent="0.3">
      <c r="A1183" s="462" t="s">
        <v>22</v>
      </c>
      <c r="B1183" s="551">
        <f>B1184+B1185</f>
        <v>0</v>
      </c>
      <c r="C1183" s="551">
        <f>C1184+C1185</f>
        <v>0</v>
      </c>
      <c r="D1183" s="551">
        <f t="shared" ref="D1183:E1183" si="141">D1184+D1185</f>
        <v>0</v>
      </c>
      <c r="E1183" s="551">
        <f t="shared" si="141"/>
        <v>0</v>
      </c>
    </row>
    <row r="1184" spans="1:10" ht="15.75" thickBot="1" x14ac:dyDescent="0.3">
      <c r="A1184" s="464" t="s">
        <v>28</v>
      </c>
      <c r="B1184" s="463">
        <f t="shared" ref="B1184:E1185" si="142">B55+B92+B129</f>
        <v>0</v>
      </c>
      <c r="C1184" s="463">
        <f t="shared" si="142"/>
        <v>0</v>
      </c>
      <c r="D1184" s="463">
        <f t="shared" si="142"/>
        <v>0</v>
      </c>
      <c r="E1184" s="463">
        <f t="shared" si="142"/>
        <v>0</v>
      </c>
      <c r="G1184" s="519"/>
      <c r="H1184" s="519"/>
      <c r="I1184" s="519"/>
      <c r="J1184" s="519"/>
    </row>
    <row r="1185" spans="1:10" ht="15.75" thickBot="1" x14ac:dyDescent="0.3">
      <c r="A1185" s="464" t="s">
        <v>46</v>
      </c>
      <c r="B1185" s="466">
        <f t="shared" si="142"/>
        <v>0</v>
      </c>
      <c r="C1185" s="466">
        <f t="shared" si="142"/>
        <v>0</v>
      </c>
      <c r="D1185" s="466">
        <f t="shared" si="142"/>
        <v>0</v>
      </c>
      <c r="E1185" s="466">
        <f t="shared" si="142"/>
        <v>0</v>
      </c>
      <c r="G1185" s="519"/>
      <c r="H1185" s="519"/>
      <c r="I1185" s="519"/>
      <c r="J1185" s="519"/>
    </row>
    <row r="1186" spans="1:10" ht="19.5" customHeight="1" thickBot="1" x14ac:dyDescent="0.3">
      <c r="A1186" s="462" t="s">
        <v>3</v>
      </c>
      <c r="B1186" s="551">
        <f>B94+B57</f>
        <v>0</v>
      </c>
      <c r="C1186" s="551">
        <f>C94+C57</f>
        <v>0</v>
      </c>
      <c r="D1186" s="551">
        <f>D94+D57</f>
        <v>0</v>
      </c>
      <c r="E1186" s="551">
        <f>E94+E57</f>
        <v>0</v>
      </c>
      <c r="G1186" s="552"/>
      <c r="H1186" s="552"/>
      <c r="I1186" s="552"/>
      <c r="J1186" s="552"/>
    </row>
    <row r="1187" spans="1:10" ht="15.75" thickBot="1" x14ac:dyDescent="0.3">
      <c r="A1187" s="464" t="s">
        <v>28</v>
      </c>
      <c r="B1187" s="463">
        <f t="shared" ref="B1187:E1188" si="143">B58+B95+B132</f>
        <v>0</v>
      </c>
      <c r="C1187" s="463">
        <f t="shared" si="143"/>
        <v>0</v>
      </c>
      <c r="D1187" s="463">
        <f t="shared" si="143"/>
        <v>0</v>
      </c>
      <c r="E1187" s="463">
        <f t="shared" si="143"/>
        <v>0</v>
      </c>
      <c r="G1187" s="552"/>
      <c r="H1187" s="552"/>
      <c r="I1187" s="552"/>
      <c r="J1187" s="552"/>
    </row>
    <row r="1188" spans="1:10" ht="15.75" thickBot="1" x14ac:dyDescent="0.3">
      <c r="A1188" s="464" t="s">
        <v>46</v>
      </c>
      <c r="B1188" s="466">
        <f t="shared" si="143"/>
        <v>0</v>
      </c>
      <c r="C1188" s="466">
        <f t="shared" si="143"/>
        <v>0</v>
      </c>
      <c r="D1188" s="466">
        <f t="shared" si="143"/>
        <v>0</v>
      </c>
      <c r="E1188" s="466">
        <f t="shared" si="143"/>
        <v>0</v>
      </c>
      <c r="G1188" s="552"/>
      <c r="H1188" s="552"/>
      <c r="I1188" s="552"/>
      <c r="J1188" s="552"/>
    </row>
    <row r="1189" spans="1:10" ht="15.75" thickBot="1" x14ac:dyDescent="0.3">
      <c r="A1189" s="462" t="s">
        <v>47</v>
      </c>
      <c r="B1189" s="551">
        <f>B1190+B1191+B1192+B1193</f>
        <v>2000</v>
      </c>
      <c r="C1189" s="551">
        <f t="shared" ref="C1189:E1189" si="144">C1190+C1191+C1192+C1193</f>
        <v>8700</v>
      </c>
      <c r="D1189" s="551">
        <f t="shared" si="144"/>
        <v>7700</v>
      </c>
      <c r="E1189" s="551">
        <f t="shared" si="144"/>
        <v>2700</v>
      </c>
      <c r="G1189" s="552"/>
      <c r="H1189" s="552"/>
      <c r="I1189" s="552"/>
      <c r="J1189" s="552"/>
    </row>
    <row r="1190" spans="1:10" ht="15.75" thickBot="1" x14ac:dyDescent="0.3">
      <c r="A1190" s="464" t="s">
        <v>28</v>
      </c>
      <c r="B1190" s="463">
        <f>B228+B253+B278+B303+B328+B353+B378</f>
        <v>2000</v>
      </c>
      <c r="C1190" s="463">
        <f>C228+C253+C278+C303+C328+C353+C378</f>
        <v>8700</v>
      </c>
      <c r="D1190" s="463">
        <f>D228+D253+D278+D303+D328+D353+D378</f>
        <v>7700</v>
      </c>
      <c r="E1190" s="463">
        <f>E228+E253+E278+E303+E328+E353+E378</f>
        <v>2700</v>
      </c>
      <c r="G1190" s="552"/>
      <c r="H1190" s="552"/>
      <c r="I1190" s="552"/>
      <c r="J1190" s="552"/>
    </row>
    <row r="1191" spans="1:10" ht="15.75" thickBot="1" x14ac:dyDescent="0.3">
      <c r="A1191" s="464" t="s">
        <v>48</v>
      </c>
      <c r="B1191" s="463">
        <f t="shared" ref="B1191:E1193" si="145">B229+B405+B430+B455+B480+B505+B530+B555</f>
        <v>0</v>
      </c>
      <c r="C1191" s="463">
        <f t="shared" si="145"/>
        <v>0</v>
      </c>
      <c r="D1191" s="463">
        <f t="shared" si="145"/>
        <v>0</v>
      </c>
      <c r="E1191" s="463">
        <f t="shared" si="145"/>
        <v>0</v>
      </c>
    </row>
    <row r="1192" spans="1:10" ht="15.75" thickBot="1" x14ac:dyDescent="0.3">
      <c r="A1192" s="464" t="s">
        <v>42</v>
      </c>
      <c r="B1192" s="463">
        <f t="shared" si="145"/>
        <v>0</v>
      </c>
      <c r="C1192" s="463">
        <f t="shared" si="145"/>
        <v>0</v>
      </c>
      <c r="D1192" s="463">
        <f t="shared" si="145"/>
        <v>0</v>
      </c>
      <c r="E1192" s="463">
        <f t="shared" si="145"/>
        <v>0</v>
      </c>
    </row>
    <row r="1193" spans="1:10" ht="15.75" thickBot="1" x14ac:dyDescent="0.3">
      <c r="A1193" s="464" t="s">
        <v>43</v>
      </c>
      <c r="B1193" s="463">
        <f t="shared" si="145"/>
        <v>0</v>
      </c>
      <c r="C1193" s="463">
        <f t="shared" si="145"/>
        <v>0</v>
      </c>
      <c r="D1193" s="463">
        <f t="shared" si="145"/>
        <v>0</v>
      </c>
      <c r="E1193" s="463">
        <f t="shared" si="145"/>
        <v>0</v>
      </c>
    </row>
    <row r="1194" spans="1:10" ht="15.75" thickBot="1" x14ac:dyDescent="0.3">
      <c r="A1194" s="462" t="s">
        <v>49</v>
      </c>
      <c r="B1194" s="551">
        <f>B1111++B1086+B1061+B1036+B910+B885+B860+B1011+B986+B961+B834+B809+B936+B784++B759+B734+B709+B684+B659+B634+B609+B584+B559+B534+B509+B484+B459+B409++B283+B258+B233</f>
        <v>88000</v>
      </c>
      <c r="C1194" s="551">
        <f>C1111++C1086+C1061+C1036+C910+C885+C860+C1011+C986+C961+C834+C809+C936+C784++C759+C734+C709+C684+C659+C634+C609+C584+C559+C534+C509+C484+C459+C409++C283+C258+C233</f>
        <v>76300</v>
      </c>
      <c r="D1194" s="551">
        <f>D1195</f>
        <v>77300</v>
      </c>
      <c r="E1194" s="551">
        <f t="shared" ref="E1194" si="146">E1195+E1196+E1197+E1198</f>
        <v>82300</v>
      </c>
    </row>
    <row r="1195" spans="1:10" ht="15.75" thickBot="1" x14ac:dyDescent="0.3">
      <c r="A1195" s="464" t="s">
        <v>28</v>
      </c>
      <c r="B1195" s="551">
        <f>B1161+B1136+B1111+B1086+B1061+B1036++B1011+B986+B961+B936+B910+B885+B860+B834+B809+B784+B759+B734+B709+B684+B659+B634+B609+B584+B559+B534+B509+B484+B459+B409+B383+B358+B333+B308+B283+B258+B233</f>
        <v>88000</v>
      </c>
      <c r="C1195" s="551">
        <f>C1161+C1136+C1111+C1086+C1061+C1036++C1011+C986+C961+C936+C910+C885+C860+C834+C809+C784+C759+C734+C709+C684+C659+C634+C609+C584+C559+C534+C509+C484+C459+C409+C383+C358+C333+C308+C283+C258+C233</f>
        <v>76300</v>
      </c>
      <c r="D1195" s="551">
        <f>D1161+D1136+D1111+D1086+D1061+D1036++D1011+D986+D961+D936+D910+D885+D860+D834+D809+D784+D759+D734+D709+D684+D659+D634+D609+D584+D559+D534+D509+D484+D459+D409+D383+D358+D333+D308+D283+D258+D233</f>
        <v>77300</v>
      </c>
      <c r="E1195" s="551">
        <f>E1161+E1136+E1111+E1086+E1061+E1036++E1011+E986+E961+E936+E910+E885+E860+E834+E809+E784+E759+E734+E709+E684+E659+E634+E609+E584+E559+E534+E509+E484+E459+E409+E383+E358+E333+E308+E283+E258+E233</f>
        <v>82300</v>
      </c>
      <c r="F1195" s="443"/>
    </row>
    <row r="1196" spans="1:10" ht="15.75" thickBot="1" x14ac:dyDescent="0.3">
      <c r="A1196" s="464" t="s">
        <v>48</v>
      </c>
      <c r="B1196" s="463">
        <f t="shared" ref="B1196:E1198" si="147">B234+B410+B435+B460+B485+B510+B535+B560</f>
        <v>0</v>
      </c>
      <c r="C1196" s="463">
        <f t="shared" si="147"/>
        <v>0</v>
      </c>
      <c r="D1196" s="463">
        <f t="shared" si="147"/>
        <v>0</v>
      </c>
      <c r="E1196" s="463">
        <f t="shared" si="147"/>
        <v>0</v>
      </c>
    </row>
    <row r="1197" spans="1:10" ht="15.75" thickBot="1" x14ac:dyDescent="0.3">
      <c r="A1197" s="464" t="s">
        <v>42</v>
      </c>
      <c r="B1197" s="463">
        <f t="shared" si="147"/>
        <v>0</v>
      </c>
      <c r="C1197" s="463">
        <f t="shared" si="147"/>
        <v>0</v>
      </c>
      <c r="D1197" s="463">
        <f t="shared" si="147"/>
        <v>0</v>
      </c>
      <c r="E1197" s="463">
        <f t="shared" si="147"/>
        <v>0</v>
      </c>
    </row>
    <row r="1198" spans="1:10" ht="15.75" thickBot="1" x14ac:dyDescent="0.3">
      <c r="A1198" s="464" t="s">
        <v>43</v>
      </c>
      <c r="B1198" s="463">
        <f t="shared" si="147"/>
        <v>0</v>
      </c>
      <c r="C1198" s="463">
        <f t="shared" si="147"/>
        <v>0</v>
      </c>
      <c r="D1198" s="463">
        <f t="shared" si="147"/>
        <v>0</v>
      </c>
      <c r="E1198" s="463">
        <f t="shared" si="147"/>
        <v>0</v>
      </c>
    </row>
    <row r="1199" spans="1:10" ht="15.75" thickBot="1" x14ac:dyDescent="0.3">
      <c r="A1199" s="440" t="s">
        <v>27</v>
      </c>
      <c r="B1199" s="474">
        <f>IF(B1167-B1166=0,0,"Error")</f>
        <v>0</v>
      </c>
      <c r="C1199" s="474">
        <f>IF(C1167-C1166=0,0,"Error")</f>
        <v>0</v>
      </c>
      <c r="D1199" s="474">
        <f>IF(D1167-D1166=0,0,"Error")</f>
        <v>0</v>
      </c>
      <c r="E1199" s="474">
        <f>IF(E1167-E1166=0,0,"Error")</f>
        <v>0</v>
      </c>
    </row>
    <row r="1200" spans="1:10" x14ac:dyDescent="0.25">
      <c r="A1200" s="553"/>
      <c r="B1200" s="554"/>
      <c r="C1200" s="554"/>
      <c r="D1200" s="554"/>
      <c r="E1200" s="554"/>
    </row>
    <row r="1202" ht="47.25" customHeight="1" x14ac:dyDescent="0.25"/>
  </sheetData>
  <mergeCells count="245">
    <mergeCell ref="A1:E1"/>
    <mergeCell ref="B1143:E1143"/>
    <mergeCell ref="A1144:A1145"/>
    <mergeCell ref="A1152:E1152"/>
    <mergeCell ref="A1153:A1154"/>
    <mergeCell ref="B1117:E1117"/>
    <mergeCell ref="B1118:E1118"/>
    <mergeCell ref="A1119:A1120"/>
    <mergeCell ref="A1127:E1127"/>
    <mergeCell ref="A1128:A1129"/>
    <mergeCell ref="B1142:E1142"/>
    <mergeCell ref="A1078:A1079"/>
    <mergeCell ref="B1092:E1092"/>
    <mergeCell ref="B1093:E1093"/>
    <mergeCell ref="A1094:A1095"/>
    <mergeCell ref="A1102:E1102"/>
    <mergeCell ref="A1103:A1104"/>
    <mergeCell ref="A1052:E1052"/>
    <mergeCell ref="A1053:A1054"/>
    <mergeCell ref="B1067:E1067"/>
    <mergeCell ref="B1068:E1068"/>
    <mergeCell ref="A1069:A1070"/>
    <mergeCell ref="A1077:E1077"/>
    <mergeCell ref="A1019:A1020"/>
    <mergeCell ref="A1027:E1027"/>
    <mergeCell ref="A1028:A1029"/>
    <mergeCell ref="B1042:E1042"/>
    <mergeCell ref="B1043:E1043"/>
    <mergeCell ref="A1044:A1045"/>
    <mergeCell ref="B993:E993"/>
    <mergeCell ref="A994:A995"/>
    <mergeCell ref="A1002:E1002"/>
    <mergeCell ref="A1003:A1004"/>
    <mergeCell ref="B1017:E1017"/>
    <mergeCell ref="B1018:E1018"/>
    <mergeCell ref="B967:E967"/>
    <mergeCell ref="B968:E968"/>
    <mergeCell ref="A969:A970"/>
    <mergeCell ref="A977:E977"/>
    <mergeCell ref="A978:A979"/>
    <mergeCell ref="B992:E992"/>
    <mergeCell ref="A928:A929"/>
    <mergeCell ref="B942:E942"/>
    <mergeCell ref="B943:E943"/>
    <mergeCell ref="A944:A945"/>
    <mergeCell ref="A952:E952"/>
    <mergeCell ref="A953:A954"/>
    <mergeCell ref="A902:A903"/>
    <mergeCell ref="B915:E915"/>
    <mergeCell ref="B917:E917"/>
    <mergeCell ref="B918:E918"/>
    <mergeCell ref="A919:A920"/>
    <mergeCell ref="A927:E927"/>
    <mergeCell ref="A876:E876"/>
    <mergeCell ref="A877:A878"/>
    <mergeCell ref="B891:E891"/>
    <mergeCell ref="B892:E892"/>
    <mergeCell ref="A893:A894"/>
    <mergeCell ref="A901:E901"/>
    <mergeCell ref="A843:A844"/>
    <mergeCell ref="A851:E851"/>
    <mergeCell ref="A852:A853"/>
    <mergeCell ref="B866:E866"/>
    <mergeCell ref="B867:E867"/>
    <mergeCell ref="A868:A869"/>
    <mergeCell ref="A817:A818"/>
    <mergeCell ref="A825:E825"/>
    <mergeCell ref="A826:A827"/>
    <mergeCell ref="B839:E839"/>
    <mergeCell ref="B841:E841"/>
    <mergeCell ref="B842:E842"/>
    <mergeCell ref="B791:E791"/>
    <mergeCell ref="A792:A793"/>
    <mergeCell ref="A800:E800"/>
    <mergeCell ref="A801:A802"/>
    <mergeCell ref="B815:E815"/>
    <mergeCell ref="B816:E816"/>
    <mergeCell ref="B765:E765"/>
    <mergeCell ref="B766:E766"/>
    <mergeCell ref="A767:A768"/>
    <mergeCell ref="A775:E775"/>
    <mergeCell ref="A776:A777"/>
    <mergeCell ref="B790:E790"/>
    <mergeCell ref="A726:A727"/>
    <mergeCell ref="B740:E740"/>
    <mergeCell ref="B741:E741"/>
    <mergeCell ref="A742:A743"/>
    <mergeCell ref="A750:E750"/>
    <mergeCell ref="A751:A752"/>
    <mergeCell ref="A700:E700"/>
    <mergeCell ref="A701:A702"/>
    <mergeCell ref="B715:E715"/>
    <mergeCell ref="B716:E716"/>
    <mergeCell ref="A717:A718"/>
    <mergeCell ref="A725:E725"/>
    <mergeCell ref="A667:A668"/>
    <mergeCell ref="A675:E675"/>
    <mergeCell ref="A676:A677"/>
    <mergeCell ref="B690:E690"/>
    <mergeCell ref="B691:E691"/>
    <mergeCell ref="A692:A693"/>
    <mergeCell ref="B641:E641"/>
    <mergeCell ref="A642:A643"/>
    <mergeCell ref="A650:E650"/>
    <mergeCell ref="A651:A652"/>
    <mergeCell ref="B665:E665"/>
    <mergeCell ref="B666:E666"/>
    <mergeCell ref="B615:E615"/>
    <mergeCell ref="B616:E616"/>
    <mergeCell ref="A617:A618"/>
    <mergeCell ref="A625:E625"/>
    <mergeCell ref="A626:A627"/>
    <mergeCell ref="B640:E640"/>
    <mergeCell ref="A576:A577"/>
    <mergeCell ref="B590:E590"/>
    <mergeCell ref="B591:E591"/>
    <mergeCell ref="A592:A593"/>
    <mergeCell ref="A600:E600"/>
    <mergeCell ref="A601:A602"/>
    <mergeCell ref="A550:E550"/>
    <mergeCell ref="A551:A552"/>
    <mergeCell ref="B565:E565"/>
    <mergeCell ref="B566:E566"/>
    <mergeCell ref="A567:A568"/>
    <mergeCell ref="A575:E575"/>
    <mergeCell ref="A517:A518"/>
    <mergeCell ref="A525:E525"/>
    <mergeCell ref="A526:A527"/>
    <mergeCell ref="B540:E540"/>
    <mergeCell ref="B541:E541"/>
    <mergeCell ref="A542:A543"/>
    <mergeCell ref="B491:E491"/>
    <mergeCell ref="A492:A493"/>
    <mergeCell ref="A500:E500"/>
    <mergeCell ref="A501:A502"/>
    <mergeCell ref="B515:E515"/>
    <mergeCell ref="B516:E516"/>
    <mergeCell ref="B466:E466"/>
    <mergeCell ref="A467:A468"/>
    <mergeCell ref="A475:E475"/>
    <mergeCell ref="A476:A477"/>
    <mergeCell ref="D489:E489"/>
    <mergeCell ref="B490:E490"/>
    <mergeCell ref="B441:E441"/>
    <mergeCell ref="A442:A443"/>
    <mergeCell ref="A450:E450"/>
    <mergeCell ref="A451:A452"/>
    <mergeCell ref="D464:E464"/>
    <mergeCell ref="B465:E465"/>
    <mergeCell ref="B415:E415"/>
    <mergeCell ref="B416:E416"/>
    <mergeCell ref="A417:A418"/>
    <mergeCell ref="A425:E425"/>
    <mergeCell ref="A426:A427"/>
    <mergeCell ref="B440:E440"/>
    <mergeCell ref="D389:E389"/>
    <mergeCell ref="B390:E390"/>
    <mergeCell ref="B391:E391"/>
    <mergeCell ref="A392:A393"/>
    <mergeCell ref="A400:E400"/>
    <mergeCell ref="A401:A402"/>
    <mergeCell ref="B364:E364"/>
    <mergeCell ref="B365:E365"/>
    <mergeCell ref="A366:A367"/>
    <mergeCell ref="A374:E374"/>
    <mergeCell ref="A375:A376"/>
    <mergeCell ref="B388:E388"/>
    <mergeCell ref="A325:A326"/>
    <mergeCell ref="B339:E339"/>
    <mergeCell ref="B340:E340"/>
    <mergeCell ref="A341:A342"/>
    <mergeCell ref="A349:E349"/>
    <mergeCell ref="A350:A351"/>
    <mergeCell ref="A299:E299"/>
    <mergeCell ref="A300:A301"/>
    <mergeCell ref="B314:E314"/>
    <mergeCell ref="B315:E315"/>
    <mergeCell ref="A316:A317"/>
    <mergeCell ref="A324:E324"/>
    <mergeCell ref="A266:A267"/>
    <mergeCell ref="A274:E274"/>
    <mergeCell ref="A275:A276"/>
    <mergeCell ref="B289:E289"/>
    <mergeCell ref="B290:E290"/>
    <mergeCell ref="A291:A292"/>
    <mergeCell ref="A241:A242"/>
    <mergeCell ref="A249:E249"/>
    <mergeCell ref="A250:A251"/>
    <mergeCell ref="D263:E263"/>
    <mergeCell ref="B264:E264"/>
    <mergeCell ref="B265:E265"/>
    <mergeCell ref="A216:A217"/>
    <mergeCell ref="A224:E224"/>
    <mergeCell ref="A225:A226"/>
    <mergeCell ref="D238:E238"/>
    <mergeCell ref="B239:E239"/>
    <mergeCell ref="B240:E240"/>
    <mergeCell ref="A210:E210"/>
    <mergeCell ref="A211:E211"/>
    <mergeCell ref="B212:E212"/>
    <mergeCell ref="D213:E213"/>
    <mergeCell ref="B214:E214"/>
    <mergeCell ref="B215:E215"/>
    <mergeCell ref="B173:E173"/>
    <mergeCell ref="B174:E174"/>
    <mergeCell ref="B175:E175"/>
    <mergeCell ref="A176:A177"/>
    <mergeCell ref="A184:E184"/>
    <mergeCell ref="A185:A186"/>
    <mergeCell ref="B136:E136"/>
    <mergeCell ref="B137:E137"/>
    <mergeCell ref="B138:E138"/>
    <mergeCell ref="A139:A140"/>
    <mergeCell ref="A147:E147"/>
    <mergeCell ref="A148:A149"/>
    <mergeCell ref="B99:E99"/>
    <mergeCell ref="B100:E100"/>
    <mergeCell ref="B101:E101"/>
    <mergeCell ref="A102:A103"/>
    <mergeCell ref="A110:E110"/>
    <mergeCell ref="A111:A112"/>
    <mergeCell ref="B62:E62"/>
    <mergeCell ref="B63:E63"/>
    <mergeCell ref="B64:E64"/>
    <mergeCell ref="A65:A66"/>
    <mergeCell ref="A73:E73"/>
    <mergeCell ref="A74:A75"/>
    <mergeCell ref="A28:A29"/>
    <mergeCell ref="A36:E36"/>
    <mergeCell ref="A37:A38"/>
    <mergeCell ref="A9:E11"/>
    <mergeCell ref="B12:E12"/>
    <mergeCell ref="A13:A14"/>
    <mergeCell ref="A18:E18"/>
    <mergeCell ref="A23:E23"/>
    <mergeCell ref="A24:E24"/>
    <mergeCell ref="A3:E3"/>
    <mergeCell ref="B5:E5"/>
    <mergeCell ref="B6:E6"/>
    <mergeCell ref="B7:E7"/>
    <mergeCell ref="A8:E8"/>
    <mergeCell ref="B25:E25"/>
    <mergeCell ref="B26:E26"/>
    <mergeCell ref="B27:E27"/>
    <mergeCell ref="A2:E2"/>
  </mergeCells>
  <pageMargins left="0.70866141732283472" right="0.70866141732283472" top="0.74803149606299213" bottom="0.74803149606299213" header="0.31496062992125984" footer="0.31496062992125984"/>
  <pageSetup scale="73" orientation="portrait" r:id="rId1"/>
  <colBreaks count="1" manualBreakCount="1">
    <brk id="8" max="121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B1:O419"/>
  <sheetViews>
    <sheetView topLeftCell="C1" zoomScaleNormal="100" workbookViewId="0">
      <selection activeCell="C8" sqref="C8:G10"/>
    </sheetView>
  </sheetViews>
  <sheetFormatPr defaultRowHeight="15" x14ac:dyDescent="0.25"/>
  <cols>
    <col min="1" max="1" width="0" hidden="1" customWidth="1"/>
    <col min="2" max="2" width="10.85546875" style="657" hidden="1" customWidth="1"/>
    <col min="3" max="3" width="29" style="657" bestFit="1" customWidth="1"/>
    <col min="4" max="4" width="15.7109375" style="657" customWidth="1"/>
    <col min="5" max="5" width="16.85546875" style="657" customWidth="1"/>
    <col min="6" max="6" width="15.28515625" style="657" customWidth="1"/>
    <col min="7" max="7" width="18.42578125" style="658" customWidth="1"/>
    <col min="8" max="8" width="14" style="657" customWidth="1"/>
    <col min="9" max="9" width="9.140625" style="657"/>
  </cols>
  <sheetData>
    <row r="1" spans="2:9" ht="15.75" x14ac:dyDescent="0.25">
      <c r="C1" s="1937" t="s">
        <v>804</v>
      </c>
      <c r="D1" s="1938"/>
      <c r="E1" s="1938"/>
      <c r="F1" s="1938"/>
      <c r="G1" s="1939"/>
    </row>
    <row r="2" spans="2:9" x14ac:dyDescent="0.25">
      <c r="B2"/>
      <c r="C2" s="1979" t="s">
        <v>540</v>
      </c>
      <c r="D2" s="1979"/>
      <c r="E2" s="1979"/>
      <c r="F2" s="1979"/>
      <c r="G2" s="1979"/>
      <c r="H2" s="656"/>
      <c r="I2"/>
    </row>
    <row r="3" spans="2:9" ht="15.75" thickBot="1" x14ac:dyDescent="0.3">
      <c r="B3"/>
      <c r="I3"/>
    </row>
    <row r="4" spans="2:9" ht="15.75" thickBot="1" x14ac:dyDescent="0.3">
      <c r="B4"/>
      <c r="C4" s="659" t="s">
        <v>18</v>
      </c>
      <c r="D4" s="1980" t="s">
        <v>1438</v>
      </c>
      <c r="E4" s="1980"/>
      <c r="F4" s="1980"/>
      <c r="G4" s="1980"/>
      <c r="I4"/>
    </row>
    <row r="5" spans="2:9" ht="15.75" thickBot="1" x14ac:dyDescent="0.3">
      <c r="B5"/>
      <c r="C5" s="659" t="s">
        <v>4</v>
      </c>
      <c r="D5" s="1981" t="s">
        <v>1439</v>
      </c>
      <c r="E5" s="1982" t="s">
        <v>1439</v>
      </c>
      <c r="F5" s="1982" t="s">
        <v>1439</v>
      </c>
      <c r="G5" s="1983" t="s">
        <v>1439</v>
      </c>
      <c r="I5"/>
    </row>
    <row r="6" spans="2:9" ht="15.75" thickBot="1" x14ac:dyDescent="0.3">
      <c r="B6"/>
      <c r="C6" s="659" t="s">
        <v>23</v>
      </c>
      <c r="D6" s="1191" t="s">
        <v>541</v>
      </c>
      <c r="E6" s="1192"/>
      <c r="F6" s="1192"/>
      <c r="G6" s="1193"/>
      <c r="I6"/>
    </row>
    <row r="7" spans="2:9" ht="15.75" thickBot="1" x14ac:dyDescent="0.3">
      <c r="B7"/>
      <c r="C7" s="1984" t="s">
        <v>7</v>
      </c>
      <c r="D7" s="1985"/>
      <c r="E7" s="1985"/>
      <c r="F7" s="1985"/>
      <c r="G7" s="1986"/>
      <c r="I7"/>
    </row>
    <row r="8" spans="2:9" ht="15.75" thickBot="1" x14ac:dyDescent="0.3">
      <c r="B8"/>
      <c r="C8" s="1183" t="s">
        <v>1440</v>
      </c>
      <c r="D8" s="1184"/>
      <c r="E8" s="1184"/>
      <c r="F8" s="1184"/>
      <c r="G8" s="1185"/>
      <c r="I8"/>
    </row>
    <row r="9" spans="2:9" ht="15.75" thickBot="1" x14ac:dyDescent="0.3">
      <c r="B9"/>
      <c r="C9" s="1183"/>
      <c r="D9" s="1184"/>
      <c r="E9" s="1184"/>
      <c r="F9" s="1184"/>
      <c r="G9" s="1185"/>
      <c r="I9"/>
    </row>
    <row r="10" spans="2:9" ht="15.75" thickBot="1" x14ac:dyDescent="0.3">
      <c r="B10"/>
      <c r="C10" s="1183"/>
      <c r="D10" s="1184"/>
      <c r="E10" s="1184"/>
      <c r="F10" s="1184"/>
      <c r="G10" s="1185"/>
      <c r="I10"/>
    </row>
    <row r="11" spans="2:9" ht="62.25" customHeight="1" thickBot="1" x14ac:dyDescent="0.3">
      <c r="B11"/>
      <c r="C11" s="660" t="s">
        <v>10</v>
      </c>
      <c r="D11" s="1192" t="s">
        <v>1441</v>
      </c>
      <c r="E11" s="1531"/>
      <c r="F11" s="1531"/>
      <c r="G11" s="1532"/>
      <c r="I11"/>
    </row>
    <row r="12" spans="2:9" x14ac:dyDescent="0.25">
      <c r="B12"/>
      <c r="C12" s="1950" t="s">
        <v>11</v>
      </c>
      <c r="D12" s="446">
        <v>2019</v>
      </c>
      <c r="E12" s="446">
        <v>2020</v>
      </c>
      <c r="F12" s="446">
        <v>2021</v>
      </c>
      <c r="G12" s="446">
        <v>2022</v>
      </c>
      <c r="I12"/>
    </row>
    <row r="13" spans="2:9" ht="15.75" thickBot="1" x14ac:dyDescent="0.3">
      <c r="B13"/>
      <c r="C13" s="1951"/>
      <c r="D13" s="447" t="s">
        <v>5</v>
      </c>
      <c r="E13" s="447" t="s">
        <v>6</v>
      </c>
      <c r="F13" s="447" t="s">
        <v>6</v>
      </c>
      <c r="G13" s="447" t="s">
        <v>6</v>
      </c>
      <c r="I13"/>
    </row>
    <row r="14" spans="2:9" ht="48.75" thickBot="1" x14ac:dyDescent="0.3">
      <c r="B14"/>
      <c r="C14" s="661" t="s">
        <v>1442</v>
      </c>
      <c r="D14" s="662">
        <v>8.7231968810916174E-2</v>
      </c>
      <c r="E14" s="662">
        <v>5.9887391230165503E-2</v>
      </c>
      <c r="F14" s="662">
        <v>6.3670411985018729E-2</v>
      </c>
      <c r="G14" s="662">
        <v>9.7725568607848035E-2</v>
      </c>
      <c r="I14"/>
    </row>
    <row r="15" spans="2:9" ht="15.75" thickBot="1" x14ac:dyDescent="0.3">
      <c r="B15"/>
      <c r="C15" s="663" t="s">
        <v>1443</v>
      </c>
      <c r="D15" s="662">
        <v>1.2183235867446393E-2</v>
      </c>
      <c r="E15" s="662">
        <v>0.43849172496161065</v>
      </c>
      <c r="F15" s="662">
        <v>0.41849861586060905</v>
      </c>
      <c r="G15" s="662">
        <v>0.6423394151462134</v>
      </c>
      <c r="I15"/>
    </row>
    <row r="16" spans="2:9" ht="24.75" thickBot="1" x14ac:dyDescent="0.3">
      <c r="B16"/>
      <c r="C16" s="663" t="s">
        <v>1444</v>
      </c>
      <c r="D16" s="662">
        <v>0.81773879142300199</v>
      </c>
      <c r="E16" s="662">
        <v>0.47602798157311038</v>
      </c>
      <c r="F16" s="662">
        <v>0.42175541442761766</v>
      </c>
      <c r="G16" s="662">
        <v>0.23494126468382903</v>
      </c>
      <c r="I16"/>
    </row>
    <row r="17" spans="2:9" ht="15.75" thickBot="1" x14ac:dyDescent="0.3">
      <c r="B17"/>
      <c r="C17" s="663" t="s">
        <v>1445</v>
      </c>
      <c r="D17" s="662">
        <v>9.7465886939571145E-3</v>
      </c>
      <c r="E17" s="662">
        <v>0</v>
      </c>
      <c r="F17" s="662">
        <v>0</v>
      </c>
      <c r="G17" s="662">
        <v>0</v>
      </c>
      <c r="I17"/>
    </row>
    <row r="18" spans="2:9" ht="48.75" thickBot="1" x14ac:dyDescent="0.3">
      <c r="B18"/>
      <c r="C18" s="663" t="s">
        <v>1446</v>
      </c>
      <c r="D18" s="662">
        <v>7.3099415204678359E-2</v>
      </c>
      <c r="E18" s="662">
        <v>2.5592902235113461E-2</v>
      </c>
      <c r="F18" s="662">
        <v>9.4447158443250287E-2</v>
      </c>
      <c r="G18" s="662">
        <v>2.4993751562109472E-2</v>
      </c>
      <c r="H18"/>
      <c r="I18"/>
    </row>
    <row r="19" spans="2:9" ht="43.5" customHeight="1" thickBot="1" x14ac:dyDescent="0.3">
      <c r="B19"/>
      <c r="C19" s="633" t="s">
        <v>12</v>
      </c>
      <c r="D19" s="1855" t="s">
        <v>1447</v>
      </c>
      <c r="E19" s="1856"/>
      <c r="F19" s="1856"/>
      <c r="G19" s="1857"/>
      <c r="H19"/>
      <c r="I19"/>
    </row>
    <row r="20" spans="2:9" ht="24.75" customHeight="1" thickBot="1" x14ac:dyDescent="0.3">
      <c r="B20"/>
      <c r="C20" s="1191" t="s">
        <v>969</v>
      </c>
      <c r="D20" s="1192"/>
      <c r="E20" s="1192"/>
      <c r="F20" s="1192"/>
      <c r="G20" s="1193"/>
      <c r="H20"/>
      <c r="I20"/>
    </row>
    <row r="21" spans="2:9" ht="24.75" thickBot="1" x14ac:dyDescent="0.3">
      <c r="B21"/>
      <c r="C21" s="661" t="s">
        <v>1448</v>
      </c>
      <c r="D21" s="662">
        <v>1</v>
      </c>
      <c r="E21" s="662">
        <v>1</v>
      </c>
      <c r="F21" s="662">
        <v>1</v>
      </c>
      <c r="G21" s="662">
        <v>1</v>
      </c>
      <c r="H21"/>
      <c r="I21"/>
    </row>
    <row r="22" spans="2:9" ht="15.75" thickBot="1" x14ac:dyDescent="0.3">
      <c r="B22"/>
      <c r="C22" s="663" t="s">
        <v>1449</v>
      </c>
      <c r="D22" s="664">
        <v>1</v>
      </c>
      <c r="E22" s="664">
        <v>1</v>
      </c>
      <c r="F22" s="664">
        <v>0.01</v>
      </c>
      <c r="G22" s="664">
        <v>0</v>
      </c>
      <c r="H22"/>
      <c r="I22"/>
    </row>
    <row r="23" spans="2:9" ht="15.75" thickBot="1" x14ac:dyDescent="0.3">
      <c r="B23"/>
      <c r="C23" s="663" t="s">
        <v>1450</v>
      </c>
      <c r="D23" s="664">
        <v>7</v>
      </c>
      <c r="E23" s="664">
        <v>18</v>
      </c>
      <c r="F23" s="664">
        <v>5</v>
      </c>
      <c r="G23" s="664">
        <v>4</v>
      </c>
      <c r="H23"/>
      <c r="I23"/>
    </row>
    <row r="24" spans="2:9" ht="15.75" thickBot="1" x14ac:dyDescent="0.3">
      <c r="B24"/>
      <c r="C24" s="663" t="s">
        <v>1451</v>
      </c>
      <c r="D24" s="664">
        <v>1</v>
      </c>
      <c r="E24" s="664">
        <v>1</v>
      </c>
      <c r="F24" s="664">
        <v>0</v>
      </c>
      <c r="G24" s="664">
        <v>0</v>
      </c>
      <c r="H24"/>
      <c r="I24"/>
    </row>
    <row r="25" spans="2:9" ht="24.75" thickBot="1" x14ac:dyDescent="0.3">
      <c r="B25"/>
      <c r="C25" s="663" t="s">
        <v>1452</v>
      </c>
      <c r="D25" s="664">
        <v>1</v>
      </c>
      <c r="E25" s="664">
        <v>2</v>
      </c>
      <c r="F25" s="664">
        <v>2</v>
      </c>
      <c r="G25" s="664">
        <v>5</v>
      </c>
      <c r="H25"/>
      <c r="I25"/>
    </row>
    <row r="26" spans="2:9" ht="15.75" thickBot="1" x14ac:dyDescent="0.3">
      <c r="B26"/>
      <c r="C26" s="1976" t="s">
        <v>971</v>
      </c>
      <c r="D26" s="1977"/>
      <c r="E26" s="1977"/>
      <c r="F26" s="1977"/>
      <c r="G26" s="1978"/>
      <c r="H26"/>
      <c r="I26"/>
    </row>
    <row r="27" spans="2:9" ht="15.75" thickBot="1" x14ac:dyDescent="0.3">
      <c r="B27"/>
      <c r="C27" s="1976" t="s">
        <v>33</v>
      </c>
      <c r="D27" s="1977"/>
      <c r="E27" s="1977"/>
      <c r="F27" s="1977"/>
      <c r="G27" s="1978"/>
      <c r="H27"/>
      <c r="I27"/>
    </row>
    <row r="28" spans="2:9" ht="15.75" thickBot="1" x14ac:dyDescent="0.3">
      <c r="B28"/>
      <c r="C28" s="665" t="s">
        <v>24</v>
      </c>
      <c r="D28" s="1996" t="s">
        <v>1453</v>
      </c>
      <c r="E28" s="1997"/>
      <c r="F28" s="1997"/>
      <c r="G28" s="1998"/>
      <c r="H28"/>
      <c r="I28"/>
    </row>
    <row r="29" spans="2:9" ht="35.25" customHeight="1" thickBot="1" x14ac:dyDescent="0.3">
      <c r="B29"/>
      <c r="C29" s="663" t="s">
        <v>9</v>
      </c>
      <c r="D29" s="1191" t="s">
        <v>1454</v>
      </c>
      <c r="E29" s="1192"/>
      <c r="F29" s="1192"/>
      <c r="G29" s="1193"/>
      <c r="H29"/>
      <c r="I29"/>
    </row>
    <row r="30" spans="2:9" ht="15.75" thickBot="1" x14ac:dyDescent="0.3">
      <c r="B30"/>
      <c r="C30" s="663" t="s">
        <v>13</v>
      </c>
      <c r="D30" s="1995" t="s">
        <v>1455</v>
      </c>
      <c r="E30" s="1531"/>
      <c r="F30" s="1531"/>
      <c r="G30" s="1532"/>
      <c r="H30"/>
      <c r="I30"/>
    </row>
    <row r="31" spans="2:9" x14ac:dyDescent="0.25">
      <c r="B31"/>
      <c r="C31" s="1950"/>
      <c r="D31" s="666">
        <v>2019</v>
      </c>
      <c r="E31" s="666">
        <v>2020</v>
      </c>
      <c r="F31" s="666">
        <v>2021</v>
      </c>
      <c r="G31" s="666">
        <v>2022</v>
      </c>
      <c r="H31"/>
      <c r="I31"/>
    </row>
    <row r="32" spans="2:9" ht="15.75" thickBot="1" x14ac:dyDescent="0.3">
      <c r="B32"/>
      <c r="C32" s="1951"/>
      <c r="D32" s="667" t="s">
        <v>5</v>
      </c>
      <c r="E32" s="667" t="s">
        <v>6</v>
      </c>
      <c r="F32" s="667" t="s">
        <v>6</v>
      </c>
      <c r="G32" s="667" t="s">
        <v>6</v>
      </c>
      <c r="H32"/>
      <c r="I32"/>
    </row>
    <row r="33" spans="2:9" ht="15.75" thickBot="1" x14ac:dyDescent="0.3">
      <c r="B33"/>
      <c r="C33" s="663" t="s">
        <v>8</v>
      </c>
      <c r="D33" s="668">
        <v>21</v>
      </c>
      <c r="E33" s="668">
        <v>21</v>
      </c>
      <c r="F33" s="668">
        <v>25</v>
      </c>
      <c r="G33" s="668">
        <v>25</v>
      </c>
      <c r="H33"/>
      <c r="I33"/>
    </row>
    <row r="34" spans="2:9" ht="15.75" thickBot="1" x14ac:dyDescent="0.3">
      <c r="B34"/>
      <c r="C34" s="663" t="s">
        <v>14</v>
      </c>
      <c r="D34" s="668">
        <v>30800</v>
      </c>
      <c r="E34" s="668">
        <v>31100</v>
      </c>
      <c r="F34" s="668">
        <v>32100</v>
      </c>
      <c r="G34" s="668">
        <v>32100</v>
      </c>
      <c r="I34"/>
    </row>
    <row r="35" spans="2:9" ht="15.75" thickBot="1" x14ac:dyDescent="0.3">
      <c r="B35"/>
      <c r="C35" s="663" t="s">
        <v>20</v>
      </c>
      <c r="D35" s="668">
        <f>D34/D33</f>
        <v>1466.6666666666667</v>
      </c>
      <c r="E35" s="668">
        <f>E34/E33</f>
        <v>1480.952380952381</v>
      </c>
      <c r="F35" s="668">
        <f>F34/F33</f>
        <v>1284</v>
      </c>
      <c r="G35" s="668">
        <f>G34/G33</f>
        <v>1284</v>
      </c>
      <c r="I35"/>
    </row>
    <row r="36" spans="2:9" ht="15.75" thickBot="1" x14ac:dyDescent="0.3">
      <c r="B36"/>
      <c r="C36" s="663" t="s">
        <v>15</v>
      </c>
      <c r="D36" s="669" t="s">
        <v>19</v>
      </c>
      <c r="E36" s="670">
        <f>E33/D33-1</f>
        <v>0</v>
      </c>
      <c r="F36" s="670">
        <f t="shared" ref="F36:G38" si="0">F33/E33-1</f>
        <v>0.19047619047619047</v>
      </c>
      <c r="G36" s="670">
        <f t="shared" si="0"/>
        <v>0</v>
      </c>
      <c r="I36"/>
    </row>
    <row r="37" spans="2:9" ht="15.75" thickBot="1" x14ac:dyDescent="0.3">
      <c r="B37"/>
      <c r="C37" s="663" t="s">
        <v>16</v>
      </c>
      <c r="D37" s="669" t="s">
        <v>19</v>
      </c>
      <c r="E37" s="670">
        <f>E34/D34-1</f>
        <v>9.7402597402598268E-3</v>
      </c>
      <c r="F37" s="670">
        <f t="shared" si="0"/>
        <v>3.2154340836012762E-2</v>
      </c>
      <c r="G37" s="670">
        <f t="shared" si="0"/>
        <v>0</v>
      </c>
      <c r="I37"/>
    </row>
    <row r="38" spans="2:9" ht="15.75" thickBot="1" x14ac:dyDescent="0.3">
      <c r="B38"/>
      <c r="C38" s="663" t="s">
        <v>17</v>
      </c>
      <c r="D38" s="669" t="s">
        <v>19</v>
      </c>
      <c r="E38" s="670">
        <f>E35/D35-1</f>
        <v>9.7402597402596047E-3</v>
      </c>
      <c r="F38" s="670">
        <f t="shared" si="0"/>
        <v>-0.13299035369774925</v>
      </c>
      <c r="G38" s="670">
        <f t="shared" si="0"/>
        <v>0</v>
      </c>
      <c r="I38"/>
    </row>
    <row r="39" spans="2:9" ht="15.75" thickBot="1" x14ac:dyDescent="0.3">
      <c r="B39"/>
      <c r="C39" s="1999" t="s">
        <v>1456</v>
      </c>
      <c r="D39" s="2000"/>
      <c r="E39" s="2000"/>
      <c r="F39" s="2000"/>
      <c r="G39" s="2001"/>
      <c r="I39"/>
    </row>
    <row r="40" spans="2:9" x14ac:dyDescent="0.25">
      <c r="B40"/>
      <c r="C40" s="1950"/>
      <c r="D40" s="666">
        <v>2019</v>
      </c>
      <c r="E40" s="666">
        <v>2020</v>
      </c>
      <c r="F40" s="666">
        <v>2021</v>
      </c>
      <c r="G40" s="666">
        <v>2022</v>
      </c>
      <c r="I40"/>
    </row>
    <row r="41" spans="2:9" ht="15.75" thickBot="1" x14ac:dyDescent="0.3">
      <c r="B41"/>
      <c r="C41" s="1951"/>
      <c r="D41" s="667" t="s">
        <v>5</v>
      </c>
      <c r="E41" s="667" t="s">
        <v>6</v>
      </c>
      <c r="F41" s="667" t="s">
        <v>6</v>
      </c>
      <c r="G41" s="667" t="s">
        <v>6</v>
      </c>
      <c r="I41"/>
    </row>
    <row r="42" spans="2:9" ht="15.75" thickBot="1" x14ac:dyDescent="0.3">
      <c r="B42"/>
      <c r="C42" s="500" t="s">
        <v>0</v>
      </c>
      <c r="D42" s="671">
        <v>19600</v>
      </c>
      <c r="E42" s="671">
        <v>17300</v>
      </c>
      <c r="F42" s="671">
        <v>17300</v>
      </c>
      <c r="G42" s="671">
        <v>17300</v>
      </c>
      <c r="I42"/>
    </row>
    <row r="43" spans="2:9" ht="24.75" thickBot="1" x14ac:dyDescent="0.3">
      <c r="B43"/>
      <c r="C43" s="500" t="s">
        <v>25</v>
      </c>
      <c r="D43" s="671">
        <v>3100</v>
      </c>
      <c r="E43" s="671">
        <v>2900</v>
      </c>
      <c r="F43" s="671">
        <v>2900</v>
      </c>
      <c r="G43" s="671">
        <v>2900</v>
      </c>
      <c r="I43"/>
    </row>
    <row r="44" spans="2:9" ht="15.75" thickBot="1" x14ac:dyDescent="0.3">
      <c r="B44"/>
      <c r="C44" s="500" t="s">
        <v>1</v>
      </c>
      <c r="D44" s="671">
        <v>8100</v>
      </c>
      <c r="E44" s="671">
        <v>10900</v>
      </c>
      <c r="F44" s="671">
        <v>11900</v>
      </c>
      <c r="G44" s="671">
        <v>11900</v>
      </c>
      <c r="I44"/>
    </row>
    <row r="45" spans="2:9" ht="15.75" thickBot="1" x14ac:dyDescent="0.3">
      <c r="B45"/>
      <c r="C45" s="500" t="s">
        <v>2</v>
      </c>
      <c r="D45" s="672"/>
      <c r="E45" s="673"/>
      <c r="F45" s="673"/>
      <c r="G45" s="673"/>
      <c r="H45"/>
      <c r="I45"/>
    </row>
    <row r="46" spans="2:9" ht="15.75" thickBot="1" x14ac:dyDescent="0.3">
      <c r="B46"/>
      <c r="C46" s="500" t="s">
        <v>21</v>
      </c>
      <c r="D46" s="672"/>
      <c r="E46" s="673"/>
      <c r="F46" s="673"/>
      <c r="G46" s="673"/>
      <c r="H46"/>
      <c r="I46"/>
    </row>
    <row r="47" spans="2:9" ht="15.75" thickBot="1" x14ac:dyDescent="0.3">
      <c r="B47"/>
      <c r="C47" s="500" t="s">
        <v>22</v>
      </c>
      <c r="D47" s="672"/>
      <c r="E47" s="673"/>
      <c r="F47" s="673"/>
      <c r="G47" s="673"/>
      <c r="H47"/>
      <c r="I47"/>
    </row>
    <row r="48" spans="2:9" ht="24.75" thickBot="1" x14ac:dyDescent="0.3">
      <c r="B48"/>
      <c r="C48" s="500" t="s">
        <v>3</v>
      </c>
      <c r="D48" s="672"/>
      <c r="E48" s="673"/>
      <c r="F48" s="673"/>
      <c r="G48" s="673"/>
      <c r="H48"/>
      <c r="I48"/>
    </row>
    <row r="49" spans="2:9" ht="15.75" thickBot="1" x14ac:dyDescent="0.3">
      <c r="B49"/>
      <c r="C49" s="674" t="s">
        <v>26</v>
      </c>
      <c r="D49" s="675">
        <f>D48+D47+D46+D45+D44+D43+D42</f>
        <v>30800</v>
      </c>
      <c r="E49" s="676">
        <f>E48+E47+E46+E45+E44+E43+E42</f>
        <v>31100</v>
      </c>
      <c r="F49" s="676">
        <f>F48+F47+F46+F45+F44+F43+F42</f>
        <v>32100</v>
      </c>
      <c r="G49" s="676">
        <f>G48+G47+G46+G45+G44+G43+G42</f>
        <v>32100</v>
      </c>
      <c r="H49"/>
      <c r="I49"/>
    </row>
    <row r="50" spans="2:9" ht="15.75" thickBot="1" x14ac:dyDescent="0.3">
      <c r="B50"/>
      <c r="C50" s="677" t="s">
        <v>27</v>
      </c>
      <c r="D50" s="678">
        <f>IF(D49-D34=0,0,"Error")</f>
        <v>0</v>
      </c>
      <c r="E50" s="679">
        <f>IF(E49-E34=0,0,"Error")</f>
        <v>0</v>
      </c>
      <c r="F50" s="679">
        <f>IF(F49-F34=0,0,"Error")</f>
        <v>0</v>
      </c>
      <c r="G50" s="679">
        <f>IF(G49-G34=0,0,"Error")</f>
        <v>0</v>
      </c>
      <c r="H50"/>
      <c r="I50"/>
    </row>
    <row r="51" spans="2:9" ht="15.75" thickBot="1" x14ac:dyDescent="0.3">
      <c r="B51"/>
      <c r="C51" s="1987" t="s">
        <v>57</v>
      </c>
      <c r="D51" s="1988"/>
      <c r="E51" s="1988"/>
      <c r="F51" s="1988"/>
      <c r="G51" s="1989"/>
      <c r="H51"/>
      <c r="I51"/>
    </row>
    <row r="52" spans="2:9" ht="15.75" thickBot="1" x14ac:dyDescent="0.3">
      <c r="B52"/>
      <c r="C52" s="1976" t="s">
        <v>1128</v>
      </c>
      <c r="D52" s="1977"/>
      <c r="E52" s="1977"/>
      <c r="F52" s="1977"/>
      <c r="G52" s="1978"/>
      <c r="H52"/>
      <c r="I52"/>
    </row>
    <row r="53" spans="2:9" ht="15.75" customHeight="1" thickBot="1" x14ac:dyDescent="0.3">
      <c r="B53"/>
      <c r="C53" s="680" t="s">
        <v>58</v>
      </c>
      <c r="D53" s="1990" t="s">
        <v>1457</v>
      </c>
      <c r="E53" s="1991"/>
      <c r="F53" s="1991"/>
      <c r="G53" s="681"/>
      <c r="H53"/>
      <c r="I53"/>
    </row>
    <row r="54" spans="2:9" ht="21" customHeight="1" thickBot="1" x14ac:dyDescent="0.3">
      <c r="B54"/>
      <c r="C54" s="665" t="s">
        <v>24</v>
      </c>
      <c r="D54" s="1992" t="s">
        <v>1458</v>
      </c>
      <c r="E54" s="1993"/>
      <c r="F54" s="1993"/>
      <c r="G54" s="1994"/>
      <c r="H54"/>
      <c r="I54"/>
    </row>
    <row r="55" spans="2:9" ht="37.5" customHeight="1" thickBot="1" x14ac:dyDescent="0.3">
      <c r="B55"/>
      <c r="C55" s="663" t="s">
        <v>9</v>
      </c>
      <c r="D55" s="1191" t="s">
        <v>1459</v>
      </c>
      <c r="E55" s="1192"/>
      <c r="F55" s="1192"/>
      <c r="G55" s="1193"/>
      <c r="H55"/>
      <c r="I55"/>
    </row>
    <row r="56" spans="2:9" ht="15.75" thickBot="1" x14ac:dyDescent="0.3">
      <c r="B56"/>
      <c r="C56" s="663" t="s">
        <v>13</v>
      </c>
      <c r="D56" s="1995"/>
      <c r="E56" s="1531"/>
      <c r="F56" s="1531"/>
      <c r="G56" s="1532"/>
      <c r="H56"/>
      <c r="I56"/>
    </row>
    <row r="57" spans="2:9" x14ac:dyDescent="0.25">
      <c r="B57"/>
      <c r="C57" s="1950"/>
      <c r="D57" s="666">
        <v>2019</v>
      </c>
      <c r="E57" s="666">
        <v>2020</v>
      </c>
      <c r="F57" s="666">
        <v>2021</v>
      </c>
      <c r="G57" s="666">
        <v>2022</v>
      </c>
      <c r="H57"/>
      <c r="I57"/>
    </row>
    <row r="58" spans="2:9" ht="15.75" thickBot="1" x14ac:dyDescent="0.3">
      <c r="B58"/>
      <c r="C58" s="1951"/>
      <c r="D58" s="667" t="s">
        <v>5</v>
      </c>
      <c r="E58" s="667" t="s">
        <v>6</v>
      </c>
      <c r="F58" s="667" t="s">
        <v>6</v>
      </c>
      <c r="G58" s="667" t="s">
        <v>6</v>
      </c>
      <c r="H58"/>
      <c r="I58"/>
    </row>
    <row r="59" spans="2:9" ht="15.75" thickBot="1" x14ac:dyDescent="0.3">
      <c r="B59"/>
      <c r="C59" s="663" t="s">
        <v>8</v>
      </c>
      <c r="D59" s="673">
        <v>2</v>
      </c>
      <c r="E59" s="673">
        <v>5</v>
      </c>
      <c r="F59" s="673">
        <v>10</v>
      </c>
      <c r="G59" s="673">
        <v>5</v>
      </c>
      <c r="H59"/>
      <c r="I59"/>
    </row>
    <row r="60" spans="2:9" ht="15.75" thickBot="1" x14ac:dyDescent="0.3">
      <c r="B60"/>
      <c r="C60" s="663" t="s">
        <v>14</v>
      </c>
      <c r="D60" s="682">
        <v>1000</v>
      </c>
      <c r="E60" s="682">
        <v>4000</v>
      </c>
      <c r="F60" s="682">
        <v>5000</v>
      </c>
      <c r="G60" s="682">
        <v>1000</v>
      </c>
      <c r="H60"/>
      <c r="I60"/>
    </row>
    <row r="61" spans="2:9" ht="15.75" thickBot="1" x14ac:dyDescent="0.3">
      <c r="B61"/>
      <c r="C61" s="663" t="s">
        <v>20</v>
      </c>
      <c r="D61" s="668">
        <f>D60/D59</f>
        <v>500</v>
      </c>
      <c r="E61" s="668">
        <f>E60/E59</f>
        <v>800</v>
      </c>
      <c r="F61" s="668">
        <f>F60/F59</f>
        <v>500</v>
      </c>
      <c r="G61" s="668">
        <f>G60/G59</f>
        <v>200</v>
      </c>
      <c r="H61"/>
      <c r="I61"/>
    </row>
    <row r="62" spans="2:9" ht="15.75" thickBot="1" x14ac:dyDescent="0.3">
      <c r="B62"/>
      <c r="C62" s="663" t="s">
        <v>15</v>
      </c>
      <c r="D62" s="669" t="s">
        <v>19</v>
      </c>
      <c r="E62" s="670">
        <f t="shared" ref="E62:G64" si="1">E59/D59-1</f>
        <v>1.5</v>
      </c>
      <c r="F62" s="670">
        <f t="shared" si="1"/>
        <v>1</v>
      </c>
      <c r="G62" s="670">
        <f t="shared" si="1"/>
        <v>-0.5</v>
      </c>
      <c r="H62"/>
      <c r="I62"/>
    </row>
    <row r="63" spans="2:9" ht="15.75" thickBot="1" x14ac:dyDescent="0.3">
      <c r="B63"/>
      <c r="C63" s="663" t="s">
        <v>16</v>
      </c>
      <c r="D63" s="669" t="s">
        <v>19</v>
      </c>
      <c r="E63" s="670">
        <f t="shared" si="1"/>
        <v>3</v>
      </c>
      <c r="F63" s="670">
        <f t="shared" si="1"/>
        <v>0.25</v>
      </c>
      <c r="G63" s="670">
        <f t="shared" si="1"/>
        <v>-0.8</v>
      </c>
      <c r="H63"/>
      <c r="I63"/>
    </row>
    <row r="64" spans="2:9" ht="15.75" thickBot="1" x14ac:dyDescent="0.3">
      <c r="B64"/>
      <c r="C64" s="663" t="s">
        <v>17</v>
      </c>
      <c r="D64" s="669" t="s">
        <v>19</v>
      </c>
      <c r="E64" s="670">
        <f t="shared" si="1"/>
        <v>0.60000000000000009</v>
      </c>
      <c r="F64" s="670">
        <f t="shared" si="1"/>
        <v>-0.375</v>
      </c>
      <c r="G64" s="670">
        <f t="shared" si="1"/>
        <v>-0.6</v>
      </c>
      <c r="H64"/>
      <c r="I64"/>
    </row>
    <row r="65" spans="2:9" ht="15.75" thickBot="1" x14ac:dyDescent="0.3">
      <c r="B65"/>
      <c r="C65" s="1999" t="s">
        <v>1460</v>
      </c>
      <c r="D65" s="2000"/>
      <c r="E65" s="2000"/>
      <c r="F65" s="2000"/>
      <c r="G65" s="2001"/>
      <c r="H65"/>
      <c r="I65"/>
    </row>
    <row r="66" spans="2:9" x14ac:dyDescent="0.25">
      <c r="B66"/>
      <c r="C66" s="1950"/>
      <c r="D66" s="666">
        <v>2019</v>
      </c>
      <c r="E66" s="666">
        <v>2020</v>
      </c>
      <c r="F66" s="666">
        <v>2021</v>
      </c>
      <c r="G66" s="666">
        <v>2022</v>
      </c>
      <c r="H66"/>
      <c r="I66"/>
    </row>
    <row r="67" spans="2:9" ht="15.75" thickBot="1" x14ac:dyDescent="0.3">
      <c r="B67"/>
      <c r="C67" s="1951"/>
      <c r="D67" s="667" t="s">
        <v>5</v>
      </c>
      <c r="E67" s="667" t="s">
        <v>6</v>
      </c>
      <c r="F67" s="667" t="s">
        <v>6</v>
      </c>
      <c r="G67" s="667" t="s">
        <v>6</v>
      </c>
      <c r="H67"/>
      <c r="I67"/>
    </row>
    <row r="68" spans="2:9" ht="15.75" thickBot="1" x14ac:dyDescent="0.3">
      <c r="B68"/>
      <c r="C68" s="500" t="s">
        <v>59</v>
      </c>
      <c r="D68" s="673"/>
      <c r="E68" s="673"/>
      <c r="F68" s="673"/>
      <c r="G68" s="673"/>
      <c r="H68"/>
      <c r="I68"/>
    </row>
    <row r="69" spans="2:9" ht="15.75" thickBot="1" x14ac:dyDescent="0.3">
      <c r="B69"/>
      <c r="C69" s="683" t="s">
        <v>61</v>
      </c>
      <c r="D69" s="672">
        <v>1000</v>
      </c>
      <c r="E69" s="672">
        <v>4000</v>
      </c>
      <c r="F69" s="672">
        <v>5000</v>
      </c>
      <c r="G69" s="672">
        <v>1000</v>
      </c>
      <c r="H69"/>
      <c r="I69"/>
    </row>
    <row r="70" spans="2:9" ht="15.75" thickBot="1" x14ac:dyDescent="0.3">
      <c r="B70"/>
      <c r="C70" s="684" t="s">
        <v>26</v>
      </c>
      <c r="D70" s="685">
        <f>D68+D69</f>
        <v>1000</v>
      </c>
      <c r="E70" s="685">
        <f>E68+E69</f>
        <v>4000</v>
      </c>
      <c r="F70" s="685">
        <f>F68+F69</f>
        <v>5000</v>
      </c>
      <c r="G70" s="685">
        <f>G68+G69</f>
        <v>1000</v>
      </c>
      <c r="H70"/>
      <c r="I70"/>
    </row>
    <row r="71" spans="2:9" ht="15.75" thickBot="1" x14ac:dyDescent="0.3">
      <c r="B71"/>
      <c r="C71" s="686"/>
      <c r="D71" s="2006" t="s">
        <v>1461</v>
      </c>
      <c r="E71" s="2007"/>
      <c r="F71" s="2007"/>
      <c r="G71" s="2008"/>
      <c r="H71"/>
      <c r="I71"/>
    </row>
    <row r="72" spans="2:9" ht="15.75" customHeight="1" thickBot="1" x14ac:dyDescent="0.3">
      <c r="B72"/>
      <c r="C72" s="687" t="s">
        <v>1462</v>
      </c>
      <c r="D72" s="2009" t="s">
        <v>1463</v>
      </c>
      <c r="E72" s="2010"/>
      <c r="F72" s="2010"/>
      <c r="G72" s="2011"/>
      <c r="H72"/>
      <c r="I72"/>
    </row>
    <row r="73" spans="2:9" ht="47.25" customHeight="1" thickBot="1" x14ac:dyDescent="0.3">
      <c r="B73"/>
      <c r="C73" s="663" t="s">
        <v>9</v>
      </c>
      <c r="D73" s="1381" t="s">
        <v>1464</v>
      </c>
      <c r="E73" s="1382"/>
      <c r="F73" s="1382"/>
      <c r="G73" s="1383"/>
      <c r="H73"/>
      <c r="I73"/>
    </row>
    <row r="74" spans="2:9" ht="15.75" thickBot="1" x14ac:dyDescent="0.3">
      <c r="B74"/>
      <c r="C74" s="663" t="s">
        <v>13</v>
      </c>
      <c r="D74" s="1995" t="s">
        <v>67</v>
      </c>
      <c r="E74" s="1531"/>
      <c r="F74" s="1531"/>
      <c r="G74" s="1532"/>
      <c r="H74"/>
      <c r="I74"/>
    </row>
    <row r="75" spans="2:9" x14ac:dyDescent="0.25">
      <c r="B75"/>
      <c r="C75" s="1950"/>
      <c r="D75" s="666">
        <v>2019</v>
      </c>
      <c r="E75" s="666">
        <v>2020</v>
      </c>
      <c r="F75" s="666">
        <v>2021</v>
      </c>
      <c r="G75" s="666">
        <v>2022</v>
      </c>
      <c r="H75"/>
      <c r="I75"/>
    </row>
    <row r="76" spans="2:9" ht="15.75" thickBot="1" x14ac:dyDescent="0.3">
      <c r="B76"/>
      <c r="C76" s="1951"/>
      <c r="D76" s="667" t="s">
        <v>5</v>
      </c>
      <c r="E76" s="667" t="s">
        <v>6</v>
      </c>
      <c r="F76" s="667" t="s">
        <v>6</v>
      </c>
      <c r="G76" s="667" t="s">
        <v>6</v>
      </c>
      <c r="H76"/>
      <c r="I76"/>
    </row>
    <row r="77" spans="2:9" ht="15.75" thickBot="1" x14ac:dyDescent="0.3">
      <c r="B77"/>
      <c r="C77" s="663" t="s">
        <v>8</v>
      </c>
      <c r="D77" s="668">
        <v>53</v>
      </c>
      <c r="E77" s="668">
        <v>0</v>
      </c>
      <c r="F77" s="668">
        <v>30</v>
      </c>
      <c r="G77" s="668">
        <v>40</v>
      </c>
      <c r="H77"/>
      <c r="I77"/>
    </row>
    <row r="78" spans="2:9" ht="15.75" thickBot="1" x14ac:dyDescent="0.3">
      <c r="B78"/>
      <c r="C78" s="663" t="s">
        <v>14</v>
      </c>
      <c r="D78" s="668">
        <v>4000</v>
      </c>
      <c r="E78" s="668">
        <v>0</v>
      </c>
      <c r="F78" s="668">
        <v>2000</v>
      </c>
      <c r="G78" s="668">
        <v>2000</v>
      </c>
      <c r="H78"/>
      <c r="I78"/>
    </row>
    <row r="79" spans="2:9" ht="15.75" thickBot="1" x14ac:dyDescent="0.3">
      <c r="B79"/>
      <c r="C79" s="663" t="s">
        <v>20</v>
      </c>
      <c r="D79" s="668">
        <f>D78/D77</f>
        <v>75.471698113207552</v>
      </c>
      <c r="E79" s="668" t="e">
        <f>E78/E77</f>
        <v>#DIV/0!</v>
      </c>
      <c r="F79" s="668">
        <f>F78/F77</f>
        <v>66.666666666666671</v>
      </c>
      <c r="G79" s="668">
        <f>G78/G77</f>
        <v>50</v>
      </c>
      <c r="H79"/>
      <c r="I79"/>
    </row>
    <row r="80" spans="2:9" ht="15.75" thickBot="1" x14ac:dyDescent="0.3">
      <c r="B80"/>
      <c r="C80" s="663" t="s">
        <v>15</v>
      </c>
      <c r="D80" s="669" t="s">
        <v>19</v>
      </c>
      <c r="E80" s="670">
        <f t="shared" ref="E80:G82" si="2">E77/D77-1</f>
        <v>-1</v>
      </c>
      <c r="F80" s="670" t="e">
        <f t="shared" si="2"/>
        <v>#DIV/0!</v>
      </c>
      <c r="G80" s="670">
        <f t="shared" si="2"/>
        <v>0.33333333333333326</v>
      </c>
      <c r="H80"/>
      <c r="I80"/>
    </row>
    <row r="81" spans="2:9" ht="15.75" thickBot="1" x14ac:dyDescent="0.3">
      <c r="B81"/>
      <c r="C81" s="663" t="s">
        <v>16</v>
      </c>
      <c r="D81" s="669" t="s">
        <v>19</v>
      </c>
      <c r="E81" s="670">
        <f t="shared" si="2"/>
        <v>-1</v>
      </c>
      <c r="F81" s="670" t="e">
        <f t="shared" si="2"/>
        <v>#DIV/0!</v>
      </c>
      <c r="G81" s="670">
        <f t="shared" si="2"/>
        <v>0</v>
      </c>
      <c r="H81"/>
      <c r="I81"/>
    </row>
    <row r="82" spans="2:9" ht="15.75" thickBot="1" x14ac:dyDescent="0.3">
      <c r="B82"/>
      <c r="C82" s="663" t="s">
        <v>17</v>
      </c>
      <c r="D82" s="669" t="s">
        <v>19</v>
      </c>
      <c r="E82" s="670" t="e">
        <f t="shared" si="2"/>
        <v>#DIV/0!</v>
      </c>
      <c r="F82" s="670" t="e">
        <f t="shared" si="2"/>
        <v>#DIV/0!</v>
      </c>
      <c r="G82" s="670">
        <f t="shared" si="2"/>
        <v>-0.25</v>
      </c>
      <c r="H82"/>
      <c r="I82"/>
    </row>
    <row r="83" spans="2:9" ht="15.75" thickBot="1" x14ac:dyDescent="0.3">
      <c r="B83"/>
      <c r="C83" s="1999" t="s">
        <v>1465</v>
      </c>
      <c r="D83" s="2000"/>
      <c r="E83" s="2000"/>
      <c r="F83" s="2000"/>
      <c r="G83" s="2001"/>
      <c r="H83"/>
      <c r="I83"/>
    </row>
    <row r="84" spans="2:9" x14ac:dyDescent="0.25">
      <c r="B84"/>
      <c r="C84" s="1950"/>
      <c r="D84" s="666">
        <v>2019</v>
      </c>
      <c r="E84" s="666">
        <v>2020</v>
      </c>
      <c r="F84" s="666">
        <v>2021</v>
      </c>
      <c r="G84" s="666">
        <v>2022</v>
      </c>
      <c r="H84"/>
      <c r="I84"/>
    </row>
    <row r="85" spans="2:9" ht="15.75" thickBot="1" x14ac:dyDescent="0.3">
      <c r="B85"/>
      <c r="C85" s="1951"/>
      <c r="D85" s="667" t="s">
        <v>5</v>
      </c>
      <c r="E85" s="667" t="s">
        <v>6</v>
      </c>
      <c r="F85" s="667" t="s">
        <v>6</v>
      </c>
      <c r="G85" s="667" t="s">
        <v>6</v>
      </c>
      <c r="H85"/>
      <c r="I85"/>
    </row>
    <row r="86" spans="2:9" ht="15.75" thickBot="1" x14ac:dyDescent="0.3">
      <c r="B86"/>
      <c r="C86" s="500" t="s">
        <v>59</v>
      </c>
      <c r="D86" s="673"/>
      <c r="E86" s="673"/>
      <c r="F86" s="673"/>
      <c r="G86" s="673"/>
      <c r="H86"/>
      <c r="I86"/>
    </row>
    <row r="87" spans="2:9" ht="15.75" thickBot="1" x14ac:dyDescent="0.3">
      <c r="B87"/>
      <c r="C87" s="500" t="s">
        <v>61</v>
      </c>
      <c r="D87" s="673">
        <v>4000</v>
      </c>
      <c r="E87" s="673"/>
      <c r="F87" s="673">
        <v>2000</v>
      </c>
      <c r="G87" s="673">
        <v>2000</v>
      </c>
      <c r="H87"/>
      <c r="I87"/>
    </row>
    <row r="88" spans="2:9" ht="15.75" thickBot="1" x14ac:dyDescent="0.3">
      <c r="B88"/>
      <c r="C88" s="688" t="s">
        <v>147</v>
      </c>
      <c r="D88" s="689">
        <f>D86+D87</f>
        <v>4000</v>
      </c>
      <c r="E88" s="689">
        <f>E86+E87</f>
        <v>0</v>
      </c>
      <c r="F88" s="689">
        <f>F86+F87</f>
        <v>2000</v>
      </c>
      <c r="G88" s="689">
        <f>G86+G87</f>
        <v>2000</v>
      </c>
      <c r="H88"/>
      <c r="I88"/>
    </row>
    <row r="89" spans="2:9" ht="15.75" thickBot="1" x14ac:dyDescent="0.3">
      <c r="B89"/>
      <c r="C89" s="687" t="s">
        <v>75</v>
      </c>
      <c r="D89" s="2002" t="s">
        <v>1466</v>
      </c>
      <c r="E89" s="2003"/>
      <c r="F89" s="2003"/>
      <c r="G89" s="2004"/>
      <c r="H89"/>
      <c r="I89"/>
    </row>
    <row r="90" spans="2:9" ht="15.75" thickBot="1" x14ac:dyDescent="0.3">
      <c r="B90"/>
      <c r="C90" s="687"/>
      <c r="D90" s="2005" t="s">
        <v>1467</v>
      </c>
      <c r="E90" s="2005"/>
      <c r="F90" s="2005"/>
      <c r="G90" s="2005"/>
      <c r="H90"/>
      <c r="I90"/>
    </row>
    <row r="91" spans="2:9" ht="96.75" customHeight="1" thickBot="1" x14ac:dyDescent="0.3">
      <c r="B91"/>
      <c r="C91" s="690" t="s">
        <v>9</v>
      </c>
      <c r="D91" s="1381" t="s">
        <v>1468</v>
      </c>
      <c r="E91" s="1382"/>
      <c r="F91" s="1382"/>
      <c r="G91" s="1383"/>
      <c r="H91"/>
      <c r="I91"/>
    </row>
    <row r="92" spans="2:9" ht="15.75" thickBot="1" x14ac:dyDescent="0.3">
      <c r="B92"/>
      <c r="C92" s="663" t="s">
        <v>13</v>
      </c>
      <c r="D92" s="1995" t="s">
        <v>1469</v>
      </c>
      <c r="E92" s="1531"/>
      <c r="F92" s="1531"/>
      <c r="G92" s="1532"/>
      <c r="H92"/>
      <c r="I92"/>
    </row>
    <row r="93" spans="2:9" x14ac:dyDescent="0.25">
      <c r="B93"/>
      <c r="C93" s="1950"/>
      <c r="D93" s="666">
        <v>2019</v>
      </c>
      <c r="E93" s="666">
        <v>2020</v>
      </c>
      <c r="F93" s="666">
        <v>2021</v>
      </c>
      <c r="G93" s="666">
        <v>2022</v>
      </c>
      <c r="H93"/>
      <c r="I93"/>
    </row>
    <row r="94" spans="2:9" ht="15.75" thickBot="1" x14ac:dyDescent="0.3">
      <c r="B94"/>
      <c r="C94" s="1951"/>
      <c r="D94" s="667" t="s">
        <v>5</v>
      </c>
      <c r="E94" s="667" t="s">
        <v>6</v>
      </c>
      <c r="F94" s="667" t="s">
        <v>6</v>
      </c>
      <c r="G94" s="667" t="s">
        <v>6</v>
      </c>
      <c r="H94"/>
      <c r="I94"/>
    </row>
    <row r="95" spans="2:9" ht="15.75" thickBot="1" x14ac:dyDescent="0.3">
      <c r="B95"/>
      <c r="C95" s="663" t="s">
        <v>8</v>
      </c>
      <c r="D95" s="668">
        <v>1</v>
      </c>
      <c r="E95" s="668">
        <v>0</v>
      </c>
      <c r="F95" s="668">
        <v>0</v>
      </c>
      <c r="G95" s="668">
        <v>0</v>
      </c>
      <c r="H95"/>
      <c r="I95"/>
    </row>
    <row r="96" spans="2:9" ht="15.75" thickBot="1" x14ac:dyDescent="0.3">
      <c r="B96"/>
      <c r="C96" s="663" t="s">
        <v>14</v>
      </c>
      <c r="D96" s="668">
        <v>5000</v>
      </c>
      <c r="E96" s="668">
        <v>0</v>
      </c>
      <c r="F96" s="668">
        <v>0</v>
      </c>
      <c r="G96" s="668">
        <v>0</v>
      </c>
      <c r="H96"/>
      <c r="I96"/>
    </row>
    <row r="97" spans="2:9" ht="15.75" thickBot="1" x14ac:dyDescent="0.3">
      <c r="B97"/>
      <c r="C97" s="663" t="s">
        <v>20</v>
      </c>
      <c r="D97" s="668">
        <f>D96/D95</f>
        <v>5000</v>
      </c>
      <c r="E97" s="668" t="e">
        <f>E96/E95</f>
        <v>#DIV/0!</v>
      </c>
      <c r="F97" s="668" t="e">
        <f>F96/F95</f>
        <v>#DIV/0!</v>
      </c>
      <c r="G97" s="668" t="e">
        <f>G96/G95</f>
        <v>#DIV/0!</v>
      </c>
      <c r="H97"/>
      <c r="I97"/>
    </row>
    <row r="98" spans="2:9" ht="15.75" thickBot="1" x14ac:dyDescent="0.3">
      <c r="B98"/>
      <c r="C98" s="663" t="s">
        <v>15</v>
      </c>
      <c r="D98" s="669" t="s">
        <v>19</v>
      </c>
      <c r="E98" s="670">
        <f t="shared" ref="E98:G100" si="3">E95/D95-1</f>
        <v>-1</v>
      </c>
      <c r="F98" s="670" t="e">
        <f t="shared" si="3"/>
        <v>#DIV/0!</v>
      </c>
      <c r="G98" s="670" t="e">
        <f t="shared" si="3"/>
        <v>#DIV/0!</v>
      </c>
      <c r="H98"/>
      <c r="I98"/>
    </row>
    <row r="99" spans="2:9" ht="15.75" thickBot="1" x14ac:dyDescent="0.3">
      <c r="B99"/>
      <c r="C99" s="663" t="s">
        <v>16</v>
      </c>
      <c r="D99" s="669" t="s">
        <v>19</v>
      </c>
      <c r="E99" s="670">
        <f t="shared" si="3"/>
        <v>-1</v>
      </c>
      <c r="F99" s="670" t="e">
        <f t="shared" si="3"/>
        <v>#DIV/0!</v>
      </c>
      <c r="G99" s="670" t="e">
        <f t="shared" si="3"/>
        <v>#DIV/0!</v>
      </c>
      <c r="H99"/>
      <c r="I99"/>
    </row>
    <row r="100" spans="2:9" ht="15.75" thickBot="1" x14ac:dyDescent="0.3">
      <c r="B100"/>
      <c r="C100" s="663" t="s">
        <v>17</v>
      </c>
      <c r="D100" s="669" t="s">
        <v>19</v>
      </c>
      <c r="E100" s="670" t="e">
        <f t="shared" si="3"/>
        <v>#DIV/0!</v>
      </c>
      <c r="F100" s="670" t="e">
        <f t="shared" si="3"/>
        <v>#DIV/0!</v>
      </c>
      <c r="G100" s="670" t="e">
        <f t="shared" si="3"/>
        <v>#DIV/0!</v>
      </c>
      <c r="H100"/>
      <c r="I100"/>
    </row>
    <row r="101" spans="2:9" ht="15.75" thickBot="1" x14ac:dyDescent="0.3">
      <c r="B101"/>
      <c r="C101" s="1999" t="s">
        <v>1460</v>
      </c>
      <c r="D101" s="2000"/>
      <c r="E101" s="2000"/>
      <c r="F101" s="2000"/>
      <c r="G101" s="2001"/>
      <c r="H101"/>
      <c r="I101"/>
    </row>
    <row r="102" spans="2:9" x14ac:dyDescent="0.25">
      <c r="B102"/>
      <c r="C102" s="1950"/>
      <c r="D102" s="666">
        <v>2019</v>
      </c>
      <c r="E102" s="666">
        <v>2020</v>
      </c>
      <c r="F102" s="666">
        <v>2021</v>
      </c>
      <c r="G102" s="666">
        <v>2022</v>
      </c>
      <c r="H102"/>
      <c r="I102"/>
    </row>
    <row r="103" spans="2:9" ht="15.75" thickBot="1" x14ac:dyDescent="0.3">
      <c r="B103"/>
      <c r="C103" s="1951"/>
      <c r="D103" s="667" t="s">
        <v>5</v>
      </c>
      <c r="E103" s="667" t="s">
        <v>6</v>
      </c>
      <c r="F103" s="667" t="s">
        <v>6</v>
      </c>
      <c r="G103" s="667" t="s">
        <v>6</v>
      </c>
      <c r="H103"/>
      <c r="I103"/>
    </row>
    <row r="104" spans="2:9" ht="15.75" thickBot="1" x14ac:dyDescent="0.3">
      <c r="B104"/>
      <c r="C104" s="500" t="s">
        <v>59</v>
      </c>
      <c r="D104" s="673"/>
      <c r="E104" s="673"/>
      <c r="F104" s="673"/>
      <c r="G104" s="673"/>
      <c r="H104"/>
      <c r="I104"/>
    </row>
    <row r="105" spans="2:9" ht="15.75" thickBot="1" x14ac:dyDescent="0.3">
      <c r="B105"/>
      <c r="C105" s="500" t="s">
        <v>61</v>
      </c>
      <c r="D105" s="672">
        <v>5000</v>
      </c>
      <c r="E105" s="672"/>
      <c r="F105" s="672"/>
      <c r="G105" s="672"/>
      <c r="H105"/>
      <c r="I105"/>
    </row>
    <row r="106" spans="2:9" ht="15.75" thickBot="1" x14ac:dyDescent="0.3">
      <c r="B106"/>
      <c r="C106" s="502" t="s">
        <v>26</v>
      </c>
      <c r="D106" s="672">
        <f>D104+D105</f>
        <v>5000</v>
      </c>
      <c r="E106" s="672">
        <f>E104+E105</f>
        <v>0</v>
      </c>
      <c r="F106" s="672">
        <f>F104+F105</f>
        <v>0</v>
      </c>
      <c r="G106" s="672">
        <f>G104+G105</f>
        <v>0</v>
      </c>
      <c r="H106"/>
      <c r="I106"/>
    </row>
    <row r="107" spans="2:9" ht="15.75" thickBot="1" x14ac:dyDescent="0.3">
      <c r="B107"/>
      <c r="C107" s="1976" t="s">
        <v>977</v>
      </c>
      <c r="D107" s="1977"/>
      <c r="E107" s="1977"/>
      <c r="F107" s="1977"/>
      <c r="G107" s="1978"/>
      <c r="H107"/>
      <c r="I107"/>
    </row>
    <row r="108" spans="2:9" ht="15.75" thickBot="1" x14ac:dyDescent="0.3">
      <c r="B108"/>
      <c r="C108" s="2012" t="s">
        <v>163</v>
      </c>
      <c r="D108" s="2013"/>
      <c r="E108" s="2013"/>
      <c r="F108" s="2013"/>
      <c r="G108" s="2014"/>
      <c r="H108"/>
      <c r="I108"/>
    </row>
    <row r="109" spans="2:9" ht="15.75" thickBot="1" x14ac:dyDescent="0.3">
      <c r="B109"/>
      <c r="C109" s="687" t="s">
        <v>1462</v>
      </c>
      <c r="D109" s="2015" t="s">
        <v>1470</v>
      </c>
      <c r="E109" s="2016"/>
      <c r="F109" s="2016"/>
      <c r="G109" s="2017"/>
      <c r="H109"/>
      <c r="I109"/>
    </row>
    <row r="110" spans="2:9" ht="15.75" thickBot="1" x14ac:dyDescent="0.3">
      <c r="B110"/>
      <c r="C110" s="687"/>
      <c r="D110" s="2005" t="s">
        <v>1471</v>
      </c>
      <c r="E110" s="2005"/>
      <c r="F110" s="2005"/>
      <c r="G110" s="2005"/>
      <c r="H110"/>
      <c r="I110"/>
    </row>
    <row r="111" spans="2:9" ht="83.25" customHeight="1" thickBot="1" x14ac:dyDescent="0.3">
      <c r="B111"/>
      <c r="C111" s="663" t="s">
        <v>9</v>
      </c>
      <c r="D111" s="1381" t="s">
        <v>1472</v>
      </c>
      <c r="E111" s="1382"/>
      <c r="F111" s="1382"/>
      <c r="G111" s="1383"/>
      <c r="H111"/>
      <c r="I111"/>
    </row>
    <row r="112" spans="2:9" ht="15.75" thickBot="1" x14ac:dyDescent="0.3">
      <c r="B112"/>
      <c r="C112" s="663" t="s">
        <v>13</v>
      </c>
      <c r="D112" s="1995" t="s">
        <v>1469</v>
      </c>
      <c r="E112" s="1531"/>
      <c r="F112" s="1531"/>
      <c r="G112" s="1532"/>
      <c r="H112"/>
      <c r="I112"/>
    </row>
    <row r="113" spans="2:9" x14ac:dyDescent="0.25">
      <c r="B113"/>
      <c r="C113" s="1950"/>
      <c r="D113" s="666">
        <v>2019</v>
      </c>
      <c r="E113" s="666">
        <v>2020</v>
      </c>
      <c r="F113" s="666">
        <v>2021</v>
      </c>
      <c r="G113" s="666">
        <v>2022</v>
      </c>
      <c r="H113"/>
      <c r="I113"/>
    </row>
    <row r="114" spans="2:9" ht="15.75" thickBot="1" x14ac:dyDescent="0.3">
      <c r="B114"/>
      <c r="C114" s="1951"/>
      <c r="D114" s="667" t="s">
        <v>5</v>
      </c>
      <c r="E114" s="667" t="s">
        <v>6</v>
      </c>
      <c r="F114" s="667" t="s">
        <v>6</v>
      </c>
      <c r="G114" s="667" t="s">
        <v>6</v>
      </c>
      <c r="H114"/>
      <c r="I114"/>
    </row>
    <row r="115" spans="2:9" ht="15.75" thickBot="1" x14ac:dyDescent="0.3">
      <c r="B115"/>
      <c r="C115" s="663" t="s">
        <v>8</v>
      </c>
      <c r="D115" s="668">
        <v>1</v>
      </c>
      <c r="E115" s="668">
        <v>0</v>
      </c>
      <c r="F115" s="668">
        <v>0</v>
      </c>
      <c r="G115" s="668">
        <v>0</v>
      </c>
      <c r="H115"/>
      <c r="I115"/>
    </row>
    <row r="116" spans="2:9" ht="15.75" thickBot="1" x14ac:dyDescent="0.3">
      <c r="B116"/>
      <c r="C116" s="663" t="s">
        <v>14</v>
      </c>
      <c r="D116" s="668">
        <v>700</v>
      </c>
      <c r="E116" s="668">
        <v>0</v>
      </c>
      <c r="F116" s="668">
        <v>0</v>
      </c>
      <c r="G116" s="668">
        <v>0</v>
      </c>
      <c r="H116"/>
      <c r="I116"/>
    </row>
    <row r="117" spans="2:9" ht="15.75" thickBot="1" x14ac:dyDescent="0.3">
      <c r="B117"/>
      <c r="C117" s="663" t="s">
        <v>20</v>
      </c>
      <c r="D117" s="668">
        <f>D116/D115</f>
        <v>700</v>
      </c>
      <c r="E117" s="668" t="e">
        <f>E116/E115</f>
        <v>#DIV/0!</v>
      </c>
      <c r="F117" s="668" t="e">
        <f>F116/F115</f>
        <v>#DIV/0!</v>
      </c>
      <c r="G117" s="668" t="e">
        <f>G116/G115</f>
        <v>#DIV/0!</v>
      </c>
      <c r="H117"/>
      <c r="I117"/>
    </row>
    <row r="118" spans="2:9" ht="15.75" thickBot="1" x14ac:dyDescent="0.3">
      <c r="B118"/>
      <c r="C118" s="663" t="s">
        <v>15</v>
      </c>
      <c r="D118" s="669" t="s">
        <v>19</v>
      </c>
      <c r="E118" s="670">
        <f t="shared" ref="E118:G120" si="4">E115/D115-1</f>
        <v>-1</v>
      </c>
      <c r="F118" s="670" t="e">
        <f t="shared" si="4"/>
        <v>#DIV/0!</v>
      </c>
      <c r="G118" s="670" t="e">
        <f t="shared" si="4"/>
        <v>#DIV/0!</v>
      </c>
      <c r="H118"/>
      <c r="I118"/>
    </row>
    <row r="119" spans="2:9" ht="15.75" thickBot="1" x14ac:dyDescent="0.3">
      <c r="B119"/>
      <c r="C119" s="663" t="s">
        <v>16</v>
      </c>
      <c r="D119" s="669" t="s">
        <v>19</v>
      </c>
      <c r="E119" s="670">
        <f t="shared" si="4"/>
        <v>-1</v>
      </c>
      <c r="F119" s="670" t="e">
        <f t="shared" si="4"/>
        <v>#DIV/0!</v>
      </c>
      <c r="G119" s="670" t="e">
        <f t="shared" si="4"/>
        <v>#DIV/0!</v>
      </c>
      <c r="H119"/>
      <c r="I119"/>
    </row>
    <row r="120" spans="2:9" ht="15.75" thickBot="1" x14ac:dyDescent="0.3">
      <c r="B120"/>
      <c r="C120" s="663" t="s">
        <v>17</v>
      </c>
      <c r="D120" s="669" t="s">
        <v>19</v>
      </c>
      <c r="E120" s="670" t="e">
        <f t="shared" si="4"/>
        <v>#DIV/0!</v>
      </c>
      <c r="F120" s="670" t="e">
        <f t="shared" si="4"/>
        <v>#DIV/0!</v>
      </c>
      <c r="G120" s="670" t="e">
        <f t="shared" si="4"/>
        <v>#DIV/0!</v>
      </c>
      <c r="H120"/>
      <c r="I120"/>
    </row>
    <row r="121" spans="2:9" ht="15.75" thickBot="1" x14ac:dyDescent="0.3">
      <c r="B121"/>
      <c r="C121" s="1999" t="s">
        <v>1473</v>
      </c>
      <c r="D121" s="2000"/>
      <c r="E121" s="2000"/>
      <c r="F121" s="2000"/>
      <c r="G121" s="2001"/>
      <c r="H121"/>
      <c r="I121"/>
    </row>
    <row r="122" spans="2:9" x14ac:dyDescent="0.25">
      <c r="B122"/>
      <c r="C122" s="1950"/>
      <c r="D122" s="666">
        <v>2019</v>
      </c>
      <c r="E122" s="666">
        <v>2020</v>
      </c>
      <c r="F122" s="666">
        <v>2021</v>
      </c>
      <c r="G122" s="666">
        <v>2022</v>
      </c>
      <c r="H122"/>
      <c r="I122"/>
    </row>
    <row r="123" spans="2:9" ht="15.75" thickBot="1" x14ac:dyDescent="0.3">
      <c r="B123"/>
      <c r="C123" s="1951"/>
      <c r="D123" s="667" t="s">
        <v>5</v>
      </c>
      <c r="E123" s="667" t="s">
        <v>6</v>
      </c>
      <c r="F123" s="667" t="s">
        <v>6</v>
      </c>
      <c r="G123" s="667" t="s">
        <v>6</v>
      </c>
      <c r="H123"/>
      <c r="I123"/>
    </row>
    <row r="124" spans="2:9" ht="15.75" thickBot="1" x14ac:dyDescent="0.3">
      <c r="B124"/>
      <c r="C124" s="500" t="s">
        <v>59</v>
      </c>
      <c r="D124" s="673"/>
      <c r="E124" s="673"/>
      <c r="F124" s="673"/>
      <c r="G124" s="673"/>
      <c r="H124"/>
      <c r="I124"/>
    </row>
    <row r="125" spans="2:9" ht="15.75" thickBot="1" x14ac:dyDescent="0.3">
      <c r="B125"/>
      <c r="C125" s="500" t="s">
        <v>61</v>
      </c>
      <c r="D125" s="672">
        <v>700</v>
      </c>
      <c r="E125" s="672"/>
      <c r="F125" s="672"/>
      <c r="G125" s="672"/>
      <c r="H125"/>
      <c r="I125"/>
    </row>
    <row r="126" spans="2:9" ht="15.75" thickBot="1" x14ac:dyDescent="0.3">
      <c r="B126"/>
      <c r="C126" s="684" t="s">
        <v>35</v>
      </c>
      <c r="D126" s="672">
        <f>D124+D125</f>
        <v>700</v>
      </c>
      <c r="E126" s="672">
        <f>E124+E125</f>
        <v>0</v>
      </c>
      <c r="F126" s="672">
        <f>F124+F125</f>
        <v>0</v>
      </c>
      <c r="G126" s="672">
        <f>G124+G125</f>
        <v>0</v>
      </c>
      <c r="H126"/>
      <c r="I126"/>
    </row>
    <row r="127" spans="2:9" ht="15.75" thickBot="1" x14ac:dyDescent="0.3">
      <c r="B127"/>
      <c r="C127" s="691" t="s">
        <v>978</v>
      </c>
      <c r="D127" s="2024" t="s">
        <v>1474</v>
      </c>
      <c r="E127" s="2025"/>
      <c r="F127" s="2025"/>
      <c r="G127" s="2026"/>
      <c r="H127"/>
      <c r="I127"/>
    </row>
    <row r="128" spans="2:9" ht="15.75" customHeight="1" thickBot="1" x14ac:dyDescent="0.3">
      <c r="B128"/>
      <c r="C128" s="665" t="s">
        <v>75</v>
      </c>
      <c r="D128" s="2027" t="s">
        <v>1475</v>
      </c>
      <c r="E128" s="2028"/>
      <c r="F128" s="2028"/>
      <c r="G128" s="692"/>
      <c r="H128"/>
      <c r="I128"/>
    </row>
    <row r="129" spans="2:9" ht="62.25" customHeight="1" thickBot="1" x14ac:dyDescent="0.3">
      <c r="B129"/>
      <c r="C129" s="663" t="s">
        <v>9</v>
      </c>
      <c r="D129" s="1191" t="s">
        <v>1476</v>
      </c>
      <c r="E129" s="1192"/>
      <c r="F129" s="1192"/>
      <c r="G129" s="1193"/>
      <c r="H129"/>
      <c r="I129"/>
    </row>
    <row r="130" spans="2:9" ht="15.75" thickBot="1" x14ac:dyDescent="0.3">
      <c r="B130"/>
      <c r="C130" s="663" t="s">
        <v>13</v>
      </c>
      <c r="D130" s="2029" t="s">
        <v>1477</v>
      </c>
      <c r="E130" s="2030"/>
      <c r="F130" s="2030"/>
      <c r="G130" s="2031"/>
      <c r="H130"/>
      <c r="I130"/>
    </row>
    <row r="131" spans="2:9" x14ac:dyDescent="0.25">
      <c r="B131"/>
      <c r="C131" s="1950"/>
      <c r="D131" s="666">
        <v>2019</v>
      </c>
      <c r="E131" s="666">
        <v>2020</v>
      </c>
      <c r="F131" s="666">
        <v>2021</v>
      </c>
      <c r="G131" s="666">
        <v>2022</v>
      </c>
      <c r="H131"/>
      <c r="I131"/>
    </row>
    <row r="132" spans="2:9" ht="15.75" thickBot="1" x14ac:dyDescent="0.3">
      <c r="B132"/>
      <c r="C132" s="1951"/>
      <c r="D132" s="693" t="s">
        <v>5</v>
      </c>
      <c r="E132" s="667" t="s">
        <v>6</v>
      </c>
      <c r="F132" s="667" t="s">
        <v>6</v>
      </c>
      <c r="G132" s="667" t="s">
        <v>6</v>
      </c>
      <c r="H132"/>
      <c r="I132"/>
    </row>
    <row r="133" spans="2:9" ht="15.75" thickBot="1" x14ac:dyDescent="0.3">
      <c r="B133"/>
      <c r="C133" s="694" t="s">
        <v>8</v>
      </c>
      <c r="D133" s="695">
        <v>16</v>
      </c>
      <c r="E133" s="696">
        <v>1</v>
      </c>
      <c r="F133" s="696">
        <v>0</v>
      </c>
      <c r="G133" s="696">
        <v>0</v>
      </c>
      <c r="H133"/>
      <c r="I133"/>
    </row>
    <row r="134" spans="2:9" ht="15.75" thickBot="1" x14ac:dyDescent="0.3">
      <c r="B134"/>
      <c r="C134" s="663" t="s">
        <v>14</v>
      </c>
      <c r="D134" s="696">
        <v>74220</v>
      </c>
      <c r="E134" s="696">
        <v>1000</v>
      </c>
      <c r="F134" s="696">
        <f>F144</f>
        <v>0</v>
      </c>
      <c r="G134" s="696">
        <f>G144</f>
        <v>0</v>
      </c>
      <c r="H134"/>
      <c r="I134"/>
    </row>
    <row r="135" spans="2:9" ht="15.75" thickBot="1" x14ac:dyDescent="0.3">
      <c r="B135"/>
      <c r="C135" s="663" t="s">
        <v>20</v>
      </c>
      <c r="D135" s="668">
        <f>D134/D133</f>
        <v>4638.75</v>
      </c>
      <c r="E135" s="668">
        <f>E134/E133</f>
        <v>1000</v>
      </c>
      <c r="F135" s="668" t="e">
        <f>F134/F133</f>
        <v>#DIV/0!</v>
      </c>
      <c r="G135" s="668" t="e">
        <f>G134/G133</f>
        <v>#DIV/0!</v>
      </c>
      <c r="H135"/>
      <c r="I135"/>
    </row>
    <row r="136" spans="2:9" ht="15.75" thickBot="1" x14ac:dyDescent="0.3">
      <c r="B136"/>
      <c r="C136" s="663" t="s">
        <v>15</v>
      </c>
      <c r="D136" s="669" t="s">
        <v>19</v>
      </c>
      <c r="E136" s="670">
        <f t="shared" ref="E136:G138" si="5">E133/D133-1</f>
        <v>-0.9375</v>
      </c>
      <c r="F136" s="670">
        <f t="shared" si="5"/>
        <v>-1</v>
      </c>
      <c r="G136" s="670" t="e">
        <f t="shared" si="5"/>
        <v>#DIV/0!</v>
      </c>
      <c r="H136"/>
      <c r="I136"/>
    </row>
    <row r="137" spans="2:9" ht="15.75" thickBot="1" x14ac:dyDescent="0.3">
      <c r="B137"/>
      <c r="C137" s="663" t="s">
        <v>16</v>
      </c>
      <c r="D137" s="669" t="s">
        <v>19</v>
      </c>
      <c r="E137" s="670">
        <f t="shared" si="5"/>
        <v>-0.9865265427108596</v>
      </c>
      <c r="F137" s="670">
        <f t="shared" si="5"/>
        <v>-1</v>
      </c>
      <c r="G137" s="670" t="e">
        <f t="shared" si="5"/>
        <v>#DIV/0!</v>
      </c>
      <c r="H137"/>
      <c r="I137"/>
    </row>
    <row r="138" spans="2:9" ht="15.75" thickBot="1" x14ac:dyDescent="0.3">
      <c r="B138"/>
      <c r="C138" s="663" t="s">
        <v>17</v>
      </c>
      <c r="D138" s="669" t="s">
        <v>19</v>
      </c>
      <c r="E138" s="670">
        <f t="shared" si="5"/>
        <v>-0.78442468337375371</v>
      </c>
      <c r="F138" s="670" t="e">
        <f t="shared" si="5"/>
        <v>#DIV/0!</v>
      </c>
      <c r="G138" s="670" t="e">
        <f t="shared" si="5"/>
        <v>#DIV/0!</v>
      </c>
      <c r="H138"/>
      <c r="I138"/>
    </row>
    <row r="139" spans="2:9" ht="15.75" thickBot="1" x14ac:dyDescent="0.3">
      <c r="B139"/>
      <c r="C139" s="1999" t="s">
        <v>1456</v>
      </c>
      <c r="D139" s="2000"/>
      <c r="E139" s="2000"/>
      <c r="F139" s="2000"/>
      <c r="G139" s="2001"/>
      <c r="H139"/>
      <c r="I139"/>
    </row>
    <row r="140" spans="2:9" x14ac:dyDescent="0.25">
      <c r="B140"/>
      <c r="C140" s="1950"/>
      <c r="D140" s="666">
        <v>2019</v>
      </c>
      <c r="E140" s="666">
        <v>2020</v>
      </c>
      <c r="F140" s="666">
        <v>2021</v>
      </c>
      <c r="G140" s="666">
        <v>2022</v>
      </c>
      <c r="H140"/>
      <c r="I140"/>
    </row>
    <row r="141" spans="2:9" ht="15.75" thickBot="1" x14ac:dyDescent="0.3">
      <c r="B141"/>
      <c r="C141" s="1951"/>
      <c r="D141" s="667" t="s">
        <v>5</v>
      </c>
      <c r="E141" s="667" t="s">
        <v>6</v>
      </c>
      <c r="F141" s="667" t="s">
        <v>6</v>
      </c>
      <c r="G141" s="667" t="s">
        <v>6</v>
      </c>
      <c r="H141"/>
      <c r="I141"/>
    </row>
    <row r="142" spans="2:9" ht="15.75" thickBot="1" x14ac:dyDescent="0.3">
      <c r="B142"/>
      <c r="C142" s="500" t="s">
        <v>59</v>
      </c>
      <c r="D142" s="673">
        <v>74220</v>
      </c>
      <c r="E142" s="673">
        <v>1000</v>
      </c>
      <c r="F142" s="673"/>
      <c r="G142" s="673"/>
      <c r="H142"/>
      <c r="I142"/>
    </row>
    <row r="143" spans="2:9" ht="15.75" thickBot="1" x14ac:dyDescent="0.3">
      <c r="B143"/>
      <c r="C143" s="500" t="s">
        <v>61</v>
      </c>
      <c r="D143" s="672"/>
      <c r="E143" s="672"/>
      <c r="F143" s="672"/>
      <c r="G143" s="672"/>
      <c r="H143"/>
      <c r="I143"/>
    </row>
    <row r="144" spans="2:9" ht="15.75" thickBot="1" x14ac:dyDescent="0.3">
      <c r="B144"/>
      <c r="C144" s="684" t="s">
        <v>26</v>
      </c>
      <c r="D144" s="672">
        <f>D142+D143</f>
        <v>74220</v>
      </c>
      <c r="E144" s="672">
        <f>E142+E143</f>
        <v>1000</v>
      </c>
      <c r="F144" s="672">
        <f>F142+F143</f>
        <v>0</v>
      </c>
      <c r="G144" s="672">
        <f>G142+G143</f>
        <v>0</v>
      </c>
      <c r="H144"/>
      <c r="I144"/>
    </row>
    <row r="145" spans="2:9" ht="15.75" thickBot="1" x14ac:dyDescent="0.3">
      <c r="B145"/>
      <c r="C145" s="665" t="s">
        <v>1399</v>
      </c>
      <c r="D145" s="2018" t="s">
        <v>1478</v>
      </c>
      <c r="E145" s="2019"/>
      <c r="F145" s="2019"/>
      <c r="G145" s="2020"/>
      <c r="H145"/>
      <c r="I145"/>
    </row>
    <row r="146" spans="2:9" ht="15.75" thickBot="1" x14ac:dyDescent="0.3">
      <c r="B146"/>
      <c r="C146" s="665"/>
      <c r="D146" s="2021" t="s">
        <v>1479</v>
      </c>
      <c r="E146" s="2022"/>
      <c r="F146" s="2022"/>
      <c r="G146" s="2023"/>
      <c r="H146"/>
      <c r="I146"/>
    </row>
    <row r="147" spans="2:9" ht="53.25" customHeight="1" thickBot="1" x14ac:dyDescent="0.3">
      <c r="B147"/>
      <c r="C147" s="663" t="s">
        <v>9</v>
      </c>
      <c r="D147" s="1191" t="s">
        <v>1480</v>
      </c>
      <c r="E147" s="1192"/>
      <c r="F147" s="1192"/>
      <c r="G147" s="1193"/>
      <c r="H147"/>
      <c r="I147"/>
    </row>
    <row r="148" spans="2:9" ht="15.75" thickBot="1" x14ac:dyDescent="0.3">
      <c r="B148"/>
      <c r="C148" s="663" t="s">
        <v>13</v>
      </c>
      <c r="D148" s="1995" t="s">
        <v>1477</v>
      </c>
      <c r="E148" s="1531"/>
      <c r="F148" s="1531"/>
      <c r="G148" s="1532"/>
      <c r="H148"/>
      <c r="I148"/>
    </row>
    <row r="149" spans="2:9" x14ac:dyDescent="0.25">
      <c r="B149"/>
      <c r="C149" s="1950"/>
      <c r="D149" s="666">
        <v>2019</v>
      </c>
      <c r="E149" s="666">
        <v>2020</v>
      </c>
      <c r="F149" s="666">
        <v>2021</v>
      </c>
      <c r="G149" s="666">
        <v>2022</v>
      </c>
      <c r="H149"/>
      <c r="I149"/>
    </row>
    <row r="150" spans="2:9" ht="15.75" thickBot="1" x14ac:dyDescent="0.3">
      <c r="B150"/>
      <c r="C150" s="1951"/>
      <c r="D150" s="667" t="s">
        <v>5</v>
      </c>
      <c r="E150" s="667" t="s">
        <v>6</v>
      </c>
      <c r="F150" s="667" t="s">
        <v>6</v>
      </c>
      <c r="G150" s="667" t="s">
        <v>6</v>
      </c>
      <c r="H150"/>
      <c r="I150"/>
    </row>
    <row r="151" spans="2:9" ht="15.75" thickBot="1" x14ac:dyDescent="0.3">
      <c r="B151"/>
      <c r="C151" s="663" t="s">
        <v>8</v>
      </c>
      <c r="D151" s="668">
        <v>1</v>
      </c>
      <c r="E151" s="668">
        <v>1</v>
      </c>
      <c r="F151" s="668">
        <v>1</v>
      </c>
      <c r="G151" s="668">
        <v>0</v>
      </c>
      <c r="H151"/>
      <c r="I151"/>
    </row>
    <row r="152" spans="2:9" ht="15.75" thickBot="1" x14ac:dyDescent="0.3">
      <c r="B152"/>
      <c r="C152" s="663" t="s">
        <v>14</v>
      </c>
      <c r="D152" s="668">
        <f>D162</f>
        <v>20000</v>
      </c>
      <c r="E152" s="668">
        <f t="shared" ref="E152:G152" si="6">E162</f>
        <v>20000</v>
      </c>
      <c r="F152" s="668">
        <f t="shared" si="6"/>
        <v>10000</v>
      </c>
      <c r="G152" s="668">
        <f t="shared" si="6"/>
        <v>0</v>
      </c>
      <c r="H152"/>
      <c r="I152"/>
    </row>
    <row r="153" spans="2:9" ht="15.75" thickBot="1" x14ac:dyDescent="0.3">
      <c r="B153"/>
      <c r="C153" s="663" t="s">
        <v>20</v>
      </c>
      <c r="D153" s="668">
        <f>D152/D151</f>
        <v>20000</v>
      </c>
      <c r="E153" s="668">
        <f>E152/E151</f>
        <v>20000</v>
      </c>
      <c r="F153" s="668">
        <f>F152/F151</f>
        <v>10000</v>
      </c>
      <c r="G153" s="668" t="e">
        <f>G152/G151</f>
        <v>#DIV/0!</v>
      </c>
      <c r="H153"/>
      <c r="I153"/>
    </row>
    <row r="154" spans="2:9" ht="15.75" thickBot="1" x14ac:dyDescent="0.3">
      <c r="B154"/>
      <c r="C154" s="663" t="s">
        <v>15</v>
      </c>
      <c r="D154" s="669" t="s">
        <v>19</v>
      </c>
      <c r="E154" s="670">
        <f t="shared" ref="E154:G156" si="7">E151/D151-1</f>
        <v>0</v>
      </c>
      <c r="F154" s="670">
        <f t="shared" si="7"/>
        <v>0</v>
      </c>
      <c r="G154" s="670">
        <f t="shared" si="7"/>
        <v>-1</v>
      </c>
      <c r="H154"/>
      <c r="I154"/>
    </row>
    <row r="155" spans="2:9" ht="15.75" thickBot="1" x14ac:dyDescent="0.3">
      <c r="B155"/>
      <c r="C155" s="663" t="s">
        <v>16</v>
      </c>
      <c r="D155" s="669" t="s">
        <v>19</v>
      </c>
      <c r="E155" s="670">
        <f t="shared" si="7"/>
        <v>0</v>
      </c>
      <c r="F155" s="670">
        <f t="shared" si="7"/>
        <v>-0.5</v>
      </c>
      <c r="G155" s="670">
        <f t="shared" si="7"/>
        <v>-1</v>
      </c>
      <c r="H155"/>
      <c r="I155"/>
    </row>
    <row r="156" spans="2:9" ht="15.75" thickBot="1" x14ac:dyDescent="0.3">
      <c r="B156"/>
      <c r="C156" s="663" t="s">
        <v>17</v>
      </c>
      <c r="D156" s="669" t="s">
        <v>19</v>
      </c>
      <c r="E156" s="670">
        <f t="shared" si="7"/>
        <v>0</v>
      </c>
      <c r="F156" s="670">
        <f t="shared" si="7"/>
        <v>-0.5</v>
      </c>
      <c r="G156" s="670" t="e">
        <f t="shared" si="7"/>
        <v>#DIV/0!</v>
      </c>
      <c r="H156"/>
      <c r="I156"/>
    </row>
    <row r="157" spans="2:9" ht="15.75" thickBot="1" x14ac:dyDescent="0.3">
      <c r="B157"/>
      <c r="C157" s="1999" t="s">
        <v>1481</v>
      </c>
      <c r="D157" s="2000"/>
      <c r="E157" s="2000"/>
      <c r="F157" s="2000"/>
      <c r="G157" s="2001"/>
      <c r="H157"/>
      <c r="I157"/>
    </row>
    <row r="158" spans="2:9" x14ac:dyDescent="0.25">
      <c r="B158"/>
      <c r="C158" s="1950"/>
      <c r="D158" s="666">
        <v>2019</v>
      </c>
      <c r="E158" s="666">
        <v>2020</v>
      </c>
      <c r="F158" s="666">
        <v>2021</v>
      </c>
      <c r="G158" s="666">
        <v>2022</v>
      </c>
      <c r="H158"/>
      <c r="I158"/>
    </row>
    <row r="159" spans="2:9" ht="15.75" thickBot="1" x14ac:dyDescent="0.3">
      <c r="B159"/>
      <c r="C159" s="1951"/>
      <c r="D159" s="667" t="s">
        <v>5</v>
      </c>
      <c r="E159" s="667" t="s">
        <v>6</v>
      </c>
      <c r="F159" s="667" t="s">
        <v>6</v>
      </c>
      <c r="G159" s="667" t="s">
        <v>6</v>
      </c>
      <c r="H159"/>
      <c r="I159"/>
    </row>
    <row r="160" spans="2:9" ht="15.75" thickBot="1" x14ac:dyDescent="0.3">
      <c r="B160"/>
      <c r="C160" s="500" t="s">
        <v>59</v>
      </c>
      <c r="D160" s="673"/>
      <c r="E160" s="673"/>
      <c r="F160" s="673"/>
      <c r="G160" s="673"/>
      <c r="H160"/>
      <c r="I160"/>
    </row>
    <row r="161" spans="2:9" ht="15.75" thickBot="1" x14ac:dyDescent="0.3">
      <c r="B161"/>
      <c r="C161" s="500" t="s">
        <v>61</v>
      </c>
      <c r="D161" s="672">
        <v>20000</v>
      </c>
      <c r="E161" s="672">
        <v>20000</v>
      </c>
      <c r="F161" s="672">
        <v>10000</v>
      </c>
      <c r="G161" s="672">
        <v>0</v>
      </c>
      <c r="H161"/>
      <c r="I161"/>
    </row>
    <row r="162" spans="2:9" ht="15.75" thickBot="1" x14ac:dyDescent="0.3">
      <c r="B162"/>
      <c r="C162" s="684" t="s">
        <v>36</v>
      </c>
      <c r="D162" s="672">
        <f>D160+D161</f>
        <v>20000</v>
      </c>
      <c r="E162" s="672">
        <f>E160+E161</f>
        <v>20000</v>
      </c>
      <c r="F162" s="672">
        <f>F160+F161</f>
        <v>10000</v>
      </c>
      <c r="G162" s="672">
        <v>0</v>
      </c>
      <c r="H162"/>
      <c r="I162"/>
    </row>
    <row r="163" spans="2:9" ht="15.75" thickBot="1" x14ac:dyDescent="0.3">
      <c r="B163"/>
      <c r="C163" s="665" t="s">
        <v>992</v>
      </c>
      <c r="D163" s="2035" t="s">
        <v>1482</v>
      </c>
      <c r="E163" s="2036"/>
      <c r="F163" s="2036"/>
      <c r="G163" s="2037"/>
      <c r="H163"/>
      <c r="I163"/>
    </row>
    <row r="164" spans="2:9" ht="23.25" customHeight="1" thickBot="1" x14ac:dyDescent="0.3">
      <c r="B164"/>
      <c r="C164" s="665"/>
      <c r="D164" s="2021" t="s">
        <v>1483</v>
      </c>
      <c r="E164" s="2022"/>
      <c r="F164" s="2022"/>
      <c r="G164" s="2023"/>
      <c r="H164"/>
      <c r="I164"/>
    </row>
    <row r="165" spans="2:9" ht="65.25" customHeight="1" thickBot="1" x14ac:dyDescent="0.3">
      <c r="B165"/>
      <c r="C165" s="663" t="s">
        <v>9</v>
      </c>
      <c r="D165" s="1191" t="s">
        <v>1484</v>
      </c>
      <c r="E165" s="1192"/>
      <c r="F165" s="1192"/>
      <c r="G165" s="1193"/>
      <c r="H165"/>
      <c r="I165"/>
    </row>
    <row r="166" spans="2:9" ht="15.75" thickBot="1" x14ac:dyDescent="0.3">
      <c r="B166"/>
      <c r="C166" s="663" t="s">
        <v>13</v>
      </c>
      <c r="D166" s="1995" t="s">
        <v>1469</v>
      </c>
      <c r="E166" s="1531"/>
      <c r="F166" s="1531"/>
      <c r="G166" s="1532"/>
      <c r="H166"/>
      <c r="I166"/>
    </row>
    <row r="167" spans="2:9" x14ac:dyDescent="0.25">
      <c r="B167"/>
      <c r="C167" s="1950"/>
      <c r="D167" s="666">
        <v>2019</v>
      </c>
      <c r="E167" s="666">
        <v>2020</v>
      </c>
      <c r="F167" s="666">
        <v>2021</v>
      </c>
      <c r="G167" s="666">
        <v>2022</v>
      </c>
      <c r="H167"/>
      <c r="I167"/>
    </row>
    <row r="168" spans="2:9" ht="15.75" thickBot="1" x14ac:dyDescent="0.3">
      <c r="B168"/>
      <c r="C168" s="1951"/>
      <c r="D168" s="667" t="s">
        <v>5</v>
      </c>
      <c r="E168" s="667" t="s">
        <v>6</v>
      </c>
      <c r="F168" s="667" t="s">
        <v>6</v>
      </c>
      <c r="G168" s="667" t="s">
        <v>6</v>
      </c>
      <c r="H168"/>
      <c r="I168"/>
    </row>
    <row r="169" spans="2:9" ht="15.75" thickBot="1" x14ac:dyDescent="0.3">
      <c r="B169"/>
      <c r="C169" s="663" t="s">
        <v>8</v>
      </c>
      <c r="D169" s="668">
        <v>1</v>
      </c>
      <c r="E169" s="668">
        <v>0</v>
      </c>
      <c r="F169" s="668">
        <v>0</v>
      </c>
      <c r="G169" s="668">
        <v>0</v>
      </c>
      <c r="H169"/>
      <c r="I169"/>
    </row>
    <row r="170" spans="2:9" ht="15.75" thickBot="1" x14ac:dyDescent="0.3">
      <c r="B170"/>
      <c r="C170" s="663" t="s">
        <v>14</v>
      </c>
      <c r="D170" s="668">
        <f>D180</f>
        <v>20700</v>
      </c>
      <c r="E170" s="668">
        <v>0</v>
      </c>
      <c r="F170" s="668">
        <v>0</v>
      </c>
      <c r="G170" s="668">
        <v>0</v>
      </c>
      <c r="H170"/>
      <c r="I170"/>
    </row>
    <row r="171" spans="2:9" ht="15.75" thickBot="1" x14ac:dyDescent="0.3">
      <c r="B171"/>
      <c r="C171" s="663" t="s">
        <v>20</v>
      </c>
      <c r="D171" s="668">
        <f>D170/D169</f>
        <v>20700</v>
      </c>
      <c r="E171" s="668" t="e">
        <f>E170/E169</f>
        <v>#DIV/0!</v>
      </c>
      <c r="F171" s="668" t="e">
        <f>F170/F169</f>
        <v>#DIV/0!</v>
      </c>
      <c r="G171" s="668" t="e">
        <f>G170/G169</f>
        <v>#DIV/0!</v>
      </c>
      <c r="H171"/>
      <c r="I171"/>
    </row>
    <row r="172" spans="2:9" ht="15.75" thickBot="1" x14ac:dyDescent="0.3">
      <c r="B172"/>
      <c r="C172" s="663" t="s">
        <v>15</v>
      </c>
      <c r="D172" s="669" t="s">
        <v>19</v>
      </c>
      <c r="E172" s="670">
        <f t="shared" ref="E172:G174" si="8">E169/D169-1</f>
        <v>-1</v>
      </c>
      <c r="F172" s="670" t="e">
        <f t="shared" si="8"/>
        <v>#DIV/0!</v>
      </c>
      <c r="G172" s="670" t="e">
        <f t="shared" si="8"/>
        <v>#DIV/0!</v>
      </c>
      <c r="H172"/>
      <c r="I172"/>
    </row>
    <row r="173" spans="2:9" ht="15.75" thickBot="1" x14ac:dyDescent="0.3">
      <c r="B173"/>
      <c r="C173" s="663" t="s">
        <v>16</v>
      </c>
      <c r="D173" s="669" t="s">
        <v>19</v>
      </c>
      <c r="E173" s="670">
        <f t="shared" si="8"/>
        <v>-1</v>
      </c>
      <c r="F173" s="670" t="e">
        <f t="shared" si="8"/>
        <v>#DIV/0!</v>
      </c>
      <c r="G173" s="670" t="e">
        <f t="shared" si="8"/>
        <v>#DIV/0!</v>
      </c>
      <c r="H173"/>
      <c r="I173"/>
    </row>
    <row r="174" spans="2:9" ht="15.75" thickBot="1" x14ac:dyDescent="0.3">
      <c r="B174"/>
      <c r="C174" s="663" t="s">
        <v>17</v>
      </c>
      <c r="D174" s="669" t="s">
        <v>19</v>
      </c>
      <c r="E174" s="670" t="e">
        <f t="shared" si="8"/>
        <v>#DIV/0!</v>
      </c>
      <c r="F174" s="670" t="e">
        <f t="shared" si="8"/>
        <v>#DIV/0!</v>
      </c>
      <c r="G174" s="670" t="e">
        <f t="shared" si="8"/>
        <v>#DIV/0!</v>
      </c>
      <c r="H174"/>
      <c r="I174"/>
    </row>
    <row r="175" spans="2:9" ht="15.75" thickBot="1" x14ac:dyDescent="0.3">
      <c r="B175"/>
      <c r="C175" s="1999" t="s">
        <v>1485</v>
      </c>
      <c r="D175" s="2000"/>
      <c r="E175" s="2000"/>
      <c r="F175" s="2000"/>
      <c r="G175" s="2001"/>
      <c r="H175"/>
      <c r="I175"/>
    </row>
    <row r="176" spans="2:9" x14ac:dyDescent="0.25">
      <c r="B176"/>
      <c r="C176" s="1950"/>
      <c r="D176" s="666">
        <v>2019</v>
      </c>
      <c r="E176" s="666">
        <v>2020</v>
      </c>
      <c r="F176" s="666">
        <v>2021</v>
      </c>
      <c r="G176" s="666">
        <v>2022</v>
      </c>
      <c r="H176"/>
      <c r="I176"/>
    </row>
    <row r="177" spans="2:9" ht="15.75" thickBot="1" x14ac:dyDescent="0.3">
      <c r="B177"/>
      <c r="C177" s="1951"/>
      <c r="D177" s="667" t="s">
        <v>5</v>
      </c>
      <c r="E177" s="667" t="s">
        <v>6</v>
      </c>
      <c r="F177" s="667" t="s">
        <v>6</v>
      </c>
      <c r="G177" s="667" t="s">
        <v>6</v>
      </c>
      <c r="H177"/>
      <c r="I177"/>
    </row>
    <row r="178" spans="2:9" ht="15.75" thickBot="1" x14ac:dyDescent="0.3">
      <c r="B178"/>
      <c r="C178" s="500" t="s">
        <v>59</v>
      </c>
      <c r="D178" s="668">
        <v>20700</v>
      </c>
      <c r="E178" s="668"/>
      <c r="F178" s="668"/>
      <c r="G178" s="668"/>
      <c r="H178"/>
      <c r="I178"/>
    </row>
    <row r="179" spans="2:9" ht="15.75" thickBot="1" x14ac:dyDescent="0.3">
      <c r="B179"/>
      <c r="C179" s="500" t="s">
        <v>61</v>
      </c>
      <c r="D179" s="672"/>
      <c r="E179" s="672"/>
      <c r="F179" s="672"/>
      <c r="G179" s="672"/>
      <c r="H179"/>
      <c r="I179"/>
    </row>
    <row r="180" spans="2:9" ht="15.75" thickBot="1" x14ac:dyDescent="0.3">
      <c r="B180"/>
      <c r="C180" s="697" t="s">
        <v>63</v>
      </c>
      <c r="D180" s="698">
        <f>D178+D179</f>
        <v>20700</v>
      </c>
      <c r="E180" s="689">
        <f>E178+E179</f>
        <v>0</v>
      </c>
      <c r="F180" s="689">
        <f>F178+F179</f>
        <v>0</v>
      </c>
      <c r="G180" s="689">
        <f>G178+G179</f>
        <v>0</v>
      </c>
      <c r="H180"/>
      <c r="I180"/>
    </row>
    <row r="181" spans="2:9" ht="15.75" thickBot="1" x14ac:dyDescent="0.3">
      <c r="B181"/>
      <c r="C181" s="687" t="s">
        <v>997</v>
      </c>
      <c r="D181" s="2032" t="s">
        <v>1486</v>
      </c>
      <c r="E181" s="2033"/>
      <c r="F181" s="2033"/>
      <c r="G181" s="2034"/>
      <c r="H181"/>
      <c r="I181"/>
    </row>
    <row r="182" spans="2:9" ht="28.5" customHeight="1" thickBot="1" x14ac:dyDescent="0.3">
      <c r="B182"/>
      <c r="C182" s="687"/>
      <c r="D182" s="2005" t="s">
        <v>1487</v>
      </c>
      <c r="E182" s="2005"/>
      <c r="F182" s="2005"/>
      <c r="G182" s="2005"/>
      <c r="H182"/>
      <c r="I182"/>
    </row>
    <row r="183" spans="2:9" ht="65.25" customHeight="1" thickBot="1" x14ac:dyDescent="0.3">
      <c r="B183"/>
      <c r="C183" s="663" t="s">
        <v>9</v>
      </c>
      <c r="D183" s="2038" t="s">
        <v>1488</v>
      </c>
      <c r="E183" s="2039"/>
      <c r="F183" s="2039"/>
      <c r="G183" s="2040"/>
      <c r="H183"/>
      <c r="I183"/>
    </row>
    <row r="184" spans="2:9" ht="15.75" thickBot="1" x14ac:dyDescent="0.3">
      <c r="B184"/>
      <c r="C184" s="663" t="s">
        <v>13</v>
      </c>
      <c r="D184" s="1995" t="s">
        <v>1489</v>
      </c>
      <c r="E184" s="1531"/>
      <c r="F184" s="1531"/>
      <c r="G184" s="1532"/>
      <c r="H184"/>
      <c r="I184"/>
    </row>
    <row r="185" spans="2:9" x14ac:dyDescent="0.25">
      <c r="B185"/>
      <c r="C185" s="1950"/>
      <c r="D185" s="666">
        <v>2019</v>
      </c>
      <c r="E185" s="666">
        <v>2020</v>
      </c>
      <c r="F185" s="666">
        <v>2021</v>
      </c>
      <c r="G185" s="666">
        <v>2022</v>
      </c>
      <c r="H185"/>
      <c r="I185"/>
    </row>
    <row r="186" spans="2:9" ht="15.75" thickBot="1" x14ac:dyDescent="0.3">
      <c r="B186"/>
      <c r="C186" s="1951"/>
      <c r="D186" s="667" t="s">
        <v>5</v>
      </c>
      <c r="E186" s="667" t="s">
        <v>6</v>
      </c>
      <c r="F186" s="667" t="s">
        <v>6</v>
      </c>
      <c r="G186" s="667" t="s">
        <v>6</v>
      </c>
      <c r="H186"/>
      <c r="I186"/>
    </row>
    <row r="187" spans="2:9" ht="15.75" thickBot="1" x14ac:dyDescent="0.3">
      <c r="B187"/>
      <c r="C187" s="663" t="s">
        <v>8</v>
      </c>
      <c r="D187" s="668">
        <v>0</v>
      </c>
      <c r="E187" s="668">
        <v>4</v>
      </c>
      <c r="F187" s="668">
        <v>7</v>
      </c>
      <c r="G187" s="668">
        <v>2</v>
      </c>
      <c r="H187"/>
      <c r="I187"/>
    </row>
    <row r="188" spans="2:9" ht="15.75" thickBot="1" x14ac:dyDescent="0.3">
      <c r="B188"/>
      <c r="C188" s="663" t="s">
        <v>14</v>
      </c>
      <c r="D188" s="671">
        <f>D198</f>
        <v>0</v>
      </c>
      <c r="E188" s="671">
        <v>38000</v>
      </c>
      <c r="F188" s="671">
        <v>67000</v>
      </c>
      <c r="G188" s="671">
        <v>21000</v>
      </c>
      <c r="H188"/>
      <c r="I188"/>
    </row>
    <row r="189" spans="2:9" ht="15.75" thickBot="1" x14ac:dyDescent="0.3">
      <c r="B189"/>
      <c r="C189" s="663" t="s">
        <v>20</v>
      </c>
      <c r="D189" s="668" t="e">
        <f>D188/D187</f>
        <v>#DIV/0!</v>
      </c>
      <c r="E189" s="668">
        <f>E188/E187</f>
        <v>9500</v>
      </c>
      <c r="F189" s="668">
        <f>F188/F187</f>
        <v>9571.4285714285706</v>
      </c>
      <c r="G189" s="668">
        <f>G188/G187</f>
        <v>10500</v>
      </c>
      <c r="H189"/>
      <c r="I189"/>
    </row>
    <row r="190" spans="2:9" ht="15.75" thickBot="1" x14ac:dyDescent="0.3">
      <c r="B190"/>
      <c r="C190" s="663" t="s">
        <v>15</v>
      </c>
      <c r="D190" s="669" t="s">
        <v>19</v>
      </c>
      <c r="E190" s="670" t="e">
        <f t="shared" ref="E190:G192" si="9">E187/D187-1</f>
        <v>#DIV/0!</v>
      </c>
      <c r="F190" s="670">
        <f t="shared" si="9"/>
        <v>0.75</v>
      </c>
      <c r="G190" s="670">
        <f t="shared" si="9"/>
        <v>-0.7142857142857143</v>
      </c>
      <c r="H190"/>
      <c r="I190"/>
    </row>
    <row r="191" spans="2:9" ht="15.75" thickBot="1" x14ac:dyDescent="0.3">
      <c r="B191"/>
      <c r="C191" s="663" t="s">
        <v>16</v>
      </c>
      <c r="D191" s="669" t="s">
        <v>19</v>
      </c>
      <c r="E191" s="670" t="e">
        <f t="shared" si="9"/>
        <v>#DIV/0!</v>
      </c>
      <c r="F191" s="670">
        <f t="shared" si="9"/>
        <v>0.76315789473684204</v>
      </c>
      <c r="G191" s="670">
        <f t="shared" si="9"/>
        <v>-0.68656716417910446</v>
      </c>
      <c r="H191"/>
      <c r="I191"/>
    </row>
    <row r="192" spans="2:9" ht="15.75" thickBot="1" x14ac:dyDescent="0.3">
      <c r="B192"/>
      <c r="C192" s="663" t="s">
        <v>17</v>
      </c>
      <c r="D192" s="669" t="s">
        <v>19</v>
      </c>
      <c r="E192" s="670" t="e">
        <f t="shared" si="9"/>
        <v>#DIV/0!</v>
      </c>
      <c r="F192" s="670">
        <f t="shared" si="9"/>
        <v>7.5187969924810361E-3</v>
      </c>
      <c r="G192" s="670">
        <f t="shared" si="9"/>
        <v>9.7014925373134497E-2</v>
      </c>
      <c r="H192"/>
      <c r="I192"/>
    </row>
    <row r="193" spans="2:9" ht="15.75" thickBot="1" x14ac:dyDescent="0.3">
      <c r="B193"/>
      <c r="C193" s="1999" t="s">
        <v>1485</v>
      </c>
      <c r="D193" s="2000"/>
      <c r="E193" s="2000"/>
      <c r="F193" s="2000"/>
      <c r="G193" s="2001"/>
      <c r="H193"/>
      <c r="I193"/>
    </row>
    <row r="194" spans="2:9" x14ac:dyDescent="0.25">
      <c r="B194"/>
      <c r="C194" s="1950"/>
      <c r="D194" s="666">
        <v>2019</v>
      </c>
      <c r="E194" s="666">
        <v>2020</v>
      </c>
      <c r="F194" s="666">
        <v>2021</v>
      </c>
      <c r="G194" s="666">
        <v>2022</v>
      </c>
      <c r="H194"/>
      <c r="I194"/>
    </row>
    <row r="195" spans="2:9" ht="15.75" thickBot="1" x14ac:dyDescent="0.3">
      <c r="B195"/>
      <c r="C195" s="1951"/>
      <c r="D195" s="667" t="s">
        <v>5</v>
      </c>
      <c r="E195" s="667" t="s">
        <v>6</v>
      </c>
      <c r="F195" s="667" t="s">
        <v>6</v>
      </c>
      <c r="G195" s="667" t="s">
        <v>6</v>
      </c>
      <c r="H195"/>
      <c r="I195"/>
    </row>
    <row r="196" spans="2:9" ht="15.75" thickBot="1" x14ac:dyDescent="0.3">
      <c r="B196"/>
      <c r="C196" s="500" t="s">
        <v>59</v>
      </c>
      <c r="D196" s="668"/>
      <c r="E196" s="668">
        <v>38000</v>
      </c>
      <c r="F196" s="668">
        <v>67000</v>
      </c>
      <c r="G196" s="668">
        <v>21000</v>
      </c>
      <c r="H196"/>
      <c r="I196"/>
    </row>
    <row r="197" spans="2:9" ht="15.75" thickBot="1" x14ac:dyDescent="0.3">
      <c r="B197"/>
      <c r="C197" s="500" t="s">
        <v>61</v>
      </c>
      <c r="D197" s="672"/>
      <c r="E197" s="672"/>
      <c r="F197" s="672"/>
      <c r="G197" s="672"/>
      <c r="H197"/>
      <c r="I197"/>
    </row>
    <row r="198" spans="2:9" ht="15.75" thickBot="1" x14ac:dyDescent="0.3">
      <c r="B198"/>
      <c r="C198" s="502" t="s">
        <v>65</v>
      </c>
      <c r="D198" s="672">
        <f>D196+D197</f>
        <v>0</v>
      </c>
      <c r="E198" s="672">
        <f>E196+E197</f>
        <v>38000</v>
      </c>
      <c r="F198" s="672">
        <f>F196+F197</f>
        <v>67000</v>
      </c>
      <c r="G198" s="672">
        <f>G196+G197</f>
        <v>21000</v>
      </c>
      <c r="H198"/>
      <c r="I198"/>
    </row>
    <row r="199" spans="2:9" ht="15.75" thickBot="1" x14ac:dyDescent="0.3">
      <c r="B199"/>
      <c r="C199" s="691" t="s">
        <v>978</v>
      </c>
      <c r="D199" s="2035" t="s">
        <v>1490</v>
      </c>
      <c r="E199" s="2036"/>
      <c r="F199" s="2036"/>
      <c r="G199" s="2037"/>
      <c r="H199"/>
      <c r="I199"/>
    </row>
    <row r="200" spans="2:9" ht="30.75" customHeight="1" thickBot="1" x14ac:dyDescent="0.3">
      <c r="B200"/>
      <c r="C200" s="665" t="s">
        <v>75</v>
      </c>
      <c r="D200" s="1992" t="s">
        <v>1491</v>
      </c>
      <c r="E200" s="1993"/>
      <c r="F200" s="1993"/>
      <c r="G200" s="1994"/>
      <c r="H200"/>
      <c r="I200"/>
    </row>
    <row r="201" spans="2:9" ht="78.75" customHeight="1" thickBot="1" x14ac:dyDescent="0.3">
      <c r="B201"/>
      <c r="C201" s="663" t="s">
        <v>9</v>
      </c>
      <c r="D201" s="1191" t="s">
        <v>1492</v>
      </c>
      <c r="E201" s="1192"/>
      <c r="F201" s="1192"/>
      <c r="G201" s="1193"/>
      <c r="H201"/>
      <c r="I201"/>
    </row>
    <row r="202" spans="2:9" ht="15.75" thickBot="1" x14ac:dyDescent="0.3">
      <c r="B202"/>
      <c r="C202" s="663" t="s">
        <v>13</v>
      </c>
      <c r="D202" s="1995" t="s">
        <v>1469</v>
      </c>
      <c r="E202" s="1531"/>
      <c r="F202" s="1531"/>
      <c r="G202" s="1532"/>
      <c r="H202"/>
      <c r="I202"/>
    </row>
    <row r="203" spans="2:9" x14ac:dyDescent="0.25">
      <c r="B203"/>
      <c r="C203" s="1950"/>
      <c r="D203" s="666">
        <v>2019</v>
      </c>
      <c r="E203" s="666">
        <v>2020</v>
      </c>
      <c r="F203" s="666">
        <v>2021</v>
      </c>
      <c r="G203" s="666">
        <v>2022</v>
      </c>
      <c r="H203"/>
      <c r="I203"/>
    </row>
    <row r="204" spans="2:9" ht="15.75" thickBot="1" x14ac:dyDescent="0.3">
      <c r="B204"/>
      <c r="C204" s="1951"/>
      <c r="D204" s="667" t="s">
        <v>5</v>
      </c>
      <c r="E204" s="667" t="s">
        <v>6</v>
      </c>
      <c r="F204" s="667" t="s">
        <v>6</v>
      </c>
      <c r="G204" s="667" t="s">
        <v>6</v>
      </c>
      <c r="H204"/>
      <c r="I204"/>
    </row>
    <row r="205" spans="2:9" ht="15.75" thickBot="1" x14ac:dyDescent="0.3">
      <c r="B205"/>
      <c r="C205" s="663" t="s">
        <v>8</v>
      </c>
      <c r="D205" s="668">
        <v>1</v>
      </c>
      <c r="E205" s="668">
        <v>0</v>
      </c>
      <c r="F205" s="668">
        <v>0</v>
      </c>
      <c r="G205" s="668">
        <v>0</v>
      </c>
      <c r="H205"/>
      <c r="I205"/>
    </row>
    <row r="206" spans="2:9" ht="15.75" thickBot="1" x14ac:dyDescent="0.3">
      <c r="B206"/>
      <c r="C206" s="663" t="s">
        <v>14</v>
      </c>
      <c r="D206" s="668">
        <v>4000</v>
      </c>
      <c r="E206" s="668">
        <v>0</v>
      </c>
      <c r="F206" s="668">
        <v>0</v>
      </c>
      <c r="G206" s="668">
        <v>0</v>
      </c>
      <c r="H206"/>
      <c r="I206"/>
    </row>
    <row r="207" spans="2:9" ht="15.75" thickBot="1" x14ac:dyDescent="0.3">
      <c r="B207"/>
      <c r="C207" s="663" t="s">
        <v>20</v>
      </c>
      <c r="D207" s="668">
        <f>D206/D205</f>
        <v>4000</v>
      </c>
      <c r="E207" s="668" t="e">
        <f>E206/E205</f>
        <v>#DIV/0!</v>
      </c>
      <c r="F207" s="668" t="e">
        <f>F206/F205</f>
        <v>#DIV/0!</v>
      </c>
      <c r="G207" s="668" t="e">
        <f>G206/G205</f>
        <v>#DIV/0!</v>
      </c>
      <c r="H207"/>
      <c r="I207"/>
    </row>
    <row r="208" spans="2:9" ht="15.75" thickBot="1" x14ac:dyDescent="0.3">
      <c r="B208"/>
      <c r="C208" s="663" t="s">
        <v>15</v>
      </c>
      <c r="D208" s="669" t="s">
        <v>19</v>
      </c>
      <c r="E208" s="670">
        <f t="shared" ref="E208:G210" si="10">E205/D205-1</f>
        <v>-1</v>
      </c>
      <c r="F208" s="670" t="e">
        <f t="shared" si="10"/>
        <v>#DIV/0!</v>
      </c>
      <c r="G208" s="670" t="e">
        <f t="shared" si="10"/>
        <v>#DIV/0!</v>
      </c>
      <c r="H208"/>
      <c r="I208"/>
    </row>
    <row r="209" spans="2:9" ht="15.75" thickBot="1" x14ac:dyDescent="0.3">
      <c r="B209"/>
      <c r="C209" s="663" t="s">
        <v>16</v>
      </c>
      <c r="D209" s="669" t="s">
        <v>19</v>
      </c>
      <c r="E209" s="670">
        <f t="shared" si="10"/>
        <v>-1</v>
      </c>
      <c r="F209" s="670" t="e">
        <f t="shared" si="10"/>
        <v>#DIV/0!</v>
      </c>
      <c r="G209" s="670" t="e">
        <f t="shared" si="10"/>
        <v>#DIV/0!</v>
      </c>
      <c r="H209"/>
      <c r="I209"/>
    </row>
    <row r="210" spans="2:9" ht="15.75" thickBot="1" x14ac:dyDescent="0.3">
      <c r="B210"/>
      <c r="C210" s="663" t="s">
        <v>17</v>
      </c>
      <c r="D210" s="669" t="s">
        <v>19</v>
      </c>
      <c r="E210" s="670" t="e">
        <f t="shared" si="10"/>
        <v>#DIV/0!</v>
      </c>
      <c r="F210" s="670" t="e">
        <f t="shared" si="10"/>
        <v>#DIV/0!</v>
      </c>
      <c r="G210" s="670" t="e">
        <f t="shared" si="10"/>
        <v>#DIV/0!</v>
      </c>
      <c r="H210"/>
      <c r="I210"/>
    </row>
    <row r="211" spans="2:9" ht="15.75" thickBot="1" x14ac:dyDescent="0.3">
      <c r="B211"/>
      <c r="C211" s="1999" t="s">
        <v>1456</v>
      </c>
      <c r="D211" s="2000"/>
      <c r="E211" s="2000"/>
      <c r="F211" s="2000"/>
      <c r="G211" s="2001"/>
      <c r="H211"/>
      <c r="I211"/>
    </row>
    <row r="212" spans="2:9" x14ac:dyDescent="0.25">
      <c r="B212"/>
      <c r="C212" s="1950"/>
      <c r="D212" s="666">
        <v>2019</v>
      </c>
      <c r="E212" s="666">
        <v>2020</v>
      </c>
      <c r="F212" s="666">
        <v>2021</v>
      </c>
      <c r="G212" s="666">
        <v>2022</v>
      </c>
      <c r="H212"/>
      <c r="I212"/>
    </row>
    <row r="213" spans="2:9" ht="15.75" thickBot="1" x14ac:dyDescent="0.3">
      <c r="B213"/>
      <c r="C213" s="1951"/>
      <c r="D213" s="667" t="s">
        <v>5</v>
      </c>
      <c r="E213" s="667" t="s">
        <v>6</v>
      </c>
      <c r="F213" s="667" t="s">
        <v>6</v>
      </c>
      <c r="G213" s="667" t="s">
        <v>6</v>
      </c>
      <c r="H213"/>
      <c r="I213"/>
    </row>
    <row r="214" spans="2:9" ht="15.75" thickBot="1" x14ac:dyDescent="0.3">
      <c r="B214"/>
      <c r="C214" s="500" t="s">
        <v>59</v>
      </c>
      <c r="D214" s="668">
        <v>4000</v>
      </c>
      <c r="E214" s="668"/>
      <c r="F214" s="668"/>
      <c r="G214" s="668"/>
      <c r="H214"/>
      <c r="I214"/>
    </row>
    <row r="215" spans="2:9" ht="15.75" thickBot="1" x14ac:dyDescent="0.3">
      <c r="B215"/>
      <c r="C215" s="500" t="s">
        <v>61</v>
      </c>
      <c r="D215" s="672">
        <v>0</v>
      </c>
      <c r="E215" s="672"/>
      <c r="F215" s="672"/>
      <c r="G215" s="672"/>
      <c r="H215"/>
      <c r="I215"/>
    </row>
    <row r="216" spans="2:9" ht="15.75" thickBot="1" x14ac:dyDescent="0.3">
      <c r="B216"/>
      <c r="C216" s="684" t="s">
        <v>26</v>
      </c>
      <c r="D216" s="672">
        <f>D214+D215</f>
        <v>4000</v>
      </c>
      <c r="E216" s="672">
        <f>E214+E215</f>
        <v>0</v>
      </c>
      <c r="F216" s="672">
        <f>F214+F215</f>
        <v>0</v>
      </c>
      <c r="G216" s="672">
        <f>G214+G215</f>
        <v>0</v>
      </c>
      <c r="H216"/>
      <c r="I216"/>
    </row>
    <row r="217" spans="2:9" ht="30.75" customHeight="1" thickBot="1" x14ac:dyDescent="0.3">
      <c r="B217"/>
      <c r="C217" s="691" t="s">
        <v>978</v>
      </c>
      <c r="D217" s="2035" t="s">
        <v>1493</v>
      </c>
      <c r="E217" s="2036"/>
      <c r="F217" s="2036"/>
      <c r="G217" s="2037"/>
      <c r="H217"/>
      <c r="I217"/>
    </row>
    <row r="218" spans="2:9" ht="43.5" customHeight="1" thickBot="1" x14ac:dyDescent="0.3">
      <c r="B218"/>
      <c r="C218" s="665" t="s">
        <v>75</v>
      </c>
      <c r="D218" s="1992" t="s">
        <v>1494</v>
      </c>
      <c r="E218" s="1993"/>
      <c r="F218" s="1993"/>
      <c r="G218" s="1994"/>
      <c r="H218"/>
      <c r="I218"/>
    </row>
    <row r="219" spans="2:9" ht="69.75" customHeight="1" thickBot="1" x14ac:dyDescent="0.3">
      <c r="B219"/>
      <c r="C219" s="663" t="s">
        <v>9</v>
      </c>
      <c r="D219" s="1191" t="s">
        <v>1495</v>
      </c>
      <c r="E219" s="1192"/>
      <c r="F219" s="1192"/>
      <c r="G219" s="1193"/>
      <c r="H219"/>
      <c r="I219"/>
    </row>
    <row r="220" spans="2:9" ht="15.75" thickBot="1" x14ac:dyDescent="0.3">
      <c r="B220"/>
      <c r="C220" s="663" t="s">
        <v>13</v>
      </c>
      <c r="D220" s="1995" t="s">
        <v>1469</v>
      </c>
      <c r="E220" s="1531"/>
      <c r="F220" s="1531"/>
      <c r="G220" s="1532"/>
      <c r="H220"/>
      <c r="I220"/>
    </row>
    <row r="221" spans="2:9" x14ac:dyDescent="0.25">
      <c r="B221"/>
      <c r="C221" s="1950"/>
      <c r="D221" s="666">
        <v>2019</v>
      </c>
      <c r="E221" s="666">
        <v>2020</v>
      </c>
      <c r="F221" s="666">
        <v>2021</v>
      </c>
      <c r="G221" s="666">
        <v>2022</v>
      </c>
      <c r="H221"/>
      <c r="I221"/>
    </row>
    <row r="222" spans="2:9" ht="15.75" thickBot="1" x14ac:dyDescent="0.3">
      <c r="B222"/>
      <c r="C222" s="1951"/>
      <c r="D222" s="667" t="s">
        <v>5</v>
      </c>
      <c r="E222" s="667" t="s">
        <v>6</v>
      </c>
      <c r="F222" s="667" t="s">
        <v>6</v>
      </c>
      <c r="G222" s="667" t="s">
        <v>6</v>
      </c>
      <c r="H222"/>
      <c r="I222"/>
    </row>
    <row r="223" spans="2:9" ht="15.75" thickBot="1" x14ac:dyDescent="0.3">
      <c r="B223"/>
      <c r="C223" s="663" t="s">
        <v>8</v>
      </c>
      <c r="D223" s="668">
        <v>1</v>
      </c>
      <c r="E223" s="668">
        <v>0</v>
      </c>
      <c r="F223" s="668">
        <v>0</v>
      </c>
      <c r="G223" s="668">
        <v>0</v>
      </c>
      <c r="H223"/>
      <c r="I223"/>
    </row>
    <row r="224" spans="2:9" ht="15.75" thickBot="1" x14ac:dyDescent="0.3">
      <c r="B224"/>
      <c r="C224" s="663" t="s">
        <v>14</v>
      </c>
      <c r="D224" s="668">
        <v>10000</v>
      </c>
      <c r="E224" s="668">
        <v>0</v>
      </c>
      <c r="F224" s="668">
        <v>0</v>
      </c>
      <c r="G224" s="668">
        <v>0</v>
      </c>
      <c r="H224"/>
      <c r="I224"/>
    </row>
    <row r="225" spans="2:9" ht="15.75" thickBot="1" x14ac:dyDescent="0.3">
      <c r="B225"/>
      <c r="C225" s="663" t="s">
        <v>20</v>
      </c>
      <c r="D225" s="668">
        <f>D224/D223</f>
        <v>10000</v>
      </c>
      <c r="E225" s="668" t="e">
        <f>E224/E223</f>
        <v>#DIV/0!</v>
      </c>
      <c r="F225" s="668" t="e">
        <f>F224/F223</f>
        <v>#DIV/0!</v>
      </c>
      <c r="G225" s="668" t="e">
        <f>G224/G223</f>
        <v>#DIV/0!</v>
      </c>
      <c r="H225"/>
      <c r="I225"/>
    </row>
    <row r="226" spans="2:9" ht="15.75" thickBot="1" x14ac:dyDescent="0.3">
      <c r="B226"/>
      <c r="C226" s="663" t="s">
        <v>15</v>
      </c>
      <c r="D226" s="669" t="s">
        <v>19</v>
      </c>
      <c r="E226" s="670">
        <f t="shared" ref="E226:G228" si="11">E223/D223-1</f>
        <v>-1</v>
      </c>
      <c r="F226" s="670" t="e">
        <f t="shared" si="11"/>
        <v>#DIV/0!</v>
      </c>
      <c r="G226" s="670" t="e">
        <f t="shared" si="11"/>
        <v>#DIV/0!</v>
      </c>
      <c r="H226"/>
      <c r="I226"/>
    </row>
    <row r="227" spans="2:9" ht="15.75" thickBot="1" x14ac:dyDescent="0.3">
      <c r="B227"/>
      <c r="C227" s="663" t="s">
        <v>16</v>
      </c>
      <c r="D227" s="669" t="s">
        <v>19</v>
      </c>
      <c r="E227" s="670">
        <f t="shared" si="11"/>
        <v>-1</v>
      </c>
      <c r="F227" s="670" t="e">
        <f t="shared" si="11"/>
        <v>#DIV/0!</v>
      </c>
      <c r="G227" s="670" t="e">
        <f t="shared" si="11"/>
        <v>#DIV/0!</v>
      </c>
      <c r="H227"/>
      <c r="I227"/>
    </row>
    <row r="228" spans="2:9" ht="15.75" thickBot="1" x14ac:dyDescent="0.3">
      <c r="B228"/>
      <c r="C228" s="663" t="s">
        <v>17</v>
      </c>
      <c r="D228" s="669" t="s">
        <v>19</v>
      </c>
      <c r="E228" s="670" t="e">
        <f t="shared" si="11"/>
        <v>#DIV/0!</v>
      </c>
      <c r="F228" s="670" t="e">
        <f t="shared" si="11"/>
        <v>#DIV/0!</v>
      </c>
      <c r="G228" s="670" t="e">
        <f t="shared" si="11"/>
        <v>#DIV/0!</v>
      </c>
      <c r="H228"/>
      <c r="I228"/>
    </row>
    <row r="229" spans="2:9" ht="15.75" thickBot="1" x14ac:dyDescent="0.3">
      <c r="B229"/>
      <c r="C229" s="1999" t="s">
        <v>1456</v>
      </c>
      <c r="D229" s="2000"/>
      <c r="E229" s="2000"/>
      <c r="F229" s="2000"/>
      <c r="G229" s="2001"/>
      <c r="H229"/>
      <c r="I229"/>
    </row>
    <row r="230" spans="2:9" x14ac:dyDescent="0.25">
      <c r="B230"/>
      <c r="C230" s="1950"/>
      <c r="D230" s="666">
        <v>2019</v>
      </c>
      <c r="E230" s="666">
        <v>2020</v>
      </c>
      <c r="F230" s="666">
        <v>2021</v>
      </c>
      <c r="G230" s="666">
        <v>2022</v>
      </c>
      <c r="H230"/>
      <c r="I230"/>
    </row>
    <row r="231" spans="2:9" ht="15.75" thickBot="1" x14ac:dyDescent="0.3">
      <c r="B231"/>
      <c r="C231" s="1951"/>
      <c r="D231" s="667" t="s">
        <v>5</v>
      </c>
      <c r="E231" s="667" t="s">
        <v>6</v>
      </c>
      <c r="F231" s="667" t="s">
        <v>6</v>
      </c>
      <c r="G231" s="667" t="s">
        <v>6</v>
      </c>
      <c r="H231"/>
      <c r="I231"/>
    </row>
    <row r="232" spans="2:9" ht="15.75" thickBot="1" x14ac:dyDescent="0.3">
      <c r="B232"/>
      <c r="C232" s="500" t="s">
        <v>59</v>
      </c>
      <c r="D232" s="673">
        <v>10000</v>
      </c>
      <c r="E232" s="673"/>
      <c r="F232" s="673"/>
      <c r="G232" s="673"/>
      <c r="H232"/>
      <c r="I232"/>
    </row>
    <row r="233" spans="2:9" ht="15.75" thickBot="1" x14ac:dyDescent="0.3">
      <c r="B233"/>
      <c r="C233" s="500" t="s">
        <v>61</v>
      </c>
      <c r="D233" s="672"/>
      <c r="E233" s="672"/>
      <c r="F233" s="672"/>
      <c r="G233" s="672"/>
      <c r="H233"/>
      <c r="I233"/>
    </row>
    <row r="234" spans="2:9" ht="15.75" thickBot="1" x14ac:dyDescent="0.3">
      <c r="B234"/>
      <c r="C234" s="684" t="s">
        <v>26</v>
      </c>
      <c r="D234" s="672">
        <f>D232+D233</f>
        <v>10000</v>
      </c>
      <c r="E234" s="672">
        <f>E232+E233</f>
        <v>0</v>
      </c>
      <c r="F234" s="672">
        <f>F232+F233</f>
        <v>0</v>
      </c>
      <c r="G234" s="672">
        <f>G232+G233</f>
        <v>0</v>
      </c>
      <c r="H234"/>
      <c r="I234"/>
    </row>
    <row r="235" spans="2:9" ht="15.75" thickBot="1" x14ac:dyDescent="0.3">
      <c r="B235"/>
      <c r="C235" s="691" t="s">
        <v>978</v>
      </c>
      <c r="D235" s="2035" t="s">
        <v>1496</v>
      </c>
      <c r="E235" s="2036"/>
      <c r="F235" s="2036"/>
      <c r="G235" s="2037"/>
      <c r="H235"/>
      <c r="I235"/>
    </row>
    <row r="236" spans="2:9" ht="37.5" customHeight="1" thickBot="1" x14ac:dyDescent="0.3">
      <c r="B236"/>
      <c r="C236" s="665" t="s">
        <v>40</v>
      </c>
      <c r="D236" s="1992" t="s">
        <v>1497</v>
      </c>
      <c r="E236" s="1993"/>
      <c r="F236" s="1993"/>
      <c r="G236" s="1994"/>
      <c r="H236"/>
      <c r="I236"/>
    </row>
    <row r="237" spans="2:9" ht="95.25" customHeight="1" thickBot="1" x14ac:dyDescent="0.3">
      <c r="B237"/>
      <c r="C237" s="663" t="s">
        <v>9</v>
      </c>
      <c r="D237" s="1191" t="s">
        <v>1498</v>
      </c>
      <c r="E237" s="1192"/>
      <c r="F237" s="1192"/>
      <c r="G237" s="1193"/>
      <c r="H237"/>
      <c r="I237"/>
    </row>
    <row r="238" spans="2:9" ht="15.75" thickBot="1" x14ac:dyDescent="0.3">
      <c r="B238"/>
      <c r="C238" s="663" t="s">
        <v>13</v>
      </c>
      <c r="D238" s="1995" t="s">
        <v>1499</v>
      </c>
      <c r="E238" s="1531"/>
      <c r="F238" s="1531"/>
      <c r="G238" s="1532"/>
      <c r="H238"/>
      <c r="I238"/>
    </row>
    <row r="239" spans="2:9" x14ac:dyDescent="0.25">
      <c r="B239"/>
      <c r="C239" s="1950"/>
      <c r="D239" s="666">
        <v>2019</v>
      </c>
      <c r="E239" s="666">
        <v>2020</v>
      </c>
      <c r="F239" s="666">
        <v>2021</v>
      </c>
      <c r="G239" s="666">
        <v>2022</v>
      </c>
      <c r="H239"/>
      <c r="I239"/>
    </row>
    <row r="240" spans="2:9" ht="15.75" thickBot="1" x14ac:dyDescent="0.3">
      <c r="B240"/>
      <c r="C240" s="1951"/>
      <c r="D240" s="667" t="s">
        <v>5</v>
      </c>
      <c r="E240" s="667" t="s">
        <v>6</v>
      </c>
      <c r="F240" s="667" t="s">
        <v>6</v>
      </c>
      <c r="G240" s="667" t="s">
        <v>6</v>
      </c>
      <c r="H240"/>
      <c r="I240"/>
    </row>
    <row r="241" spans="2:9" ht="15.75" thickBot="1" x14ac:dyDescent="0.3">
      <c r="B241"/>
      <c r="C241" s="663" t="s">
        <v>8</v>
      </c>
      <c r="D241" s="668">
        <v>1</v>
      </c>
      <c r="E241" s="668">
        <v>1</v>
      </c>
      <c r="F241" s="668">
        <v>0</v>
      </c>
      <c r="G241" s="668">
        <v>1</v>
      </c>
      <c r="H241"/>
      <c r="I241"/>
    </row>
    <row r="242" spans="2:9" ht="15.75" thickBot="1" x14ac:dyDescent="0.3">
      <c r="B242"/>
      <c r="C242" s="663" t="s">
        <v>14</v>
      </c>
      <c r="D242" s="671">
        <v>20000</v>
      </c>
      <c r="E242" s="671">
        <v>10000</v>
      </c>
      <c r="F242" s="671">
        <v>0</v>
      </c>
      <c r="G242" s="671">
        <v>10000</v>
      </c>
      <c r="H242"/>
      <c r="I242"/>
    </row>
    <row r="243" spans="2:9" ht="15.75" thickBot="1" x14ac:dyDescent="0.3">
      <c r="B243"/>
      <c r="C243" s="663" t="s">
        <v>20</v>
      </c>
      <c r="D243" s="668">
        <f>D242/D241</f>
        <v>20000</v>
      </c>
      <c r="E243" s="668">
        <f>E242/E241</f>
        <v>10000</v>
      </c>
      <c r="F243" s="668" t="e">
        <f>F242/F241</f>
        <v>#DIV/0!</v>
      </c>
      <c r="G243" s="668">
        <f>G242/G241</f>
        <v>10000</v>
      </c>
      <c r="H243"/>
      <c r="I243"/>
    </row>
    <row r="244" spans="2:9" ht="15.75" thickBot="1" x14ac:dyDescent="0.3">
      <c r="B244"/>
      <c r="C244" s="663" t="s">
        <v>15</v>
      </c>
      <c r="D244" s="669" t="s">
        <v>19</v>
      </c>
      <c r="E244" s="670">
        <f t="shared" ref="E244:G246" si="12">E241/D241-1</f>
        <v>0</v>
      </c>
      <c r="F244" s="670">
        <f t="shared" si="12"/>
        <v>-1</v>
      </c>
      <c r="G244" s="670" t="e">
        <f t="shared" si="12"/>
        <v>#DIV/0!</v>
      </c>
      <c r="H244"/>
      <c r="I244"/>
    </row>
    <row r="245" spans="2:9" ht="15.75" thickBot="1" x14ac:dyDescent="0.3">
      <c r="B245"/>
      <c r="C245" s="663" t="s">
        <v>16</v>
      </c>
      <c r="D245" s="669" t="s">
        <v>19</v>
      </c>
      <c r="E245" s="670">
        <f t="shared" si="12"/>
        <v>-0.5</v>
      </c>
      <c r="F245" s="670">
        <f t="shared" si="12"/>
        <v>-1</v>
      </c>
      <c r="G245" s="670" t="e">
        <f t="shared" si="12"/>
        <v>#DIV/0!</v>
      </c>
      <c r="H245"/>
      <c r="I245"/>
    </row>
    <row r="246" spans="2:9" ht="15.75" thickBot="1" x14ac:dyDescent="0.3">
      <c r="B246"/>
      <c r="C246" s="663" t="s">
        <v>17</v>
      </c>
      <c r="D246" s="669" t="s">
        <v>19</v>
      </c>
      <c r="E246" s="670">
        <f t="shared" si="12"/>
        <v>-0.5</v>
      </c>
      <c r="F246" s="670" t="e">
        <f t="shared" si="12"/>
        <v>#DIV/0!</v>
      </c>
      <c r="G246" s="670" t="e">
        <f t="shared" si="12"/>
        <v>#DIV/0!</v>
      </c>
      <c r="H246"/>
      <c r="I246"/>
    </row>
    <row r="247" spans="2:9" ht="15.75" thickBot="1" x14ac:dyDescent="0.3">
      <c r="B247"/>
      <c r="C247" s="1999" t="s">
        <v>1473</v>
      </c>
      <c r="D247" s="2000"/>
      <c r="E247" s="2000"/>
      <c r="F247" s="2000"/>
      <c r="G247" s="2001"/>
      <c r="H247"/>
      <c r="I247"/>
    </row>
    <row r="248" spans="2:9" x14ac:dyDescent="0.25">
      <c r="B248"/>
      <c r="C248" s="1950"/>
      <c r="D248" s="666">
        <v>2019</v>
      </c>
      <c r="E248" s="666">
        <v>2020</v>
      </c>
      <c r="F248" s="666">
        <v>2021</v>
      </c>
      <c r="G248" s="666">
        <v>2022</v>
      </c>
      <c r="H248"/>
      <c r="I248"/>
    </row>
    <row r="249" spans="2:9" ht="15.75" thickBot="1" x14ac:dyDescent="0.3">
      <c r="B249"/>
      <c r="C249" s="1951"/>
      <c r="D249" s="667" t="s">
        <v>5</v>
      </c>
      <c r="E249" s="667" t="s">
        <v>6</v>
      </c>
      <c r="F249" s="667" t="s">
        <v>6</v>
      </c>
      <c r="G249" s="667" t="s">
        <v>6</v>
      </c>
      <c r="H249"/>
      <c r="I249"/>
    </row>
    <row r="250" spans="2:9" ht="15.75" thickBot="1" x14ac:dyDescent="0.3">
      <c r="B250"/>
      <c r="C250" s="500" t="s">
        <v>59</v>
      </c>
      <c r="D250" s="673"/>
      <c r="E250" s="673"/>
      <c r="F250" s="673"/>
      <c r="G250" s="673"/>
      <c r="H250"/>
      <c r="I250"/>
    </row>
    <row r="251" spans="2:9" ht="15.75" thickBot="1" x14ac:dyDescent="0.3">
      <c r="B251"/>
      <c r="C251" s="500" t="s">
        <v>61</v>
      </c>
      <c r="D251" s="672">
        <v>20000</v>
      </c>
      <c r="E251" s="672">
        <v>10000</v>
      </c>
      <c r="F251" s="672"/>
      <c r="G251" s="672">
        <v>10000</v>
      </c>
      <c r="H251"/>
      <c r="I251"/>
    </row>
    <row r="252" spans="2:9" ht="15.75" thickBot="1" x14ac:dyDescent="0.3">
      <c r="B252"/>
      <c r="C252" s="684" t="s">
        <v>35</v>
      </c>
      <c r="D252" s="676">
        <f>D250+D251</f>
        <v>20000</v>
      </c>
      <c r="E252" s="676">
        <f>E250+E251</f>
        <v>10000</v>
      </c>
      <c r="F252" s="676">
        <f>F250+F251</f>
        <v>0</v>
      </c>
      <c r="G252" s="676">
        <f>G250+G251</f>
        <v>10000</v>
      </c>
      <c r="H252"/>
      <c r="I252"/>
    </row>
    <row r="253" spans="2:9" ht="15.75" thickBot="1" x14ac:dyDescent="0.3">
      <c r="B253"/>
      <c r="C253" s="699" t="s">
        <v>978</v>
      </c>
      <c r="D253" s="2041" t="s">
        <v>1500</v>
      </c>
      <c r="E253" s="2042"/>
      <c r="F253" s="2042"/>
      <c r="G253" s="2043"/>
      <c r="H253"/>
      <c r="I253"/>
    </row>
    <row r="254" spans="2:9" ht="15.75" thickBot="1" x14ac:dyDescent="0.3">
      <c r="B254"/>
      <c r="C254" s="700"/>
      <c r="D254" s="2044" t="s">
        <v>1501</v>
      </c>
      <c r="E254" s="2045"/>
      <c r="F254" s="2045"/>
      <c r="G254" s="2046"/>
      <c r="H254"/>
      <c r="I254"/>
    </row>
    <row r="255" spans="2:9" ht="61.5" customHeight="1" thickBot="1" x14ac:dyDescent="0.3">
      <c r="B255"/>
      <c r="C255" s="663" t="s">
        <v>9</v>
      </c>
      <c r="D255" s="1191" t="s">
        <v>1502</v>
      </c>
      <c r="E255" s="1192"/>
      <c r="F255" s="1192"/>
      <c r="G255" s="1193"/>
      <c r="H255"/>
      <c r="I255"/>
    </row>
    <row r="256" spans="2:9" ht="15.75" thickBot="1" x14ac:dyDescent="0.3">
      <c r="B256"/>
      <c r="C256" s="663" t="s">
        <v>13</v>
      </c>
      <c r="D256" s="1995" t="s">
        <v>1499</v>
      </c>
      <c r="E256" s="1531"/>
      <c r="F256" s="1531"/>
      <c r="G256" s="1532"/>
      <c r="H256"/>
      <c r="I256"/>
    </row>
    <row r="257" spans="2:9" x14ac:dyDescent="0.25">
      <c r="B257"/>
      <c r="C257" s="1950"/>
      <c r="D257" s="666">
        <v>2019</v>
      </c>
      <c r="E257" s="666">
        <v>2020</v>
      </c>
      <c r="F257" s="666">
        <v>2021</v>
      </c>
      <c r="G257" s="666">
        <v>2022</v>
      </c>
      <c r="H257"/>
      <c r="I257"/>
    </row>
    <row r="258" spans="2:9" ht="15.75" thickBot="1" x14ac:dyDescent="0.3">
      <c r="B258"/>
      <c r="C258" s="1951"/>
      <c r="D258" s="667" t="s">
        <v>5</v>
      </c>
      <c r="E258" s="667" t="s">
        <v>6</v>
      </c>
      <c r="F258" s="667" t="s">
        <v>6</v>
      </c>
      <c r="G258" s="667" t="s">
        <v>6</v>
      </c>
      <c r="H258"/>
      <c r="I258"/>
    </row>
    <row r="259" spans="2:9" ht="15.75" thickBot="1" x14ac:dyDescent="0.3">
      <c r="B259"/>
      <c r="C259" s="663" t="s">
        <v>8</v>
      </c>
      <c r="D259" s="668">
        <v>0</v>
      </c>
      <c r="E259" s="668">
        <v>0</v>
      </c>
      <c r="F259" s="668">
        <v>1</v>
      </c>
      <c r="G259" s="668">
        <v>0</v>
      </c>
      <c r="H259"/>
      <c r="I259"/>
    </row>
    <row r="260" spans="2:9" ht="15.75" thickBot="1" x14ac:dyDescent="0.3">
      <c r="B260"/>
      <c r="C260" s="663" t="s">
        <v>14</v>
      </c>
      <c r="D260" s="668">
        <v>0</v>
      </c>
      <c r="E260" s="668">
        <v>0</v>
      </c>
      <c r="F260" s="668">
        <v>10000</v>
      </c>
      <c r="G260" s="668">
        <v>0</v>
      </c>
      <c r="H260"/>
      <c r="I260"/>
    </row>
    <row r="261" spans="2:9" ht="15.75" thickBot="1" x14ac:dyDescent="0.3">
      <c r="B261"/>
      <c r="C261" s="663" t="s">
        <v>20</v>
      </c>
      <c r="D261" s="668" t="e">
        <f>D260/D259</f>
        <v>#DIV/0!</v>
      </c>
      <c r="E261" s="668" t="e">
        <f>E260/E259</f>
        <v>#DIV/0!</v>
      </c>
      <c r="F261" s="668">
        <f>F260/F259</f>
        <v>10000</v>
      </c>
      <c r="G261" s="668" t="e">
        <f>G260/G259</f>
        <v>#DIV/0!</v>
      </c>
      <c r="H261"/>
      <c r="I261"/>
    </row>
    <row r="262" spans="2:9" ht="15.75" thickBot="1" x14ac:dyDescent="0.3">
      <c r="B262"/>
      <c r="C262" s="663" t="s">
        <v>15</v>
      </c>
      <c r="D262" s="669" t="s">
        <v>19</v>
      </c>
      <c r="E262" s="670" t="e">
        <f t="shared" ref="E262:G264" si="13">E259/D259-1</f>
        <v>#DIV/0!</v>
      </c>
      <c r="F262" s="670" t="e">
        <f t="shared" si="13"/>
        <v>#DIV/0!</v>
      </c>
      <c r="G262" s="670">
        <f t="shared" si="13"/>
        <v>-1</v>
      </c>
      <c r="H262"/>
      <c r="I262"/>
    </row>
    <row r="263" spans="2:9" ht="15.75" thickBot="1" x14ac:dyDescent="0.3">
      <c r="B263"/>
      <c r="C263" s="663" t="s">
        <v>16</v>
      </c>
      <c r="D263" s="669" t="s">
        <v>19</v>
      </c>
      <c r="E263" s="670" t="e">
        <f t="shared" si="13"/>
        <v>#DIV/0!</v>
      </c>
      <c r="F263" s="670" t="e">
        <f t="shared" si="13"/>
        <v>#DIV/0!</v>
      </c>
      <c r="G263" s="670">
        <f t="shared" si="13"/>
        <v>-1</v>
      </c>
      <c r="H263"/>
      <c r="I263"/>
    </row>
    <row r="264" spans="2:9" ht="15.75" thickBot="1" x14ac:dyDescent="0.3">
      <c r="B264"/>
      <c r="C264" s="663" t="s">
        <v>17</v>
      </c>
      <c r="D264" s="669" t="s">
        <v>19</v>
      </c>
      <c r="E264" s="670" t="e">
        <f t="shared" si="13"/>
        <v>#DIV/0!</v>
      </c>
      <c r="F264" s="670" t="e">
        <f t="shared" si="13"/>
        <v>#DIV/0!</v>
      </c>
      <c r="G264" s="670" t="e">
        <f t="shared" si="13"/>
        <v>#DIV/0!</v>
      </c>
      <c r="H264"/>
      <c r="I264"/>
    </row>
    <row r="265" spans="2:9" ht="15.75" thickBot="1" x14ac:dyDescent="0.3">
      <c r="B265"/>
      <c r="C265" s="1999" t="s">
        <v>1503</v>
      </c>
      <c r="D265" s="2000"/>
      <c r="E265" s="2000"/>
      <c r="F265" s="2000"/>
      <c r="G265" s="2001"/>
      <c r="H265"/>
      <c r="I265"/>
    </row>
    <row r="266" spans="2:9" x14ac:dyDescent="0.25">
      <c r="B266"/>
      <c r="C266" s="1950"/>
      <c r="D266" s="666">
        <v>2019</v>
      </c>
      <c r="E266" s="666">
        <v>2020</v>
      </c>
      <c r="F266" s="666">
        <v>2021</v>
      </c>
      <c r="G266" s="666">
        <v>2022</v>
      </c>
      <c r="H266"/>
      <c r="I266"/>
    </row>
    <row r="267" spans="2:9" ht="15.75" thickBot="1" x14ac:dyDescent="0.3">
      <c r="B267"/>
      <c r="C267" s="1951"/>
      <c r="D267" s="667" t="s">
        <v>5</v>
      </c>
      <c r="E267" s="667" t="s">
        <v>6</v>
      </c>
      <c r="F267" s="667" t="s">
        <v>6</v>
      </c>
      <c r="G267" s="667" t="s">
        <v>6</v>
      </c>
      <c r="H267"/>
      <c r="I267"/>
    </row>
    <row r="268" spans="2:9" ht="15.75" thickBot="1" x14ac:dyDescent="0.3">
      <c r="B268"/>
      <c r="C268" s="500" t="s">
        <v>59</v>
      </c>
      <c r="D268" s="673"/>
      <c r="E268" s="673"/>
      <c r="F268" s="673">
        <v>10000</v>
      </c>
      <c r="G268" s="673"/>
      <c r="H268"/>
      <c r="I268"/>
    </row>
    <row r="269" spans="2:9" ht="15.75" thickBot="1" x14ac:dyDescent="0.3">
      <c r="B269"/>
      <c r="C269" s="500" t="s">
        <v>61</v>
      </c>
      <c r="D269" s="672"/>
      <c r="E269" s="672"/>
      <c r="F269" s="672"/>
      <c r="G269" s="672"/>
      <c r="H269"/>
      <c r="I269"/>
    </row>
    <row r="270" spans="2:9" ht="15.75" thickBot="1" x14ac:dyDescent="0.3">
      <c r="B270"/>
      <c r="C270" s="684" t="s">
        <v>36</v>
      </c>
      <c r="D270" s="672">
        <f>D268+D269</f>
        <v>0</v>
      </c>
      <c r="E270" s="672">
        <f>E268+E269</f>
        <v>0</v>
      </c>
      <c r="F270" s="672">
        <f>F268+F269</f>
        <v>10000</v>
      </c>
      <c r="G270" s="672">
        <f>G268+G269</f>
        <v>0</v>
      </c>
      <c r="H270"/>
      <c r="I270"/>
    </row>
    <row r="271" spans="2:9" ht="15.75" thickBot="1" x14ac:dyDescent="0.3">
      <c r="B271"/>
      <c r="C271" s="691" t="s">
        <v>978</v>
      </c>
      <c r="D271" s="2035" t="s">
        <v>1504</v>
      </c>
      <c r="E271" s="2036"/>
      <c r="F271" s="2036"/>
      <c r="G271" s="2037"/>
      <c r="H271"/>
      <c r="I271"/>
    </row>
    <row r="272" spans="2:9" ht="15.75" thickBot="1" x14ac:dyDescent="0.3">
      <c r="B272"/>
      <c r="C272" s="665" t="s">
        <v>992</v>
      </c>
      <c r="D272" s="2021" t="s">
        <v>1505</v>
      </c>
      <c r="E272" s="2022"/>
      <c r="F272" s="2022"/>
      <c r="G272" s="2023"/>
      <c r="H272"/>
      <c r="I272"/>
    </row>
    <row r="273" spans="2:9" ht="69" customHeight="1" thickBot="1" x14ac:dyDescent="0.3">
      <c r="B273"/>
      <c r="C273" s="663" t="s">
        <v>9</v>
      </c>
      <c r="D273" s="1191" t="s">
        <v>1506</v>
      </c>
      <c r="E273" s="1192"/>
      <c r="F273" s="1192"/>
      <c r="G273" s="1193"/>
      <c r="H273"/>
      <c r="I273"/>
    </row>
    <row r="274" spans="2:9" ht="15.75" thickBot="1" x14ac:dyDescent="0.3">
      <c r="B274"/>
      <c r="C274" s="663" t="s">
        <v>13</v>
      </c>
      <c r="D274" s="1995" t="s">
        <v>1507</v>
      </c>
      <c r="E274" s="1531"/>
      <c r="F274" s="1531"/>
      <c r="G274" s="1532"/>
      <c r="H274"/>
      <c r="I274"/>
    </row>
    <row r="275" spans="2:9" x14ac:dyDescent="0.25">
      <c r="B275"/>
      <c r="C275" s="1950"/>
      <c r="D275" s="666">
        <v>2019</v>
      </c>
      <c r="E275" s="666">
        <v>2020</v>
      </c>
      <c r="F275" s="666">
        <v>2021</v>
      </c>
      <c r="G275" s="666">
        <v>2022</v>
      </c>
      <c r="H275"/>
      <c r="I275"/>
    </row>
    <row r="276" spans="2:9" ht="15.75" thickBot="1" x14ac:dyDescent="0.3">
      <c r="B276"/>
      <c r="C276" s="1951"/>
      <c r="D276" s="667" t="s">
        <v>5</v>
      </c>
      <c r="E276" s="667" t="s">
        <v>6</v>
      </c>
      <c r="F276" s="667" t="s">
        <v>6</v>
      </c>
      <c r="G276" s="667" t="s">
        <v>6</v>
      </c>
      <c r="H276"/>
      <c r="I276"/>
    </row>
    <row r="277" spans="2:9" ht="15.75" thickBot="1" x14ac:dyDescent="0.3">
      <c r="B277"/>
      <c r="C277" s="663" t="s">
        <v>8</v>
      </c>
      <c r="D277" s="668">
        <v>0</v>
      </c>
      <c r="E277" s="668">
        <v>0</v>
      </c>
      <c r="F277" s="668"/>
      <c r="G277" s="668">
        <v>1</v>
      </c>
      <c r="H277"/>
      <c r="I277"/>
    </row>
    <row r="278" spans="2:9" ht="15.75" thickBot="1" x14ac:dyDescent="0.3">
      <c r="B278"/>
      <c r="C278" s="663" t="s">
        <v>14</v>
      </c>
      <c r="D278" s="668">
        <v>0</v>
      </c>
      <c r="E278" s="668">
        <v>0</v>
      </c>
      <c r="F278" s="668"/>
      <c r="G278" s="668">
        <v>10000</v>
      </c>
      <c r="H278"/>
      <c r="I278"/>
    </row>
    <row r="279" spans="2:9" ht="15.75" thickBot="1" x14ac:dyDescent="0.3">
      <c r="B279"/>
      <c r="C279" s="663" t="s">
        <v>20</v>
      </c>
      <c r="D279" s="668" t="e">
        <f>D278/D277</f>
        <v>#DIV/0!</v>
      </c>
      <c r="E279" s="668" t="e">
        <f>E278/E277</f>
        <v>#DIV/0!</v>
      </c>
      <c r="F279" s="668" t="e">
        <f>F278/F277</f>
        <v>#DIV/0!</v>
      </c>
      <c r="G279" s="668">
        <f>G278/G277</f>
        <v>10000</v>
      </c>
      <c r="H279"/>
      <c r="I279"/>
    </row>
    <row r="280" spans="2:9" ht="15.75" thickBot="1" x14ac:dyDescent="0.3">
      <c r="B280"/>
      <c r="C280" s="663" t="s">
        <v>15</v>
      </c>
      <c r="D280" s="669" t="s">
        <v>19</v>
      </c>
      <c r="E280" s="670" t="e">
        <f t="shared" ref="E280:G282" si="14">E277/D277-1</f>
        <v>#DIV/0!</v>
      </c>
      <c r="F280" s="670" t="e">
        <f t="shared" si="14"/>
        <v>#DIV/0!</v>
      </c>
      <c r="G280" s="670" t="e">
        <f t="shared" si="14"/>
        <v>#DIV/0!</v>
      </c>
      <c r="H280"/>
      <c r="I280"/>
    </row>
    <row r="281" spans="2:9" ht="15.75" thickBot="1" x14ac:dyDescent="0.3">
      <c r="B281"/>
      <c r="C281" s="663" t="s">
        <v>16</v>
      </c>
      <c r="D281" s="669" t="s">
        <v>19</v>
      </c>
      <c r="E281" s="670" t="e">
        <f t="shared" si="14"/>
        <v>#DIV/0!</v>
      </c>
      <c r="F281" s="670" t="e">
        <f t="shared" si="14"/>
        <v>#DIV/0!</v>
      </c>
      <c r="G281" s="670" t="e">
        <f t="shared" si="14"/>
        <v>#DIV/0!</v>
      </c>
      <c r="H281"/>
      <c r="I281"/>
    </row>
    <row r="282" spans="2:9" ht="15.75" thickBot="1" x14ac:dyDescent="0.3">
      <c r="B282"/>
      <c r="C282" s="663" t="s">
        <v>17</v>
      </c>
      <c r="D282" s="669" t="s">
        <v>19</v>
      </c>
      <c r="E282" s="670" t="e">
        <f t="shared" si="14"/>
        <v>#DIV/0!</v>
      </c>
      <c r="F282" s="670" t="e">
        <f t="shared" si="14"/>
        <v>#DIV/0!</v>
      </c>
      <c r="G282" s="670" t="e">
        <f t="shared" si="14"/>
        <v>#DIV/0!</v>
      </c>
      <c r="H282"/>
      <c r="I282"/>
    </row>
    <row r="283" spans="2:9" ht="15.75" thickBot="1" x14ac:dyDescent="0.3">
      <c r="B283"/>
      <c r="C283" s="1999" t="s">
        <v>1481</v>
      </c>
      <c r="D283" s="2000"/>
      <c r="E283" s="2000"/>
      <c r="F283" s="2000"/>
      <c r="G283" s="2001"/>
      <c r="H283"/>
      <c r="I283"/>
    </row>
    <row r="284" spans="2:9" x14ac:dyDescent="0.25">
      <c r="B284"/>
      <c r="C284" s="1950"/>
      <c r="D284" s="666">
        <v>2019</v>
      </c>
      <c r="E284" s="666">
        <v>2020</v>
      </c>
      <c r="F284" s="666">
        <v>2021</v>
      </c>
      <c r="G284" s="666">
        <v>2022</v>
      </c>
      <c r="H284"/>
      <c r="I284"/>
    </row>
    <row r="285" spans="2:9" ht="15.75" thickBot="1" x14ac:dyDescent="0.3">
      <c r="B285"/>
      <c r="C285" s="1951"/>
      <c r="D285" s="667" t="s">
        <v>5</v>
      </c>
      <c r="E285" s="667" t="s">
        <v>6</v>
      </c>
      <c r="F285" s="667" t="s">
        <v>6</v>
      </c>
      <c r="G285" s="667" t="s">
        <v>6</v>
      </c>
      <c r="H285"/>
      <c r="I285"/>
    </row>
    <row r="286" spans="2:9" ht="15.75" thickBot="1" x14ac:dyDescent="0.3">
      <c r="B286"/>
      <c r="C286" s="500" t="s">
        <v>59</v>
      </c>
      <c r="D286" s="673"/>
      <c r="E286" s="673"/>
      <c r="F286" s="673">
        <v>0</v>
      </c>
      <c r="G286" s="673">
        <v>10000</v>
      </c>
      <c r="H286"/>
      <c r="I286"/>
    </row>
    <row r="287" spans="2:9" ht="15.75" thickBot="1" x14ac:dyDescent="0.3">
      <c r="B287"/>
      <c r="C287" s="500" t="s">
        <v>61</v>
      </c>
      <c r="D287" s="672"/>
      <c r="E287" s="672"/>
      <c r="F287" s="672"/>
      <c r="G287" s="672"/>
      <c r="H287"/>
      <c r="I287"/>
    </row>
    <row r="288" spans="2:9" ht="15.75" thickBot="1" x14ac:dyDescent="0.3">
      <c r="B288"/>
      <c r="C288" s="684" t="s">
        <v>63</v>
      </c>
      <c r="D288" s="672">
        <f>D286+D287</f>
        <v>0</v>
      </c>
      <c r="E288" s="672">
        <f>E286+E287</f>
        <v>0</v>
      </c>
      <c r="F288" s="672">
        <f>F286+F287</f>
        <v>0</v>
      </c>
      <c r="G288" s="672">
        <f>G286+G287</f>
        <v>10000</v>
      </c>
      <c r="H288"/>
      <c r="I288"/>
    </row>
    <row r="289" spans="2:9" ht="15.75" thickBot="1" x14ac:dyDescent="0.3">
      <c r="B289"/>
      <c r="C289" s="691" t="s">
        <v>978</v>
      </c>
      <c r="D289" s="2035" t="s">
        <v>1508</v>
      </c>
      <c r="E289" s="2036"/>
      <c r="F289" s="2036"/>
      <c r="G289" s="2037"/>
      <c r="H289"/>
      <c r="I289"/>
    </row>
    <row r="290" spans="2:9" ht="15.75" thickBot="1" x14ac:dyDescent="0.3">
      <c r="B290"/>
      <c r="C290" s="665" t="s">
        <v>997</v>
      </c>
      <c r="D290" s="2021" t="s">
        <v>1509</v>
      </c>
      <c r="E290" s="2022"/>
      <c r="F290" s="2022"/>
      <c r="G290" s="2023"/>
      <c r="H290"/>
      <c r="I290"/>
    </row>
    <row r="291" spans="2:9" ht="42.75" customHeight="1" thickBot="1" x14ac:dyDescent="0.3">
      <c r="B291"/>
      <c r="C291" s="663" t="s">
        <v>9</v>
      </c>
      <c r="D291" s="1191" t="s">
        <v>1510</v>
      </c>
      <c r="E291" s="1192"/>
      <c r="F291" s="1192"/>
      <c r="G291" s="1193"/>
      <c r="H291"/>
      <c r="I291"/>
    </row>
    <row r="292" spans="2:9" ht="15.75" thickBot="1" x14ac:dyDescent="0.3">
      <c r="B292"/>
      <c r="C292" s="663" t="s">
        <v>13</v>
      </c>
      <c r="D292" s="1995" t="s">
        <v>1499</v>
      </c>
      <c r="E292" s="1531"/>
      <c r="F292" s="1531"/>
      <c r="G292" s="1532"/>
      <c r="H292"/>
      <c r="I292"/>
    </row>
    <row r="293" spans="2:9" x14ac:dyDescent="0.25">
      <c r="B293"/>
      <c r="C293" s="1950"/>
      <c r="D293" s="666">
        <v>2019</v>
      </c>
      <c r="E293" s="666">
        <v>2020</v>
      </c>
      <c r="F293" s="666">
        <v>2021</v>
      </c>
      <c r="G293" s="666">
        <v>2022</v>
      </c>
      <c r="H293"/>
      <c r="I293"/>
    </row>
    <row r="294" spans="2:9" ht="15.75" thickBot="1" x14ac:dyDescent="0.3">
      <c r="B294"/>
      <c r="C294" s="1951"/>
      <c r="D294" s="667" t="s">
        <v>5</v>
      </c>
      <c r="E294" s="667" t="s">
        <v>6</v>
      </c>
      <c r="F294" s="667" t="s">
        <v>6</v>
      </c>
      <c r="G294" s="667" t="s">
        <v>6</v>
      </c>
      <c r="H294"/>
      <c r="I294"/>
    </row>
    <row r="295" spans="2:9" ht="15.75" thickBot="1" x14ac:dyDescent="0.3">
      <c r="B295"/>
      <c r="C295" s="663" t="s">
        <v>8</v>
      </c>
      <c r="D295" s="671">
        <v>0</v>
      </c>
      <c r="E295" s="671">
        <v>1</v>
      </c>
      <c r="F295" s="671">
        <v>0</v>
      </c>
      <c r="G295" s="671">
        <v>0</v>
      </c>
      <c r="H295"/>
      <c r="I295"/>
    </row>
    <row r="296" spans="2:9" ht="15.75" thickBot="1" x14ac:dyDescent="0.3">
      <c r="B296"/>
      <c r="C296" s="663" t="s">
        <v>14</v>
      </c>
      <c r="D296" s="671">
        <v>0</v>
      </c>
      <c r="E296" s="671">
        <v>5000</v>
      </c>
      <c r="F296" s="671">
        <v>0</v>
      </c>
      <c r="G296" s="671">
        <v>0</v>
      </c>
      <c r="H296"/>
      <c r="I296"/>
    </row>
    <row r="297" spans="2:9" ht="15.75" thickBot="1" x14ac:dyDescent="0.3">
      <c r="B297"/>
      <c r="C297" s="663" t="s">
        <v>20</v>
      </c>
      <c r="D297" s="668" t="e">
        <f>D296/D295</f>
        <v>#DIV/0!</v>
      </c>
      <c r="E297" s="668">
        <f>E296/E295</f>
        <v>5000</v>
      </c>
      <c r="F297" s="668" t="e">
        <f>F296/F295</f>
        <v>#DIV/0!</v>
      </c>
      <c r="G297" s="668" t="e">
        <f>G296/G295</f>
        <v>#DIV/0!</v>
      </c>
      <c r="H297"/>
      <c r="I297"/>
    </row>
    <row r="298" spans="2:9" ht="15.75" thickBot="1" x14ac:dyDescent="0.3">
      <c r="B298"/>
      <c r="C298" s="663" t="s">
        <v>15</v>
      </c>
      <c r="D298" s="669" t="s">
        <v>19</v>
      </c>
      <c r="E298" s="670" t="e">
        <f t="shared" ref="E298:G300" si="15">E295/D295-1</f>
        <v>#DIV/0!</v>
      </c>
      <c r="F298" s="670">
        <f t="shared" si="15"/>
        <v>-1</v>
      </c>
      <c r="G298" s="670" t="e">
        <f t="shared" si="15"/>
        <v>#DIV/0!</v>
      </c>
      <c r="H298"/>
      <c r="I298"/>
    </row>
    <row r="299" spans="2:9" ht="15.75" thickBot="1" x14ac:dyDescent="0.3">
      <c r="B299"/>
      <c r="C299" s="663" t="s">
        <v>16</v>
      </c>
      <c r="D299" s="669" t="s">
        <v>19</v>
      </c>
      <c r="E299" s="670" t="e">
        <f t="shared" si="15"/>
        <v>#DIV/0!</v>
      </c>
      <c r="F299" s="670">
        <f t="shared" si="15"/>
        <v>-1</v>
      </c>
      <c r="G299" s="670" t="e">
        <f t="shared" si="15"/>
        <v>#DIV/0!</v>
      </c>
      <c r="H299"/>
      <c r="I299"/>
    </row>
    <row r="300" spans="2:9" ht="15.75" thickBot="1" x14ac:dyDescent="0.3">
      <c r="B300"/>
      <c r="C300" s="663" t="s">
        <v>17</v>
      </c>
      <c r="D300" s="669" t="s">
        <v>19</v>
      </c>
      <c r="E300" s="670" t="e">
        <f t="shared" si="15"/>
        <v>#DIV/0!</v>
      </c>
      <c r="F300" s="670" t="e">
        <f t="shared" si="15"/>
        <v>#DIV/0!</v>
      </c>
      <c r="G300" s="670" t="e">
        <f t="shared" si="15"/>
        <v>#DIV/0!</v>
      </c>
      <c r="H300"/>
      <c r="I300"/>
    </row>
    <row r="301" spans="2:9" ht="15.75" thickBot="1" x14ac:dyDescent="0.3">
      <c r="B301"/>
      <c r="C301" s="1999" t="s">
        <v>1485</v>
      </c>
      <c r="D301" s="2000"/>
      <c r="E301" s="2000"/>
      <c r="F301" s="2000"/>
      <c r="G301" s="2001"/>
      <c r="H301"/>
      <c r="I301"/>
    </row>
    <row r="302" spans="2:9" x14ac:dyDescent="0.25">
      <c r="B302"/>
      <c r="C302" s="1950"/>
      <c r="D302" s="666">
        <v>2019</v>
      </c>
      <c r="E302" s="666">
        <v>2020</v>
      </c>
      <c r="F302" s="666">
        <v>2021</v>
      </c>
      <c r="G302" s="666">
        <v>2022</v>
      </c>
      <c r="H302"/>
      <c r="I302"/>
    </row>
    <row r="303" spans="2:9" ht="15.75" thickBot="1" x14ac:dyDescent="0.3">
      <c r="B303"/>
      <c r="C303" s="1951"/>
      <c r="D303" s="667" t="s">
        <v>5</v>
      </c>
      <c r="E303" s="667" t="s">
        <v>6</v>
      </c>
      <c r="F303" s="667" t="s">
        <v>6</v>
      </c>
      <c r="G303" s="667" t="s">
        <v>6</v>
      </c>
      <c r="H303"/>
      <c r="I303"/>
    </row>
    <row r="304" spans="2:9" ht="15.75" thickBot="1" x14ac:dyDescent="0.3">
      <c r="B304"/>
      <c r="C304" s="500" t="s">
        <v>59</v>
      </c>
      <c r="D304" s="673"/>
      <c r="E304" s="673">
        <v>5000</v>
      </c>
      <c r="F304" s="673"/>
      <c r="G304" s="673"/>
      <c r="H304"/>
      <c r="I304"/>
    </row>
    <row r="305" spans="2:9" ht="15.75" thickBot="1" x14ac:dyDescent="0.3">
      <c r="B305"/>
      <c r="C305" s="500" t="s">
        <v>61</v>
      </c>
      <c r="D305" s="672"/>
      <c r="E305" s="672"/>
      <c r="F305" s="672"/>
      <c r="G305" s="672"/>
      <c r="H305"/>
      <c r="I305"/>
    </row>
    <row r="306" spans="2:9" ht="15.75" thickBot="1" x14ac:dyDescent="0.3">
      <c r="B306"/>
      <c r="C306" s="684" t="s">
        <v>65</v>
      </c>
      <c r="D306" s="672">
        <f>D304+D305</f>
        <v>0</v>
      </c>
      <c r="E306" s="672">
        <f>E304+E305</f>
        <v>5000</v>
      </c>
      <c r="F306" s="672">
        <f>F304+F305</f>
        <v>0</v>
      </c>
      <c r="G306" s="672">
        <f>G304+G305</f>
        <v>0</v>
      </c>
      <c r="H306"/>
      <c r="I306"/>
    </row>
    <row r="307" spans="2:9" ht="15.75" thickBot="1" x14ac:dyDescent="0.3">
      <c r="B307"/>
      <c r="C307" s="691" t="s">
        <v>978</v>
      </c>
      <c r="D307" s="2035" t="s">
        <v>1511</v>
      </c>
      <c r="E307" s="2036"/>
      <c r="F307" s="2036"/>
      <c r="G307" s="2037"/>
      <c r="H307"/>
      <c r="I307"/>
    </row>
    <row r="308" spans="2:9" ht="22.5" customHeight="1" thickBot="1" x14ac:dyDescent="0.3">
      <c r="B308"/>
      <c r="C308" s="665" t="s">
        <v>1512</v>
      </c>
      <c r="D308" s="2021" t="s">
        <v>1513</v>
      </c>
      <c r="E308" s="2022"/>
      <c r="F308" s="2022"/>
      <c r="G308" s="2023"/>
      <c r="H308"/>
      <c r="I308"/>
    </row>
    <row r="309" spans="2:9" ht="74.25" customHeight="1" thickBot="1" x14ac:dyDescent="0.3">
      <c r="B309"/>
      <c r="C309" s="663" t="s">
        <v>9</v>
      </c>
      <c r="D309" s="1191" t="s">
        <v>1514</v>
      </c>
      <c r="E309" s="1192"/>
      <c r="F309" s="1192"/>
      <c r="G309" s="1193"/>
      <c r="H309"/>
      <c r="I309"/>
    </row>
    <row r="310" spans="2:9" ht="15.75" thickBot="1" x14ac:dyDescent="0.3">
      <c r="B310"/>
      <c r="C310" s="663" t="s">
        <v>13</v>
      </c>
      <c r="D310" s="1995" t="s">
        <v>1507</v>
      </c>
      <c r="E310" s="1531"/>
      <c r="F310" s="1531"/>
      <c r="G310" s="1532"/>
      <c r="H310"/>
      <c r="I310"/>
    </row>
    <row r="311" spans="2:9" x14ac:dyDescent="0.25">
      <c r="B311"/>
      <c r="C311" s="1950"/>
      <c r="D311" s="666">
        <v>2019</v>
      </c>
      <c r="E311" s="666">
        <v>2020</v>
      </c>
      <c r="F311" s="666">
        <v>2021</v>
      </c>
      <c r="G311" s="666">
        <v>2022</v>
      </c>
      <c r="H311"/>
      <c r="I311"/>
    </row>
    <row r="312" spans="2:9" ht="15.75" thickBot="1" x14ac:dyDescent="0.3">
      <c r="B312"/>
      <c r="C312" s="1951"/>
      <c r="D312" s="667" t="s">
        <v>5</v>
      </c>
      <c r="E312" s="667" t="s">
        <v>6</v>
      </c>
      <c r="F312" s="667" t="s">
        <v>6</v>
      </c>
      <c r="G312" s="667" t="s">
        <v>6</v>
      </c>
      <c r="H312"/>
      <c r="I312"/>
    </row>
    <row r="313" spans="2:9" ht="15.75" thickBot="1" x14ac:dyDescent="0.3">
      <c r="B313"/>
      <c r="C313" s="663" t="s">
        <v>8</v>
      </c>
      <c r="D313" s="668">
        <v>0</v>
      </c>
      <c r="E313" s="668">
        <v>0</v>
      </c>
      <c r="F313" s="668">
        <v>1</v>
      </c>
      <c r="G313" s="668">
        <v>0</v>
      </c>
      <c r="H313"/>
      <c r="I313"/>
    </row>
    <row r="314" spans="2:9" ht="15.75" thickBot="1" x14ac:dyDescent="0.3">
      <c r="B314"/>
      <c r="C314" s="663" t="s">
        <v>14</v>
      </c>
      <c r="D314" s="668">
        <v>0</v>
      </c>
      <c r="E314" s="668">
        <v>0</v>
      </c>
      <c r="F314" s="668">
        <v>10000</v>
      </c>
      <c r="G314" s="668">
        <v>0</v>
      </c>
      <c r="H314"/>
      <c r="I314"/>
    </row>
    <row r="315" spans="2:9" ht="15.75" thickBot="1" x14ac:dyDescent="0.3">
      <c r="B315"/>
      <c r="C315" s="663" t="s">
        <v>20</v>
      </c>
      <c r="D315" s="668" t="e">
        <f>D314/D313</f>
        <v>#DIV/0!</v>
      </c>
      <c r="E315" s="668" t="e">
        <f>E314/E313</f>
        <v>#DIV/0!</v>
      </c>
      <c r="F315" s="668">
        <f>F314/F313</f>
        <v>10000</v>
      </c>
      <c r="G315" s="668" t="e">
        <f>G314/G313</f>
        <v>#DIV/0!</v>
      </c>
      <c r="H315"/>
      <c r="I315"/>
    </row>
    <row r="316" spans="2:9" ht="15.75" thickBot="1" x14ac:dyDescent="0.3">
      <c r="B316"/>
      <c r="C316" s="663" t="s">
        <v>15</v>
      </c>
      <c r="D316" s="669" t="s">
        <v>19</v>
      </c>
      <c r="E316" s="670" t="e">
        <f t="shared" ref="E316:G318" si="16">E313/D313-1</f>
        <v>#DIV/0!</v>
      </c>
      <c r="F316" s="670" t="e">
        <f t="shared" si="16"/>
        <v>#DIV/0!</v>
      </c>
      <c r="G316" s="670">
        <f t="shared" si="16"/>
        <v>-1</v>
      </c>
      <c r="H316"/>
      <c r="I316"/>
    </row>
    <row r="317" spans="2:9" ht="15.75" thickBot="1" x14ac:dyDescent="0.3">
      <c r="B317"/>
      <c r="C317" s="663" t="s">
        <v>16</v>
      </c>
      <c r="D317" s="669" t="s">
        <v>19</v>
      </c>
      <c r="E317" s="670" t="e">
        <f t="shared" si="16"/>
        <v>#DIV/0!</v>
      </c>
      <c r="F317" s="670" t="e">
        <f t="shared" si="16"/>
        <v>#DIV/0!</v>
      </c>
      <c r="G317" s="670">
        <f t="shared" si="16"/>
        <v>-1</v>
      </c>
      <c r="H317"/>
      <c r="I317"/>
    </row>
    <row r="318" spans="2:9" ht="15.75" thickBot="1" x14ac:dyDescent="0.3">
      <c r="B318"/>
      <c r="C318" s="663" t="s">
        <v>17</v>
      </c>
      <c r="D318" s="669" t="s">
        <v>19</v>
      </c>
      <c r="E318" s="670" t="e">
        <f t="shared" si="16"/>
        <v>#DIV/0!</v>
      </c>
      <c r="F318" s="670" t="e">
        <f t="shared" si="16"/>
        <v>#DIV/0!</v>
      </c>
      <c r="G318" s="670" t="e">
        <f t="shared" si="16"/>
        <v>#DIV/0!</v>
      </c>
      <c r="H318"/>
      <c r="I318"/>
    </row>
    <row r="319" spans="2:9" ht="15.75" thickBot="1" x14ac:dyDescent="0.3">
      <c r="B319"/>
      <c r="C319" s="1999" t="s">
        <v>1515</v>
      </c>
      <c r="D319" s="2000"/>
      <c r="E319" s="2000"/>
      <c r="F319" s="2000"/>
      <c r="G319" s="2001"/>
      <c r="H319"/>
      <c r="I319"/>
    </row>
    <row r="320" spans="2:9" x14ac:dyDescent="0.25">
      <c r="B320"/>
      <c r="C320" s="1950"/>
      <c r="D320" s="666">
        <v>2019</v>
      </c>
      <c r="E320" s="666">
        <v>2020</v>
      </c>
      <c r="F320" s="666">
        <v>2021</v>
      </c>
      <c r="G320" s="666">
        <v>2022</v>
      </c>
      <c r="H320"/>
      <c r="I320"/>
    </row>
    <row r="321" spans="2:9" ht="15.75" thickBot="1" x14ac:dyDescent="0.3">
      <c r="B321"/>
      <c r="C321" s="1951"/>
      <c r="D321" s="667" t="s">
        <v>5</v>
      </c>
      <c r="E321" s="667" t="s">
        <v>6</v>
      </c>
      <c r="F321" s="667" t="s">
        <v>6</v>
      </c>
      <c r="G321" s="667" t="s">
        <v>6</v>
      </c>
      <c r="H321"/>
      <c r="I321"/>
    </row>
    <row r="322" spans="2:9" ht="15.75" thickBot="1" x14ac:dyDescent="0.3">
      <c r="B322"/>
      <c r="C322" s="500" t="s">
        <v>59</v>
      </c>
      <c r="D322" s="668"/>
      <c r="E322" s="668"/>
      <c r="F322" s="668">
        <v>10000</v>
      </c>
      <c r="G322" s="668"/>
      <c r="H322"/>
      <c r="I322"/>
    </row>
    <row r="323" spans="2:9" ht="15.75" thickBot="1" x14ac:dyDescent="0.3">
      <c r="B323"/>
      <c r="C323" s="500" t="s">
        <v>61</v>
      </c>
      <c r="D323" s="672"/>
      <c r="E323" s="672"/>
      <c r="F323" s="672"/>
      <c r="G323" s="672"/>
      <c r="H323"/>
      <c r="I323"/>
    </row>
    <row r="324" spans="2:9" ht="15.75" thickBot="1" x14ac:dyDescent="0.3">
      <c r="B324"/>
      <c r="C324" s="684" t="s">
        <v>68</v>
      </c>
      <c r="D324" s="672">
        <f>D322+D323</f>
        <v>0</v>
      </c>
      <c r="E324" s="672">
        <f>E322+E323</f>
        <v>0</v>
      </c>
      <c r="F324" s="672">
        <f>F322+F323</f>
        <v>10000</v>
      </c>
      <c r="G324" s="672">
        <f>G322+G323</f>
        <v>0</v>
      </c>
      <c r="H324"/>
      <c r="I324"/>
    </row>
    <row r="325" spans="2:9" ht="15.75" thickBot="1" x14ac:dyDescent="0.3">
      <c r="B325"/>
      <c r="C325" s="691" t="s">
        <v>978</v>
      </c>
      <c r="D325" s="2047" t="s">
        <v>1516</v>
      </c>
      <c r="E325" s="2048"/>
      <c r="F325" s="2048"/>
      <c r="G325" s="2049"/>
      <c r="H325"/>
      <c r="I325"/>
    </row>
    <row r="326" spans="2:9" ht="42" customHeight="1" thickBot="1" x14ac:dyDescent="0.3">
      <c r="B326"/>
      <c r="C326" s="665" t="s">
        <v>1024</v>
      </c>
      <c r="D326" s="2050" t="s">
        <v>1517</v>
      </c>
      <c r="E326" s="2051"/>
      <c r="F326" s="2051"/>
      <c r="G326" s="2052"/>
      <c r="H326"/>
      <c r="I326"/>
    </row>
    <row r="327" spans="2:9" ht="83.25" customHeight="1" thickBot="1" x14ac:dyDescent="0.3">
      <c r="B327"/>
      <c r="C327" s="663" t="s">
        <v>9</v>
      </c>
      <c r="D327" s="1191" t="s">
        <v>1518</v>
      </c>
      <c r="E327" s="1192"/>
      <c r="F327" s="1192"/>
      <c r="G327" s="1193"/>
      <c r="H327"/>
      <c r="I327"/>
    </row>
    <row r="328" spans="2:9" ht="15.75" thickBot="1" x14ac:dyDescent="0.3">
      <c r="B328"/>
      <c r="C328" s="663" t="s">
        <v>13</v>
      </c>
      <c r="D328" s="1995" t="s">
        <v>1507</v>
      </c>
      <c r="E328" s="1531"/>
      <c r="F328" s="1531"/>
      <c r="G328" s="1532"/>
      <c r="H328"/>
      <c r="I328"/>
    </row>
    <row r="329" spans="2:9" x14ac:dyDescent="0.25">
      <c r="B329"/>
      <c r="C329" s="1950"/>
      <c r="D329" s="666">
        <v>2019</v>
      </c>
      <c r="E329" s="666">
        <v>2020</v>
      </c>
      <c r="F329" s="666">
        <v>2021</v>
      </c>
      <c r="G329" s="666">
        <v>2022</v>
      </c>
      <c r="H329"/>
      <c r="I329"/>
    </row>
    <row r="330" spans="2:9" ht="15.75" thickBot="1" x14ac:dyDescent="0.3">
      <c r="B330"/>
      <c r="C330" s="1951"/>
      <c r="D330" s="667" t="s">
        <v>5</v>
      </c>
      <c r="E330" s="667" t="s">
        <v>6</v>
      </c>
      <c r="F330" s="667" t="s">
        <v>6</v>
      </c>
      <c r="G330" s="667" t="s">
        <v>6</v>
      </c>
      <c r="H330"/>
      <c r="I330"/>
    </row>
    <row r="331" spans="2:9" ht="15.75" thickBot="1" x14ac:dyDescent="0.3">
      <c r="B331"/>
      <c r="C331" s="663" t="s">
        <v>8</v>
      </c>
      <c r="D331" s="668">
        <v>0</v>
      </c>
      <c r="E331" s="668">
        <v>0</v>
      </c>
      <c r="F331" s="668">
        <v>0</v>
      </c>
      <c r="G331" s="668">
        <v>1</v>
      </c>
      <c r="H331"/>
      <c r="I331"/>
    </row>
    <row r="332" spans="2:9" ht="15.75" thickBot="1" x14ac:dyDescent="0.3">
      <c r="B332"/>
      <c r="C332" s="663" t="s">
        <v>14</v>
      </c>
      <c r="D332" s="668">
        <v>0</v>
      </c>
      <c r="E332" s="668">
        <v>0</v>
      </c>
      <c r="F332" s="668">
        <v>0</v>
      </c>
      <c r="G332" s="668">
        <v>10000</v>
      </c>
      <c r="H332"/>
      <c r="I332"/>
    </row>
    <row r="333" spans="2:9" ht="15.75" thickBot="1" x14ac:dyDescent="0.3">
      <c r="B333"/>
      <c r="C333" s="663" t="s">
        <v>20</v>
      </c>
      <c r="D333" s="668" t="e">
        <f>D332/D331</f>
        <v>#DIV/0!</v>
      </c>
      <c r="E333" s="668" t="e">
        <f>E332/E331</f>
        <v>#DIV/0!</v>
      </c>
      <c r="F333" s="668" t="e">
        <f>F332/F331</f>
        <v>#DIV/0!</v>
      </c>
      <c r="G333" s="668">
        <f>G332/G331</f>
        <v>10000</v>
      </c>
      <c r="H333"/>
      <c r="I333"/>
    </row>
    <row r="334" spans="2:9" ht="15.75" thickBot="1" x14ac:dyDescent="0.3">
      <c r="B334"/>
      <c r="C334" s="663" t="s">
        <v>15</v>
      </c>
      <c r="D334" s="669" t="s">
        <v>19</v>
      </c>
      <c r="E334" s="670" t="e">
        <f t="shared" ref="E334:G336" si="17">E331/D331-1</f>
        <v>#DIV/0!</v>
      </c>
      <c r="F334" s="670" t="e">
        <f t="shared" si="17"/>
        <v>#DIV/0!</v>
      </c>
      <c r="G334" s="670" t="e">
        <f t="shared" si="17"/>
        <v>#DIV/0!</v>
      </c>
      <c r="H334"/>
      <c r="I334"/>
    </row>
    <row r="335" spans="2:9" ht="15.75" thickBot="1" x14ac:dyDescent="0.3">
      <c r="B335"/>
      <c r="C335" s="663" t="s">
        <v>16</v>
      </c>
      <c r="D335" s="669" t="s">
        <v>19</v>
      </c>
      <c r="E335" s="670" t="e">
        <f t="shared" si="17"/>
        <v>#DIV/0!</v>
      </c>
      <c r="F335" s="670" t="e">
        <f t="shared" si="17"/>
        <v>#DIV/0!</v>
      </c>
      <c r="G335" s="670" t="e">
        <f t="shared" si="17"/>
        <v>#DIV/0!</v>
      </c>
      <c r="H335"/>
      <c r="I335"/>
    </row>
    <row r="336" spans="2:9" ht="15.75" thickBot="1" x14ac:dyDescent="0.3">
      <c r="B336"/>
      <c r="C336" s="663" t="s">
        <v>17</v>
      </c>
      <c r="D336" s="669" t="s">
        <v>19</v>
      </c>
      <c r="E336" s="670" t="e">
        <f t="shared" si="17"/>
        <v>#DIV/0!</v>
      </c>
      <c r="F336" s="670" t="e">
        <f t="shared" si="17"/>
        <v>#DIV/0!</v>
      </c>
      <c r="G336" s="670" t="e">
        <f t="shared" si="17"/>
        <v>#DIV/0!</v>
      </c>
      <c r="H336"/>
      <c r="I336"/>
    </row>
    <row r="337" spans="2:9" ht="15.75" thickBot="1" x14ac:dyDescent="0.3">
      <c r="B337"/>
      <c r="C337" s="1999" t="s">
        <v>1519</v>
      </c>
      <c r="D337" s="2000"/>
      <c r="E337" s="2000"/>
      <c r="F337" s="2000"/>
      <c r="G337" s="2001"/>
      <c r="H337"/>
      <c r="I337"/>
    </row>
    <row r="338" spans="2:9" x14ac:dyDescent="0.25">
      <c r="B338"/>
      <c r="C338" s="1950"/>
      <c r="D338" s="666">
        <v>2019</v>
      </c>
      <c r="E338" s="666">
        <v>2020</v>
      </c>
      <c r="F338" s="666">
        <v>2021</v>
      </c>
      <c r="G338" s="666">
        <v>2022</v>
      </c>
      <c r="H338"/>
      <c r="I338"/>
    </row>
    <row r="339" spans="2:9" ht="15.75" thickBot="1" x14ac:dyDescent="0.3">
      <c r="B339"/>
      <c r="C339" s="1951"/>
      <c r="D339" s="667" t="s">
        <v>5</v>
      </c>
      <c r="E339" s="667" t="s">
        <v>6</v>
      </c>
      <c r="F339" s="667" t="s">
        <v>6</v>
      </c>
      <c r="G339" s="667" t="s">
        <v>6</v>
      </c>
      <c r="H339"/>
      <c r="I339"/>
    </row>
    <row r="340" spans="2:9" ht="15.75" thickBot="1" x14ac:dyDescent="0.3">
      <c r="B340"/>
      <c r="C340" s="500" t="s">
        <v>59</v>
      </c>
      <c r="D340" s="668"/>
      <c r="E340" s="668"/>
      <c r="F340" s="668"/>
      <c r="G340" s="668">
        <v>10000</v>
      </c>
      <c r="H340"/>
      <c r="I340"/>
    </row>
    <row r="341" spans="2:9" ht="15.75" thickBot="1" x14ac:dyDescent="0.3">
      <c r="B341"/>
      <c r="C341" s="500" t="s">
        <v>61</v>
      </c>
      <c r="D341" s="672"/>
      <c r="E341" s="672"/>
      <c r="F341" s="672"/>
      <c r="G341" s="672"/>
      <c r="H341"/>
      <c r="I341"/>
    </row>
    <row r="342" spans="2:9" ht="15.75" thickBot="1" x14ac:dyDescent="0.3">
      <c r="B342"/>
      <c r="C342" s="684" t="s">
        <v>71</v>
      </c>
      <c r="D342" s="672">
        <f>D340+D341</f>
        <v>0</v>
      </c>
      <c r="E342" s="672">
        <f>E340+E341</f>
        <v>0</v>
      </c>
      <c r="F342" s="672">
        <f>F340+F341</f>
        <v>0</v>
      </c>
      <c r="G342" s="672">
        <f>G340+G341</f>
        <v>10000</v>
      </c>
      <c r="H342"/>
      <c r="I342"/>
    </row>
    <row r="343" spans="2:9" ht="15.75" thickBot="1" x14ac:dyDescent="0.3">
      <c r="B343"/>
      <c r="C343" s="691" t="s">
        <v>978</v>
      </c>
      <c r="D343" s="2035" t="s">
        <v>1520</v>
      </c>
      <c r="E343" s="2036"/>
      <c r="F343" s="2036"/>
      <c r="G343" s="2037"/>
      <c r="H343"/>
      <c r="I343"/>
    </row>
    <row r="344" spans="2:9" ht="43.5" customHeight="1" thickBot="1" x14ac:dyDescent="0.3">
      <c r="B344"/>
      <c r="C344" s="665" t="s">
        <v>1030</v>
      </c>
      <c r="D344" s="1996" t="s">
        <v>1521</v>
      </c>
      <c r="E344" s="1997"/>
      <c r="F344" s="1997"/>
      <c r="G344" s="1998"/>
      <c r="H344"/>
      <c r="I344"/>
    </row>
    <row r="345" spans="2:9" ht="36" customHeight="1" thickBot="1" x14ac:dyDescent="0.3">
      <c r="B345"/>
      <c r="C345" s="663" t="s">
        <v>9</v>
      </c>
      <c r="D345" s="1191" t="s">
        <v>1522</v>
      </c>
      <c r="E345" s="1192"/>
      <c r="F345" s="1192"/>
      <c r="G345" s="1193"/>
      <c r="H345"/>
      <c r="I345"/>
    </row>
    <row r="346" spans="2:9" ht="17.25" customHeight="1" thickBot="1" x14ac:dyDescent="0.3">
      <c r="B346"/>
      <c r="C346" s="663" t="s">
        <v>13</v>
      </c>
      <c r="D346" s="1995" t="s">
        <v>865</v>
      </c>
      <c r="E346" s="1531"/>
      <c r="F346" s="1531"/>
      <c r="G346" s="1532"/>
      <c r="H346"/>
      <c r="I346"/>
    </row>
    <row r="347" spans="2:9" x14ac:dyDescent="0.25">
      <c r="B347"/>
      <c r="C347" s="1950"/>
      <c r="D347" s="666">
        <v>2019</v>
      </c>
      <c r="E347" s="666">
        <v>2020</v>
      </c>
      <c r="F347" s="666">
        <v>2021</v>
      </c>
      <c r="G347" s="666">
        <v>2022</v>
      </c>
      <c r="H347"/>
      <c r="I347"/>
    </row>
    <row r="348" spans="2:9" ht="15.75" thickBot="1" x14ac:dyDescent="0.3">
      <c r="B348"/>
      <c r="C348" s="1951"/>
      <c r="D348" s="667" t="s">
        <v>5</v>
      </c>
      <c r="E348" s="667" t="s">
        <v>6</v>
      </c>
      <c r="F348" s="667" t="s">
        <v>6</v>
      </c>
      <c r="G348" s="667" t="s">
        <v>6</v>
      </c>
      <c r="H348"/>
      <c r="I348"/>
    </row>
    <row r="349" spans="2:9" ht="15.75" thickBot="1" x14ac:dyDescent="0.3">
      <c r="B349"/>
      <c r="C349" s="663" t="s">
        <v>8</v>
      </c>
      <c r="D349" s="668">
        <v>0</v>
      </c>
      <c r="E349" s="668">
        <v>0</v>
      </c>
      <c r="F349" s="668">
        <v>0</v>
      </c>
      <c r="G349" s="668">
        <v>1</v>
      </c>
      <c r="H349"/>
      <c r="I349"/>
    </row>
    <row r="350" spans="2:9" ht="15.75" thickBot="1" x14ac:dyDescent="0.3">
      <c r="B350"/>
      <c r="C350" s="663" t="s">
        <v>14</v>
      </c>
      <c r="D350" s="668">
        <v>0</v>
      </c>
      <c r="E350" s="668">
        <v>0</v>
      </c>
      <c r="F350" s="668">
        <v>0</v>
      </c>
      <c r="G350" s="668">
        <v>50000</v>
      </c>
      <c r="H350"/>
      <c r="I350"/>
    </row>
    <row r="351" spans="2:9" ht="15.75" thickBot="1" x14ac:dyDescent="0.3">
      <c r="B351"/>
      <c r="C351" s="663" t="s">
        <v>20</v>
      </c>
      <c r="D351" s="668" t="e">
        <f>D350/D349</f>
        <v>#DIV/0!</v>
      </c>
      <c r="E351" s="668" t="e">
        <f>E350/E349</f>
        <v>#DIV/0!</v>
      </c>
      <c r="F351" s="668" t="e">
        <f>F350/F349</f>
        <v>#DIV/0!</v>
      </c>
      <c r="G351" s="668">
        <f>G350/G349</f>
        <v>50000</v>
      </c>
      <c r="H351"/>
      <c r="I351"/>
    </row>
    <row r="352" spans="2:9" ht="15.75" thickBot="1" x14ac:dyDescent="0.3">
      <c r="B352"/>
      <c r="C352" s="663" t="s">
        <v>15</v>
      </c>
      <c r="D352" s="669" t="s">
        <v>19</v>
      </c>
      <c r="E352" s="670" t="e">
        <f t="shared" ref="E352:G354" si="18">E349/D349-1</f>
        <v>#DIV/0!</v>
      </c>
      <c r="F352" s="670" t="e">
        <f t="shared" si="18"/>
        <v>#DIV/0!</v>
      </c>
      <c r="G352" s="670" t="e">
        <f t="shared" si="18"/>
        <v>#DIV/0!</v>
      </c>
      <c r="H352"/>
      <c r="I352"/>
    </row>
    <row r="353" spans="2:9" ht="15.75" thickBot="1" x14ac:dyDescent="0.3">
      <c r="B353"/>
      <c r="C353" s="663" t="s">
        <v>16</v>
      </c>
      <c r="D353" s="669" t="s">
        <v>19</v>
      </c>
      <c r="E353" s="670" t="e">
        <f t="shared" si="18"/>
        <v>#DIV/0!</v>
      </c>
      <c r="F353" s="670" t="e">
        <f t="shared" si="18"/>
        <v>#DIV/0!</v>
      </c>
      <c r="G353" s="670" t="e">
        <f t="shared" si="18"/>
        <v>#DIV/0!</v>
      </c>
      <c r="H353"/>
      <c r="I353"/>
    </row>
    <row r="354" spans="2:9" ht="15.75" thickBot="1" x14ac:dyDescent="0.3">
      <c r="B354"/>
      <c r="C354" s="663" t="s">
        <v>17</v>
      </c>
      <c r="D354" s="669" t="s">
        <v>19</v>
      </c>
      <c r="E354" s="670" t="e">
        <f t="shared" si="18"/>
        <v>#DIV/0!</v>
      </c>
      <c r="F354" s="670" t="e">
        <f t="shared" si="18"/>
        <v>#DIV/0!</v>
      </c>
      <c r="G354" s="670" t="e">
        <f t="shared" si="18"/>
        <v>#DIV/0!</v>
      </c>
      <c r="H354"/>
      <c r="I354"/>
    </row>
    <row r="355" spans="2:9" ht="15.75" thickBot="1" x14ac:dyDescent="0.3">
      <c r="B355"/>
      <c r="C355" s="1999" t="s">
        <v>1523</v>
      </c>
      <c r="D355" s="2000"/>
      <c r="E355" s="2000"/>
      <c r="F355" s="2000"/>
      <c r="G355" s="2001"/>
      <c r="H355"/>
      <c r="I355"/>
    </row>
    <row r="356" spans="2:9" x14ac:dyDescent="0.25">
      <c r="B356"/>
      <c r="C356" s="1950"/>
      <c r="D356" s="666">
        <v>2019</v>
      </c>
      <c r="E356" s="666">
        <v>2020</v>
      </c>
      <c r="F356" s="666">
        <v>2021</v>
      </c>
      <c r="G356" s="666">
        <v>2022</v>
      </c>
      <c r="H356"/>
      <c r="I356"/>
    </row>
    <row r="357" spans="2:9" ht="15.75" thickBot="1" x14ac:dyDescent="0.3">
      <c r="B357"/>
      <c r="C357" s="1951"/>
      <c r="D357" s="667" t="s">
        <v>5</v>
      </c>
      <c r="E357" s="667" t="s">
        <v>6</v>
      </c>
      <c r="F357" s="667" t="s">
        <v>6</v>
      </c>
      <c r="G357" s="667" t="s">
        <v>6</v>
      </c>
      <c r="H357"/>
      <c r="I357"/>
    </row>
    <row r="358" spans="2:9" ht="15.75" thickBot="1" x14ac:dyDescent="0.3">
      <c r="B358"/>
      <c r="C358" s="500" t="s">
        <v>59</v>
      </c>
      <c r="D358" s="668"/>
      <c r="E358" s="668"/>
      <c r="F358" s="668"/>
      <c r="G358" s="668"/>
      <c r="H358"/>
      <c r="I358"/>
    </row>
    <row r="359" spans="2:9" ht="15.75" thickBot="1" x14ac:dyDescent="0.3">
      <c r="B359"/>
      <c r="C359" s="500" t="s">
        <v>61</v>
      </c>
      <c r="D359" s="672"/>
      <c r="E359" s="672"/>
      <c r="F359" s="672">
        <v>0</v>
      </c>
      <c r="G359" s="672">
        <v>50000</v>
      </c>
      <c r="H359"/>
      <c r="I359"/>
    </row>
    <row r="360" spans="2:9" ht="15.75" thickBot="1" x14ac:dyDescent="0.3">
      <c r="B360"/>
      <c r="C360" s="684" t="s">
        <v>73</v>
      </c>
      <c r="D360" s="672">
        <f>D358+D359</f>
        <v>0</v>
      </c>
      <c r="E360" s="672">
        <f>E358+E359</f>
        <v>0</v>
      </c>
      <c r="F360" s="672">
        <f>F358+F359</f>
        <v>0</v>
      </c>
      <c r="G360" s="672">
        <f>G358+G359</f>
        <v>50000</v>
      </c>
      <c r="H360"/>
      <c r="I360"/>
    </row>
    <row r="361" spans="2:9" ht="15.75" thickBot="1" x14ac:dyDescent="0.3">
      <c r="B361"/>
      <c r="C361" s="2058" t="s">
        <v>1524</v>
      </c>
      <c r="D361" s="2059"/>
      <c r="E361" s="2059"/>
      <c r="F361" s="2059"/>
      <c r="G361" s="2060"/>
      <c r="H361"/>
      <c r="I361"/>
    </row>
    <row r="362" spans="2:9" ht="15.75" thickBot="1" x14ac:dyDescent="0.3">
      <c r="B362"/>
      <c r="C362" s="691" t="s">
        <v>978</v>
      </c>
      <c r="D362" s="2061" t="s">
        <v>1525</v>
      </c>
      <c r="E362" s="2062"/>
      <c r="F362" s="2062"/>
      <c r="G362" s="2063"/>
      <c r="H362"/>
      <c r="I362"/>
    </row>
    <row r="363" spans="2:9" ht="15.75" thickBot="1" x14ac:dyDescent="0.3">
      <c r="B363"/>
      <c r="C363" s="701" t="s">
        <v>184</v>
      </c>
      <c r="D363" s="1996" t="s">
        <v>1526</v>
      </c>
      <c r="E363" s="1997"/>
      <c r="F363" s="1997"/>
      <c r="G363" s="1998"/>
      <c r="H363"/>
      <c r="I363"/>
    </row>
    <row r="364" spans="2:9" ht="33" customHeight="1" thickBot="1" x14ac:dyDescent="0.3">
      <c r="B364"/>
      <c r="C364" s="663" t="s">
        <v>9</v>
      </c>
      <c r="D364" s="1191" t="s">
        <v>1527</v>
      </c>
      <c r="E364" s="1192"/>
      <c r="F364" s="1192"/>
      <c r="G364" s="1193"/>
      <c r="H364"/>
      <c r="I364"/>
    </row>
    <row r="365" spans="2:9" ht="15.75" thickBot="1" x14ac:dyDescent="0.3">
      <c r="B365"/>
      <c r="C365" s="663" t="s">
        <v>13</v>
      </c>
      <c r="D365" s="1995" t="s">
        <v>1528</v>
      </c>
      <c r="E365" s="1531"/>
      <c r="F365" s="1531"/>
      <c r="G365" s="1532"/>
      <c r="H365"/>
      <c r="I365"/>
    </row>
    <row r="366" spans="2:9" x14ac:dyDescent="0.25">
      <c r="B366"/>
      <c r="C366" s="1950"/>
      <c r="D366" s="666">
        <v>2019</v>
      </c>
      <c r="E366" s="666">
        <v>2020</v>
      </c>
      <c r="F366" s="666">
        <v>2021</v>
      </c>
      <c r="G366" s="666">
        <v>2022</v>
      </c>
      <c r="H366"/>
      <c r="I366"/>
    </row>
    <row r="367" spans="2:9" ht="15.75" thickBot="1" x14ac:dyDescent="0.3">
      <c r="B367"/>
      <c r="C367" s="1951"/>
      <c r="D367" s="667" t="s">
        <v>5</v>
      </c>
      <c r="E367" s="667" t="s">
        <v>6</v>
      </c>
      <c r="F367" s="667" t="s">
        <v>6</v>
      </c>
      <c r="G367" s="667" t="s">
        <v>6</v>
      </c>
      <c r="H367"/>
      <c r="I367"/>
    </row>
    <row r="368" spans="2:9" ht="15.75" thickBot="1" x14ac:dyDescent="0.3">
      <c r="B368"/>
      <c r="C368" s="663" t="s">
        <v>8</v>
      </c>
      <c r="D368" s="668">
        <v>1</v>
      </c>
      <c r="E368" s="668">
        <v>0</v>
      </c>
      <c r="F368" s="668">
        <v>0</v>
      </c>
      <c r="G368" s="668">
        <v>0</v>
      </c>
      <c r="H368"/>
      <c r="I368"/>
    </row>
    <row r="369" spans="2:9" ht="15.75" thickBot="1" x14ac:dyDescent="0.3">
      <c r="B369"/>
      <c r="C369" s="663" t="s">
        <v>14</v>
      </c>
      <c r="D369" s="668">
        <v>16870</v>
      </c>
      <c r="E369" s="668">
        <v>0</v>
      </c>
      <c r="F369" s="668">
        <v>0</v>
      </c>
      <c r="G369" s="668">
        <v>0</v>
      </c>
      <c r="H369"/>
      <c r="I369"/>
    </row>
    <row r="370" spans="2:9" ht="15.75" thickBot="1" x14ac:dyDescent="0.3">
      <c r="B370"/>
      <c r="C370" s="663" t="s">
        <v>20</v>
      </c>
      <c r="D370" s="668">
        <f>D369/D368</f>
        <v>16870</v>
      </c>
      <c r="E370" s="668" t="e">
        <f>E369/E368</f>
        <v>#DIV/0!</v>
      </c>
      <c r="F370" s="668" t="e">
        <f>F369/F368</f>
        <v>#DIV/0!</v>
      </c>
      <c r="G370" s="668" t="e">
        <f>G369/G368</f>
        <v>#DIV/0!</v>
      </c>
      <c r="H370"/>
      <c r="I370"/>
    </row>
    <row r="371" spans="2:9" ht="15.75" thickBot="1" x14ac:dyDescent="0.3">
      <c r="B371"/>
      <c r="C371" s="663" t="s">
        <v>15</v>
      </c>
      <c r="D371" s="669" t="s">
        <v>19</v>
      </c>
      <c r="E371" s="670">
        <f t="shared" ref="E371:G373" si="19">E368/D368-1</f>
        <v>-1</v>
      </c>
      <c r="F371" s="670" t="e">
        <f t="shared" si="19"/>
        <v>#DIV/0!</v>
      </c>
      <c r="G371" s="670" t="e">
        <f t="shared" si="19"/>
        <v>#DIV/0!</v>
      </c>
      <c r="H371"/>
      <c r="I371"/>
    </row>
    <row r="372" spans="2:9" ht="15.75" thickBot="1" x14ac:dyDescent="0.3">
      <c r="B372"/>
      <c r="C372" s="663" t="s">
        <v>16</v>
      </c>
      <c r="D372" s="669" t="s">
        <v>19</v>
      </c>
      <c r="E372" s="670">
        <f t="shared" si="19"/>
        <v>-1</v>
      </c>
      <c r="F372" s="670" t="e">
        <f t="shared" si="19"/>
        <v>#DIV/0!</v>
      </c>
      <c r="G372" s="670" t="e">
        <f t="shared" si="19"/>
        <v>#DIV/0!</v>
      </c>
      <c r="H372"/>
      <c r="I372"/>
    </row>
    <row r="373" spans="2:9" ht="15.75" thickBot="1" x14ac:dyDescent="0.3">
      <c r="B373"/>
      <c r="C373" s="663" t="s">
        <v>17</v>
      </c>
      <c r="D373" s="669" t="s">
        <v>19</v>
      </c>
      <c r="E373" s="670" t="e">
        <f t="shared" si="19"/>
        <v>#DIV/0!</v>
      </c>
      <c r="F373" s="670" t="e">
        <f t="shared" si="19"/>
        <v>#DIV/0!</v>
      </c>
      <c r="G373" s="670" t="e">
        <f t="shared" si="19"/>
        <v>#DIV/0!</v>
      </c>
      <c r="H373"/>
      <c r="I373"/>
    </row>
    <row r="374" spans="2:9" ht="15.75" thickBot="1" x14ac:dyDescent="0.3">
      <c r="B374"/>
      <c r="C374" s="1999" t="s">
        <v>1529</v>
      </c>
      <c r="D374" s="2000"/>
      <c r="E374" s="2000"/>
      <c r="F374" s="2000"/>
      <c r="G374" s="2001"/>
      <c r="H374"/>
      <c r="I374"/>
    </row>
    <row r="375" spans="2:9" x14ac:dyDescent="0.25">
      <c r="B375"/>
      <c r="C375" s="1950"/>
      <c r="D375" s="666">
        <v>2019</v>
      </c>
      <c r="E375" s="666">
        <v>2020</v>
      </c>
      <c r="F375" s="666">
        <v>2021</v>
      </c>
      <c r="G375" s="666">
        <v>2022</v>
      </c>
      <c r="H375"/>
      <c r="I375"/>
    </row>
    <row r="376" spans="2:9" ht="15.75" thickBot="1" x14ac:dyDescent="0.3">
      <c r="B376"/>
      <c r="C376" s="1951"/>
      <c r="D376" s="667" t="s">
        <v>5</v>
      </c>
      <c r="E376" s="667" t="s">
        <v>6</v>
      </c>
      <c r="F376" s="667" t="s">
        <v>6</v>
      </c>
      <c r="G376" s="667" t="s">
        <v>6</v>
      </c>
      <c r="H376"/>
      <c r="I376"/>
    </row>
    <row r="377" spans="2:9" ht="15.75" thickBot="1" x14ac:dyDescent="0.3">
      <c r="B377"/>
      <c r="C377" s="500" t="s">
        <v>59</v>
      </c>
      <c r="D377" s="668"/>
      <c r="E377" s="668"/>
      <c r="F377" s="668"/>
      <c r="G377" s="668"/>
      <c r="H377"/>
      <c r="I377"/>
    </row>
    <row r="378" spans="2:9" ht="15.75" thickBot="1" x14ac:dyDescent="0.3">
      <c r="B378"/>
      <c r="C378" s="500" t="s">
        <v>61</v>
      </c>
      <c r="D378" s="672">
        <v>16870</v>
      </c>
      <c r="E378" s="672"/>
      <c r="F378" s="672"/>
      <c r="G378" s="672"/>
      <c r="H378"/>
      <c r="I378"/>
    </row>
    <row r="379" spans="2:9" ht="15.75" thickBot="1" x14ac:dyDescent="0.3">
      <c r="C379" s="702" t="s">
        <v>166</v>
      </c>
      <c r="D379" s="703">
        <f>D378</f>
        <v>16870</v>
      </c>
      <c r="E379" s="703">
        <f>E377+E378</f>
        <v>0</v>
      </c>
      <c r="F379" s="703">
        <f>F377+F378</f>
        <v>0</v>
      </c>
      <c r="G379" s="703">
        <f>G377+G378</f>
        <v>0</v>
      </c>
    </row>
    <row r="380" spans="2:9" s="519" customFormat="1" ht="37.5" customHeight="1" thickBot="1" x14ac:dyDescent="0.3">
      <c r="B380" s="658"/>
      <c r="C380" s="665" t="s">
        <v>185</v>
      </c>
      <c r="D380" s="2056" t="s">
        <v>1530</v>
      </c>
      <c r="E380" s="2057"/>
      <c r="F380" s="704" t="s">
        <v>99</v>
      </c>
      <c r="G380" s="692"/>
      <c r="H380" s="658"/>
      <c r="I380" s="658"/>
    </row>
    <row r="381" spans="2:9" s="519" customFormat="1" ht="56.25" customHeight="1" thickBot="1" x14ac:dyDescent="0.3">
      <c r="B381" s="658"/>
      <c r="C381" s="663" t="s">
        <v>9</v>
      </c>
      <c r="D381" s="1191" t="s">
        <v>1531</v>
      </c>
      <c r="E381" s="1192"/>
      <c r="F381" s="1192"/>
      <c r="G381" s="1193"/>
      <c r="H381" s="658"/>
      <c r="I381" s="658"/>
    </row>
    <row r="382" spans="2:9" s="519" customFormat="1" ht="15.75" thickBot="1" x14ac:dyDescent="0.3">
      <c r="B382" s="658"/>
      <c r="C382" s="663" t="s">
        <v>13</v>
      </c>
      <c r="D382" s="1995" t="s">
        <v>1469</v>
      </c>
      <c r="E382" s="1531"/>
      <c r="F382" s="1531"/>
      <c r="G382" s="1532"/>
      <c r="H382" s="658"/>
      <c r="I382" s="658"/>
    </row>
    <row r="383" spans="2:9" s="519" customFormat="1" x14ac:dyDescent="0.25">
      <c r="B383" s="658"/>
      <c r="C383" s="1950"/>
      <c r="D383" s="666">
        <v>2019</v>
      </c>
      <c r="E383" s="666">
        <v>2020</v>
      </c>
      <c r="F383" s="666">
        <v>2021</v>
      </c>
      <c r="G383" s="666">
        <v>2022</v>
      </c>
      <c r="H383" s="658"/>
      <c r="I383" s="658"/>
    </row>
    <row r="384" spans="2:9" s="519" customFormat="1" ht="15.75" thickBot="1" x14ac:dyDescent="0.3">
      <c r="B384" s="658"/>
      <c r="C384" s="1951"/>
      <c r="D384" s="667" t="s">
        <v>5</v>
      </c>
      <c r="E384" s="667" t="s">
        <v>6</v>
      </c>
      <c r="F384" s="667" t="s">
        <v>6</v>
      </c>
      <c r="G384" s="667" t="s">
        <v>6</v>
      </c>
      <c r="H384" s="658"/>
      <c r="I384" s="658"/>
    </row>
    <row r="385" spans="2:9" s="519" customFormat="1" ht="15.75" thickBot="1" x14ac:dyDescent="0.3">
      <c r="B385" s="658"/>
      <c r="C385" s="663" t="s">
        <v>8</v>
      </c>
      <c r="D385" s="668">
        <v>0</v>
      </c>
      <c r="E385" s="2053">
        <v>1</v>
      </c>
      <c r="F385" s="2054"/>
      <c r="G385" s="2055"/>
      <c r="H385" s="658"/>
      <c r="I385" s="658"/>
    </row>
    <row r="386" spans="2:9" s="519" customFormat="1" ht="15.75" thickBot="1" x14ac:dyDescent="0.3">
      <c r="B386" s="658"/>
      <c r="C386" s="663" t="s">
        <v>14</v>
      </c>
      <c r="D386" s="668">
        <v>203130</v>
      </c>
      <c r="E386" s="668">
        <v>220000</v>
      </c>
      <c r="F386" s="668">
        <v>220000</v>
      </c>
      <c r="G386" s="668">
        <f>G396</f>
        <v>220000</v>
      </c>
      <c r="H386" s="658"/>
      <c r="I386" s="658"/>
    </row>
    <row r="387" spans="2:9" s="519" customFormat="1" ht="15.75" thickBot="1" x14ac:dyDescent="0.3">
      <c r="B387" s="658"/>
      <c r="C387" s="663" t="s">
        <v>20</v>
      </c>
      <c r="D387" s="668" t="e">
        <f>D386/D385</f>
        <v>#DIV/0!</v>
      </c>
      <c r="E387" s="668">
        <f>E386/E385</f>
        <v>220000</v>
      </c>
      <c r="F387" s="668" t="e">
        <f>F386/F385</f>
        <v>#DIV/0!</v>
      </c>
      <c r="G387" s="668" t="e">
        <f>G386/G385</f>
        <v>#DIV/0!</v>
      </c>
      <c r="H387" s="658"/>
      <c r="I387" s="658"/>
    </row>
    <row r="388" spans="2:9" s="519" customFormat="1" ht="15.75" thickBot="1" x14ac:dyDescent="0.3">
      <c r="B388" s="658"/>
      <c r="C388" s="663" t="s">
        <v>15</v>
      </c>
      <c r="D388" s="669" t="s">
        <v>19</v>
      </c>
      <c r="E388" s="670" t="e">
        <f t="shared" ref="E388:G390" si="20">E385/D385-1</f>
        <v>#DIV/0!</v>
      </c>
      <c r="F388" s="670">
        <f t="shared" si="20"/>
        <v>-1</v>
      </c>
      <c r="G388" s="670" t="e">
        <f t="shared" si="20"/>
        <v>#DIV/0!</v>
      </c>
      <c r="H388" s="658"/>
      <c r="I388" s="658"/>
    </row>
    <row r="389" spans="2:9" s="519" customFormat="1" ht="15.75" thickBot="1" x14ac:dyDescent="0.3">
      <c r="B389" s="658"/>
      <c r="C389" s="663" t="s">
        <v>16</v>
      </c>
      <c r="D389" s="669" t="s">
        <v>19</v>
      </c>
      <c r="E389" s="670">
        <f t="shared" si="20"/>
        <v>8.3050263378132261E-2</v>
      </c>
      <c r="F389" s="670">
        <f t="shared" si="20"/>
        <v>0</v>
      </c>
      <c r="G389" s="670">
        <f t="shared" si="20"/>
        <v>0</v>
      </c>
      <c r="H389" s="658"/>
      <c r="I389" s="658"/>
    </row>
    <row r="390" spans="2:9" s="519" customFormat="1" ht="15.75" thickBot="1" x14ac:dyDescent="0.3">
      <c r="B390" s="658"/>
      <c r="C390" s="663" t="s">
        <v>17</v>
      </c>
      <c r="D390" s="669" t="s">
        <v>19</v>
      </c>
      <c r="E390" s="670" t="e">
        <f t="shared" si="20"/>
        <v>#DIV/0!</v>
      </c>
      <c r="F390" s="670" t="e">
        <f t="shared" si="20"/>
        <v>#DIV/0!</v>
      </c>
      <c r="G390" s="670" t="e">
        <f t="shared" si="20"/>
        <v>#DIV/0!</v>
      </c>
      <c r="H390" s="658"/>
      <c r="I390" s="658"/>
    </row>
    <row r="391" spans="2:9" s="519" customFormat="1" ht="15.75" thickBot="1" x14ac:dyDescent="0.3">
      <c r="B391" s="658"/>
      <c r="C391" s="1999" t="s">
        <v>1532</v>
      </c>
      <c r="D391" s="2000"/>
      <c r="E391" s="2000"/>
      <c r="F391" s="2000"/>
      <c r="G391" s="2001"/>
      <c r="H391" s="658"/>
      <c r="I391" s="658"/>
    </row>
    <row r="392" spans="2:9" s="519" customFormat="1" ht="15.75" thickBot="1" x14ac:dyDescent="0.3">
      <c r="B392" s="658"/>
      <c r="C392" s="1950"/>
      <c r="D392" s="666">
        <v>2019</v>
      </c>
      <c r="E392" s="666">
        <v>2020</v>
      </c>
      <c r="F392" s="666">
        <v>2021</v>
      </c>
      <c r="G392" s="705">
        <v>2022</v>
      </c>
      <c r="H392" s="658"/>
      <c r="I392" s="658"/>
    </row>
    <row r="393" spans="2:9" s="519" customFormat="1" ht="15.75" thickBot="1" x14ac:dyDescent="0.3">
      <c r="B393" s="658"/>
      <c r="C393" s="1951"/>
      <c r="D393" s="667" t="s">
        <v>5</v>
      </c>
      <c r="E393" s="667" t="s">
        <v>6</v>
      </c>
      <c r="F393" s="667" t="s">
        <v>6</v>
      </c>
      <c r="G393" s="667" t="s">
        <v>6</v>
      </c>
      <c r="H393" s="658"/>
      <c r="I393" s="658"/>
    </row>
    <row r="394" spans="2:9" s="519" customFormat="1" ht="15.75" thickBot="1" x14ac:dyDescent="0.3">
      <c r="B394" s="658"/>
      <c r="C394" s="500" t="s">
        <v>59</v>
      </c>
      <c r="D394" s="673"/>
      <c r="E394" s="668"/>
      <c r="F394" s="668"/>
      <c r="G394" s="668"/>
      <c r="H394" s="658"/>
      <c r="I394" s="658"/>
    </row>
    <row r="395" spans="2:9" s="519" customFormat="1" ht="15.75" thickBot="1" x14ac:dyDescent="0.3">
      <c r="B395" s="658"/>
      <c r="C395" s="500" t="s">
        <v>61</v>
      </c>
      <c r="D395" s="672">
        <v>203130</v>
      </c>
      <c r="E395" s="672">
        <v>220000</v>
      </c>
      <c r="F395" s="672">
        <v>220000</v>
      </c>
      <c r="G395" s="672">
        <v>220000</v>
      </c>
      <c r="H395" s="658"/>
      <c r="I395" s="658"/>
    </row>
    <row r="396" spans="2:9" s="519" customFormat="1" ht="15.75" thickBot="1" x14ac:dyDescent="0.3">
      <c r="B396" s="658"/>
      <c r="C396" s="684" t="s">
        <v>167</v>
      </c>
      <c r="D396" s="672">
        <f>D394+D395</f>
        <v>203130</v>
      </c>
      <c r="E396" s="672">
        <f>E394+E395</f>
        <v>220000</v>
      </c>
      <c r="F396" s="672">
        <f>F394+F395</f>
        <v>220000</v>
      </c>
      <c r="G396" s="672">
        <f>G394+G395</f>
        <v>220000</v>
      </c>
      <c r="H396" s="658"/>
      <c r="I396" s="658"/>
    </row>
    <row r="397" spans="2:9" s="519" customFormat="1" ht="26.25" thickBot="1" x14ac:dyDescent="0.3">
      <c r="B397" s="658"/>
      <c r="C397" s="706" t="s">
        <v>44</v>
      </c>
      <c r="D397" s="707">
        <f>D396+D379+D360+D342+D324+D306+D288+D270+D252+D234+D216+D198+D180+D162+D144+D126+D106+D88+D70+D49</f>
        <v>410420</v>
      </c>
      <c r="E397" s="707">
        <f>E396+E379+E360+E342+E324+E306+E288+E270+E252+E234+E216+E198+E180+E162+E144+E126+E106+E70+E49</f>
        <v>329100</v>
      </c>
      <c r="F397" s="707">
        <f>F396+F379+F360+F342+F324+F306+F288+F270+F252+F234+F216+F198+F180+F162+F144+F126+F106+F88+F70+F49</f>
        <v>356100</v>
      </c>
      <c r="G397" s="707">
        <f>G396+G379+G360+G342+G324+G306+G288+G270+G252+G234+G216+G198+G180+G162+G144+G126+G106+G88+G70+G49</f>
        <v>356100</v>
      </c>
      <c r="H397" s="658"/>
      <c r="I397" s="658"/>
    </row>
    <row r="398" spans="2:9" ht="26.25" thickBot="1" x14ac:dyDescent="0.3">
      <c r="C398" s="706" t="s">
        <v>45</v>
      </c>
      <c r="D398" s="707">
        <f>D400+D402+D404+D414+D416</f>
        <v>410420</v>
      </c>
      <c r="E398" s="707">
        <f>E400+E402+E404+E414+E416</f>
        <v>329100</v>
      </c>
      <c r="F398" s="707">
        <f t="shared" ref="F398:G398" si="21">F400+F402+F404+F414+F416</f>
        <v>356100</v>
      </c>
      <c r="G398" s="707">
        <f t="shared" si="21"/>
        <v>356100</v>
      </c>
    </row>
    <row r="399" spans="2:9" ht="33.75" customHeight="1" thickBot="1" x14ac:dyDescent="0.3">
      <c r="C399" s="708" t="s">
        <v>1533</v>
      </c>
      <c r="D399" s="709"/>
      <c r="E399" s="710">
        <f>E398/D398-1</f>
        <v>-0.19813849227620484</v>
      </c>
      <c r="F399" s="710">
        <f t="shared" ref="F399:G399" si="22">F398/E398-1</f>
        <v>8.2041932543299945E-2</v>
      </c>
      <c r="G399" s="710">
        <f t="shared" si="22"/>
        <v>0</v>
      </c>
      <c r="H399" s="711"/>
    </row>
    <row r="400" spans="2:9" ht="36.75" customHeight="1" thickBot="1" x14ac:dyDescent="0.3">
      <c r="C400" s="712" t="s">
        <v>0</v>
      </c>
      <c r="D400" s="713">
        <f>D42</f>
        <v>19600</v>
      </c>
      <c r="E400" s="713">
        <f>E42</f>
        <v>17300</v>
      </c>
      <c r="F400" s="713">
        <f>F42</f>
        <v>17300</v>
      </c>
      <c r="G400" s="713">
        <f>G42</f>
        <v>17300</v>
      </c>
      <c r="H400" s="711"/>
    </row>
    <row r="401" spans="2:9" ht="15.75" thickBot="1" x14ac:dyDescent="0.3">
      <c r="C401" s="714" t="s">
        <v>1534</v>
      </c>
      <c r="D401" s="715"/>
      <c r="E401" s="716">
        <f>E400/D400-1</f>
        <v>-0.11734693877551017</v>
      </c>
      <c r="F401" s="716">
        <f t="shared" ref="F401:G401" si="23">F400/E400-1</f>
        <v>0</v>
      </c>
      <c r="G401" s="716">
        <f t="shared" si="23"/>
        <v>0</v>
      </c>
      <c r="H401" s="711"/>
    </row>
    <row r="402" spans="2:9" ht="26.25" thickBot="1" x14ac:dyDescent="0.3">
      <c r="C402" s="712" t="s">
        <v>25</v>
      </c>
      <c r="D402" s="713">
        <f>D43</f>
        <v>3100</v>
      </c>
      <c r="E402" s="713">
        <f>E43</f>
        <v>2900</v>
      </c>
      <c r="F402" s="713">
        <f>F43</f>
        <v>2900</v>
      </c>
      <c r="G402" s="713">
        <f>G43</f>
        <v>2900</v>
      </c>
      <c r="H402" s="711"/>
    </row>
    <row r="403" spans="2:9" ht="26.25" thickBot="1" x14ac:dyDescent="0.3">
      <c r="B403"/>
      <c r="C403" s="714" t="s">
        <v>1535</v>
      </c>
      <c r="D403" s="715"/>
      <c r="E403" s="716">
        <f>E402/D402-1</f>
        <v>-6.4516129032258118E-2</v>
      </c>
      <c r="F403" s="716">
        <f t="shared" ref="F403:G403" si="24">F402/E402-1</f>
        <v>0</v>
      </c>
      <c r="G403" s="716">
        <f t="shared" si="24"/>
        <v>0</v>
      </c>
      <c r="H403" s="717"/>
      <c r="I403"/>
    </row>
    <row r="404" spans="2:9" ht="15.75" thickBot="1" x14ac:dyDescent="0.3">
      <c r="B404"/>
      <c r="C404" s="712" t="s">
        <v>1</v>
      </c>
      <c r="D404" s="713">
        <f>D44</f>
        <v>8100</v>
      </c>
      <c r="E404" s="713">
        <f>E44</f>
        <v>10900</v>
      </c>
      <c r="F404" s="713">
        <f>F44</f>
        <v>11900</v>
      </c>
      <c r="G404" s="713">
        <f>G44</f>
        <v>11900</v>
      </c>
      <c r="H404" s="717"/>
      <c r="I404"/>
    </row>
    <row r="405" spans="2:9" ht="26.25" thickBot="1" x14ac:dyDescent="0.3">
      <c r="B405"/>
      <c r="C405" s="714" t="s">
        <v>1536</v>
      </c>
      <c r="D405" s="715"/>
      <c r="E405" s="716">
        <f>E404/D404-1</f>
        <v>0.34567901234567899</v>
      </c>
      <c r="F405" s="716">
        <f t="shared" ref="F405:G405" si="25">F404/E404-1</f>
        <v>9.174311926605494E-2</v>
      </c>
      <c r="G405" s="716">
        <f t="shared" si="25"/>
        <v>0</v>
      </c>
      <c r="H405" s="717"/>
      <c r="I405"/>
    </row>
    <row r="406" spans="2:9" ht="15.75" thickBot="1" x14ac:dyDescent="0.3">
      <c r="B406"/>
      <c r="C406" s="712" t="s">
        <v>2</v>
      </c>
      <c r="D406" s="713"/>
      <c r="E406" s="713"/>
      <c r="F406" s="713"/>
      <c r="G406" s="713"/>
      <c r="H406" s="717"/>
      <c r="I406"/>
    </row>
    <row r="407" spans="2:9" ht="15.75" thickBot="1" x14ac:dyDescent="0.3">
      <c r="B407"/>
      <c r="C407" s="714" t="s">
        <v>1537</v>
      </c>
      <c r="D407" s="715"/>
      <c r="E407" s="716"/>
      <c r="F407" s="716"/>
      <c r="G407" s="716"/>
      <c r="H407" s="717"/>
      <c r="I407"/>
    </row>
    <row r="408" spans="2:9" ht="15.75" thickBot="1" x14ac:dyDescent="0.3">
      <c r="B408"/>
      <c r="C408" s="712" t="s">
        <v>21</v>
      </c>
      <c r="D408" s="713"/>
      <c r="E408" s="713"/>
      <c r="F408" s="713"/>
      <c r="G408" s="713"/>
      <c r="H408" s="717"/>
      <c r="I408"/>
    </row>
    <row r="409" spans="2:9" ht="26.25" thickBot="1" x14ac:dyDescent="0.3">
      <c r="B409"/>
      <c r="C409" s="714" t="s">
        <v>1538</v>
      </c>
      <c r="D409" s="715"/>
      <c r="E409" s="716"/>
      <c r="F409" s="716"/>
      <c r="G409" s="716"/>
      <c r="H409" s="717"/>
      <c r="I409"/>
    </row>
    <row r="410" spans="2:9" ht="15.75" thickBot="1" x14ac:dyDescent="0.3">
      <c r="B410"/>
      <c r="C410" s="712" t="s">
        <v>22</v>
      </c>
      <c r="D410" s="713"/>
      <c r="E410" s="713"/>
      <c r="F410" s="713"/>
      <c r="G410" s="713"/>
      <c r="H410" s="717"/>
      <c r="I410"/>
    </row>
    <row r="411" spans="2:9" ht="26.25" thickBot="1" x14ac:dyDescent="0.3">
      <c r="B411"/>
      <c r="C411" s="714" t="s">
        <v>1539</v>
      </c>
      <c r="D411" s="715"/>
      <c r="E411" s="716"/>
      <c r="F411" s="716"/>
      <c r="G411" s="716"/>
      <c r="H411" s="717"/>
      <c r="I411"/>
    </row>
    <row r="412" spans="2:9" ht="26.25" thickBot="1" x14ac:dyDescent="0.3">
      <c r="B412"/>
      <c r="C412" s="712" t="s">
        <v>3</v>
      </c>
      <c r="D412" s="713"/>
      <c r="E412" s="713"/>
      <c r="F412" s="713"/>
      <c r="G412" s="713"/>
      <c r="H412" s="717"/>
      <c r="I412"/>
    </row>
    <row r="413" spans="2:9" ht="26.25" thickBot="1" x14ac:dyDescent="0.3">
      <c r="B413"/>
      <c r="C413" s="714" t="s">
        <v>1540</v>
      </c>
      <c r="D413" s="715"/>
      <c r="E413" s="716"/>
      <c r="F413" s="716"/>
      <c r="G413" s="716"/>
      <c r="H413" s="717"/>
      <c r="I413"/>
    </row>
    <row r="414" spans="2:9" ht="17.25" customHeight="1" thickBot="1" x14ac:dyDescent="0.3">
      <c r="B414"/>
      <c r="C414" s="712" t="s">
        <v>47</v>
      </c>
      <c r="D414" s="718">
        <f>D68+D86+D104+D124+D142+D160+D178+D196+D214+D232+D250+D268+D286+D304+D322+D340+D358+D377+D394</f>
        <v>108920</v>
      </c>
      <c r="E414" s="713">
        <f>E68+E86+E104+E124+E142+E160+E178+E196+E214+E232+E250+E268+E286+E304+E322+E340+E358+E377+E394</f>
        <v>44000</v>
      </c>
      <c r="F414" s="713">
        <f>F68+F86+F104+F124+F142+F160+F178+F196+F214+F232+F250+F268+F286+F304+F322+F340+F358+F377+F394</f>
        <v>87000</v>
      </c>
      <c r="G414" s="713">
        <f>G68+G86+G104+G124+G142+G160+G178+G196+G214+G232+G250+G268+G286+G304+G322+G340+G358+G377+G394</f>
        <v>41000</v>
      </c>
      <c r="H414" s="717"/>
      <c r="I414"/>
    </row>
    <row r="415" spans="2:9" ht="26.25" thickBot="1" x14ac:dyDescent="0.3">
      <c r="B415"/>
      <c r="C415" s="719" t="s">
        <v>1541</v>
      </c>
      <c r="D415" s="720"/>
      <c r="E415" s="713"/>
      <c r="F415" s="713"/>
      <c r="G415" s="713"/>
      <c r="H415" s="717"/>
      <c r="I415"/>
    </row>
    <row r="416" spans="2:9" ht="15.75" thickBot="1" x14ac:dyDescent="0.3">
      <c r="B416"/>
      <c r="C416" s="721" t="s">
        <v>49</v>
      </c>
      <c r="D416" s="713">
        <f>D395+D378+D359+D341+D323+D305+D287+D269+D251+D233+D215+D197+D179+D161+D143+D125+D105+D87+D69</f>
        <v>270700</v>
      </c>
      <c r="E416" s="713">
        <f>E395+E378+E359+E341+E323+E305+E287+E269+E251+E233+E215+E197+E179+E161+E143+E125+E105+E87+E69</f>
        <v>254000</v>
      </c>
      <c r="F416" s="713">
        <f>F395+F378+F359+F341+F323+F305+F287+F269+F251+F233+F215+F197+F179+F161+F143+F125+F105+F87+F69</f>
        <v>237000</v>
      </c>
      <c r="G416" s="713">
        <f>G395+G378+G359+G341+G323+G305+G287+G269+G251+G233+G215+G197+G179+G161+G143+G125+G105+G87+G69</f>
        <v>283000</v>
      </c>
      <c r="H416" s="717"/>
      <c r="I416"/>
    </row>
    <row r="417" spans="2:15" ht="26.25" thickBot="1" x14ac:dyDescent="0.3">
      <c r="B417"/>
      <c r="C417" s="714" t="s">
        <v>1542</v>
      </c>
      <c r="D417" s="715"/>
      <c r="E417" s="716">
        <f>E414/D414-1</f>
        <v>-0.5960337862651488</v>
      </c>
      <c r="F417" s="716">
        <f>F414/E414-1</f>
        <v>0.97727272727272729</v>
      </c>
      <c r="G417" s="716">
        <f>G414/F414-1</f>
        <v>-0.52873563218390807</v>
      </c>
      <c r="H417" s="717"/>
      <c r="I417" s="443"/>
      <c r="J417" s="443"/>
      <c r="K417" s="443"/>
      <c r="L417" s="443"/>
      <c r="M417" s="443"/>
      <c r="N417" s="443"/>
      <c r="O417" s="443"/>
    </row>
    <row r="418" spans="2:15" ht="15.75" thickBot="1" x14ac:dyDescent="0.3">
      <c r="B418"/>
      <c r="C418" s="722" t="s">
        <v>27</v>
      </c>
      <c r="D418" s="723">
        <f>IF(D398-D397=0,0,"Error")</f>
        <v>0</v>
      </c>
      <c r="E418" s="723">
        <f t="shared" ref="E418:G418" si="26">IF(E398-E397=0,0,"Error")</f>
        <v>0</v>
      </c>
      <c r="F418" s="723">
        <f t="shared" si="26"/>
        <v>0</v>
      </c>
      <c r="G418" s="723">
        <f t="shared" si="26"/>
        <v>0</v>
      </c>
      <c r="H418" s="717"/>
      <c r="I418"/>
    </row>
    <row r="419" spans="2:15" x14ac:dyDescent="0.25">
      <c r="I419"/>
    </row>
  </sheetData>
  <mergeCells count="157">
    <mergeCell ref="C1:G1"/>
    <mergeCell ref="D381:G381"/>
    <mergeCell ref="D382:G382"/>
    <mergeCell ref="C383:C384"/>
    <mergeCell ref="E385:G385"/>
    <mergeCell ref="C391:G391"/>
    <mergeCell ref="C392:C393"/>
    <mergeCell ref="D364:G364"/>
    <mergeCell ref="D365:G365"/>
    <mergeCell ref="C366:C367"/>
    <mergeCell ref="C374:G374"/>
    <mergeCell ref="C375:C376"/>
    <mergeCell ref="D380:E380"/>
    <mergeCell ref="C347:C348"/>
    <mergeCell ref="C355:G355"/>
    <mergeCell ref="C356:C357"/>
    <mergeCell ref="C361:G361"/>
    <mergeCell ref="D362:G362"/>
    <mergeCell ref="D363:G363"/>
    <mergeCell ref="C337:G337"/>
    <mergeCell ref="C338:C339"/>
    <mergeCell ref="D343:G343"/>
    <mergeCell ref="D344:G344"/>
    <mergeCell ref="D345:G345"/>
    <mergeCell ref="D346:G346"/>
    <mergeCell ref="C320:C321"/>
    <mergeCell ref="D325:G325"/>
    <mergeCell ref="D326:G326"/>
    <mergeCell ref="D327:G327"/>
    <mergeCell ref="D328:G328"/>
    <mergeCell ref="C329:C330"/>
    <mergeCell ref="D307:G307"/>
    <mergeCell ref="D308:G308"/>
    <mergeCell ref="D309:G309"/>
    <mergeCell ref="D310:G310"/>
    <mergeCell ref="C311:C312"/>
    <mergeCell ref="C319:G319"/>
    <mergeCell ref="D290:G290"/>
    <mergeCell ref="D291:G291"/>
    <mergeCell ref="D292:G292"/>
    <mergeCell ref="C293:C294"/>
    <mergeCell ref="C301:G301"/>
    <mergeCell ref="C302:C303"/>
    <mergeCell ref="D273:G273"/>
    <mergeCell ref="D274:G274"/>
    <mergeCell ref="C275:C276"/>
    <mergeCell ref="C283:G283"/>
    <mergeCell ref="C284:C285"/>
    <mergeCell ref="D289:G289"/>
    <mergeCell ref="D256:G256"/>
    <mergeCell ref="C257:C258"/>
    <mergeCell ref="C265:G265"/>
    <mergeCell ref="C266:C267"/>
    <mergeCell ref="D271:G271"/>
    <mergeCell ref="D272:G272"/>
    <mergeCell ref="C239:C240"/>
    <mergeCell ref="C247:G247"/>
    <mergeCell ref="C248:C249"/>
    <mergeCell ref="D253:G253"/>
    <mergeCell ref="D254:G254"/>
    <mergeCell ref="D255:G255"/>
    <mergeCell ref="C229:G229"/>
    <mergeCell ref="C230:C231"/>
    <mergeCell ref="D235:G235"/>
    <mergeCell ref="D236:G236"/>
    <mergeCell ref="D237:G237"/>
    <mergeCell ref="D238:G238"/>
    <mergeCell ref="C212:C213"/>
    <mergeCell ref="D217:G217"/>
    <mergeCell ref="D218:G218"/>
    <mergeCell ref="D219:G219"/>
    <mergeCell ref="D220:G220"/>
    <mergeCell ref="C221:C222"/>
    <mergeCell ref="D199:G199"/>
    <mergeCell ref="D200:G200"/>
    <mergeCell ref="D201:G201"/>
    <mergeCell ref="D202:G202"/>
    <mergeCell ref="C203:C204"/>
    <mergeCell ref="C211:G211"/>
    <mergeCell ref="D182:G182"/>
    <mergeCell ref="D183:G183"/>
    <mergeCell ref="D184:G184"/>
    <mergeCell ref="C185:C186"/>
    <mergeCell ref="C193:G193"/>
    <mergeCell ref="C194:C195"/>
    <mergeCell ref="D165:G165"/>
    <mergeCell ref="D166:G166"/>
    <mergeCell ref="C167:C168"/>
    <mergeCell ref="C175:G175"/>
    <mergeCell ref="C176:C177"/>
    <mergeCell ref="D181:G181"/>
    <mergeCell ref="D148:G148"/>
    <mergeCell ref="C149:C150"/>
    <mergeCell ref="C157:G157"/>
    <mergeCell ref="C158:C159"/>
    <mergeCell ref="D163:G163"/>
    <mergeCell ref="D164:G164"/>
    <mergeCell ref="C131:C132"/>
    <mergeCell ref="C139:G139"/>
    <mergeCell ref="C140:C141"/>
    <mergeCell ref="D145:G145"/>
    <mergeCell ref="D146:G146"/>
    <mergeCell ref="D147:G147"/>
    <mergeCell ref="C121:G121"/>
    <mergeCell ref="C122:C123"/>
    <mergeCell ref="D127:G127"/>
    <mergeCell ref="D128:F128"/>
    <mergeCell ref="D129:G129"/>
    <mergeCell ref="D130:G130"/>
    <mergeCell ref="C108:G108"/>
    <mergeCell ref="D109:G109"/>
    <mergeCell ref="D110:G110"/>
    <mergeCell ref="D111:G111"/>
    <mergeCell ref="D112:G112"/>
    <mergeCell ref="C113:C114"/>
    <mergeCell ref="D91:G91"/>
    <mergeCell ref="D92:G92"/>
    <mergeCell ref="C93:C94"/>
    <mergeCell ref="C101:G101"/>
    <mergeCell ref="C102:C103"/>
    <mergeCell ref="C107:G107"/>
    <mergeCell ref="D74:G74"/>
    <mergeCell ref="C75:C76"/>
    <mergeCell ref="C83:G83"/>
    <mergeCell ref="C84:C85"/>
    <mergeCell ref="D89:G89"/>
    <mergeCell ref="D90:G90"/>
    <mergeCell ref="C57:C58"/>
    <mergeCell ref="C65:G65"/>
    <mergeCell ref="C66:C67"/>
    <mergeCell ref="D71:G71"/>
    <mergeCell ref="D72:G72"/>
    <mergeCell ref="D73:G73"/>
    <mergeCell ref="C51:G51"/>
    <mergeCell ref="C52:G52"/>
    <mergeCell ref="D53:F53"/>
    <mergeCell ref="D54:G54"/>
    <mergeCell ref="D55:G55"/>
    <mergeCell ref="D56:G56"/>
    <mergeCell ref="D28:G28"/>
    <mergeCell ref="D29:G29"/>
    <mergeCell ref="D30:G30"/>
    <mergeCell ref="C31:C32"/>
    <mergeCell ref="C39:G39"/>
    <mergeCell ref="C40:C41"/>
    <mergeCell ref="D11:G11"/>
    <mergeCell ref="C12:C13"/>
    <mergeCell ref="D19:G19"/>
    <mergeCell ref="C20:G20"/>
    <mergeCell ref="C26:G26"/>
    <mergeCell ref="C27:G27"/>
    <mergeCell ref="C2:G2"/>
    <mergeCell ref="D4:G4"/>
    <mergeCell ref="D5:G5"/>
    <mergeCell ref="D6:G6"/>
    <mergeCell ref="C7:G7"/>
    <mergeCell ref="C8:G10"/>
  </mergeCells>
  <pageMargins left="0" right="0" top="0" bottom="0" header="0" footer="0"/>
  <pageSetup paperSize="8" scale="44"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423"/>
  <sheetViews>
    <sheetView zoomScale="120" zoomScaleNormal="120" workbookViewId="0">
      <selection activeCell="A9" sqref="A9:E11"/>
    </sheetView>
  </sheetViews>
  <sheetFormatPr defaultRowHeight="15" x14ac:dyDescent="0.25"/>
  <cols>
    <col min="1" max="1" width="28.5703125" customWidth="1"/>
    <col min="2" max="2" width="17.140625" customWidth="1"/>
    <col min="3" max="3" width="16.7109375" customWidth="1"/>
    <col min="4" max="5" width="12.28515625" customWidth="1"/>
    <col min="6" max="6" width="3.85546875" customWidth="1"/>
    <col min="8" max="8" width="11" customWidth="1"/>
    <col min="9" max="9" width="12.42578125" customWidth="1"/>
  </cols>
  <sheetData>
    <row r="1" spans="1:6" x14ac:dyDescent="0.25">
      <c r="A1" s="1223" t="s">
        <v>2775</v>
      </c>
      <c r="B1" s="1223"/>
      <c r="C1" s="1223"/>
      <c r="D1" s="1223"/>
      <c r="E1" s="1223"/>
    </row>
    <row r="2" spans="1:6" ht="36" customHeight="1" x14ac:dyDescent="0.25">
      <c r="A2" s="1222" t="s">
        <v>539</v>
      </c>
      <c r="B2" s="1222"/>
      <c r="C2" s="1222"/>
      <c r="D2" s="1222"/>
      <c r="E2" s="1222"/>
      <c r="F2" s="1153"/>
    </row>
    <row r="3" spans="1:6" x14ac:dyDescent="0.25">
      <c r="A3" s="1172" t="s">
        <v>540</v>
      </c>
      <c r="B3" s="1172"/>
      <c r="C3" s="1172"/>
      <c r="D3" s="1172"/>
      <c r="E3" s="1172"/>
      <c r="F3" s="444"/>
    </row>
    <row r="4" spans="1:6" ht="15.75" thickBot="1" x14ac:dyDescent="0.3"/>
    <row r="5" spans="1:6" ht="15.75" thickBot="1" x14ac:dyDescent="0.3">
      <c r="A5" s="305" t="s">
        <v>18</v>
      </c>
      <c r="B5" s="1173" t="s">
        <v>2776</v>
      </c>
      <c r="C5" s="1173"/>
      <c r="D5" s="1173"/>
      <c r="E5" s="1173"/>
    </row>
    <row r="6" spans="1:6" ht="15.75" thickBot="1" x14ac:dyDescent="0.3">
      <c r="A6" s="305" t="s">
        <v>4</v>
      </c>
      <c r="B6" s="1174" t="s">
        <v>54</v>
      </c>
      <c r="C6" s="1175"/>
      <c r="D6" s="1175"/>
      <c r="E6" s="1176"/>
    </row>
    <row r="7" spans="1:6" ht="15.75" thickBot="1" x14ac:dyDescent="0.3">
      <c r="A7" s="305" t="s">
        <v>23</v>
      </c>
      <c r="B7" s="1177" t="s">
        <v>541</v>
      </c>
      <c r="C7" s="1178"/>
      <c r="D7" s="1178"/>
      <c r="E7" s="1179"/>
    </row>
    <row r="8" spans="1:6" ht="15.75" thickBot="1" x14ac:dyDescent="0.3">
      <c r="A8" s="1180" t="s">
        <v>7</v>
      </c>
      <c r="B8" s="1181"/>
      <c r="C8" s="1181"/>
      <c r="D8" s="1181"/>
      <c r="E8" s="1182"/>
    </row>
    <row r="9" spans="1:6" ht="15.75" thickBot="1" x14ac:dyDescent="0.3">
      <c r="A9" s="1183" t="s">
        <v>1380</v>
      </c>
      <c r="B9" s="1184"/>
      <c r="C9" s="1184"/>
      <c r="D9" s="1184"/>
      <c r="E9" s="1185"/>
    </row>
    <row r="10" spans="1:6" ht="15.75" thickBot="1" x14ac:dyDescent="0.3">
      <c r="A10" s="1183"/>
      <c r="B10" s="1184"/>
      <c r="C10" s="1184"/>
      <c r="D10" s="1184"/>
      <c r="E10" s="1185"/>
    </row>
    <row r="11" spans="1:6" ht="30.75" customHeight="1" thickBot="1" x14ac:dyDescent="0.3">
      <c r="A11" s="1183"/>
      <c r="B11" s="1184"/>
      <c r="C11" s="1184"/>
      <c r="D11" s="1184"/>
      <c r="E11" s="1185"/>
    </row>
    <row r="12" spans="1:6" ht="60.75" customHeight="1" thickBot="1" x14ac:dyDescent="0.3">
      <c r="A12" s="307" t="s">
        <v>10</v>
      </c>
      <c r="B12" s="1186" t="s">
        <v>1381</v>
      </c>
      <c r="C12" s="1187"/>
      <c r="D12" s="1187"/>
      <c r="E12" s="1188"/>
    </row>
    <row r="13" spans="1:6" x14ac:dyDescent="0.25">
      <c r="A13" s="1189" t="s">
        <v>11</v>
      </c>
      <c r="B13" s="632">
        <v>2019</v>
      </c>
      <c r="C13" s="632">
        <v>2020</v>
      </c>
      <c r="D13" s="632">
        <v>2021</v>
      </c>
      <c r="E13" s="632">
        <v>2022</v>
      </c>
    </row>
    <row r="14" spans="1:6" ht="15.75" thickBot="1" x14ac:dyDescent="0.3">
      <c r="A14" s="1190"/>
      <c r="B14" s="310" t="s">
        <v>5</v>
      </c>
      <c r="C14" s="310" t="s">
        <v>6</v>
      </c>
      <c r="D14" s="310" t="s">
        <v>6</v>
      </c>
      <c r="E14" s="310" t="s">
        <v>6</v>
      </c>
    </row>
    <row r="15" spans="1:6" ht="23.25" thickBot="1" x14ac:dyDescent="0.3">
      <c r="A15" s="311" t="s">
        <v>1382</v>
      </c>
      <c r="B15" s="448">
        <v>0.3</v>
      </c>
      <c r="C15" s="448">
        <v>0.32</v>
      </c>
      <c r="D15" s="448">
        <v>0.34</v>
      </c>
      <c r="E15" s="448">
        <v>0.35</v>
      </c>
    </row>
    <row r="16" spans="1:6" ht="33.75" customHeight="1" thickBot="1" x14ac:dyDescent="0.3">
      <c r="A16" s="313" t="s">
        <v>1383</v>
      </c>
      <c r="B16" s="448">
        <v>0.35</v>
      </c>
      <c r="C16" s="448">
        <v>0.4</v>
      </c>
      <c r="D16" s="448">
        <v>0.45</v>
      </c>
      <c r="E16" s="448">
        <v>0.5</v>
      </c>
    </row>
    <row r="17" spans="1:11" ht="35.25" customHeight="1" thickBot="1" x14ac:dyDescent="0.3">
      <c r="A17" s="633" t="s">
        <v>12</v>
      </c>
      <c r="B17" s="1191" t="s">
        <v>1384</v>
      </c>
      <c r="C17" s="1192"/>
      <c r="D17" s="1192"/>
      <c r="E17" s="1193"/>
    </row>
    <row r="18" spans="1:11" ht="15.75" thickBot="1" x14ac:dyDescent="0.3">
      <c r="A18" s="1194" t="s">
        <v>969</v>
      </c>
      <c r="B18" s="1195"/>
      <c r="C18" s="1195"/>
      <c r="D18" s="1195"/>
      <c r="E18" s="1196"/>
      <c r="H18" s="451"/>
      <c r="J18" s="451"/>
    </row>
    <row r="19" spans="1:11" ht="15.75" thickBot="1" x14ac:dyDescent="0.3">
      <c r="A19" s="311" t="s">
        <v>1385</v>
      </c>
      <c r="B19" s="448">
        <v>0.3</v>
      </c>
      <c r="C19" s="448">
        <v>0.32</v>
      </c>
      <c r="D19" s="448">
        <v>0.34</v>
      </c>
      <c r="E19" s="448">
        <v>0.35</v>
      </c>
      <c r="G19" s="455"/>
    </row>
    <row r="20" spans="1:11" ht="23.25" thickBot="1" x14ac:dyDescent="0.3">
      <c r="A20" s="313" t="s">
        <v>1386</v>
      </c>
      <c r="B20" s="448">
        <v>0.35</v>
      </c>
      <c r="C20" s="448">
        <v>0.4</v>
      </c>
      <c r="D20" s="448">
        <v>0.45</v>
      </c>
      <c r="E20" s="448">
        <v>0.5</v>
      </c>
    </row>
    <row r="21" spans="1:11" ht="15.75" thickBot="1" x14ac:dyDescent="0.3">
      <c r="A21" s="1169" t="s">
        <v>971</v>
      </c>
      <c r="B21" s="1170"/>
      <c r="C21" s="1170"/>
      <c r="D21" s="1170"/>
      <c r="E21" s="1171"/>
    </row>
    <row r="22" spans="1:11" ht="15.75" thickBot="1" x14ac:dyDescent="0.3">
      <c r="A22" s="1201" t="s">
        <v>33</v>
      </c>
      <c r="B22" s="1202"/>
      <c r="C22" s="1202"/>
      <c r="D22" s="1202"/>
      <c r="E22" s="1203"/>
    </row>
    <row r="23" spans="1:11" ht="15.75" thickBot="1" x14ac:dyDescent="0.3">
      <c r="A23" s="323" t="s">
        <v>24</v>
      </c>
      <c r="B23" s="1204" t="s">
        <v>1387</v>
      </c>
      <c r="C23" s="1205"/>
      <c r="D23" s="1205"/>
      <c r="E23" s="1206"/>
    </row>
    <row r="24" spans="1:11" ht="25.5" customHeight="1" thickBot="1" x14ac:dyDescent="0.3">
      <c r="A24" s="313" t="s">
        <v>9</v>
      </c>
      <c r="B24" s="1207" t="s">
        <v>1388</v>
      </c>
      <c r="C24" s="1208"/>
      <c r="D24" s="1208"/>
      <c r="E24" s="1209"/>
    </row>
    <row r="25" spans="1:11" ht="15.75" thickBot="1" x14ac:dyDescent="0.3">
      <c r="A25" s="313" t="s">
        <v>13</v>
      </c>
      <c r="B25" s="1198" t="s">
        <v>1389</v>
      </c>
      <c r="C25" s="1199"/>
      <c r="D25" s="1199"/>
      <c r="E25" s="1200"/>
    </row>
    <row r="26" spans="1:11" x14ac:dyDescent="0.25">
      <c r="A26" s="1189"/>
      <c r="B26" s="325">
        <v>2019</v>
      </c>
      <c r="C26" s="325">
        <v>2020</v>
      </c>
      <c r="D26" s="325">
        <v>2021</v>
      </c>
      <c r="E26" s="325">
        <v>2022</v>
      </c>
    </row>
    <row r="27" spans="1:11" ht="15.75" thickBot="1" x14ac:dyDescent="0.3">
      <c r="A27" s="1190"/>
      <c r="B27" s="354" t="s">
        <v>5</v>
      </c>
      <c r="C27" s="354" t="s">
        <v>6</v>
      </c>
      <c r="D27" s="354" t="s">
        <v>6</v>
      </c>
      <c r="E27" s="354" t="s">
        <v>6</v>
      </c>
    </row>
    <row r="28" spans="1:11" ht="15.75" thickBot="1" x14ac:dyDescent="0.3">
      <c r="A28" s="313" t="s">
        <v>8</v>
      </c>
      <c r="B28" s="355">
        <v>272</v>
      </c>
      <c r="C28" s="355">
        <v>272</v>
      </c>
      <c r="D28" s="355">
        <v>272</v>
      </c>
      <c r="E28" s="355">
        <v>272</v>
      </c>
    </row>
    <row r="29" spans="1:11" ht="15.75" thickBot="1" x14ac:dyDescent="0.3">
      <c r="A29" s="313" t="s">
        <v>14</v>
      </c>
      <c r="B29" s="355">
        <v>630700</v>
      </c>
      <c r="C29" s="355">
        <v>615456</v>
      </c>
      <c r="D29" s="355">
        <v>625100</v>
      </c>
      <c r="E29" s="355">
        <v>625100</v>
      </c>
      <c r="F29" s="443"/>
    </row>
    <row r="30" spans="1:11" ht="15.75" thickBot="1" x14ac:dyDescent="0.3">
      <c r="A30" s="313" t="s">
        <v>20</v>
      </c>
      <c r="B30" s="355">
        <f>B29/B28</f>
        <v>2318.75</v>
      </c>
      <c r="C30" s="355">
        <f t="shared" ref="C30:E30" si="0">C29/C28</f>
        <v>2262.705882352941</v>
      </c>
      <c r="D30" s="355">
        <f t="shared" si="0"/>
        <v>2298.1617647058824</v>
      </c>
      <c r="E30" s="355">
        <f t="shared" si="0"/>
        <v>2298.1617647058824</v>
      </c>
    </row>
    <row r="31" spans="1:11" ht="15.75" thickBot="1" x14ac:dyDescent="0.3">
      <c r="A31" s="313" t="s">
        <v>15</v>
      </c>
      <c r="B31" s="332" t="s">
        <v>19</v>
      </c>
      <c r="C31" s="461">
        <f>C28/B28-1</f>
        <v>0</v>
      </c>
      <c r="D31" s="461">
        <f t="shared" ref="D31:E33" si="1">D28/C28-1</f>
        <v>0</v>
      </c>
      <c r="E31" s="461">
        <f t="shared" si="1"/>
        <v>0</v>
      </c>
      <c r="F31" s="443"/>
      <c r="G31" s="443"/>
      <c r="H31" s="443"/>
      <c r="I31" s="443"/>
      <c r="J31" s="443"/>
      <c r="K31" s="443"/>
    </row>
    <row r="32" spans="1:11" ht="15.75" thickBot="1" x14ac:dyDescent="0.3">
      <c r="A32" s="313" t="s">
        <v>16</v>
      </c>
      <c r="B32" s="332" t="s">
        <v>19</v>
      </c>
      <c r="C32" s="461">
        <f>C29/B29-1</f>
        <v>-2.4169969874742403E-2</v>
      </c>
      <c r="D32" s="461">
        <f t="shared" si="1"/>
        <v>1.5669682316851175E-2</v>
      </c>
      <c r="E32" s="461">
        <f t="shared" si="1"/>
        <v>0</v>
      </c>
    </row>
    <row r="33" spans="1:5" ht="15.75" thickBot="1" x14ac:dyDescent="0.3">
      <c r="A33" s="313" t="s">
        <v>17</v>
      </c>
      <c r="B33" s="332" t="s">
        <v>19</v>
      </c>
      <c r="C33" s="461">
        <f>C30/B30-1</f>
        <v>-2.4169969874742403E-2</v>
      </c>
      <c r="D33" s="461">
        <f t="shared" si="1"/>
        <v>1.5669682316851397E-2</v>
      </c>
      <c r="E33" s="461">
        <f t="shared" si="1"/>
        <v>0</v>
      </c>
    </row>
    <row r="34" spans="1:5" ht="15.75" thickBot="1" x14ac:dyDescent="0.3">
      <c r="A34" s="1210" t="s">
        <v>975</v>
      </c>
      <c r="B34" s="1211"/>
      <c r="C34" s="1211"/>
      <c r="D34" s="1211"/>
      <c r="E34" s="1212"/>
    </row>
    <row r="35" spans="1:5" x14ac:dyDescent="0.25">
      <c r="A35" s="1189"/>
      <c r="B35" s="325">
        <v>2019</v>
      </c>
      <c r="C35" s="325">
        <v>2020</v>
      </c>
      <c r="D35" s="325">
        <v>2021</v>
      </c>
      <c r="E35" s="325">
        <v>2022</v>
      </c>
    </row>
    <row r="36" spans="1:5" ht="15.75" thickBot="1" x14ac:dyDescent="0.3">
      <c r="A36" s="1190"/>
      <c r="B36" s="354" t="s">
        <v>5</v>
      </c>
      <c r="C36" s="354" t="s">
        <v>6</v>
      </c>
      <c r="D36" s="354" t="s">
        <v>6</v>
      </c>
      <c r="E36" s="354" t="s">
        <v>6</v>
      </c>
    </row>
    <row r="37" spans="1:5" ht="15.75" thickBot="1" x14ac:dyDescent="0.3">
      <c r="A37" s="462" t="s">
        <v>0</v>
      </c>
      <c r="B37" s="463">
        <f>B38+B39</f>
        <v>320018</v>
      </c>
      <c r="C37" s="463">
        <f>C38+C39</f>
        <v>320018</v>
      </c>
      <c r="D37" s="463">
        <f t="shared" ref="D37:E37" si="2">D38+D39</f>
        <v>320018</v>
      </c>
      <c r="E37" s="463">
        <f t="shared" si="2"/>
        <v>320018</v>
      </c>
    </row>
    <row r="38" spans="1:5" ht="15.75" thickBot="1" x14ac:dyDescent="0.3">
      <c r="A38" s="464" t="s">
        <v>28</v>
      </c>
      <c r="B38" s="463">
        <v>320018</v>
      </c>
      <c r="C38" s="463">
        <v>320018</v>
      </c>
      <c r="D38" s="463">
        <v>320018</v>
      </c>
      <c r="E38" s="463">
        <v>320018</v>
      </c>
    </row>
    <row r="39" spans="1:5" ht="15.75" thickBot="1" x14ac:dyDescent="0.3">
      <c r="A39" s="464" t="s">
        <v>29</v>
      </c>
      <c r="B39" s="466">
        <v>0</v>
      </c>
      <c r="C39" s="634">
        <v>0</v>
      </c>
      <c r="D39" s="634">
        <v>0</v>
      </c>
      <c r="E39" s="634">
        <v>0</v>
      </c>
    </row>
    <row r="40" spans="1:5" ht="24.75" thickBot="1" x14ac:dyDescent="0.3">
      <c r="A40" s="462" t="s">
        <v>25</v>
      </c>
      <c r="B40" s="463">
        <f>B41+B42</f>
        <v>57682</v>
      </c>
      <c r="C40" s="463">
        <f>C41+C42</f>
        <v>57438</v>
      </c>
      <c r="D40" s="463">
        <f t="shared" ref="D40:E40" si="3">D41+D42</f>
        <v>57438</v>
      </c>
      <c r="E40" s="463">
        <f t="shared" si="3"/>
        <v>57438</v>
      </c>
    </row>
    <row r="41" spans="1:5" ht="15.75" thickBot="1" x14ac:dyDescent="0.3">
      <c r="A41" s="464" t="s">
        <v>28</v>
      </c>
      <c r="B41" s="463">
        <v>57682</v>
      </c>
      <c r="C41" s="463">
        <v>57438</v>
      </c>
      <c r="D41" s="463">
        <v>57438</v>
      </c>
      <c r="E41" s="463">
        <v>57438</v>
      </c>
    </row>
    <row r="42" spans="1:5" ht="15.75" thickBot="1" x14ac:dyDescent="0.3">
      <c r="A42" s="464" t="s">
        <v>29</v>
      </c>
      <c r="B42" s="466">
        <v>0</v>
      </c>
      <c r="C42" s="463">
        <v>0</v>
      </c>
      <c r="D42" s="463">
        <v>0</v>
      </c>
      <c r="E42" s="463">
        <v>0</v>
      </c>
    </row>
    <row r="43" spans="1:5" ht="15.75" thickBot="1" x14ac:dyDescent="0.3">
      <c r="A43" s="462" t="s">
        <v>1</v>
      </c>
      <c r="B43" s="466">
        <f>B44+B45</f>
        <v>175000</v>
      </c>
      <c r="C43" s="463">
        <f>C44+C45</f>
        <v>170000</v>
      </c>
      <c r="D43" s="463">
        <f t="shared" ref="D43:E43" si="4">D44+D45</f>
        <v>170000</v>
      </c>
      <c r="E43" s="463">
        <f t="shared" si="4"/>
        <v>170000</v>
      </c>
    </row>
    <row r="44" spans="1:5" ht="15.75" thickBot="1" x14ac:dyDescent="0.3">
      <c r="A44" s="464" t="s">
        <v>28</v>
      </c>
      <c r="B44" s="466">
        <v>175000</v>
      </c>
      <c r="C44" s="463">
        <v>170000</v>
      </c>
      <c r="D44" s="463">
        <v>170000</v>
      </c>
      <c r="E44" s="463">
        <v>170000</v>
      </c>
    </row>
    <row r="45" spans="1:5" ht="15.75" thickBot="1" x14ac:dyDescent="0.3">
      <c r="A45" s="464" t="s">
        <v>29</v>
      </c>
      <c r="B45" s="466">
        <v>0</v>
      </c>
      <c r="C45" s="463">
        <v>0</v>
      </c>
      <c r="D45" s="463">
        <v>0</v>
      </c>
      <c r="E45" s="463">
        <v>0</v>
      </c>
    </row>
    <row r="46" spans="1:5" ht="15.75" thickBot="1" x14ac:dyDescent="0.3">
      <c r="A46" s="462" t="s">
        <v>2</v>
      </c>
      <c r="B46" s="466">
        <f>B47+B48</f>
        <v>0</v>
      </c>
      <c r="C46" s="463">
        <f>C47+C48</f>
        <v>0</v>
      </c>
      <c r="D46" s="466">
        <f>D47+D48</f>
        <v>0</v>
      </c>
      <c r="E46" s="463">
        <f>E47+E48</f>
        <v>0</v>
      </c>
    </row>
    <row r="47" spans="1:5" ht="15.75" thickBot="1" x14ac:dyDescent="0.3">
      <c r="A47" s="464" t="s">
        <v>28</v>
      </c>
      <c r="B47" s="466">
        <v>0</v>
      </c>
      <c r="C47" s="463">
        <v>0</v>
      </c>
      <c r="D47" s="466">
        <v>0</v>
      </c>
      <c r="E47" s="463">
        <v>0</v>
      </c>
    </row>
    <row r="48" spans="1:5" ht="15.75" thickBot="1" x14ac:dyDescent="0.3">
      <c r="A48" s="464" t="s">
        <v>29</v>
      </c>
      <c r="B48" s="466">
        <v>0</v>
      </c>
      <c r="C48" s="463">
        <v>0</v>
      </c>
      <c r="D48" s="466">
        <v>0</v>
      </c>
      <c r="E48" s="463">
        <v>0</v>
      </c>
    </row>
    <row r="49" spans="1:12" ht="15.75" thickBot="1" x14ac:dyDescent="0.3">
      <c r="A49" s="462" t="s">
        <v>21</v>
      </c>
      <c r="B49" s="466">
        <f>B50+B51</f>
        <v>0</v>
      </c>
      <c r="C49" s="463">
        <f>C50+C51</f>
        <v>0</v>
      </c>
      <c r="D49" s="466">
        <f>D50+D51</f>
        <v>0</v>
      </c>
      <c r="E49" s="463">
        <f>E50+E51</f>
        <v>0</v>
      </c>
    </row>
    <row r="50" spans="1:12" ht="15.75" thickBot="1" x14ac:dyDescent="0.3">
      <c r="A50" s="464" t="s">
        <v>28</v>
      </c>
      <c r="B50" s="466">
        <v>0</v>
      </c>
      <c r="C50" s="463">
        <v>0</v>
      </c>
      <c r="D50" s="466">
        <v>0</v>
      </c>
      <c r="E50" s="463">
        <v>0</v>
      </c>
    </row>
    <row r="51" spans="1:12" ht="15.75" thickBot="1" x14ac:dyDescent="0.3">
      <c r="A51" s="464" t="s">
        <v>29</v>
      </c>
      <c r="B51" s="466">
        <v>0</v>
      </c>
      <c r="C51" s="463">
        <v>0</v>
      </c>
      <c r="D51" s="466">
        <v>0</v>
      </c>
      <c r="E51" s="463">
        <v>0</v>
      </c>
    </row>
    <row r="52" spans="1:12" ht="15.75" thickBot="1" x14ac:dyDescent="0.3">
      <c r="A52" s="462" t="s">
        <v>22</v>
      </c>
      <c r="B52" s="466">
        <f>B53+B54</f>
        <v>28000</v>
      </c>
      <c r="C52" s="463">
        <f>C53+C54</f>
        <v>28000</v>
      </c>
      <c r="D52" s="466">
        <f>D53+D54</f>
        <v>28000</v>
      </c>
      <c r="E52" s="463">
        <f>E53+E54</f>
        <v>28000</v>
      </c>
      <c r="G52" s="443"/>
    </row>
    <row r="53" spans="1:12" ht="15.75" thickBot="1" x14ac:dyDescent="0.3">
      <c r="A53" s="464" t="s">
        <v>28</v>
      </c>
      <c r="B53" s="466">
        <v>28000</v>
      </c>
      <c r="C53" s="463">
        <v>28000</v>
      </c>
      <c r="D53" s="466">
        <v>28000</v>
      </c>
      <c r="E53" s="463">
        <v>28000</v>
      </c>
    </row>
    <row r="54" spans="1:12" ht="15.75" thickBot="1" x14ac:dyDescent="0.3">
      <c r="A54" s="464" t="s">
        <v>29</v>
      </c>
      <c r="B54" s="466">
        <v>0</v>
      </c>
      <c r="C54" s="463">
        <v>0</v>
      </c>
      <c r="D54" s="463">
        <v>0</v>
      </c>
      <c r="E54" s="463">
        <v>0</v>
      </c>
    </row>
    <row r="55" spans="1:12" ht="24.75" thickBot="1" x14ac:dyDescent="0.3">
      <c r="A55" s="462" t="s">
        <v>3</v>
      </c>
      <c r="B55" s="466">
        <f>B56+B57</f>
        <v>50000</v>
      </c>
      <c r="C55" s="463">
        <f>C56+C57</f>
        <v>40000</v>
      </c>
      <c r="D55" s="463">
        <f>D56+D57</f>
        <v>49644</v>
      </c>
      <c r="E55" s="463">
        <f>E56+E57</f>
        <v>49644</v>
      </c>
      <c r="G55" s="443"/>
      <c r="H55" s="469"/>
    </row>
    <row r="56" spans="1:12" ht="15.75" thickBot="1" x14ac:dyDescent="0.3">
      <c r="A56" s="464" t="s">
        <v>28</v>
      </c>
      <c r="B56" s="466">
        <v>50000</v>
      </c>
      <c r="C56" s="463">
        <v>40000</v>
      </c>
      <c r="D56" s="463">
        <v>49644</v>
      </c>
      <c r="E56" s="463">
        <v>49644</v>
      </c>
      <c r="J56" s="471"/>
      <c r="K56" s="471"/>
      <c r="L56" s="471"/>
    </row>
    <row r="57" spans="1:12" ht="15.75" thickBot="1" x14ac:dyDescent="0.3">
      <c r="A57" s="464" t="s">
        <v>29</v>
      </c>
      <c r="B57" s="466">
        <v>0</v>
      </c>
      <c r="C57" s="635">
        <v>0</v>
      </c>
      <c r="D57" s="635">
        <v>0</v>
      </c>
      <c r="E57" s="635">
        <v>0</v>
      </c>
    </row>
    <row r="58" spans="1:12" ht="15.75" thickBot="1" x14ac:dyDescent="0.3">
      <c r="A58" s="483" t="s">
        <v>26</v>
      </c>
      <c r="B58" s="473">
        <f>B55+B52+B49+B46+B43+B40+B37</f>
        <v>630700</v>
      </c>
      <c r="C58" s="473">
        <f>C55+C52+C49+C46+C43+C40+C37</f>
        <v>615456</v>
      </c>
      <c r="D58" s="473">
        <f t="shared" ref="D58:E58" si="5">D55+D52+D49+D46+D43+D40+D37</f>
        <v>625100</v>
      </c>
      <c r="E58" s="473">
        <f t="shared" si="5"/>
        <v>625100</v>
      </c>
    </row>
    <row r="59" spans="1:12" ht="15" customHeight="1" thickBot="1" x14ac:dyDescent="0.3">
      <c r="A59" s="636" t="s">
        <v>27</v>
      </c>
      <c r="B59" s="474">
        <f>IF(B58-B29=0,0,"Error")</f>
        <v>0</v>
      </c>
      <c r="C59" s="474">
        <f>C58-C29</f>
        <v>0</v>
      </c>
      <c r="D59" s="474">
        <f t="shared" ref="D59" si="6">IF(D58-D29=0,0,"Error")</f>
        <v>0</v>
      </c>
      <c r="E59" s="474">
        <f>E58-E29</f>
        <v>0</v>
      </c>
    </row>
    <row r="60" spans="1:12" ht="15.75" thickBot="1" x14ac:dyDescent="0.3">
      <c r="A60" s="1201" t="s">
        <v>57</v>
      </c>
      <c r="B60" s="1202"/>
      <c r="C60" s="1202"/>
      <c r="D60" s="1202"/>
      <c r="E60" s="1203"/>
    </row>
    <row r="61" spans="1:12" ht="15.75" thickBot="1" x14ac:dyDescent="0.3">
      <c r="A61" s="1201" t="s">
        <v>1128</v>
      </c>
      <c r="B61" s="1202"/>
      <c r="C61" s="1202"/>
      <c r="D61" s="1202"/>
      <c r="E61" s="1203"/>
      <c r="G61" s="597"/>
      <c r="H61" s="597"/>
      <c r="I61" s="597"/>
      <c r="J61" s="597"/>
      <c r="K61" s="597"/>
    </row>
    <row r="62" spans="1:12" ht="15.75" thickBot="1" x14ac:dyDescent="0.3">
      <c r="A62" s="485" t="s">
        <v>58</v>
      </c>
      <c r="B62" s="1213" t="s">
        <v>1390</v>
      </c>
      <c r="C62" s="1214"/>
      <c r="D62" s="1215"/>
      <c r="E62" s="1216"/>
      <c r="G62" s="637"/>
      <c r="H62" s="637"/>
      <c r="I62" s="637"/>
      <c r="J62" s="637"/>
      <c r="K62" s="637"/>
    </row>
    <row r="63" spans="1:12" ht="39" customHeight="1" thickBot="1" x14ac:dyDescent="0.3">
      <c r="A63" s="323" t="s">
        <v>75</v>
      </c>
      <c r="B63" s="638" t="s">
        <v>1391</v>
      </c>
      <c r="C63" s="386" t="s">
        <v>981</v>
      </c>
      <c r="D63" s="1217" t="s">
        <v>1392</v>
      </c>
      <c r="E63" s="1218"/>
      <c r="G63" s="1197"/>
      <c r="H63" s="1197"/>
      <c r="I63" s="1197"/>
      <c r="J63" s="1197"/>
      <c r="K63" s="1197"/>
    </row>
    <row r="64" spans="1:12" ht="15.75" thickBot="1" x14ac:dyDescent="0.3">
      <c r="A64" s="313" t="s">
        <v>9</v>
      </c>
      <c r="B64" s="1194" t="s">
        <v>1391</v>
      </c>
      <c r="C64" s="1195"/>
      <c r="D64" s="1195"/>
      <c r="E64" s="1196"/>
      <c r="G64" s="1197"/>
      <c r="H64" s="1197"/>
      <c r="I64" s="1197"/>
      <c r="J64" s="1197"/>
      <c r="K64" s="1197"/>
    </row>
    <row r="65" spans="1:11" ht="15.75" thickBot="1" x14ac:dyDescent="0.3">
      <c r="A65" s="313" t="s">
        <v>13</v>
      </c>
      <c r="B65" s="1198" t="s">
        <v>1393</v>
      </c>
      <c r="C65" s="1199"/>
      <c r="D65" s="1199"/>
      <c r="E65" s="1200"/>
      <c r="G65" s="1197"/>
      <c r="H65" s="1197"/>
      <c r="I65" s="1197"/>
      <c r="J65" s="1197"/>
      <c r="K65" s="1197"/>
    </row>
    <row r="66" spans="1:11" x14ac:dyDescent="0.25">
      <c r="A66" s="1189"/>
      <c r="B66" s="325">
        <v>2019</v>
      </c>
      <c r="C66" s="325">
        <v>2020</v>
      </c>
      <c r="D66" s="325">
        <v>2021</v>
      </c>
      <c r="E66" s="325">
        <v>2022</v>
      </c>
      <c r="G66" s="519"/>
      <c r="H66" s="519"/>
      <c r="I66" s="519"/>
      <c r="J66" s="519"/>
      <c r="K66" s="519"/>
    </row>
    <row r="67" spans="1:11" ht="15.75" thickBot="1" x14ac:dyDescent="0.3">
      <c r="A67" s="1190"/>
      <c r="B67" s="354" t="s">
        <v>5</v>
      </c>
      <c r="C67" s="354" t="s">
        <v>6</v>
      </c>
      <c r="D67" s="354" t="s">
        <v>6</v>
      </c>
      <c r="E67" s="354" t="s">
        <v>6</v>
      </c>
    </row>
    <row r="68" spans="1:11" ht="15.75" thickBot="1" x14ac:dyDescent="0.3">
      <c r="A68" s="313" t="s">
        <v>8</v>
      </c>
      <c r="B68" s="355">
        <v>19</v>
      </c>
      <c r="C68" s="355">
        <v>28</v>
      </c>
      <c r="D68" s="355">
        <v>112</v>
      </c>
      <c r="E68" s="639">
        <v>20</v>
      </c>
    </row>
    <row r="69" spans="1:11" ht="15.75" thickBot="1" x14ac:dyDescent="0.3">
      <c r="A69" s="313" t="s">
        <v>14</v>
      </c>
      <c r="B69" s="355">
        <v>966</v>
      </c>
      <c r="C69" s="355">
        <v>1493</v>
      </c>
      <c r="D69" s="355">
        <v>5600</v>
      </c>
      <c r="E69" s="639">
        <v>2000</v>
      </c>
    </row>
    <row r="70" spans="1:11" ht="15.75" thickBot="1" x14ac:dyDescent="0.3">
      <c r="A70" s="313" t="s">
        <v>20</v>
      </c>
      <c r="B70" s="355">
        <f>B69/B68</f>
        <v>50.842105263157897</v>
      </c>
      <c r="C70" s="355">
        <f t="shared" ref="C70:E70" si="7">C69/C68</f>
        <v>53.321428571428569</v>
      </c>
      <c r="D70" s="355">
        <f t="shared" si="7"/>
        <v>50</v>
      </c>
      <c r="E70" s="355">
        <f t="shared" si="7"/>
        <v>100</v>
      </c>
    </row>
    <row r="71" spans="1:11" ht="15.75" thickBot="1" x14ac:dyDescent="0.3">
      <c r="A71" s="313" t="s">
        <v>15</v>
      </c>
      <c r="B71" s="332" t="s">
        <v>19</v>
      </c>
      <c r="C71" s="461">
        <f>C68/B68-1</f>
        <v>0.47368421052631571</v>
      </c>
      <c r="D71" s="461">
        <f t="shared" ref="D71:E73" si="8">D68/C68-1</f>
        <v>3</v>
      </c>
      <c r="E71" s="461">
        <f t="shared" si="8"/>
        <v>-0.8214285714285714</v>
      </c>
      <c r="F71" s="390"/>
    </row>
    <row r="72" spans="1:11" ht="15.75" thickBot="1" x14ac:dyDescent="0.3">
      <c r="A72" s="313" t="s">
        <v>16</v>
      </c>
      <c r="B72" s="332" t="s">
        <v>19</v>
      </c>
      <c r="C72" s="461">
        <f>C69/B69-1</f>
        <v>0.54554865424430643</v>
      </c>
      <c r="D72" s="461">
        <f t="shared" si="8"/>
        <v>2.7508372404554589</v>
      </c>
      <c r="E72" s="461">
        <f t="shared" si="8"/>
        <v>-0.64285714285714279</v>
      </c>
      <c r="G72" s="443"/>
      <c r="H72" s="443"/>
      <c r="I72" s="443"/>
      <c r="J72" s="443"/>
      <c r="K72" s="443"/>
    </row>
    <row r="73" spans="1:11" ht="15.75" thickBot="1" x14ac:dyDescent="0.3">
      <c r="A73" s="313" t="s">
        <v>17</v>
      </c>
      <c r="B73" s="332" t="s">
        <v>19</v>
      </c>
      <c r="C73" s="461">
        <f>C70/B70-1</f>
        <v>4.8765158237207729E-2</v>
      </c>
      <c r="D73" s="461">
        <f t="shared" si="8"/>
        <v>-6.2290689886135286E-2</v>
      </c>
      <c r="E73" s="461">
        <f t="shared" si="8"/>
        <v>1</v>
      </c>
    </row>
    <row r="74" spans="1:11" ht="15.75" thickBot="1" x14ac:dyDescent="0.3">
      <c r="A74" s="1210" t="s">
        <v>1134</v>
      </c>
      <c r="B74" s="1211"/>
      <c r="C74" s="1211"/>
      <c r="D74" s="1211"/>
      <c r="E74" s="1212"/>
    </row>
    <row r="75" spans="1:11" x14ac:dyDescent="0.25">
      <c r="A75" s="1189"/>
      <c r="B75" s="325">
        <v>2019</v>
      </c>
      <c r="C75" s="325">
        <v>2020</v>
      </c>
      <c r="D75" s="325">
        <v>2021</v>
      </c>
      <c r="E75" s="325">
        <v>2022</v>
      </c>
    </row>
    <row r="76" spans="1:11" ht="15.75" thickBot="1" x14ac:dyDescent="0.3">
      <c r="A76" s="1190"/>
      <c r="B76" s="354" t="s">
        <v>5</v>
      </c>
      <c r="C76" s="354" t="s">
        <v>6</v>
      </c>
      <c r="D76" s="354" t="s">
        <v>6</v>
      </c>
      <c r="E76" s="354" t="s">
        <v>6</v>
      </c>
    </row>
    <row r="77" spans="1:11" ht="15.75" thickBot="1" x14ac:dyDescent="0.3">
      <c r="A77" s="462" t="s">
        <v>59</v>
      </c>
      <c r="B77" s="463">
        <f>B78+B79+B80+B81</f>
        <v>0</v>
      </c>
      <c r="C77" s="463">
        <f t="shared" ref="C77:E77" si="9">C78+C79+C80+C81</f>
        <v>0</v>
      </c>
      <c r="D77" s="463">
        <f t="shared" si="9"/>
        <v>0</v>
      </c>
      <c r="E77" s="463">
        <f t="shared" si="9"/>
        <v>0</v>
      </c>
    </row>
    <row r="78" spans="1:11" ht="15.75" thickBot="1" x14ac:dyDescent="0.3">
      <c r="A78" s="464" t="s">
        <v>28</v>
      </c>
      <c r="B78" s="463"/>
      <c r="C78" s="463"/>
      <c r="D78" s="463"/>
      <c r="E78" s="463"/>
    </row>
    <row r="79" spans="1:11" ht="15.75" thickBot="1" x14ac:dyDescent="0.3">
      <c r="A79" s="464" t="s">
        <v>60</v>
      </c>
      <c r="B79" s="463"/>
      <c r="C79" s="463"/>
      <c r="D79" s="463"/>
      <c r="E79" s="463"/>
    </row>
    <row r="80" spans="1:11" ht="15.75" thickBot="1" x14ac:dyDescent="0.3">
      <c r="A80" s="464" t="s">
        <v>42</v>
      </c>
      <c r="B80" s="463"/>
      <c r="C80" s="463"/>
      <c r="D80" s="463"/>
      <c r="E80" s="463"/>
    </row>
    <row r="81" spans="1:11" ht="15.75" thickBot="1" x14ac:dyDescent="0.3">
      <c r="A81" s="464" t="s">
        <v>43</v>
      </c>
      <c r="B81" s="463"/>
      <c r="C81" s="463"/>
      <c r="D81" s="463"/>
      <c r="E81" s="463"/>
    </row>
    <row r="82" spans="1:11" ht="15.75" thickBot="1" x14ac:dyDescent="0.3">
      <c r="A82" s="462" t="s">
        <v>61</v>
      </c>
      <c r="B82" s="355">
        <v>966</v>
      </c>
      <c r="C82" s="463">
        <v>1493</v>
      </c>
      <c r="D82" s="463">
        <v>5600</v>
      </c>
      <c r="E82" s="463">
        <v>2000</v>
      </c>
    </row>
    <row r="83" spans="1:11" ht="15.75" thickBot="1" x14ac:dyDescent="0.3">
      <c r="A83" s="464" t="s">
        <v>28</v>
      </c>
      <c r="B83" s="466">
        <v>966</v>
      </c>
      <c r="C83" s="463">
        <v>1493</v>
      </c>
      <c r="D83" s="463">
        <v>5600</v>
      </c>
      <c r="E83" s="463">
        <v>2000</v>
      </c>
    </row>
    <row r="84" spans="1:11" ht="15.75" thickBot="1" x14ac:dyDescent="0.3">
      <c r="A84" s="464" t="s">
        <v>60</v>
      </c>
      <c r="B84" s="466"/>
      <c r="C84" s="463"/>
      <c r="D84" s="463"/>
      <c r="E84" s="463"/>
    </row>
    <row r="85" spans="1:11" ht="15.75" thickBot="1" x14ac:dyDescent="0.3">
      <c r="A85" s="464" t="s">
        <v>42</v>
      </c>
      <c r="B85" s="466"/>
      <c r="C85" s="463"/>
      <c r="D85" s="463"/>
      <c r="E85" s="463"/>
    </row>
    <row r="86" spans="1:11" ht="15.75" thickBot="1" x14ac:dyDescent="0.3">
      <c r="A86" s="464" t="s">
        <v>43</v>
      </c>
      <c r="B86" s="466"/>
      <c r="C86" s="463"/>
      <c r="D86" s="463"/>
      <c r="E86" s="463"/>
    </row>
    <row r="87" spans="1:11" ht="15.75" thickBot="1" x14ac:dyDescent="0.3">
      <c r="A87" s="494" t="s">
        <v>26</v>
      </c>
      <c r="B87" s="466">
        <f>B77+B82</f>
        <v>966</v>
      </c>
      <c r="C87" s="466">
        <f t="shared" ref="C87:E87" si="10">C77+C82</f>
        <v>1493</v>
      </c>
      <c r="D87" s="466">
        <f t="shared" si="10"/>
        <v>5600</v>
      </c>
      <c r="E87" s="466">
        <f t="shared" si="10"/>
        <v>2000</v>
      </c>
    </row>
    <row r="88" spans="1:11" ht="15.75" thickBot="1" x14ac:dyDescent="0.3">
      <c r="A88" s="485" t="s">
        <v>58</v>
      </c>
      <c r="B88" s="1213" t="s">
        <v>1394</v>
      </c>
      <c r="C88" s="1214"/>
      <c r="D88" s="1215"/>
      <c r="E88" s="1216"/>
    </row>
    <row r="89" spans="1:11" ht="45.75" thickBot="1" x14ac:dyDescent="0.3">
      <c r="A89" s="323" t="s">
        <v>40</v>
      </c>
      <c r="B89" s="638" t="s">
        <v>1395</v>
      </c>
      <c r="C89" s="386" t="s">
        <v>981</v>
      </c>
      <c r="D89" s="1217" t="s">
        <v>1396</v>
      </c>
      <c r="E89" s="1218"/>
      <c r="G89" s="637"/>
      <c r="H89" s="637"/>
      <c r="I89" s="637"/>
      <c r="J89" s="637"/>
      <c r="K89" s="637"/>
    </row>
    <row r="90" spans="1:11" ht="15.75" thickBot="1" x14ac:dyDescent="0.3">
      <c r="A90" s="313" t="s">
        <v>9</v>
      </c>
      <c r="B90" s="1194" t="s">
        <v>1397</v>
      </c>
      <c r="C90" s="1195"/>
      <c r="D90" s="1195"/>
      <c r="E90" s="1196"/>
      <c r="G90" s="1197"/>
      <c r="H90" s="1197"/>
      <c r="I90" s="1197"/>
      <c r="J90" s="1197"/>
      <c r="K90" s="1197"/>
    </row>
    <row r="91" spans="1:11" ht="15.75" thickBot="1" x14ac:dyDescent="0.3">
      <c r="A91" s="313" t="s">
        <v>13</v>
      </c>
      <c r="B91" s="1198" t="s">
        <v>1398</v>
      </c>
      <c r="C91" s="1199"/>
      <c r="D91" s="1199"/>
      <c r="E91" s="1200"/>
      <c r="G91" s="1197"/>
      <c r="H91" s="1197"/>
      <c r="I91" s="1197"/>
      <c r="J91" s="1197"/>
      <c r="K91" s="1197"/>
    </row>
    <row r="92" spans="1:11" x14ac:dyDescent="0.25">
      <c r="A92" s="1189"/>
      <c r="B92" s="325">
        <v>2019</v>
      </c>
      <c r="C92" s="325">
        <v>2020</v>
      </c>
      <c r="D92" s="325">
        <v>2021</v>
      </c>
      <c r="E92" s="325">
        <v>2022</v>
      </c>
      <c r="G92" s="1197"/>
      <c r="H92" s="1197"/>
      <c r="I92" s="1197"/>
      <c r="J92" s="1197"/>
      <c r="K92" s="1197"/>
    </row>
    <row r="93" spans="1:11" ht="15.75" thickBot="1" x14ac:dyDescent="0.3">
      <c r="A93" s="1190"/>
      <c r="B93" s="354" t="s">
        <v>5</v>
      </c>
      <c r="C93" s="354" t="s">
        <v>6</v>
      </c>
      <c r="D93" s="354" t="s">
        <v>6</v>
      </c>
      <c r="E93" s="354" t="s">
        <v>6</v>
      </c>
    </row>
    <row r="94" spans="1:11" ht="15.75" thickBot="1" x14ac:dyDescent="0.3">
      <c r="A94" s="313" t="s">
        <v>8</v>
      </c>
      <c r="B94" s="355">
        <v>1</v>
      </c>
      <c r="C94" s="355">
        <v>0</v>
      </c>
      <c r="D94" s="355">
        <v>0</v>
      </c>
      <c r="E94" s="355">
        <v>0</v>
      </c>
    </row>
    <row r="95" spans="1:11" ht="15.75" thickBot="1" x14ac:dyDescent="0.3">
      <c r="A95" s="313" t="s">
        <v>14</v>
      </c>
      <c r="B95" s="355">
        <v>300</v>
      </c>
      <c r="C95" s="355">
        <v>0</v>
      </c>
      <c r="D95" s="355">
        <v>0</v>
      </c>
      <c r="E95" s="355">
        <v>0</v>
      </c>
    </row>
    <row r="96" spans="1:11" ht="15.75" thickBot="1" x14ac:dyDescent="0.3">
      <c r="A96" s="313" t="s">
        <v>20</v>
      </c>
      <c r="B96" s="355">
        <f>B95/B94</f>
        <v>300</v>
      </c>
      <c r="C96" s="355" t="e">
        <f t="shared" ref="C96:E96" si="11">C95/C94</f>
        <v>#DIV/0!</v>
      </c>
      <c r="D96" s="355" t="e">
        <f t="shared" si="11"/>
        <v>#DIV/0!</v>
      </c>
      <c r="E96" s="355" t="e">
        <f t="shared" si="11"/>
        <v>#DIV/0!</v>
      </c>
    </row>
    <row r="97" spans="1:11" ht="15.75" thickBot="1" x14ac:dyDescent="0.3">
      <c r="A97" s="313" t="s">
        <v>15</v>
      </c>
      <c r="B97" s="332" t="s">
        <v>19</v>
      </c>
      <c r="C97" s="461">
        <f>C94/B94-1</f>
        <v>-1</v>
      </c>
      <c r="D97" s="461" t="e">
        <f t="shared" ref="D97:E99" si="12">D94/C94-1</f>
        <v>#DIV/0!</v>
      </c>
      <c r="E97" s="461" t="e">
        <f t="shared" si="12"/>
        <v>#DIV/0!</v>
      </c>
    </row>
    <row r="98" spans="1:11" ht="15.75" thickBot="1" x14ac:dyDescent="0.3">
      <c r="A98" s="313" t="s">
        <v>16</v>
      </c>
      <c r="B98" s="332" t="s">
        <v>19</v>
      </c>
      <c r="C98" s="461">
        <f>C95/B95-1</f>
        <v>-1</v>
      </c>
      <c r="D98" s="461" t="e">
        <f t="shared" si="12"/>
        <v>#DIV/0!</v>
      </c>
      <c r="E98" s="461" t="e">
        <f t="shared" si="12"/>
        <v>#DIV/0!</v>
      </c>
    </row>
    <row r="99" spans="1:11" ht="15.75" thickBot="1" x14ac:dyDescent="0.3">
      <c r="A99" s="313" t="s">
        <v>17</v>
      </c>
      <c r="B99" s="332" t="s">
        <v>19</v>
      </c>
      <c r="C99" s="461" t="e">
        <f>C96/B96-1</f>
        <v>#DIV/0!</v>
      </c>
      <c r="D99" s="461" t="e">
        <f t="shared" si="12"/>
        <v>#DIV/0!</v>
      </c>
      <c r="E99" s="461" t="e">
        <f t="shared" si="12"/>
        <v>#DIV/0!</v>
      </c>
      <c r="G99" s="443"/>
      <c r="H99" s="443"/>
      <c r="I99" s="443"/>
      <c r="J99" s="443"/>
      <c r="K99" s="443"/>
    </row>
    <row r="100" spans="1:11" ht="15.75" thickBot="1" x14ac:dyDescent="0.3">
      <c r="A100" s="1210" t="s">
        <v>985</v>
      </c>
      <c r="B100" s="1211"/>
      <c r="C100" s="1211"/>
      <c r="D100" s="1211"/>
      <c r="E100" s="1212"/>
    </row>
    <row r="101" spans="1:11" x14ac:dyDescent="0.25">
      <c r="A101" s="1189"/>
      <c r="B101" s="325">
        <v>2019</v>
      </c>
      <c r="C101" s="325">
        <v>2020</v>
      </c>
      <c r="D101" s="325">
        <v>2021</v>
      </c>
      <c r="E101" s="325">
        <v>2022</v>
      </c>
    </row>
    <row r="102" spans="1:11" ht="15.75" thickBot="1" x14ac:dyDescent="0.3">
      <c r="A102" s="1190"/>
      <c r="B102" s="354" t="s">
        <v>5</v>
      </c>
      <c r="C102" s="354" t="s">
        <v>6</v>
      </c>
      <c r="D102" s="354" t="s">
        <v>6</v>
      </c>
      <c r="E102" s="354" t="s">
        <v>6</v>
      </c>
    </row>
    <row r="103" spans="1:11" ht="15.75" thickBot="1" x14ac:dyDescent="0.3">
      <c r="A103" s="462" t="s">
        <v>59</v>
      </c>
      <c r="B103" s="463">
        <f>B104+B105+B106+B107</f>
        <v>0</v>
      </c>
      <c r="C103" s="463">
        <f t="shared" ref="C103:E103" si="13">C104+C105+C106+C107</f>
        <v>0</v>
      </c>
      <c r="D103" s="463">
        <f t="shared" si="13"/>
        <v>0</v>
      </c>
      <c r="E103" s="463">
        <f t="shared" si="13"/>
        <v>0</v>
      </c>
    </row>
    <row r="104" spans="1:11" ht="15.75" thickBot="1" x14ac:dyDescent="0.3">
      <c r="A104" s="464" t="s">
        <v>28</v>
      </c>
      <c r="B104" s="463"/>
      <c r="C104" s="463"/>
      <c r="D104" s="463"/>
      <c r="E104" s="463"/>
    </row>
    <row r="105" spans="1:11" ht="15.75" thickBot="1" x14ac:dyDescent="0.3">
      <c r="A105" s="464" t="s">
        <v>60</v>
      </c>
      <c r="B105" s="463"/>
      <c r="C105" s="463"/>
      <c r="D105" s="463"/>
      <c r="E105" s="463"/>
    </row>
    <row r="106" spans="1:11" ht="15.75" thickBot="1" x14ac:dyDescent="0.3">
      <c r="A106" s="464" t="s">
        <v>42</v>
      </c>
      <c r="B106" s="463"/>
      <c r="C106" s="463"/>
      <c r="D106" s="463"/>
      <c r="E106" s="463"/>
    </row>
    <row r="107" spans="1:11" ht="15.75" thickBot="1" x14ac:dyDescent="0.3">
      <c r="A107" s="464" t="s">
        <v>43</v>
      </c>
      <c r="B107" s="463"/>
      <c r="C107" s="463"/>
      <c r="D107" s="463"/>
      <c r="E107" s="463"/>
    </row>
    <row r="108" spans="1:11" ht="15.75" thickBot="1" x14ac:dyDescent="0.3">
      <c r="A108" s="462" t="s">
        <v>61</v>
      </c>
      <c r="B108" s="466">
        <v>300</v>
      </c>
      <c r="C108" s="466">
        <f t="shared" ref="C108:E108" si="14">C109+C110+C111+C112</f>
        <v>0</v>
      </c>
      <c r="D108" s="466">
        <f t="shared" si="14"/>
        <v>0</v>
      </c>
      <c r="E108" s="466">
        <f t="shared" si="14"/>
        <v>0</v>
      </c>
    </row>
    <row r="109" spans="1:11" ht="15.75" thickBot="1" x14ac:dyDescent="0.3">
      <c r="A109" s="464" t="s">
        <v>28</v>
      </c>
      <c r="B109" s="466">
        <f>B108</f>
        <v>300</v>
      </c>
      <c r="C109" s="463">
        <v>0</v>
      </c>
      <c r="D109" s="463">
        <v>0</v>
      </c>
      <c r="E109" s="463">
        <v>0</v>
      </c>
    </row>
    <row r="110" spans="1:11" ht="15.75" thickBot="1" x14ac:dyDescent="0.3">
      <c r="A110" s="464" t="s">
        <v>60</v>
      </c>
      <c r="B110" s="466"/>
      <c r="C110" s="463"/>
      <c r="D110" s="463"/>
      <c r="E110" s="463"/>
    </row>
    <row r="111" spans="1:11" ht="15.75" thickBot="1" x14ac:dyDescent="0.3">
      <c r="A111" s="464" t="s">
        <v>42</v>
      </c>
      <c r="B111" s="466"/>
      <c r="C111" s="463"/>
      <c r="D111" s="463"/>
      <c r="E111" s="463"/>
    </row>
    <row r="112" spans="1:11" ht="15.75" thickBot="1" x14ac:dyDescent="0.3">
      <c r="A112" s="464" t="s">
        <v>43</v>
      </c>
      <c r="B112" s="466"/>
      <c r="C112" s="463"/>
      <c r="D112" s="463"/>
      <c r="E112" s="463"/>
    </row>
    <row r="113" spans="1:11" ht="15.75" thickBot="1" x14ac:dyDescent="0.3">
      <c r="A113" s="490" t="s">
        <v>35</v>
      </c>
      <c r="B113" s="466">
        <f>B103+B108</f>
        <v>300</v>
      </c>
      <c r="C113" s="466">
        <f t="shared" ref="C113:E113" si="15">C103+C108</f>
        <v>0</v>
      </c>
      <c r="D113" s="466">
        <f t="shared" si="15"/>
        <v>0</v>
      </c>
      <c r="E113" s="466">
        <f t="shared" si="15"/>
        <v>0</v>
      </c>
    </row>
    <row r="114" spans="1:11" ht="45.75" thickBot="1" x14ac:dyDescent="0.3">
      <c r="A114" s="640" t="s">
        <v>1399</v>
      </c>
      <c r="B114" s="641" t="s">
        <v>1400</v>
      </c>
      <c r="C114" s="386" t="s">
        <v>981</v>
      </c>
      <c r="D114" s="1217" t="s">
        <v>1401</v>
      </c>
      <c r="E114" s="1218"/>
    </row>
    <row r="115" spans="1:11" ht="15.75" thickBot="1" x14ac:dyDescent="0.3">
      <c r="A115" s="313" t="s">
        <v>9</v>
      </c>
      <c r="B115" s="1194" t="s">
        <v>1402</v>
      </c>
      <c r="C115" s="1195"/>
      <c r="D115" s="1195"/>
      <c r="E115" s="1196"/>
    </row>
    <row r="116" spans="1:11" ht="15.75" thickBot="1" x14ac:dyDescent="0.3">
      <c r="A116" s="313" t="s">
        <v>13</v>
      </c>
      <c r="B116" s="1198" t="s">
        <v>1403</v>
      </c>
      <c r="C116" s="1199"/>
      <c r="D116" s="1199"/>
      <c r="E116" s="1200"/>
    </row>
    <row r="117" spans="1:11" x14ac:dyDescent="0.25">
      <c r="A117" s="1189"/>
      <c r="B117" s="325">
        <v>2019</v>
      </c>
      <c r="C117" s="325">
        <v>2020</v>
      </c>
      <c r="D117" s="325">
        <v>2021</v>
      </c>
      <c r="E117" s="325">
        <v>2022</v>
      </c>
    </row>
    <row r="118" spans="1:11" ht="15.75" thickBot="1" x14ac:dyDescent="0.3">
      <c r="A118" s="1190"/>
      <c r="B118" s="354" t="s">
        <v>5</v>
      </c>
      <c r="C118" s="354" t="s">
        <v>6</v>
      </c>
      <c r="D118" s="354" t="s">
        <v>6</v>
      </c>
      <c r="E118" s="354" t="s">
        <v>6</v>
      </c>
    </row>
    <row r="119" spans="1:11" ht="15.75" thickBot="1" x14ac:dyDescent="0.3">
      <c r="A119" s="313" t="s">
        <v>8</v>
      </c>
      <c r="B119" s="332">
        <v>1</v>
      </c>
      <c r="C119" s="332">
        <v>1</v>
      </c>
      <c r="D119" s="332">
        <v>0</v>
      </c>
      <c r="E119" s="332">
        <v>0</v>
      </c>
    </row>
    <row r="120" spans="1:11" ht="15.75" thickBot="1" x14ac:dyDescent="0.3">
      <c r="A120" s="313" t="s">
        <v>14</v>
      </c>
      <c r="B120" s="355">
        <v>9700</v>
      </c>
      <c r="C120" s="355">
        <v>6913</v>
      </c>
      <c r="D120" s="355">
        <v>0</v>
      </c>
      <c r="E120" s="355">
        <v>0</v>
      </c>
    </row>
    <row r="121" spans="1:11" ht="15.75" thickBot="1" x14ac:dyDescent="0.3">
      <c r="A121" s="313" t="s">
        <v>20</v>
      </c>
      <c r="B121" s="355">
        <f>B120/B119</f>
        <v>9700</v>
      </c>
      <c r="C121" s="355">
        <f t="shared" ref="C121:E121" si="16">C120/C119</f>
        <v>6913</v>
      </c>
      <c r="D121" s="355" t="e">
        <f t="shared" si="16"/>
        <v>#DIV/0!</v>
      </c>
      <c r="E121" s="355" t="e">
        <f t="shared" si="16"/>
        <v>#DIV/0!</v>
      </c>
    </row>
    <row r="122" spans="1:11" ht="15.75" thickBot="1" x14ac:dyDescent="0.3">
      <c r="A122" s="313" t="s">
        <v>15</v>
      </c>
      <c r="B122" s="332" t="s">
        <v>19</v>
      </c>
      <c r="C122" s="461">
        <f>C119/B119-1</f>
        <v>0</v>
      </c>
      <c r="D122" s="461">
        <f t="shared" ref="D122:E124" si="17">D119/C119-1</f>
        <v>-1</v>
      </c>
      <c r="E122" s="461" t="e">
        <f t="shared" si="17"/>
        <v>#DIV/0!</v>
      </c>
    </row>
    <row r="123" spans="1:11" ht="15.75" thickBot="1" x14ac:dyDescent="0.3">
      <c r="A123" s="313" t="s">
        <v>16</v>
      </c>
      <c r="B123" s="332" t="s">
        <v>19</v>
      </c>
      <c r="C123" s="461">
        <f>C120/B120-1</f>
        <v>-0.287319587628866</v>
      </c>
      <c r="D123" s="461">
        <f t="shared" si="17"/>
        <v>-1</v>
      </c>
      <c r="E123" s="461" t="e">
        <f t="shared" si="17"/>
        <v>#DIV/0!</v>
      </c>
    </row>
    <row r="124" spans="1:11" ht="15.75" thickBot="1" x14ac:dyDescent="0.3">
      <c r="A124" s="313" t="s">
        <v>17</v>
      </c>
      <c r="B124" s="332" t="s">
        <v>19</v>
      </c>
      <c r="C124" s="461">
        <f>C121/B121-1</f>
        <v>-0.287319587628866</v>
      </c>
      <c r="D124" s="461" t="e">
        <f t="shared" si="17"/>
        <v>#DIV/0!</v>
      </c>
      <c r="E124" s="461" t="e">
        <f t="shared" si="17"/>
        <v>#DIV/0!</v>
      </c>
      <c r="G124" s="443"/>
      <c r="H124" s="443"/>
      <c r="I124" s="443"/>
      <c r="J124" s="443"/>
      <c r="K124" s="443"/>
    </row>
    <row r="125" spans="1:11" ht="15.75" thickBot="1" x14ac:dyDescent="0.3">
      <c r="A125" s="1210" t="s">
        <v>991</v>
      </c>
      <c r="B125" s="1211"/>
      <c r="C125" s="1211"/>
      <c r="D125" s="1211"/>
      <c r="E125" s="1212"/>
    </row>
    <row r="126" spans="1:11" x14ac:dyDescent="0.25">
      <c r="A126" s="1189"/>
      <c r="B126" s="325">
        <v>2019</v>
      </c>
      <c r="C126" s="325">
        <v>2020</v>
      </c>
      <c r="D126" s="325">
        <v>2021</v>
      </c>
      <c r="E126" s="325">
        <v>2022</v>
      </c>
    </row>
    <row r="127" spans="1:11" ht="15.75" thickBot="1" x14ac:dyDescent="0.3">
      <c r="A127" s="1190"/>
      <c r="B127" s="354" t="s">
        <v>5</v>
      </c>
      <c r="C127" s="354" t="s">
        <v>6</v>
      </c>
      <c r="D127" s="354" t="s">
        <v>6</v>
      </c>
      <c r="E127" s="354" t="s">
        <v>6</v>
      </c>
    </row>
    <row r="128" spans="1:11" ht="15.75" thickBot="1" x14ac:dyDescent="0.3">
      <c r="A128" s="462" t="s">
        <v>59</v>
      </c>
      <c r="B128" s="463">
        <f>B129+B130+B131+B132</f>
        <v>0</v>
      </c>
      <c r="C128" s="463">
        <f t="shared" ref="C128:E128" si="18">C129+C130+C131+C132</f>
        <v>0</v>
      </c>
      <c r="D128" s="463">
        <f t="shared" si="18"/>
        <v>0</v>
      </c>
      <c r="E128" s="463">
        <f t="shared" si="18"/>
        <v>0</v>
      </c>
    </row>
    <row r="129" spans="1:5" ht="15.75" thickBot="1" x14ac:dyDescent="0.3">
      <c r="A129" s="464" t="s">
        <v>28</v>
      </c>
      <c r="B129" s="463"/>
      <c r="C129" s="463"/>
      <c r="D129" s="463"/>
      <c r="E129" s="463"/>
    </row>
    <row r="130" spans="1:5" ht="15.75" thickBot="1" x14ac:dyDescent="0.3">
      <c r="A130" s="464" t="s">
        <v>60</v>
      </c>
      <c r="B130" s="463"/>
      <c r="C130" s="463"/>
      <c r="D130" s="463"/>
      <c r="E130" s="463"/>
    </row>
    <row r="131" spans="1:5" ht="15.75" thickBot="1" x14ac:dyDescent="0.3">
      <c r="A131" s="464" t="s">
        <v>42</v>
      </c>
      <c r="B131" s="463"/>
      <c r="C131" s="463"/>
      <c r="D131" s="463"/>
      <c r="E131" s="463"/>
    </row>
    <row r="132" spans="1:5" ht="15.75" thickBot="1" x14ac:dyDescent="0.3">
      <c r="A132" s="464" t="s">
        <v>43</v>
      </c>
      <c r="B132" s="463"/>
      <c r="C132" s="463"/>
      <c r="D132" s="463"/>
      <c r="E132" s="463"/>
    </row>
    <row r="133" spans="1:5" ht="15.75" thickBot="1" x14ac:dyDescent="0.3">
      <c r="A133" s="462" t="s">
        <v>61</v>
      </c>
      <c r="B133" s="355">
        <v>9700</v>
      </c>
      <c r="C133" s="355">
        <v>6913</v>
      </c>
      <c r="D133" s="355">
        <v>0</v>
      </c>
      <c r="E133" s="355">
        <v>0</v>
      </c>
    </row>
    <row r="134" spans="1:5" ht="15.75" thickBot="1" x14ac:dyDescent="0.3">
      <c r="A134" s="464" t="s">
        <v>28</v>
      </c>
      <c r="B134" s="466">
        <v>9700</v>
      </c>
      <c r="C134" s="463">
        <v>6913</v>
      </c>
      <c r="D134" s="463">
        <v>0</v>
      </c>
      <c r="E134" s="463">
        <v>0</v>
      </c>
    </row>
    <row r="135" spans="1:5" ht="15.75" thickBot="1" x14ac:dyDescent="0.3">
      <c r="A135" s="464" t="s">
        <v>60</v>
      </c>
      <c r="B135" s="466"/>
      <c r="C135" s="463"/>
      <c r="D135" s="463"/>
      <c r="E135" s="463"/>
    </row>
    <row r="136" spans="1:5" ht="15.75" thickBot="1" x14ac:dyDescent="0.3">
      <c r="A136" s="464" t="s">
        <v>42</v>
      </c>
      <c r="B136" s="466"/>
      <c r="C136" s="463"/>
      <c r="D136" s="463"/>
      <c r="E136" s="463"/>
    </row>
    <row r="137" spans="1:5" ht="15.75" thickBot="1" x14ac:dyDescent="0.3">
      <c r="A137" s="545" t="s">
        <v>43</v>
      </c>
      <c r="B137" s="466"/>
      <c r="C137" s="463"/>
      <c r="D137" s="463"/>
      <c r="E137" s="463"/>
    </row>
    <row r="138" spans="1:5" ht="15.75" thickBot="1" x14ac:dyDescent="0.3">
      <c r="A138" s="642" t="s">
        <v>1404</v>
      </c>
      <c r="B138" s="466">
        <f>B128+B133</f>
        <v>9700</v>
      </c>
      <c r="C138" s="466">
        <f t="shared" ref="C138:E138" si="19">C128+C133</f>
        <v>6913</v>
      </c>
      <c r="D138" s="466">
        <f t="shared" si="19"/>
        <v>0</v>
      </c>
      <c r="E138" s="466">
        <f t="shared" si="19"/>
        <v>0</v>
      </c>
    </row>
    <row r="139" spans="1:5" ht="34.5" thickBot="1" x14ac:dyDescent="0.3">
      <c r="A139" s="640" t="s">
        <v>62</v>
      </c>
      <c r="B139" s="588" t="s">
        <v>1405</v>
      </c>
      <c r="C139" s="433" t="s">
        <v>981</v>
      </c>
      <c r="D139" s="643" t="s">
        <v>1406</v>
      </c>
      <c r="E139" s="515"/>
    </row>
    <row r="140" spans="1:5" ht="15.75" thickBot="1" x14ac:dyDescent="0.3">
      <c r="A140" s="313" t="s">
        <v>9</v>
      </c>
      <c r="B140" s="1194" t="s">
        <v>1407</v>
      </c>
      <c r="C140" s="1195"/>
      <c r="D140" s="1195"/>
      <c r="E140" s="1196"/>
    </row>
    <row r="141" spans="1:5" ht="15.75" thickBot="1" x14ac:dyDescent="0.3">
      <c r="A141" s="313" t="s">
        <v>13</v>
      </c>
      <c r="B141" s="1198" t="s">
        <v>1408</v>
      </c>
      <c r="C141" s="1199"/>
      <c r="D141" s="1199"/>
      <c r="E141" s="1200"/>
    </row>
    <row r="142" spans="1:5" x14ac:dyDescent="0.25">
      <c r="A142" s="1189"/>
      <c r="B142" s="325">
        <v>2019</v>
      </c>
      <c r="C142" s="325">
        <v>2020</v>
      </c>
      <c r="D142" s="325">
        <v>2021</v>
      </c>
      <c r="E142" s="325">
        <v>2022</v>
      </c>
    </row>
    <row r="143" spans="1:5" ht="15.75" thickBot="1" x14ac:dyDescent="0.3">
      <c r="A143" s="1190"/>
      <c r="B143" s="354" t="s">
        <v>5</v>
      </c>
      <c r="C143" s="354" t="s">
        <v>6</v>
      </c>
      <c r="D143" s="354" t="s">
        <v>6</v>
      </c>
      <c r="E143" s="354" t="s">
        <v>6</v>
      </c>
    </row>
    <row r="144" spans="1:5" ht="15.75" thickBot="1" x14ac:dyDescent="0.3">
      <c r="A144" s="313" t="s">
        <v>8</v>
      </c>
      <c r="B144" s="332">
        <v>1</v>
      </c>
      <c r="C144" s="332">
        <v>1</v>
      </c>
      <c r="D144" s="332">
        <v>1</v>
      </c>
      <c r="E144" s="332">
        <v>1</v>
      </c>
    </row>
    <row r="145" spans="1:11" ht="15.75" thickBot="1" x14ac:dyDescent="0.3">
      <c r="A145" s="313" t="s">
        <v>14</v>
      </c>
      <c r="B145" s="355">
        <v>100</v>
      </c>
      <c r="C145" s="355">
        <v>0</v>
      </c>
      <c r="D145" s="355">
        <v>0</v>
      </c>
      <c r="E145" s="355">
        <v>0</v>
      </c>
    </row>
    <row r="146" spans="1:11" ht="15.75" thickBot="1" x14ac:dyDescent="0.3">
      <c r="A146" s="313" t="s">
        <v>20</v>
      </c>
      <c r="B146" s="355">
        <f>B145/B144</f>
        <v>100</v>
      </c>
      <c r="C146" s="355">
        <f t="shared" ref="C146:E146" si="20">C145/C144</f>
        <v>0</v>
      </c>
      <c r="D146" s="355">
        <f t="shared" si="20"/>
        <v>0</v>
      </c>
      <c r="E146" s="355">
        <f t="shared" si="20"/>
        <v>0</v>
      </c>
    </row>
    <row r="147" spans="1:11" ht="15.75" thickBot="1" x14ac:dyDescent="0.3">
      <c r="A147" s="313" t="s">
        <v>15</v>
      </c>
      <c r="B147" s="332" t="s">
        <v>19</v>
      </c>
      <c r="C147" s="461">
        <f>C144/B144-1</f>
        <v>0</v>
      </c>
      <c r="D147" s="461">
        <f t="shared" ref="D147:E149" si="21">D144/C144-1</f>
        <v>0</v>
      </c>
      <c r="E147" s="461">
        <f t="shared" si="21"/>
        <v>0</v>
      </c>
    </row>
    <row r="148" spans="1:11" ht="15.75" thickBot="1" x14ac:dyDescent="0.3">
      <c r="A148" s="313" t="s">
        <v>16</v>
      </c>
      <c r="B148" s="332" t="s">
        <v>19</v>
      </c>
      <c r="C148" s="461">
        <f>C145/B145-1</f>
        <v>-1</v>
      </c>
      <c r="D148" s="461" t="e">
        <f t="shared" si="21"/>
        <v>#DIV/0!</v>
      </c>
      <c r="E148" s="461" t="e">
        <f t="shared" si="21"/>
        <v>#DIV/0!</v>
      </c>
    </row>
    <row r="149" spans="1:11" ht="15.75" thickBot="1" x14ac:dyDescent="0.3">
      <c r="A149" s="313" t="s">
        <v>17</v>
      </c>
      <c r="B149" s="332" t="s">
        <v>19</v>
      </c>
      <c r="C149" s="461">
        <f>C146/B146-1</f>
        <v>-1</v>
      </c>
      <c r="D149" s="461" t="e">
        <f t="shared" si="21"/>
        <v>#DIV/0!</v>
      </c>
      <c r="E149" s="461" t="e">
        <f t="shared" si="21"/>
        <v>#DIV/0!</v>
      </c>
      <c r="G149" s="443"/>
      <c r="H149" s="443"/>
      <c r="I149" s="443"/>
      <c r="J149" s="443"/>
      <c r="K149" s="443"/>
    </row>
    <row r="150" spans="1:11" ht="15.75" thickBot="1" x14ac:dyDescent="0.3">
      <c r="A150" s="1210" t="s">
        <v>996</v>
      </c>
      <c r="B150" s="1211"/>
      <c r="C150" s="1211"/>
      <c r="D150" s="1211"/>
      <c r="E150" s="1212"/>
    </row>
    <row r="151" spans="1:11" x14ac:dyDescent="0.25">
      <c r="A151" s="1189"/>
      <c r="B151" s="325">
        <v>2019</v>
      </c>
      <c r="C151" s="325">
        <v>2020</v>
      </c>
      <c r="D151" s="325">
        <v>2021</v>
      </c>
      <c r="E151" s="325">
        <v>2022</v>
      </c>
    </row>
    <row r="152" spans="1:11" ht="15.75" thickBot="1" x14ac:dyDescent="0.3">
      <c r="A152" s="1190"/>
      <c r="B152" s="354" t="s">
        <v>5</v>
      </c>
      <c r="C152" s="354" t="s">
        <v>6</v>
      </c>
      <c r="D152" s="354" t="s">
        <v>6</v>
      </c>
      <c r="E152" s="354" t="s">
        <v>6</v>
      </c>
    </row>
    <row r="153" spans="1:11" ht="15.75" thickBot="1" x14ac:dyDescent="0.3">
      <c r="A153" s="462" t="s">
        <v>59</v>
      </c>
      <c r="B153" s="463">
        <f>B154+B155+B156+B157</f>
        <v>0</v>
      </c>
      <c r="C153" s="463">
        <f t="shared" ref="C153:E153" si="22">C154+C155+C156+C157</f>
        <v>0</v>
      </c>
      <c r="D153" s="463">
        <f t="shared" si="22"/>
        <v>0</v>
      </c>
      <c r="E153" s="463">
        <f t="shared" si="22"/>
        <v>0</v>
      </c>
    </row>
    <row r="154" spans="1:11" ht="15.75" thickBot="1" x14ac:dyDescent="0.3">
      <c r="A154" s="464" t="s">
        <v>28</v>
      </c>
      <c r="B154" s="463"/>
      <c r="C154" s="463"/>
      <c r="D154" s="463"/>
      <c r="E154" s="463"/>
    </row>
    <row r="155" spans="1:11" ht="15.75" thickBot="1" x14ac:dyDescent="0.3">
      <c r="A155" s="464" t="s">
        <v>60</v>
      </c>
      <c r="B155" s="463"/>
      <c r="C155" s="463"/>
      <c r="D155" s="463"/>
      <c r="E155" s="463"/>
    </row>
    <row r="156" spans="1:11" ht="15.75" thickBot="1" x14ac:dyDescent="0.3">
      <c r="A156" s="464" t="s">
        <v>42</v>
      </c>
      <c r="B156" s="463"/>
      <c r="C156" s="463"/>
      <c r="D156" s="463"/>
      <c r="E156" s="463"/>
    </row>
    <row r="157" spans="1:11" ht="15.75" thickBot="1" x14ac:dyDescent="0.3">
      <c r="A157" s="464" t="s">
        <v>43</v>
      </c>
      <c r="B157" s="463"/>
      <c r="C157" s="463"/>
      <c r="D157" s="463"/>
      <c r="E157" s="463"/>
    </row>
    <row r="158" spans="1:11" ht="15.75" thickBot="1" x14ac:dyDescent="0.3">
      <c r="A158" s="462" t="s">
        <v>61</v>
      </c>
      <c r="B158" s="355">
        <f>SUM(B159:B162)</f>
        <v>100</v>
      </c>
      <c r="C158" s="355">
        <f t="shared" ref="C158:E158" si="23">SUM(C159:C162)</f>
        <v>0</v>
      </c>
      <c r="D158" s="355">
        <f t="shared" si="23"/>
        <v>0</v>
      </c>
      <c r="E158" s="355">
        <f t="shared" si="23"/>
        <v>0</v>
      </c>
    </row>
    <row r="159" spans="1:11" ht="15.75" thickBot="1" x14ac:dyDescent="0.3">
      <c r="A159" s="464" t="s">
        <v>28</v>
      </c>
      <c r="B159" s="466"/>
      <c r="C159" s="463"/>
      <c r="D159" s="463"/>
      <c r="E159" s="463"/>
    </row>
    <row r="160" spans="1:11" ht="15.75" thickBot="1" x14ac:dyDescent="0.3">
      <c r="A160" s="464" t="s">
        <v>60</v>
      </c>
      <c r="B160" s="466"/>
      <c r="C160" s="463"/>
      <c r="D160" s="463"/>
      <c r="E160" s="463"/>
    </row>
    <row r="161" spans="1:11" ht="15.75" thickBot="1" x14ac:dyDescent="0.3">
      <c r="A161" s="464" t="s">
        <v>42</v>
      </c>
      <c r="B161" s="355">
        <v>100</v>
      </c>
      <c r="C161" s="355">
        <v>0</v>
      </c>
      <c r="D161" s="355">
        <v>0</v>
      </c>
      <c r="E161" s="355">
        <v>0</v>
      </c>
    </row>
    <row r="162" spans="1:11" ht="15.75" thickBot="1" x14ac:dyDescent="0.3">
      <c r="A162" s="545" t="s">
        <v>43</v>
      </c>
      <c r="B162" s="505"/>
      <c r="C162" s="644"/>
      <c r="D162" s="644"/>
      <c r="E162" s="644"/>
    </row>
    <row r="163" spans="1:11" ht="15.75" thickBot="1" x14ac:dyDescent="0.3">
      <c r="A163" s="642" t="s">
        <v>63</v>
      </c>
      <c r="B163" s="645">
        <f>B153+B158</f>
        <v>100</v>
      </c>
      <c r="C163" s="645">
        <f t="shared" ref="C163:E163" si="24">C153+C158</f>
        <v>0</v>
      </c>
      <c r="D163" s="645">
        <f t="shared" si="24"/>
        <v>0</v>
      </c>
      <c r="E163" s="645">
        <f t="shared" si="24"/>
        <v>0</v>
      </c>
    </row>
    <row r="164" spans="1:11" ht="46.5" customHeight="1" thickBot="1" x14ac:dyDescent="0.3">
      <c r="A164" s="640" t="s">
        <v>64</v>
      </c>
      <c r="B164" s="646" t="s">
        <v>1409</v>
      </c>
      <c r="C164" s="647" t="s">
        <v>981</v>
      </c>
      <c r="D164" s="648" t="s">
        <v>99</v>
      </c>
      <c r="E164" s="649"/>
    </row>
    <row r="165" spans="1:11" ht="15.75" thickBot="1" x14ac:dyDescent="0.3">
      <c r="A165" s="313" t="s">
        <v>9</v>
      </c>
      <c r="B165" s="1219" t="s">
        <v>1410</v>
      </c>
      <c r="C165" s="1220"/>
      <c r="D165" s="1220"/>
      <c r="E165" s="1221"/>
    </row>
    <row r="166" spans="1:11" ht="15.75" thickBot="1" x14ac:dyDescent="0.3">
      <c r="A166" s="313" t="s">
        <v>13</v>
      </c>
      <c r="B166" s="1198"/>
      <c r="C166" s="1199"/>
      <c r="D166" s="1199"/>
      <c r="E166" s="1200"/>
    </row>
    <row r="167" spans="1:11" x14ac:dyDescent="0.25">
      <c r="A167" s="1189"/>
      <c r="B167" s="325">
        <v>2019</v>
      </c>
      <c r="C167" s="325">
        <v>2020</v>
      </c>
      <c r="D167" s="325">
        <v>2021</v>
      </c>
      <c r="E167" s="325">
        <v>2022</v>
      </c>
    </row>
    <row r="168" spans="1:11" ht="15.75" thickBot="1" x14ac:dyDescent="0.3">
      <c r="A168" s="1190"/>
      <c r="B168" s="354" t="s">
        <v>5</v>
      </c>
      <c r="C168" s="354" t="s">
        <v>6</v>
      </c>
      <c r="D168" s="354" t="s">
        <v>6</v>
      </c>
      <c r="E168" s="354" t="s">
        <v>6</v>
      </c>
    </row>
    <row r="169" spans="1:11" ht="15.75" thickBot="1" x14ac:dyDescent="0.3">
      <c r="A169" s="313" t="s">
        <v>8</v>
      </c>
      <c r="B169" s="332">
        <v>1</v>
      </c>
      <c r="C169" s="332">
        <v>1</v>
      </c>
      <c r="D169" s="332">
        <v>1</v>
      </c>
      <c r="E169" s="332">
        <v>1</v>
      </c>
    </row>
    <row r="170" spans="1:11" ht="15.75" thickBot="1" x14ac:dyDescent="0.3">
      <c r="A170" s="313" t="s">
        <v>14</v>
      </c>
      <c r="B170" s="355">
        <v>0</v>
      </c>
      <c r="C170" s="355">
        <v>2594</v>
      </c>
      <c r="D170" s="355">
        <v>0</v>
      </c>
      <c r="E170" s="355">
        <v>0</v>
      </c>
    </row>
    <row r="171" spans="1:11" ht="15.75" thickBot="1" x14ac:dyDescent="0.3">
      <c r="A171" s="313" t="s">
        <v>20</v>
      </c>
      <c r="B171" s="355">
        <f>B170/B169</f>
        <v>0</v>
      </c>
      <c r="C171" s="355">
        <f t="shared" ref="C171:E171" si="25">C170/C169</f>
        <v>2594</v>
      </c>
      <c r="D171" s="355">
        <f t="shared" si="25"/>
        <v>0</v>
      </c>
      <c r="E171" s="355">
        <f t="shared" si="25"/>
        <v>0</v>
      </c>
    </row>
    <row r="172" spans="1:11" ht="15.75" thickBot="1" x14ac:dyDescent="0.3">
      <c r="A172" s="313" t="s">
        <v>15</v>
      </c>
      <c r="B172" s="332" t="s">
        <v>19</v>
      </c>
      <c r="C172" s="461">
        <f>C169/B169-1</f>
        <v>0</v>
      </c>
      <c r="D172" s="461">
        <f t="shared" ref="D172:E174" si="26">D169/C169-1</f>
        <v>0</v>
      </c>
      <c r="E172" s="461">
        <f t="shared" si="26"/>
        <v>0</v>
      </c>
    </row>
    <row r="173" spans="1:11" ht="15.75" thickBot="1" x14ac:dyDescent="0.3">
      <c r="A173" s="313" t="s">
        <v>16</v>
      </c>
      <c r="B173" s="332" t="s">
        <v>19</v>
      </c>
      <c r="C173" s="461" t="e">
        <f>C170/B170-1</f>
        <v>#DIV/0!</v>
      </c>
      <c r="D173" s="461">
        <f t="shared" si="26"/>
        <v>-1</v>
      </c>
      <c r="E173" s="461" t="e">
        <f t="shared" si="26"/>
        <v>#DIV/0!</v>
      </c>
    </row>
    <row r="174" spans="1:11" ht="15.75" thickBot="1" x14ac:dyDescent="0.3">
      <c r="A174" s="313" t="s">
        <v>17</v>
      </c>
      <c r="B174" s="332" t="s">
        <v>19</v>
      </c>
      <c r="C174" s="461" t="e">
        <f>C171/B171-1</f>
        <v>#DIV/0!</v>
      </c>
      <c r="D174" s="461">
        <f t="shared" si="26"/>
        <v>-1</v>
      </c>
      <c r="E174" s="461" t="e">
        <f t="shared" si="26"/>
        <v>#DIV/0!</v>
      </c>
      <c r="G174" s="443"/>
      <c r="H174" s="443"/>
      <c r="I174" s="443"/>
      <c r="J174" s="443"/>
      <c r="K174" s="443"/>
    </row>
    <row r="175" spans="1:11" ht="15.75" thickBot="1" x14ac:dyDescent="0.3">
      <c r="A175" s="1210" t="s">
        <v>1001</v>
      </c>
      <c r="B175" s="1211"/>
      <c r="C175" s="1211"/>
      <c r="D175" s="1211"/>
      <c r="E175" s="1212"/>
    </row>
    <row r="176" spans="1:11" x14ac:dyDescent="0.25">
      <c r="A176" s="1189"/>
      <c r="B176" s="325">
        <v>2019</v>
      </c>
      <c r="C176" s="325">
        <v>2020</v>
      </c>
      <c r="D176" s="325">
        <v>2021</v>
      </c>
      <c r="E176" s="325">
        <v>2022</v>
      </c>
    </row>
    <row r="177" spans="1:5" ht="15.75" thickBot="1" x14ac:dyDescent="0.3">
      <c r="A177" s="1190"/>
      <c r="B177" s="354" t="s">
        <v>5</v>
      </c>
      <c r="C177" s="354" t="s">
        <v>6</v>
      </c>
      <c r="D177" s="354" t="s">
        <v>6</v>
      </c>
      <c r="E177" s="354" t="s">
        <v>6</v>
      </c>
    </row>
    <row r="178" spans="1:5" ht="15.75" thickBot="1" x14ac:dyDescent="0.3">
      <c r="A178" s="462" t="s">
        <v>59</v>
      </c>
      <c r="B178" s="463">
        <f>B179+B180+B181+B182</f>
        <v>0</v>
      </c>
      <c r="C178" s="463">
        <f t="shared" ref="C178:E178" si="27">C179+C180+C181+C182</f>
        <v>0</v>
      </c>
      <c r="D178" s="463">
        <f t="shared" si="27"/>
        <v>0</v>
      </c>
      <c r="E178" s="463">
        <f t="shared" si="27"/>
        <v>0</v>
      </c>
    </row>
    <row r="179" spans="1:5" ht="15.75" thickBot="1" x14ac:dyDescent="0.3">
      <c r="A179" s="464" t="s">
        <v>28</v>
      </c>
      <c r="B179" s="463"/>
      <c r="C179" s="463"/>
      <c r="D179" s="463"/>
      <c r="E179" s="463"/>
    </row>
    <row r="180" spans="1:5" ht="15.75" thickBot="1" x14ac:dyDescent="0.3">
      <c r="A180" s="464" t="s">
        <v>60</v>
      </c>
      <c r="B180" s="463"/>
      <c r="C180" s="463"/>
      <c r="D180" s="463"/>
      <c r="E180" s="463"/>
    </row>
    <row r="181" spans="1:5" ht="15.75" thickBot="1" x14ac:dyDescent="0.3">
      <c r="A181" s="464" t="s">
        <v>42</v>
      </c>
      <c r="B181" s="463"/>
      <c r="C181" s="463"/>
      <c r="D181" s="463"/>
      <c r="E181" s="463"/>
    </row>
    <row r="182" spans="1:5" ht="15.75" thickBot="1" x14ac:dyDescent="0.3">
      <c r="A182" s="464" t="s">
        <v>43</v>
      </c>
      <c r="B182" s="463"/>
      <c r="C182" s="463"/>
      <c r="D182" s="463"/>
      <c r="E182" s="463"/>
    </row>
    <row r="183" spans="1:5" ht="15.75" thickBot="1" x14ac:dyDescent="0.3">
      <c r="A183" s="462" t="s">
        <v>61</v>
      </c>
      <c r="B183" s="355">
        <f>SUM(B184:B187)</f>
        <v>0</v>
      </c>
      <c r="C183" s="355">
        <f t="shared" ref="C183:E183" si="28">SUM(C184:C187)</f>
        <v>2594</v>
      </c>
      <c r="D183" s="355">
        <f t="shared" si="28"/>
        <v>0</v>
      </c>
      <c r="E183" s="355">
        <f t="shared" si="28"/>
        <v>0</v>
      </c>
    </row>
    <row r="184" spans="1:5" ht="15.75" thickBot="1" x14ac:dyDescent="0.3">
      <c r="A184" s="464" t="s">
        <v>28</v>
      </c>
      <c r="B184" s="466"/>
      <c r="C184" s="463"/>
      <c r="D184" s="463"/>
      <c r="E184" s="463"/>
    </row>
    <row r="185" spans="1:5" ht="15.75" thickBot="1" x14ac:dyDescent="0.3">
      <c r="A185" s="464" t="s">
        <v>60</v>
      </c>
      <c r="B185" s="466"/>
      <c r="C185" s="463"/>
      <c r="D185" s="463"/>
      <c r="E185" s="463"/>
    </row>
    <row r="186" spans="1:5" ht="15.75" thickBot="1" x14ac:dyDescent="0.3">
      <c r="A186" s="464" t="s">
        <v>42</v>
      </c>
      <c r="B186" s="355"/>
      <c r="C186" s="355"/>
      <c r="D186" s="355"/>
      <c r="E186" s="355"/>
    </row>
    <row r="187" spans="1:5" ht="15.75" thickBot="1" x14ac:dyDescent="0.3">
      <c r="A187" s="545" t="s">
        <v>43</v>
      </c>
      <c r="B187" s="505">
        <v>0</v>
      </c>
      <c r="C187" s="644">
        <v>2594</v>
      </c>
      <c r="D187" s="644">
        <v>0</v>
      </c>
      <c r="E187" s="644">
        <v>0</v>
      </c>
    </row>
    <row r="188" spans="1:5" ht="15.75" thickBot="1" x14ac:dyDescent="0.3">
      <c r="A188" s="642" t="s">
        <v>63</v>
      </c>
      <c r="B188" s="645">
        <f>B178+B183</f>
        <v>0</v>
      </c>
      <c r="C188" s="645">
        <f t="shared" ref="C188:E188" si="29">C178+C183</f>
        <v>2594</v>
      </c>
      <c r="D188" s="645">
        <f t="shared" si="29"/>
        <v>0</v>
      </c>
      <c r="E188" s="645">
        <f t="shared" si="29"/>
        <v>0</v>
      </c>
    </row>
    <row r="189" spans="1:5" ht="60.75" customHeight="1" thickBot="1" x14ac:dyDescent="0.3">
      <c r="A189" s="640" t="s">
        <v>66</v>
      </c>
      <c r="B189" s="646" t="s">
        <v>1411</v>
      </c>
      <c r="C189" s="650" t="s">
        <v>981</v>
      </c>
      <c r="D189" s="651" t="s">
        <v>1412</v>
      </c>
      <c r="E189" s="649"/>
    </row>
    <row r="190" spans="1:5" ht="15.75" thickBot="1" x14ac:dyDescent="0.3">
      <c r="A190" s="313" t="s">
        <v>9</v>
      </c>
      <c r="B190" s="1219" t="s">
        <v>1413</v>
      </c>
      <c r="C190" s="1220"/>
      <c r="D190" s="1220"/>
      <c r="E190" s="1221"/>
    </row>
    <row r="191" spans="1:5" ht="15.75" thickBot="1" x14ac:dyDescent="0.3">
      <c r="A191" s="313" t="s">
        <v>13</v>
      </c>
      <c r="B191" s="1198" t="s">
        <v>1414</v>
      </c>
      <c r="C191" s="1199"/>
      <c r="D191" s="1199"/>
      <c r="E191" s="1200"/>
    </row>
    <row r="192" spans="1:5" x14ac:dyDescent="0.25">
      <c r="A192" s="1189"/>
      <c r="B192" s="325">
        <v>2019</v>
      </c>
      <c r="C192" s="325">
        <v>2020</v>
      </c>
      <c r="D192" s="325">
        <v>2021</v>
      </c>
      <c r="E192" s="325">
        <v>2022</v>
      </c>
    </row>
    <row r="193" spans="1:11" ht="15.75" thickBot="1" x14ac:dyDescent="0.3">
      <c r="A193" s="1190"/>
      <c r="B193" s="354" t="s">
        <v>5</v>
      </c>
      <c r="C193" s="354" t="s">
        <v>6</v>
      </c>
      <c r="D193" s="354" t="s">
        <v>6</v>
      </c>
      <c r="E193" s="354" t="s">
        <v>6</v>
      </c>
    </row>
    <row r="194" spans="1:11" ht="15.75" thickBot="1" x14ac:dyDescent="0.3">
      <c r="A194" s="313" t="s">
        <v>8</v>
      </c>
      <c r="B194" s="332">
        <v>1</v>
      </c>
      <c r="C194" s="332">
        <v>0</v>
      </c>
      <c r="D194" s="332">
        <v>0</v>
      </c>
      <c r="E194" s="332">
        <v>0</v>
      </c>
    </row>
    <row r="195" spans="1:11" ht="15.75" thickBot="1" x14ac:dyDescent="0.3">
      <c r="A195" s="313" t="s">
        <v>14</v>
      </c>
      <c r="B195" s="355">
        <v>1934</v>
      </c>
      <c r="C195" s="355">
        <f t="shared" ref="C195:E195" si="30">C213</f>
        <v>0</v>
      </c>
      <c r="D195" s="355">
        <f t="shared" si="30"/>
        <v>0</v>
      </c>
      <c r="E195" s="355">
        <f t="shared" si="30"/>
        <v>0</v>
      </c>
    </row>
    <row r="196" spans="1:11" ht="15.75" thickBot="1" x14ac:dyDescent="0.3">
      <c r="A196" s="313" t="s">
        <v>20</v>
      </c>
      <c r="B196" s="355">
        <f>B195/B194</f>
        <v>1934</v>
      </c>
      <c r="C196" s="355" t="e">
        <f t="shared" ref="C196:E196" si="31">C195/C194</f>
        <v>#DIV/0!</v>
      </c>
      <c r="D196" s="355" t="e">
        <f t="shared" si="31"/>
        <v>#DIV/0!</v>
      </c>
      <c r="E196" s="355" t="e">
        <f t="shared" si="31"/>
        <v>#DIV/0!</v>
      </c>
    </row>
    <row r="197" spans="1:11" ht="15.75" thickBot="1" x14ac:dyDescent="0.3">
      <c r="A197" s="313" t="s">
        <v>15</v>
      </c>
      <c r="B197" s="332" t="s">
        <v>19</v>
      </c>
      <c r="C197" s="461">
        <f>C194/B194-1</f>
        <v>-1</v>
      </c>
      <c r="D197" s="461" t="e">
        <f t="shared" ref="D197:E199" si="32">D194/C194-1</f>
        <v>#DIV/0!</v>
      </c>
      <c r="E197" s="461" t="e">
        <f t="shared" si="32"/>
        <v>#DIV/0!</v>
      </c>
    </row>
    <row r="198" spans="1:11" ht="15.75" thickBot="1" x14ac:dyDescent="0.3">
      <c r="A198" s="313" t="s">
        <v>16</v>
      </c>
      <c r="B198" s="332" t="s">
        <v>19</v>
      </c>
      <c r="C198" s="461">
        <f>C195/B195-1</f>
        <v>-1</v>
      </c>
      <c r="D198" s="461" t="e">
        <f t="shared" si="32"/>
        <v>#DIV/0!</v>
      </c>
      <c r="E198" s="461" t="e">
        <f t="shared" si="32"/>
        <v>#DIV/0!</v>
      </c>
    </row>
    <row r="199" spans="1:11" ht="15.75" thickBot="1" x14ac:dyDescent="0.3">
      <c r="A199" s="313" t="s">
        <v>17</v>
      </c>
      <c r="B199" s="332" t="s">
        <v>19</v>
      </c>
      <c r="C199" s="461" t="e">
        <f>C196/B196-1</f>
        <v>#DIV/0!</v>
      </c>
      <c r="D199" s="461" t="e">
        <f t="shared" si="32"/>
        <v>#DIV/0!</v>
      </c>
      <c r="E199" s="461" t="e">
        <f t="shared" si="32"/>
        <v>#DIV/0!</v>
      </c>
      <c r="G199" s="443"/>
      <c r="H199" s="443"/>
      <c r="I199" s="443"/>
      <c r="J199" s="443"/>
      <c r="K199" s="443"/>
    </row>
    <row r="200" spans="1:11" ht="15.75" thickBot="1" x14ac:dyDescent="0.3">
      <c r="A200" s="1210" t="s">
        <v>1151</v>
      </c>
      <c r="B200" s="1211"/>
      <c r="C200" s="1211"/>
      <c r="D200" s="1211"/>
      <c r="E200" s="1212"/>
    </row>
    <row r="201" spans="1:11" x14ac:dyDescent="0.25">
      <c r="A201" s="1189"/>
      <c r="B201" s="325">
        <v>2019</v>
      </c>
      <c r="C201" s="325">
        <v>2020</v>
      </c>
      <c r="D201" s="325">
        <v>2021</v>
      </c>
      <c r="E201" s="325">
        <v>2022</v>
      </c>
    </row>
    <row r="202" spans="1:11" ht="15.75" thickBot="1" x14ac:dyDescent="0.3">
      <c r="A202" s="1190"/>
      <c r="B202" s="354" t="s">
        <v>5</v>
      </c>
      <c r="C202" s="354" t="s">
        <v>6</v>
      </c>
      <c r="D202" s="354" t="s">
        <v>6</v>
      </c>
      <c r="E202" s="354" t="s">
        <v>6</v>
      </c>
    </row>
    <row r="203" spans="1:11" ht="15.75" thickBot="1" x14ac:dyDescent="0.3">
      <c r="A203" s="462" t="s">
        <v>59</v>
      </c>
      <c r="B203" s="463"/>
      <c r="C203" s="463"/>
      <c r="D203" s="463"/>
      <c r="E203" s="463"/>
    </row>
    <row r="204" spans="1:11" ht="15.75" thickBot="1" x14ac:dyDescent="0.3">
      <c r="A204" s="464" t="s">
        <v>28</v>
      </c>
      <c r="B204" s="463"/>
      <c r="C204" s="463"/>
      <c r="D204" s="463"/>
      <c r="E204" s="463"/>
    </row>
    <row r="205" spans="1:11" ht="15.75" thickBot="1" x14ac:dyDescent="0.3">
      <c r="A205" s="464" t="s">
        <v>60</v>
      </c>
      <c r="B205" s="463"/>
      <c r="C205" s="463"/>
      <c r="D205" s="463"/>
      <c r="E205" s="463"/>
    </row>
    <row r="206" spans="1:11" ht="15.75" thickBot="1" x14ac:dyDescent="0.3">
      <c r="A206" s="464" t="s">
        <v>42</v>
      </c>
      <c r="B206" s="463"/>
      <c r="C206" s="463"/>
      <c r="D206" s="463"/>
      <c r="E206" s="463"/>
    </row>
    <row r="207" spans="1:11" ht="15.75" thickBot="1" x14ac:dyDescent="0.3">
      <c r="A207" s="464" t="s">
        <v>43</v>
      </c>
      <c r="B207" s="463"/>
      <c r="C207" s="463"/>
      <c r="D207" s="463"/>
      <c r="E207" s="463"/>
    </row>
    <row r="208" spans="1:11" ht="15.75" thickBot="1" x14ac:dyDescent="0.3">
      <c r="A208" s="462" t="s">
        <v>61</v>
      </c>
      <c r="B208" s="355">
        <v>1934</v>
      </c>
      <c r="C208" s="355">
        <f t="shared" ref="C208:E209" si="33">C400</f>
        <v>0</v>
      </c>
      <c r="D208" s="355">
        <f t="shared" si="33"/>
        <v>0</v>
      </c>
      <c r="E208" s="355">
        <f t="shared" si="33"/>
        <v>0</v>
      </c>
    </row>
    <row r="209" spans="1:11" ht="15.75" thickBot="1" x14ac:dyDescent="0.3">
      <c r="A209" s="464" t="s">
        <v>28</v>
      </c>
      <c r="B209" s="355">
        <v>1934</v>
      </c>
      <c r="C209" s="355">
        <f t="shared" si="33"/>
        <v>0</v>
      </c>
      <c r="D209" s="355">
        <f t="shared" si="33"/>
        <v>0</v>
      </c>
      <c r="E209" s="355">
        <f t="shared" si="33"/>
        <v>0</v>
      </c>
    </row>
    <row r="210" spans="1:11" ht="15.75" thickBot="1" x14ac:dyDescent="0.3">
      <c r="A210" s="464" t="s">
        <v>60</v>
      </c>
      <c r="B210" s="466"/>
      <c r="C210" s="466"/>
      <c r="D210" s="466"/>
      <c r="E210" s="466"/>
    </row>
    <row r="211" spans="1:11" ht="15.75" thickBot="1" x14ac:dyDescent="0.3">
      <c r="A211" s="464" t="s">
        <v>42</v>
      </c>
      <c r="B211" s="466"/>
      <c r="C211" s="466"/>
      <c r="D211" s="466"/>
      <c r="E211" s="466"/>
    </row>
    <row r="212" spans="1:11" ht="15.75" thickBot="1" x14ac:dyDescent="0.3">
      <c r="A212" s="545" t="s">
        <v>43</v>
      </c>
      <c r="B212" s="505"/>
      <c r="C212" s="505"/>
      <c r="D212" s="505"/>
      <c r="E212" s="505"/>
    </row>
    <row r="213" spans="1:11" ht="15.75" thickBot="1" x14ac:dyDescent="0.3">
      <c r="A213" s="642" t="s">
        <v>68</v>
      </c>
      <c r="B213" s="645">
        <f>B203+B208</f>
        <v>1934</v>
      </c>
      <c r="C213" s="645">
        <f>C203+C208</f>
        <v>0</v>
      </c>
      <c r="D213" s="645">
        <f>D203+D208</f>
        <v>0</v>
      </c>
      <c r="E213" s="645">
        <f>E203+E208</f>
        <v>0</v>
      </c>
    </row>
    <row r="214" spans="1:11" ht="23.25" thickBot="1" x14ac:dyDescent="0.3">
      <c r="A214" s="640" t="s">
        <v>69</v>
      </c>
      <c r="B214" s="652" t="s">
        <v>1415</v>
      </c>
      <c r="C214" s="647" t="s">
        <v>981</v>
      </c>
      <c r="D214" s="653" t="s">
        <v>1416</v>
      </c>
      <c r="E214" s="649"/>
    </row>
    <row r="215" spans="1:11" ht="15.75" thickBot="1" x14ac:dyDescent="0.3">
      <c r="A215" s="313" t="s">
        <v>9</v>
      </c>
      <c r="B215" s="1219" t="s">
        <v>1417</v>
      </c>
      <c r="C215" s="1220"/>
      <c r="D215" s="1220"/>
      <c r="E215" s="1221"/>
    </row>
    <row r="216" spans="1:11" ht="15.75" thickBot="1" x14ac:dyDescent="0.3">
      <c r="A216" s="313" t="s">
        <v>13</v>
      </c>
      <c r="B216" s="1198" t="s">
        <v>1418</v>
      </c>
      <c r="C216" s="1199"/>
      <c r="D216" s="1199"/>
      <c r="E216" s="1200"/>
    </row>
    <row r="217" spans="1:11" x14ac:dyDescent="0.25">
      <c r="A217" s="1189"/>
      <c r="B217" s="325">
        <v>2019</v>
      </c>
      <c r="C217" s="325">
        <v>2020</v>
      </c>
      <c r="D217" s="325">
        <v>2021</v>
      </c>
      <c r="E217" s="325">
        <v>2022</v>
      </c>
    </row>
    <row r="218" spans="1:11" ht="15.75" thickBot="1" x14ac:dyDescent="0.3">
      <c r="A218" s="1190"/>
      <c r="B218" s="354" t="s">
        <v>5</v>
      </c>
      <c r="C218" s="354" t="s">
        <v>6</v>
      </c>
      <c r="D218" s="354" t="s">
        <v>6</v>
      </c>
      <c r="E218" s="354" t="s">
        <v>6</v>
      </c>
    </row>
    <row r="219" spans="1:11" ht="15.75" thickBot="1" x14ac:dyDescent="0.3">
      <c r="A219" s="313" t="s">
        <v>8</v>
      </c>
      <c r="B219" s="332">
        <v>0</v>
      </c>
      <c r="C219" s="332">
        <v>1</v>
      </c>
      <c r="D219" s="332">
        <v>0</v>
      </c>
      <c r="E219" s="332">
        <v>0</v>
      </c>
    </row>
    <row r="220" spans="1:11" ht="15.75" thickBot="1" x14ac:dyDescent="0.3">
      <c r="A220" s="313" t="s">
        <v>14</v>
      </c>
      <c r="B220" s="355">
        <v>0</v>
      </c>
      <c r="C220" s="355">
        <v>2000</v>
      </c>
      <c r="D220" s="355">
        <v>0</v>
      </c>
      <c r="E220" s="355">
        <v>0</v>
      </c>
    </row>
    <row r="221" spans="1:11" ht="15.75" thickBot="1" x14ac:dyDescent="0.3">
      <c r="A221" s="313" t="s">
        <v>20</v>
      </c>
      <c r="B221" s="355" t="e">
        <f>B220/B219</f>
        <v>#DIV/0!</v>
      </c>
      <c r="C221" s="355">
        <f t="shared" ref="C221:E221" si="34">C220/C219</f>
        <v>2000</v>
      </c>
      <c r="D221" s="355" t="e">
        <f t="shared" si="34"/>
        <v>#DIV/0!</v>
      </c>
      <c r="E221" s="355" t="e">
        <f t="shared" si="34"/>
        <v>#DIV/0!</v>
      </c>
    </row>
    <row r="222" spans="1:11" ht="15.75" thickBot="1" x14ac:dyDescent="0.3">
      <c r="A222" s="313" t="s">
        <v>15</v>
      </c>
      <c r="B222" s="332" t="s">
        <v>19</v>
      </c>
      <c r="C222" s="461" t="e">
        <f>C219/B219-1</f>
        <v>#DIV/0!</v>
      </c>
      <c r="D222" s="461">
        <f t="shared" ref="D222:E224" si="35">D219/C219-1</f>
        <v>-1</v>
      </c>
      <c r="E222" s="461" t="e">
        <f t="shared" si="35"/>
        <v>#DIV/0!</v>
      </c>
    </row>
    <row r="223" spans="1:11" ht="15.75" thickBot="1" x14ac:dyDescent="0.3">
      <c r="A223" s="313" t="s">
        <v>16</v>
      </c>
      <c r="B223" s="332" t="s">
        <v>19</v>
      </c>
      <c r="C223" s="461" t="e">
        <f>C220/B220-1</f>
        <v>#DIV/0!</v>
      </c>
      <c r="D223" s="461">
        <f t="shared" si="35"/>
        <v>-1</v>
      </c>
      <c r="E223" s="461" t="e">
        <f t="shared" si="35"/>
        <v>#DIV/0!</v>
      </c>
    </row>
    <row r="224" spans="1:11" ht="15.75" thickBot="1" x14ac:dyDescent="0.3">
      <c r="A224" s="313" t="s">
        <v>17</v>
      </c>
      <c r="B224" s="332" t="s">
        <v>19</v>
      </c>
      <c r="C224" s="461" t="e">
        <f>C221/B221-1</f>
        <v>#DIV/0!</v>
      </c>
      <c r="D224" s="461" t="e">
        <f t="shared" si="35"/>
        <v>#DIV/0!</v>
      </c>
      <c r="E224" s="461" t="e">
        <f t="shared" si="35"/>
        <v>#DIV/0!</v>
      </c>
      <c r="G224" s="443"/>
      <c r="H224" s="443"/>
      <c r="I224" s="443"/>
      <c r="J224" s="443"/>
      <c r="K224" s="443"/>
    </row>
    <row r="225" spans="1:5" ht="15.75" thickBot="1" x14ac:dyDescent="0.3">
      <c r="A225" s="1210" t="s">
        <v>1153</v>
      </c>
      <c r="B225" s="1211"/>
      <c r="C225" s="1211"/>
      <c r="D225" s="1211"/>
      <c r="E225" s="1212"/>
    </row>
    <row r="226" spans="1:5" x14ac:dyDescent="0.25">
      <c r="A226" s="1189"/>
      <c r="B226" s="325">
        <v>2019</v>
      </c>
      <c r="C226" s="325">
        <v>2020</v>
      </c>
      <c r="D226" s="325">
        <v>2021</v>
      </c>
      <c r="E226" s="325">
        <v>2022</v>
      </c>
    </row>
    <row r="227" spans="1:5" ht="15.75" thickBot="1" x14ac:dyDescent="0.3">
      <c r="A227" s="1190"/>
      <c r="B227" s="354" t="s">
        <v>5</v>
      </c>
      <c r="C227" s="354" t="s">
        <v>6</v>
      </c>
      <c r="D227" s="354" t="s">
        <v>6</v>
      </c>
      <c r="E227" s="354" t="s">
        <v>6</v>
      </c>
    </row>
    <row r="228" spans="1:5" ht="15.75" thickBot="1" x14ac:dyDescent="0.3">
      <c r="A228" s="462" t="s">
        <v>59</v>
      </c>
      <c r="B228" s="463">
        <f>B229+B230+B231+B232</f>
        <v>0</v>
      </c>
      <c r="C228" s="463">
        <f t="shared" ref="C228:E228" si="36">C229+C230+C231+C232</f>
        <v>0</v>
      </c>
      <c r="D228" s="463">
        <f t="shared" si="36"/>
        <v>0</v>
      </c>
      <c r="E228" s="463">
        <f t="shared" si="36"/>
        <v>0</v>
      </c>
    </row>
    <row r="229" spans="1:5" ht="15.75" thickBot="1" x14ac:dyDescent="0.3">
      <c r="A229" s="464" t="s">
        <v>28</v>
      </c>
      <c r="B229" s="463"/>
      <c r="C229" s="463"/>
      <c r="D229" s="463"/>
      <c r="E229" s="463"/>
    </row>
    <row r="230" spans="1:5" ht="15.75" thickBot="1" x14ac:dyDescent="0.3">
      <c r="A230" s="464" t="s">
        <v>60</v>
      </c>
      <c r="B230" s="463"/>
      <c r="C230" s="463"/>
      <c r="D230" s="463"/>
      <c r="E230" s="463"/>
    </row>
    <row r="231" spans="1:5" ht="15.75" thickBot="1" x14ac:dyDescent="0.3">
      <c r="A231" s="464" t="s">
        <v>42</v>
      </c>
      <c r="B231" s="463"/>
      <c r="C231" s="463"/>
      <c r="D231" s="463"/>
      <c r="E231" s="463"/>
    </row>
    <row r="232" spans="1:5" ht="15.75" thickBot="1" x14ac:dyDescent="0.3">
      <c r="A232" s="464" t="s">
        <v>43</v>
      </c>
      <c r="B232" s="463"/>
      <c r="C232" s="463"/>
      <c r="D232" s="463"/>
      <c r="E232" s="463"/>
    </row>
    <row r="233" spans="1:5" ht="15.75" thickBot="1" x14ac:dyDescent="0.3">
      <c r="A233" s="462" t="s">
        <v>61</v>
      </c>
      <c r="B233" s="355">
        <v>0</v>
      </c>
      <c r="C233" s="355">
        <v>2000</v>
      </c>
      <c r="D233" s="355">
        <v>0</v>
      </c>
      <c r="E233" s="355">
        <v>0</v>
      </c>
    </row>
    <row r="234" spans="1:5" ht="15.75" thickBot="1" x14ac:dyDescent="0.3">
      <c r="A234" s="464" t="s">
        <v>28</v>
      </c>
      <c r="B234" s="355">
        <v>0</v>
      </c>
      <c r="C234" s="355">
        <v>2000</v>
      </c>
      <c r="D234" s="355">
        <v>0</v>
      </c>
      <c r="E234" s="355">
        <v>0</v>
      </c>
    </row>
    <row r="235" spans="1:5" ht="15.75" thickBot="1" x14ac:dyDescent="0.3">
      <c r="A235" s="464" t="s">
        <v>60</v>
      </c>
      <c r="B235" s="466"/>
      <c r="C235" s="466"/>
      <c r="D235" s="466"/>
      <c r="E235" s="466"/>
    </row>
    <row r="236" spans="1:5" ht="15.75" thickBot="1" x14ac:dyDescent="0.3">
      <c r="A236" s="464" t="s">
        <v>42</v>
      </c>
      <c r="B236" s="466"/>
      <c r="C236" s="466"/>
      <c r="D236" s="466"/>
      <c r="E236" s="466"/>
    </row>
    <row r="237" spans="1:5" ht="15.75" thickBot="1" x14ac:dyDescent="0.3">
      <c r="A237" s="545" t="s">
        <v>43</v>
      </c>
      <c r="B237" s="505"/>
      <c r="C237" s="505"/>
      <c r="D237" s="505"/>
      <c r="E237" s="505"/>
    </row>
    <row r="238" spans="1:5" ht="15.75" thickBot="1" x14ac:dyDescent="0.3">
      <c r="A238" s="642" t="s">
        <v>71</v>
      </c>
      <c r="B238" s="645">
        <f>B228+B233</f>
        <v>0</v>
      </c>
      <c r="C238" s="645">
        <f t="shared" ref="C238:E238" si="37">C228+C233</f>
        <v>2000</v>
      </c>
      <c r="D238" s="645">
        <f t="shared" si="37"/>
        <v>0</v>
      </c>
      <c r="E238" s="645">
        <f t="shared" si="37"/>
        <v>0</v>
      </c>
    </row>
    <row r="239" spans="1:5" ht="23.25" thickBot="1" x14ac:dyDescent="0.3">
      <c r="A239" s="640" t="s">
        <v>72</v>
      </c>
      <c r="B239" s="652" t="s">
        <v>1419</v>
      </c>
      <c r="C239" s="647" t="s">
        <v>981</v>
      </c>
      <c r="D239" s="654" t="s">
        <v>1420</v>
      </c>
      <c r="E239" s="649"/>
    </row>
    <row r="240" spans="1:5" ht="15.75" thickBot="1" x14ac:dyDescent="0.3">
      <c r="A240" s="313" t="s">
        <v>9</v>
      </c>
      <c r="B240" s="1219" t="s">
        <v>1421</v>
      </c>
      <c r="C240" s="1220"/>
      <c r="D240" s="1220"/>
      <c r="E240" s="1221"/>
    </row>
    <row r="241" spans="1:11" ht="15.75" thickBot="1" x14ac:dyDescent="0.3">
      <c r="A241" s="313" t="s">
        <v>13</v>
      </c>
      <c r="B241" s="1198" t="s">
        <v>1261</v>
      </c>
      <c r="C241" s="1199"/>
      <c r="D241" s="1199"/>
      <c r="E241" s="1200"/>
    </row>
    <row r="242" spans="1:11" x14ac:dyDescent="0.25">
      <c r="A242" s="1189"/>
      <c r="B242" s="325">
        <v>2019</v>
      </c>
      <c r="C242" s="325">
        <v>2020</v>
      </c>
      <c r="D242" s="325">
        <v>2021</v>
      </c>
      <c r="E242" s="325">
        <v>2022</v>
      </c>
    </row>
    <row r="243" spans="1:11" ht="15.75" thickBot="1" x14ac:dyDescent="0.3">
      <c r="A243" s="1190"/>
      <c r="B243" s="354" t="s">
        <v>5</v>
      </c>
      <c r="C243" s="354" t="s">
        <v>6</v>
      </c>
      <c r="D243" s="354" t="s">
        <v>6</v>
      </c>
      <c r="E243" s="354" t="s">
        <v>6</v>
      </c>
    </row>
    <row r="244" spans="1:11" ht="15.75" thickBot="1" x14ac:dyDescent="0.3">
      <c r="A244" s="313" t="s">
        <v>8</v>
      </c>
      <c r="B244" s="332">
        <v>0</v>
      </c>
      <c r="C244" s="332">
        <v>0</v>
      </c>
      <c r="D244" s="332">
        <v>2</v>
      </c>
      <c r="E244" s="332">
        <v>0</v>
      </c>
    </row>
    <row r="245" spans="1:11" ht="15.75" thickBot="1" x14ac:dyDescent="0.3">
      <c r="A245" s="313" t="s">
        <v>14</v>
      </c>
      <c r="B245" s="355">
        <v>0</v>
      </c>
      <c r="C245" s="355">
        <v>0</v>
      </c>
      <c r="D245" s="355">
        <v>5400</v>
      </c>
      <c r="E245" s="355">
        <v>0</v>
      </c>
    </row>
    <row r="246" spans="1:11" ht="15.75" thickBot="1" x14ac:dyDescent="0.3">
      <c r="A246" s="313" t="s">
        <v>20</v>
      </c>
      <c r="B246" s="355" t="e">
        <f>B245/B244</f>
        <v>#DIV/0!</v>
      </c>
      <c r="C246" s="355" t="e">
        <f t="shared" ref="C246:E246" si="38">C245/C244</f>
        <v>#DIV/0!</v>
      </c>
      <c r="D246" s="355">
        <f t="shared" si="38"/>
        <v>2700</v>
      </c>
      <c r="E246" s="355" t="e">
        <f t="shared" si="38"/>
        <v>#DIV/0!</v>
      </c>
    </row>
    <row r="247" spans="1:11" ht="15.75" thickBot="1" x14ac:dyDescent="0.3">
      <c r="A247" s="313" t="s">
        <v>15</v>
      </c>
      <c r="B247" s="332" t="s">
        <v>19</v>
      </c>
      <c r="C247" s="461" t="e">
        <f>C244/B244-1</f>
        <v>#DIV/0!</v>
      </c>
      <c r="D247" s="461" t="e">
        <f t="shared" ref="D247:E249" si="39">D244/C244-1</f>
        <v>#DIV/0!</v>
      </c>
      <c r="E247" s="461">
        <f t="shared" si="39"/>
        <v>-1</v>
      </c>
    </row>
    <row r="248" spans="1:11" ht="15.75" thickBot="1" x14ac:dyDescent="0.3">
      <c r="A248" s="313" t="s">
        <v>16</v>
      </c>
      <c r="B248" s="332" t="s">
        <v>19</v>
      </c>
      <c r="C248" s="461" t="e">
        <f>C245/B245-1</f>
        <v>#DIV/0!</v>
      </c>
      <c r="D248" s="461" t="e">
        <f t="shared" si="39"/>
        <v>#DIV/0!</v>
      </c>
      <c r="E248" s="461">
        <f t="shared" si="39"/>
        <v>-1</v>
      </c>
    </row>
    <row r="249" spans="1:11" ht="15.75" thickBot="1" x14ac:dyDescent="0.3">
      <c r="A249" s="313" t="s">
        <v>17</v>
      </c>
      <c r="B249" s="332" t="s">
        <v>19</v>
      </c>
      <c r="C249" s="461" t="e">
        <f>C246/B246-1</f>
        <v>#DIV/0!</v>
      </c>
      <c r="D249" s="461" t="e">
        <f t="shared" si="39"/>
        <v>#DIV/0!</v>
      </c>
      <c r="E249" s="461" t="e">
        <f t="shared" si="39"/>
        <v>#DIV/0!</v>
      </c>
      <c r="G249" s="443"/>
      <c r="H249" s="443"/>
      <c r="I249" s="443"/>
      <c r="J249" s="443"/>
      <c r="K249" s="443"/>
    </row>
    <row r="250" spans="1:11" ht="15.75" thickBot="1" x14ac:dyDescent="0.3">
      <c r="A250" s="1210" t="s">
        <v>1422</v>
      </c>
      <c r="B250" s="1211"/>
      <c r="C250" s="1211"/>
      <c r="D250" s="1211"/>
      <c r="E250" s="1212"/>
    </row>
    <row r="251" spans="1:11" x14ac:dyDescent="0.25">
      <c r="A251" s="1189"/>
      <c r="B251" s="325">
        <v>2019</v>
      </c>
      <c r="C251" s="325">
        <v>2020</v>
      </c>
      <c r="D251" s="325">
        <v>2021</v>
      </c>
      <c r="E251" s="325">
        <v>2022</v>
      </c>
    </row>
    <row r="252" spans="1:11" ht="15.75" thickBot="1" x14ac:dyDescent="0.3">
      <c r="A252" s="1190"/>
      <c r="B252" s="354" t="s">
        <v>5</v>
      </c>
      <c r="C252" s="354" t="s">
        <v>6</v>
      </c>
      <c r="D252" s="354" t="s">
        <v>6</v>
      </c>
      <c r="E252" s="354" t="s">
        <v>6</v>
      </c>
    </row>
    <row r="253" spans="1:11" ht="15.75" thickBot="1" x14ac:dyDescent="0.3">
      <c r="A253" s="462" t="s">
        <v>59</v>
      </c>
      <c r="B253" s="463">
        <f>B254+B255+B256+B257</f>
        <v>0</v>
      </c>
      <c r="C253" s="463">
        <f t="shared" ref="C253:E253" si="40">C254+C255+C256+C257</f>
        <v>0</v>
      </c>
      <c r="D253" s="463">
        <f t="shared" si="40"/>
        <v>0</v>
      </c>
      <c r="E253" s="463">
        <f t="shared" si="40"/>
        <v>0</v>
      </c>
    </row>
    <row r="254" spans="1:11" ht="15.75" thickBot="1" x14ac:dyDescent="0.3">
      <c r="A254" s="464" t="s">
        <v>28</v>
      </c>
      <c r="B254" s="463"/>
      <c r="C254" s="463"/>
      <c r="D254" s="463"/>
      <c r="E254" s="463"/>
    </row>
    <row r="255" spans="1:11" ht="15.75" thickBot="1" x14ac:dyDescent="0.3">
      <c r="A255" s="464" t="s">
        <v>60</v>
      </c>
      <c r="B255" s="463"/>
      <c r="C255" s="463"/>
      <c r="D255" s="463"/>
      <c r="E255" s="463"/>
    </row>
    <row r="256" spans="1:11" ht="15.75" thickBot="1" x14ac:dyDescent="0.3">
      <c r="A256" s="464" t="s">
        <v>42</v>
      </c>
      <c r="B256" s="463"/>
      <c r="C256" s="463"/>
      <c r="D256" s="463"/>
      <c r="E256" s="463"/>
    </row>
    <row r="257" spans="1:5" ht="15.75" thickBot="1" x14ac:dyDescent="0.3">
      <c r="A257" s="464" t="s">
        <v>43</v>
      </c>
      <c r="B257" s="463"/>
      <c r="C257" s="463"/>
      <c r="D257" s="463"/>
      <c r="E257" s="463"/>
    </row>
    <row r="258" spans="1:5" ht="15.75" thickBot="1" x14ac:dyDescent="0.3">
      <c r="A258" s="462" t="s">
        <v>61</v>
      </c>
      <c r="B258" s="355">
        <v>0</v>
      </c>
      <c r="C258" s="355">
        <v>0</v>
      </c>
      <c r="D258" s="355">
        <v>5400</v>
      </c>
      <c r="E258" s="355">
        <v>0</v>
      </c>
    </row>
    <row r="259" spans="1:5" ht="15.75" thickBot="1" x14ac:dyDescent="0.3">
      <c r="A259" s="464" t="s">
        <v>28</v>
      </c>
      <c r="B259" s="355">
        <v>0</v>
      </c>
      <c r="C259" s="355">
        <v>0</v>
      </c>
      <c r="D259" s="355">
        <v>5400</v>
      </c>
      <c r="E259" s="355">
        <v>0</v>
      </c>
    </row>
    <row r="260" spans="1:5" ht="15.75" thickBot="1" x14ac:dyDescent="0.3">
      <c r="A260" s="464" t="s">
        <v>60</v>
      </c>
      <c r="B260" s="466"/>
      <c r="C260" s="466"/>
      <c r="D260" s="466"/>
      <c r="E260" s="466"/>
    </row>
    <row r="261" spans="1:5" ht="15.75" thickBot="1" x14ac:dyDescent="0.3">
      <c r="A261" s="464" t="s">
        <v>42</v>
      </c>
      <c r="B261" s="466"/>
      <c r="C261" s="466"/>
      <c r="D261" s="466"/>
      <c r="E261" s="466"/>
    </row>
    <row r="262" spans="1:5" ht="15.75" thickBot="1" x14ac:dyDescent="0.3">
      <c r="A262" s="464" t="s">
        <v>43</v>
      </c>
      <c r="B262" s="466"/>
      <c r="C262" s="466"/>
      <c r="D262" s="466"/>
      <c r="E262" s="466"/>
    </row>
    <row r="263" spans="1:5" ht="15.75" thickBot="1" x14ac:dyDescent="0.3">
      <c r="A263" s="483" t="s">
        <v>73</v>
      </c>
      <c r="B263" s="505">
        <f>B253+B258</f>
        <v>0</v>
      </c>
      <c r="C263" s="505">
        <f t="shared" ref="C263:E263" si="41">C253+C258</f>
        <v>0</v>
      </c>
      <c r="D263" s="505">
        <f t="shared" si="41"/>
        <v>5400</v>
      </c>
      <c r="E263" s="505">
        <f t="shared" si="41"/>
        <v>0</v>
      </c>
    </row>
    <row r="264" spans="1:5" ht="45.75" thickBot="1" x14ac:dyDescent="0.3">
      <c r="A264" s="640" t="s">
        <v>184</v>
      </c>
      <c r="B264" s="646" t="s">
        <v>1423</v>
      </c>
      <c r="C264" s="647" t="s">
        <v>981</v>
      </c>
      <c r="D264" s="653" t="s">
        <v>1424</v>
      </c>
      <c r="E264" s="649"/>
    </row>
    <row r="265" spans="1:5" ht="15.75" thickBot="1" x14ac:dyDescent="0.3">
      <c r="A265" s="313" t="s">
        <v>9</v>
      </c>
      <c r="B265" s="1219" t="s">
        <v>1425</v>
      </c>
      <c r="C265" s="1220"/>
      <c r="D265" s="1220"/>
      <c r="E265" s="1221"/>
    </row>
    <row r="266" spans="1:5" ht="15.75" thickBot="1" x14ac:dyDescent="0.3">
      <c r="A266" s="313" t="s">
        <v>13</v>
      </c>
      <c r="B266" s="1198" t="s">
        <v>1261</v>
      </c>
      <c r="C266" s="1199"/>
      <c r="D266" s="1199"/>
      <c r="E266" s="1200"/>
    </row>
    <row r="267" spans="1:5" x14ac:dyDescent="0.25">
      <c r="A267" s="1189"/>
      <c r="B267" s="325">
        <v>2019</v>
      </c>
      <c r="C267" s="325">
        <v>2020</v>
      </c>
      <c r="D267" s="325">
        <v>2021</v>
      </c>
      <c r="E267" s="325">
        <v>2022</v>
      </c>
    </row>
    <row r="268" spans="1:5" ht="15.75" thickBot="1" x14ac:dyDescent="0.3">
      <c r="A268" s="1190"/>
      <c r="B268" s="354" t="s">
        <v>5</v>
      </c>
      <c r="C268" s="354" t="s">
        <v>6</v>
      </c>
      <c r="D268" s="354" t="s">
        <v>6</v>
      </c>
      <c r="E268" s="354" t="s">
        <v>6</v>
      </c>
    </row>
    <row r="269" spans="1:5" ht="15.75" thickBot="1" x14ac:dyDescent="0.3">
      <c r="A269" s="313" t="s">
        <v>8</v>
      </c>
      <c r="B269" s="332">
        <v>0</v>
      </c>
      <c r="C269" s="332">
        <v>0</v>
      </c>
      <c r="D269" s="332">
        <v>1</v>
      </c>
      <c r="E269" s="332">
        <v>0</v>
      </c>
    </row>
    <row r="270" spans="1:5" ht="15.75" thickBot="1" x14ac:dyDescent="0.3">
      <c r="A270" s="313" t="s">
        <v>14</v>
      </c>
      <c r="B270" s="355">
        <v>0</v>
      </c>
      <c r="C270" s="355">
        <v>0</v>
      </c>
      <c r="D270" s="355">
        <v>1000</v>
      </c>
      <c r="E270" s="355">
        <v>0</v>
      </c>
    </row>
    <row r="271" spans="1:5" ht="15.75" thickBot="1" x14ac:dyDescent="0.3">
      <c r="A271" s="313" t="s">
        <v>20</v>
      </c>
      <c r="B271" s="355" t="e">
        <f>B270/B269</f>
        <v>#DIV/0!</v>
      </c>
      <c r="C271" s="355" t="e">
        <f t="shared" ref="C271:E271" si="42">C270/C269</f>
        <v>#DIV/0!</v>
      </c>
      <c r="D271" s="355">
        <f t="shared" si="42"/>
        <v>1000</v>
      </c>
      <c r="E271" s="355" t="e">
        <f t="shared" si="42"/>
        <v>#DIV/0!</v>
      </c>
    </row>
    <row r="272" spans="1:5" ht="15.75" thickBot="1" x14ac:dyDescent="0.3">
      <c r="A272" s="313" t="s">
        <v>15</v>
      </c>
      <c r="B272" s="332" t="s">
        <v>19</v>
      </c>
      <c r="C272" s="461" t="e">
        <f>C269/B269-1</f>
        <v>#DIV/0!</v>
      </c>
      <c r="D272" s="461" t="e">
        <f t="shared" ref="D272:E274" si="43">D269/C269-1</f>
        <v>#DIV/0!</v>
      </c>
      <c r="E272" s="461">
        <f t="shared" si="43"/>
        <v>-1</v>
      </c>
    </row>
    <row r="273" spans="1:11" ht="15.75" thickBot="1" x14ac:dyDescent="0.3">
      <c r="A273" s="313" t="s">
        <v>16</v>
      </c>
      <c r="B273" s="332" t="s">
        <v>19</v>
      </c>
      <c r="C273" s="461" t="e">
        <f>C270/B270-1</f>
        <v>#DIV/0!</v>
      </c>
      <c r="D273" s="461" t="e">
        <f t="shared" si="43"/>
        <v>#DIV/0!</v>
      </c>
      <c r="E273" s="461">
        <f t="shared" si="43"/>
        <v>-1</v>
      </c>
    </row>
    <row r="274" spans="1:11" ht="15.75" thickBot="1" x14ac:dyDescent="0.3">
      <c r="A274" s="313" t="s">
        <v>17</v>
      </c>
      <c r="B274" s="332" t="s">
        <v>19</v>
      </c>
      <c r="C274" s="461" t="e">
        <f>C271/B271-1</f>
        <v>#DIV/0!</v>
      </c>
      <c r="D274" s="461" t="e">
        <f t="shared" si="43"/>
        <v>#DIV/0!</v>
      </c>
      <c r="E274" s="461" t="e">
        <f t="shared" si="43"/>
        <v>#DIV/0!</v>
      </c>
      <c r="G274" s="443"/>
      <c r="H274" s="443"/>
      <c r="I274" s="443"/>
      <c r="J274" s="443"/>
      <c r="K274" s="443"/>
    </row>
    <row r="275" spans="1:11" ht="15.75" thickBot="1" x14ac:dyDescent="0.3">
      <c r="A275" s="1210" t="s">
        <v>1044</v>
      </c>
      <c r="B275" s="1211"/>
      <c r="C275" s="1211"/>
      <c r="D275" s="1211"/>
      <c r="E275" s="1212"/>
    </row>
    <row r="276" spans="1:11" x14ac:dyDescent="0.25">
      <c r="A276" s="1189"/>
      <c r="B276" s="325">
        <v>2019</v>
      </c>
      <c r="C276" s="325">
        <v>2020</v>
      </c>
      <c r="D276" s="325">
        <v>2021</v>
      </c>
      <c r="E276" s="325">
        <v>2022</v>
      </c>
    </row>
    <row r="277" spans="1:11" ht="15.75" thickBot="1" x14ac:dyDescent="0.3">
      <c r="A277" s="1190"/>
      <c r="B277" s="354" t="s">
        <v>5</v>
      </c>
      <c r="C277" s="354" t="s">
        <v>6</v>
      </c>
      <c r="D277" s="354" t="s">
        <v>6</v>
      </c>
      <c r="E277" s="354" t="s">
        <v>6</v>
      </c>
    </row>
    <row r="278" spans="1:11" ht="15.75" thickBot="1" x14ac:dyDescent="0.3">
      <c r="A278" s="462" t="s">
        <v>59</v>
      </c>
      <c r="B278" s="463">
        <f>B279+B280+B281+B282</f>
        <v>0</v>
      </c>
      <c r="C278" s="463">
        <f t="shared" ref="C278:E278" si="44">C279+C280+C281+C282</f>
        <v>0</v>
      </c>
      <c r="D278" s="463">
        <f t="shared" si="44"/>
        <v>0</v>
      </c>
      <c r="E278" s="463">
        <f t="shared" si="44"/>
        <v>0</v>
      </c>
    </row>
    <row r="279" spans="1:11" ht="15.75" thickBot="1" x14ac:dyDescent="0.3">
      <c r="A279" s="464" t="s">
        <v>28</v>
      </c>
      <c r="B279" s="463"/>
      <c r="C279" s="463"/>
      <c r="D279" s="463"/>
      <c r="E279" s="463"/>
    </row>
    <row r="280" spans="1:11" ht="15.75" thickBot="1" x14ac:dyDescent="0.3">
      <c r="A280" s="464" t="s">
        <v>60</v>
      </c>
      <c r="B280" s="463"/>
      <c r="C280" s="463"/>
      <c r="D280" s="463"/>
      <c r="E280" s="463"/>
    </row>
    <row r="281" spans="1:11" ht="15.75" thickBot="1" x14ac:dyDescent="0.3">
      <c r="A281" s="464" t="s">
        <v>42</v>
      </c>
      <c r="B281" s="463"/>
      <c r="C281" s="463"/>
      <c r="D281" s="463"/>
      <c r="E281" s="463"/>
    </row>
    <row r="282" spans="1:11" ht="15.75" thickBot="1" x14ac:dyDescent="0.3">
      <c r="A282" s="464" t="s">
        <v>43</v>
      </c>
      <c r="B282" s="463"/>
      <c r="C282" s="463"/>
      <c r="D282" s="463"/>
      <c r="E282" s="463"/>
    </row>
    <row r="283" spans="1:11" ht="15.75" thickBot="1" x14ac:dyDescent="0.3">
      <c r="A283" s="462" t="s">
        <v>61</v>
      </c>
      <c r="B283" s="355">
        <v>0</v>
      </c>
      <c r="C283" s="355">
        <v>0</v>
      </c>
      <c r="D283" s="355">
        <v>1000</v>
      </c>
      <c r="E283" s="355">
        <v>0</v>
      </c>
    </row>
    <row r="284" spans="1:11" ht="15.75" thickBot="1" x14ac:dyDescent="0.3">
      <c r="A284" s="464" t="s">
        <v>28</v>
      </c>
      <c r="B284" s="355">
        <v>0</v>
      </c>
      <c r="C284" s="355">
        <v>0</v>
      </c>
      <c r="D284" s="355">
        <v>1000</v>
      </c>
      <c r="E284" s="355">
        <v>0</v>
      </c>
    </row>
    <row r="285" spans="1:11" ht="15.75" thickBot="1" x14ac:dyDescent="0.3">
      <c r="A285" s="464" t="s">
        <v>60</v>
      </c>
      <c r="B285" s="466"/>
      <c r="C285" s="466"/>
      <c r="D285" s="466"/>
      <c r="E285" s="466"/>
    </row>
    <row r="286" spans="1:11" ht="15.75" thickBot="1" x14ac:dyDescent="0.3">
      <c r="A286" s="464" t="s">
        <v>42</v>
      </c>
      <c r="B286" s="466"/>
      <c r="C286" s="466"/>
      <c r="D286" s="466"/>
      <c r="E286" s="466"/>
    </row>
    <row r="287" spans="1:11" ht="15.75" thickBot="1" x14ac:dyDescent="0.3">
      <c r="A287" s="464" t="s">
        <v>43</v>
      </c>
      <c r="B287" s="466"/>
      <c r="C287" s="466"/>
      <c r="D287" s="466"/>
      <c r="E287" s="466"/>
    </row>
    <row r="288" spans="1:11" ht="15.75" thickBot="1" x14ac:dyDescent="0.3">
      <c r="A288" s="483" t="s">
        <v>166</v>
      </c>
      <c r="B288" s="505">
        <f>B278+B283</f>
        <v>0</v>
      </c>
      <c r="C288" s="505">
        <f t="shared" ref="C288:E288" si="45">C278+C283</f>
        <v>0</v>
      </c>
      <c r="D288" s="505">
        <f t="shared" si="45"/>
        <v>1000</v>
      </c>
      <c r="E288" s="505">
        <f t="shared" si="45"/>
        <v>0</v>
      </c>
    </row>
    <row r="289" spans="1:11" ht="45.75" thickBot="1" x14ac:dyDescent="0.3">
      <c r="A289" s="640" t="s">
        <v>185</v>
      </c>
      <c r="B289" s="646" t="s">
        <v>1426</v>
      </c>
      <c r="C289" s="650" t="s">
        <v>981</v>
      </c>
      <c r="D289" s="653" t="s">
        <v>1427</v>
      </c>
      <c r="E289" s="649"/>
    </row>
    <row r="290" spans="1:11" ht="15.75" thickBot="1" x14ac:dyDescent="0.3">
      <c r="A290" s="313" t="s">
        <v>9</v>
      </c>
      <c r="B290" s="1219" t="s">
        <v>1428</v>
      </c>
      <c r="C290" s="1220"/>
      <c r="D290" s="1220"/>
      <c r="E290" s="1221"/>
    </row>
    <row r="291" spans="1:11" ht="15.75" thickBot="1" x14ac:dyDescent="0.3">
      <c r="A291" s="313" t="s">
        <v>13</v>
      </c>
      <c r="B291" s="1198" t="s">
        <v>1261</v>
      </c>
      <c r="C291" s="1199"/>
      <c r="D291" s="1199"/>
      <c r="E291" s="1200"/>
    </row>
    <row r="292" spans="1:11" x14ac:dyDescent="0.25">
      <c r="A292" s="1189"/>
      <c r="B292" s="325">
        <v>2019</v>
      </c>
      <c r="C292" s="325">
        <v>2020</v>
      </c>
      <c r="D292" s="325">
        <v>2021</v>
      </c>
      <c r="E292" s="325">
        <v>2022</v>
      </c>
    </row>
    <row r="293" spans="1:11" ht="15.75" thickBot="1" x14ac:dyDescent="0.3">
      <c r="A293" s="1190"/>
      <c r="B293" s="354" t="s">
        <v>5</v>
      </c>
      <c r="C293" s="354" t="s">
        <v>6</v>
      </c>
      <c r="D293" s="354" t="s">
        <v>6</v>
      </c>
      <c r="E293" s="354" t="s">
        <v>6</v>
      </c>
    </row>
    <row r="294" spans="1:11" ht="15.75" thickBot="1" x14ac:dyDescent="0.3">
      <c r="A294" s="313" t="s">
        <v>8</v>
      </c>
      <c r="B294" s="332">
        <v>0</v>
      </c>
      <c r="C294" s="332">
        <v>0</v>
      </c>
      <c r="D294" s="332">
        <v>1</v>
      </c>
      <c r="E294" s="332">
        <v>0</v>
      </c>
    </row>
    <row r="295" spans="1:11" ht="15.75" thickBot="1" x14ac:dyDescent="0.3">
      <c r="A295" s="313" t="s">
        <v>14</v>
      </c>
      <c r="B295" s="355">
        <v>0</v>
      </c>
      <c r="C295" s="355">
        <v>0</v>
      </c>
      <c r="D295" s="355">
        <v>1000</v>
      </c>
      <c r="E295" s="355">
        <v>0</v>
      </c>
    </row>
    <row r="296" spans="1:11" ht="15.75" thickBot="1" x14ac:dyDescent="0.3">
      <c r="A296" s="313" t="s">
        <v>20</v>
      </c>
      <c r="B296" s="355" t="e">
        <f>B295/B294</f>
        <v>#DIV/0!</v>
      </c>
      <c r="C296" s="355" t="e">
        <f t="shared" ref="C296:E296" si="46">C295/C294</f>
        <v>#DIV/0!</v>
      </c>
      <c r="D296" s="355">
        <f t="shared" si="46"/>
        <v>1000</v>
      </c>
      <c r="E296" s="355" t="e">
        <f t="shared" si="46"/>
        <v>#DIV/0!</v>
      </c>
    </row>
    <row r="297" spans="1:11" ht="15.75" thickBot="1" x14ac:dyDescent="0.3">
      <c r="A297" s="313" t="s">
        <v>15</v>
      </c>
      <c r="B297" s="332" t="s">
        <v>19</v>
      </c>
      <c r="C297" s="461" t="e">
        <f>C294/B294-1</f>
        <v>#DIV/0!</v>
      </c>
      <c r="D297" s="461" t="e">
        <f t="shared" ref="D297:E299" si="47">D294/C294-1</f>
        <v>#DIV/0!</v>
      </c>
      <c r="E297" s="461">
        <f t="shared" si="47"/>
        <v>-1</v>
      </c>
    </row>
    <row r="298" spans="1:11" ht="15.75" thickBot="1" x14ac:dyDescent="0.3">
      <c r="A298" s="313" t="s">
        <v>16</v>
      </c>
      <c r="B298" s="332" t="s">
        <v>19</v>
      </c>
      <c r="C298" s="461" t="e">
        <f>C295/B295-1</f>
        <v>#DIV/0!</v>
      </c>
      <c r="D298" s="461" t="e">
        <f t="shared" si="47"/>
        <v>#DIV/0!</v>
      </c>
      <c r="E298" s="461">
        <f t="shared" si="47"/>
        <v>-1</v>
      </c>
    </row>
    <row r="299" spans="1:11" ht="15.75" thickBot="1" x14ac:dyDescent="0.3">
      <c r="A299" s="313" t="s">
        <v>17</v>
      </c>
      <c r="B299" s="332" t="s">
        <v>19</v>
      </c>
      <c r="C299" s="461" t="e">
        <f>C296/B296-1</f>
        <v>#DIV/0!</v>
      </c>
      <c r="D299" s="461" t="e">
        <f t="shared" si="47"/>
        <v>#DIV/0!</v>
      </c>
      <c r="E299" s="461" t="e">
        <f t="shared" si="47"/>
        <v>#DIV/0!</v>
      </c>
      <c r="G299" s="443"/>
      <c r="H299" s="443"/>
      <c r="I299" s="443"/>
      <c r="J299" s="443"/>
      <c r="K299" s="443"/>
    </row>
    <row r="300" spans="1:11" ht="15.75" thickBot="1" x14ac:dyDescent="0.3">
      <c r="A300" s="1210" t="s">
        <v>1429</v>
      </c>
      <c r="B300" s="1211"/>
      <c r="C300" s="1211"/>
      <c r="D300" s="1211"/>
      <c r="E300" s="1212"/>
    </row>
    <row r="301" spans="1:11" x14ac:dyDescent="0.25">
      <c r="A301" s="1189"/>
      <c r="B301" s="325">
        <v>2019</v>
      </c>
      <c r="C301" s="325">
        <v>2020</v>
      </c>
      <c r="D301" s="325">
        <v>2021</v>
      </c>
      <c r="E301" s="325">
        <v>2022</v>
      </c>
    </row>
    <row r="302" spans="1:11" ht="15.75" thickBot="1" x14ac:dyDescent="0.3">
      <c r="A302" s="1190"/>
      <c r="B302" s="354" t="s">
        <v>5</v>
      </c>
      <c r="C302" s="354" t="s">
        <v>6</v>
      </c>
      <c r="D302" s="354" t="s">
        <v>6</v>
      </c>
      <c r="E302" s="354" t="s">
        <v>6</v>
      </c>
    </row>
    <row r="303" spans="1:11" ht="15.75" thickBot="1" x14ac:dyDescent="0.3">
      <c r="A303" s="462" t="s">
        <v>59</v>
      </c>
      <c r="B303" s="463">
        <f>B304+B305+B306+B307</f>
        <v>0</v>
      </c>
      <c r="C303" s="463">
        <f t="shared" ref="C303:E303" si="48">C304+C305+C306+C307</f>
        <v>0</v>
      </c>
      <c r="D303" s="463">
        <f t="shared" si="48"/>
        <v>0</v>
      </c>
      <c r="E303" s="463">
        <f t="shared" si="48"/>
        <v>0</v>
      </c>
    </row>
    <row r="304" spans="1:11" ht="15.75" thickBot="1" x14ac:dyDescent="0.3">
      <c r="A304" s="464" t="s">
        <v>28</v>
      </c>
      <c r="B304" s="463"/>
      <c r="C304" s="463"/>
      <c r="D304" s="463"/>
      <c r="E304" s="463"/>
    </row>
    <row r="305" spans="1:5" ht="15.75" thickBot="1" x14ac:dyDescent="0.3">
      <c r="A305" s="464" t="s">
        <v>60</v>
      </c>
      <c r="B305" s="463"/>
      <c r="C305" s="463"/>
      <c r="D305" s="463"/>
      <c r="E305" s="463"/>
    </row>
    <row r="306" spans="1:5" ht="15.75" thickBot="1" x14ac:dyDescent="0.3">
      <c r="A306" s="464" t="s">
        <v>42</v>
      </c>
      <c r="B306" s="463"/>
      <c r="C306" s="463"/>
      <c r="D306" s="463"/>
      <c r="E306" s="463"/>
    </row>
    <row r="307" spans="1:5" ht="15.75" thickBot="1" x14ac:dyDescent="0.3">
      <c r="A307" s="464" t="s">
        <v>43</v>
      </c>
      <c r="B307" s="463"/>
      <c r="C307" s="463"/>
      <c r="D307" s="463"/>
      <c r="E307" s="463"/>
    </row>
    <row r="308" spans="1:5" ht="15.75" thickBot="1" x14ac:dyDescent="0.3">
      <c r="A308" s="462" t="s">
        <v>61</v>
      </c>
      <c r="B308" s="355">
        <v>0</v>
      </c>
      <c r="C308" s="355">
        <v>0</v>
      </c>
      <c r="D308" s="355">
        <v>1000</v>
      </c>
      <c r="E308" s="355">
        <v>0</v>
      </c>
    </row>
    <row r="309" spans="1:5" ht="15.75" thickBot="1" x14ac:dyDescent="0.3">
      <c r="A309" s="464" t="s">
        <v>28</v>
      </c>
      <c r="B309" s="355">
        <v>0</v>
      </c>
      <c r="C309" s="355">
        <v>0</v>
      </c>
      <c r="D309" s="355">
        <v>1000</v>
      </c>
      <c r="E309" s="355">
        <v>0</v>
      </c>
    </row>
    <row r="310" spans="1:5" ht="15.75" thickBot="1" x14ac:dyDescent="0.3">
      <c r="A310" s="464" t="s">
        <v>60</v>
      </c>
      <c r="B310" s="466"/>
      <c r="C310" s="466"/>
      <c r="D310" s="466"/>
      <c r="E310" s="466"/>
    </row>
    <row r="311" spans="1:5" ht="15.75" thickBot="1" x14ac:dyDescent="0.3">
      <c r="A311" s="464" t="s">
        <v>42</v>
      </c>
      <c r="B311" s="466"/>
      <c r="C311" s="466"/>
      <c r="D311" s="466"/>
      <c r="E311" s="466"/>
    </row>
    <row r="312" spans="1:5" ht="15.75" thickBot="1" x14ac:dyDescent="0.3">
      <c r="A312" s="464" t="s">
        <v>43</v>
      </c>
      <c r="B312" s="466"/>
      <c r="C312" s="466"/>
      <c r="D312" s="466"/>
      <c r="E312" s="466"/>
    </row>
    <row r="313" spans="1:5" ht="15.75" thickBot="1" x14ac:dyDescent="0.3">
      <c r="A313" s="483" t="s">
        <v>167</v>
      </c>
      <c r="B313" s="505">
        <f>B303+B308</f>
        <v>0</v>
      </c>
      <c r="C313" s="505">
        <f>C303+C308</f>
        <v>0</v>
      </c>
      <c r="D313" s="505">
        <f>D303+D308</f>
        <v>1000</v>
      </c>
      <c r="E313" s="505">
        <f>E303+E308</f>
        <v>0</v>
      </c>
    </row>
    <row r="314" spans="1:5" ht="23.25" thickBot="1" x14ac:dyDescent="0.3">
      <c r="A314" s="640" t="s">
        <v>186</v>
      </c>
      <c r="B314" s="646" t="s">
        <v>1430</v>
      </c>
      <c r="C314" s="650" t="s">
        <v>981</v>
      </c>
      <c r="D314" s="649"/>
      <c r="E314" s="649"/>
    </row>
    <row r="315" spans="1:5" ht="15.75" thickBot="1" x14ac:dyDescent="0.3">
      <c r="A315" s="313" t="s">
        <v>9</v>
      </c>
      <c r="B315" s="1219" t="s">
        <v>1431</v>
      </c>
      <c r="C315" s="1220"/>
      <c r="D315" s="1220"/>
      <c r="E315" s="1221"/>
    </row>
    <row r="316" spans="1:5" ht="15.75" thickBot="1" x14ac:dyDescent="0.3">
      <c r="A316" s="313" t="s">
        <v>13</v>
      </c>
      <c r="B316" s="1198" t="s">
        <v>1261</v>
      </c>
      <c r="C316" s="1199"/>
      <c r="D316" s="1199"/>
      <c r="E316" s="1200"/>
    </row>
    <row r="317" spans="1:5" x14ac:dyDescent="0.25">
      <c r="A317" s="1189"/>
      <c r="B317" s="325">
        <v>2019</v>
      </c>
      <c r="C317" s="325">
        <v>2020</v>
      </c>
      <c r="D317" s="325">
        <v>2021</v>
      </c>
      <c r="E317" s="325">
        <v>2022</v>
      </c>
    </row>
    <row r="318" spans="1:5" ht="15.75" thickBot="1" x14ac:dyDescent="0.3">
      <c r="A318" s="1190"/>
      <c r="B318" s="354" t="s">
        <v>5</v>
      </c>
      <c r="C318" s="354" t="s">
        <v>6</v>
      </c>
      <c r="D318" s="354" t="s">
        <v>6</v>
      </c>
      <c r="E318" s="354" t="s">
        <v>6</v>
      </c>
    </row>
    <row r="319" spans="1:5" ht="15.75" thickBot="1" x14ac:dyDescent="0.3">
      <c r="A319" s="313" t="s">
        <v>8</v>
      </c>
      <c r="B319" s="332">
        <v>0</v>
      </c>
      <c r="C319" s="332">
        <v>0</v>
      </c>
      <c r="D319" s="332">
        <v>0</v>
      </c>
      <c r="E319" s="332">
        <v>1</v>
      </c>
    </row>
    <row r="320" spans="1:5" ht="15.75" thickBot="1" x14ac:dyDescent="0.3">
      <c r="A320" s="313" t="s">
        <v>14</v>
      </c>
      <c r="B320" s="355">
        <v>0</v>
      </c>
      <c r="C320" s="355">
        <v>0</v>
      </c>
      <c r="D320" s="355">
        <v>0</v>
      </c>
      <c r="E320" s="355">
        <v>4500</v>
      </c>
    </row>
    <row r="321" spans="1:11" ht="15.75" thickBot="1" x14ac:dyDescent="0.3">
      <c r="A321" s="313" t="s">
        <v>20</v>
      </c>
      <c r="B321" s="355" t="e">
        <f>B320/B319</f>
        <v>#DIV/0!</v>
      </c>
      <c r="C321" s="355" t="e">
        <f t="shared" ref="C321:E321" si="49">C320/C319</f>
        <v>#DIV/0!</v>
      </c>
      <c r="D321" s="355" t="e">
        <f t="shared" si="49"/>
        <v>#DIV/0!</v>
      </c>
      <c r="E321" s="355">
        <f t="shared" si="49"/>
        <v>4500</v>
      </c>
    </row>
    <row r="322" spans="1:11" ht="15.75" thickBot="1" x14ac:dyDescent="0.3">
      <c r="A322" s="313" t="s">
        <v>15</v>
      </c>
      <c r="B322" s="332" t="s">
        <v>19</v>
      </c>
      <c r="C322" s="461" t="e">
        <f>C319/B319-1</f>
        <v>#DIV/0!</v>
      </c>
      <c r="D322" s="461" t="e">
        <f t="shared" ref="D322:E324" si="50">D319/C319-1</f>
        <v>#DIV/0!</v>
      </c>
      <c r="E322" s="461" t="e">
        <f t="shared" si="50"/>
        <v>#DIV/0!</v>
      </c>
    </row>
    <row r="323" spans="1:11" ht="15.75" thickBot="1" x14ac:dyDescent="0.3">
      <c r="A323" s="313" t="s">
        <v>16</v>
      </c>
      <c r="B323" s="332" t="s">
        <v>19</v>
      </c>
      <c r="C323" s="461" t="e">
        <f>C320/B320-1</f>
        <v>#DIV/0!</v>
      </c>
      <c r="D323" s="461" t="e">
        <f t="shared" si="50"/>
        <v>#DIV/0!</v>
      </c>
      <c r="E323" s="461" t="e">
        <f t="shared" si="50"/>
        <v>#DIV/0!</v>
      </c>
    </row>
    <row r="324" spans="1:11" ht="15.75" thickBot="1" x14ac:dyDescent="0.3">
      <c r="A324" s="313" t="s">
        <v>17</v>
      </c>
      <c r="B324" s="332" t="s">
        <v>19</v>
      </c>
      <c r="C324" s="461" t="e">
        <f>C321/B321-1</f>
        <v>#DIV/0!</v>
      </c>
      <c r="D324" s="461" t="e">
        <f t="shared" si="50"/>
        <v>#DIV/0!</v>
      </c>
      <c r="E324" s="461" t="e">
        <f t="shared" si="50"/>
        <v>#DIV/0!</v>
      </c>
      <c r="G324" s="443"/>
      <c r="H324" s="443"/>
      <c r="I324" s="443"/>
      <c r="J324" s="443"/>
      <c r="K324" s="443"/>
    </row>
    <row r="325" spans="1:11" ht="15.75" thickBot="1" x14ac:dyDescent="0.3">
      <c r="A325" s="1210" t="s">
        <v>1432</v>
      </c>
      <c r="B325" s="1211"/>
      <c r="C325" s="1211"/>
      <c r="D325" s="1211"/>
      <c r="E325" s="1212"/>
    </row>
    <row r="326" spans="1:11" x14ac:dyDescent="0.25">
      <c r="A326" s="1189"/>
      <c r="B326" s="325">
        <v>2019</v>
      </c>
      <c r="C326" s="325">
        <v>2020</v>
      </c>
      <c r="D326" s="325">
        <v>2021</v>
      </c>
      <c r="E326" s="325">
        <v>2022</v>
      </c>
    </row>
    <row r="327" spans="1:11" ht="15.75" thickBot="1" x14ac:dyDescent="0.3">
      <c r="A327" s="1190"/>
      <c r="B327" s="354" t="s">
        <v>5</v>
      </c>
      <c r="C327" s="354" t="s">
        <v>6</v>
      </c>
      <c r="D327" s="354" t="s">
        <v>6</v>
      </c>
      <c r="E327" s="354" t="s">
        <v>6</v>
      </c>
    </row>
    <row r="328" spans="1:11" ht="15.75" thickBot="1" x14ac:dyDescent="0.3">
      <c r="A328" s="462" t="s">
        <v>59</v>
      </c>
      <c r="B328" s="463">
        <f>B329+B330+B331+B332</f>
        <v>0</v>
      </c>
      <c r="C328" s="463">
        <f t="shared" ref="C328:E328" si="51">C329+C330+C331+C332</f>
        <v>0</v>
      </c>
      <c r="D328" s="463">
        <f t="shared" si="51"/>
        <v>0</v>
      </c>
      <c r="E328" s="463">
        <f t="shared" si="51"/>
        <v>0</v>
      </c>
    </row>
    <row r="329" spans="1:11" ht="15.75" thickBot="1" x14ac:dyDescent="0.3">
      <c r="A329" s="464" t="s">
        <v>28</v>
      </c>
      <c r="B329" s="463"/>
      <c r="C329" s="463"/>
      <c r="D329" s="463"/>
      <c r="E329" s="463"/>
    </row>
    <row r="330" spans="1:11" ht="15.75" thickBot="1" x14ac:dyDescent="0.3">
      <c r="A330" s="464" t="s">
        <v>60</v>
      </c>
      <c r="B330" s="463"/>
      <c r="C330" s="463"/>
      <c r="D330" s="463"/>
      <c r="E330" s="463"/>
    </row>
    <row r="331" spans="1:11" ht="15.75" thickBot="1" x14ac:dyDescent="0.3">
      <c r="A331" s="464" t="s">
        <v>42</v>
      </c>
      <c r="B331" s="463"/>
      <c r="C331" s="463"/>
      <c r="D331" s="463"/>
      <c r="E331" s="463"/>
    </row>
    <row r="332" spans="1:11" ht="15.75" thickBot="1" x14ac:dyDescent="0.3">
      <c r="A332" s="464" t="s">
        <v>43</v>
      </c>
      <c r="B332" s="463"/>
      <c r="C332" s="463"/>
      <c r="D332" s="463"/>
      <c r="E332" s="463"/>
    </row>
    <row r="333" spans="1:11" ht="15.75" thickBot="1" x14ac:dyDescent="0.3">
      <c r="A333" s="462" t="s">
        <v>61</v>
      </c>
      <c r="B333" s="355">
        <v>0</v>
      </c>
      <c r="C333" s="355">
        <v>0</v>
      </c>
      <c r="D333" s="355">
        <v>0</v>
      </c>
      <c r="E333" s="355">
        <v>4500</v>
      </c>
    </row>
    <row r="334" spans="1:11" ht="15.75" thickBot="1" x14ac:dyDescent="0.3">
      <c r="A334" s="464" t="s">
        <v>28</v>
      </c>
      <c r="B334" s="355">
        <v>0</v>
      </c>
      <c r="C334" s="355">
        <v>0</v>
      </c>
      <c r="D334" s="355">
        <v>0</v>
      </c>
      <c r="E334" s="355">
        <v>4500</v>
      </c>
    </row>
    <row r="335" spans="1:11" ht="15.75" thickBot="1" x14ac:dyDescent="0.3">
      <c r="A335" s="464" t="s">
        <v>60</v>
      </c>
      <c r="B335" s="466"/>
      <c r="C335" s="466"/>
      <c r="D335" s="466"/>
      <c r="E335" s="466"/>
    </row>
    <row r="336" spans="1:11" ht="15.75" thickBot="1" x14ac:dyDescent="0.3">
      <c r="A336" s="464" t="s">
        <v>42</v>
      </c>
      <c r="B336" s="466"/>
      <c r="C336" s="466"/>
      <c r="D336" s="466"/>
      <c r="E336" s="466"/>
    </row>
    <row r="337" spans="1:11" ht="15.75" thickBot="1" x14ac:dyDescent="0.3">
      <c r="A337" s="464" t="s">
        <v>43</v>
      </c>
      <c r="B337" s="466"/>
      <c r="C337" s="466"/>
      <c r="D337" s="466"/>
      <c r="E337" s="466"/>
    </row>
    <row r="338" spans="1:11" ht="15.75" thickBot="1" x14ac:dyDescent="0.3">
      <c r="A338" s="483" t="s">
        <v>168</v>
      </c>
      <c r="B338" s="505">
        <f>B328+B333</f>
        <v>0</v>
      </c>
      <c r="C338" s="505">
        <f t="shared" ref="C338:E338" si="52">C328+C333</f>
        <v>0</v>
      </c>
      <c r="D338" s="505">
        <f t="shared" si="52"/>
        <v>0</v>
      </c>
      <c r="E338" s="505">
        <f t="shared" si="52"/>
        <v>4500</v>
      </c>
    </row>
    <row r="339" spans="1:11" ht="23.25" thickBot="1" x14ac:dyDescent="0.3">
      <c r="A339" s="640" t="s">
        <v>189</v>
      </c>
      <c r="B339" s="646" t="s">
        <v>1433</v>
      </c>
      <c r="C339" s="650" t="s">
        <v>981</v>
      </c>
      <c r="D339" s="649"/>
      <c r="E339" s="649"/>
    </row>
    <row r="340" spans="1:11" ht="15.75" thickBot="1" x14ac:dyDescent="0.3">
      <c r="A340" s="313" t="s">
        <v>9</v>
      </c>
      <c r="B340" s="1219" t="s">
        <v>1434</v>
      </c>
      <c r="C340" s="1220"/>
      <c r="D340" s="1220"/>
      <c r="E340" s="1221"/>
    </row>
    <row r="341" spans="1:11" ht="15.75" thickBot="1" x14ac:dyDescent="0.3">
      <c r="A341" s="313" t="s">
        <v>13</v>
      </c>
      <c r="B341" s="1198" t="s">
        <v>1261</v>
      </c>
      <c r="C341" s="1199"/>
      <c r="D341" s="1199"/>
      <c r="E341" s="1200"/>
    </row>
    <row r="342" spans="1:11" x14ac:dyDescent="0.25">
      <c r="A342" s="1189"/>
      <c r="B342" s="325">
        <v>2019</v>
      </c>
      <c r="C342" s="325">
        <v>2020</v>
      </c>
      <c r="D342" s="325">
        <v>2021</v>
      </c>
      <c r="E342" s="325">
        <v>2022</v>
      </c>
    </row>
    <row r="343" spans="1:11" ht="15.75" thickBot="1" x14ac:dyDescent="0.3">
      <c r="A343" s="1190"/>
      <c r="B343" s="354" t="s">
        <v>5</v>
      </c>
      <c r="C343" s="354" t="s">
        <v>6</v>
      </c>
      <c r="D343" s="354" t="s">
        <v>6</v>
      </c>
      <c r="E343" s="354" t="s">
        <v>6</v>
      </c>
    </row>
    <row r="344" spans="1:11" ht="15.75" thickBot="1" x14ac:dyDescent="0.3">
      <c r="A344" s="313" t="s">
        <v>8</v>
      </c>
      <c r="B344" s="332">
        <v>0</v>
      </c>
      <c r="C344" s="332">
        <v>0</v>
      </c>
      <c r="D344" s="332">
        <v>0</v>
      </c>
      <c r="E344" s="332">
        <v>50</v>
      </c>
    </row>
    <row r="345" spans="1:11" ht="15.75" thickBot="1" x14ac:dyDescent="0.3">
      <c r="A345" s="313" t="s">
        <v>14</v>
      </c>
      <c r="B345" s="355">
        <v>0</v>
      </c>
      <c r="C345" s="355">
        <v>0</v>
      </c>
      <c r="D345" s="355">
        <v>0</v>
      </c>
      <c r="E345" s="355">
        <v>5500</v>
      </c>
    </row>
    <row r="346" spans="1:11" ht="15.75" thickBot="1" x14ac:dyDescent="0.3">
      <c r="A346" s="313" t="s">
        <v>20</v>
      </c>
      <c r="B346" s="355" t="e">
        <f>B345/B344</f>
        <v>#DIV/0!</v>
      </c>
      <c r="C346" s="355" t="e">
        <f t="shared" ref="C346:E346" si="53">C345/C344</f>
        <v>#DIV/0!</v>
      </c>
      <c r="D346" s="355" t="e">
        <f t="shared" si="53"/>
        <v>#DIV/0!</v>
      </c>
      <c r="E346" s="355">
        <f t="shared" si="53"/>
        <v>110</v>
      </c>
    </row>
    <row r="347" spans="1:11" ht="15.75" thickBot="1" x14ac:dyDescent="0.3">
      <c r="A347" s="313" t="s">
        <v>15</v>
      </c>
      <c r="B347" s="332" t="s">
        <v>19</v>
      </c>
      <c r="C347" s="461" t="e">
        <f>C344/B344-1</f>
        <v>#DIV/0!</v>
      </c>
      <c r="D347" s="461" t="e">
        <f t="shared" ref="D347:E349" si="54">D344/C344-1</f>
        <v>#DIV/0!</v>
      </c>
      <c r="E347" s="461" t="e">
        <f t="shared" si="54"/>
        <v>#DIV/0!</v>
      </c>
    </row>
    <row r="348" spans="1:11" ht="15.75" thickBot="1" x14ac:dyDescent="0.3">
      <c r="A348" s="313" t="s">
        <v>16</v>
      </c>
      <c r="B348" s="332" t="s">
        <v>19</v>
      </c>
      <c r="C348" s="461" t="e">
        <f>C345/B345-1</f>
        <v>#DIV/0!</v>
      </c>
      <c r="D348" s="461" t="e">
        <f t="shared" si="54"/>
        <v>#DIV/0!</v>
      </c>
      <c r="E348" s="461" t="e">
        <f t="shared" si="54"/>
        <v>#DIV/0!</v>
      </c>
    </row>
    <row r="349" spans="1:11" ht="15.75" thickBot="1" x14ac:dyDescent="0.3">
      <c r="A349" s="313" t="s">
        <v>17</v>
      </c>
      <c r="B349" s="332" t="s">
        <v>19</v>
      </c>
      <c r="C349" s="461" t="e">
        <f>C346/B346-1</f>
        <v>#DIV/0!</v>
      </c>
      <c r="D349" s="461" t="e">
        <f t="shared" si="54"/>
        <v>#DIV/0!</v>
      </c>
      <c r="E349" s="461" t="e">
        <f t="shared" si="54"/>
        <v>#DIV/0!</v>
      </c>
      <c r="G349" s="443"/>
      <c r="H349" s="443"/>
      <c r="I349" s="443"/>
      <c r="J349" s="443"/>
      <c r="K349" s="443"/>
    </row>
    <row r="350" spans="1:11" ht="15.75" thickBot="1" x14ac:dyDescent="0.3">
      <c r="A350" s="1210" t="s">
        <v>1435</v>
      </c>
      <c r="B350" s="1211"/>
      <c r="C350" s="1211"/>
      <c r="D350" s="1211"/>
      <c r="E350" s="1212"/>
    </row>
    <row r="351" spans="1:11" x14ac:dyDescent="0.25">
      <c r="A351" s="1189"/>
      <c r="B351" s="325">
        <v>2019</v>
      </c>
      <c r="C351" s="325">
        <v>2020</v>
      </c>
      <c r="D351" s="325">
        <v>2021</v>
      </c>
      <c r="E351" s="325">
        <v>2022</v>
      </c>
    </row>
    <row r="352" spans="1:11" ht="15.75" thickBot="1" x14ac:dyDescent="0.3">
      <c r="A352" s="1190"/>
      <c r="B352" s="354" t="s">
        <v>5</v>
      </c>
      <c r="C352" s="354" t="s">
        <v>6</v>
      </c>
      <c r="D352" s="354" t="s">
        <v>6</v>
      </c>
      <c r="E352" s="354" t="s">
        <v>6</v>
      </c>
    </row>
    <row r="353" spans="1:5" ht="15.75" thickBot="1" x14ac:dyDescent="0.3">
      <c r="A353" s="462" t="s">
        <v>59</v>
      </c>
      <c r="B353" s="463">
        <f>B354+B355+B356+B357</f>
        <v>0</v>
      </c>
      <c r="C353" s="463">
        <f t="shared" ref="C353:E353" si="55">C354+C355+C356+C357</f>
        <v>0</v>
      </c>
      <c r="D353" s="463">
        <f t="shared" si="55"/>
        <v>0</v>
      </c>
      <c r="E353" s="463">
        <f t="shared" si="55"/>
        <v>0</v>
      </c>
    </row>
    <row r="354" spans="1:5" ht="15.75" thickBot="1" x14ac:dyDescent="0.3">
      <c r="A354" s="464" t="s">
        <v>28</v>
      </c>
      <c r="B354" s="463"/>
      <c r="C354" s="463"/>
      <c r="D354" s="463"/>
      <c r="E354" s="463"/>
    </row>
    <row r="355" spans="1:5" ht="15.75" thickBot="1" x14ac:dyDescent="0.3">
      <c r="A355" s="464" t="s">
        <v>60</v>
      </c>
      <c r="B355" s="463"/>
      <c r="C355" s="463"/>
      <c r="D355" s="463"/>
      <c r="E355" s="463"/>
    </row>
    <row r="356" spans="1:5" ht="15.75" thickBot="1" x14ac:dyDescent="0.3">
      <c r="A356" s="464" t="s">
        <v>42</v>
      </c>
      <c r="B356" s="463"/>
      <c r="C356" s="463"/>
      <c r="D356" s="463"/>
      <c r="E356" s="463"/>
    </row>
    <row r="357" spans="1:5" ht="15.75" thickBot="1" x14ac:dyDescent="0.3">
      <c r="A357" s="464" t="s">
        <v>43</v>
      </c>
      <c r="B357" s="463"/>
      <c r="C357" s="463"/>
      <c r="D357" s="463"/>
      <c r="E357" s="463"/>
    </row>
    <row r="358" spans="1:5" ht="15.75" thickBot="1" x14ac:dyDescent="0.3">
      <c r="A358" s="462" t="s">
        <v>61</v>
      </c>
      <c r="B358" s="355">
        <v>0</v>
      </c>
      <c r="C358" s="355">
        <v>0</v>
      </c>
      <c r="D358" s="355">
        <v>0</v>
      </c>
      <c r="E358" s="355">
        <v>5500</v>
      </c>
    </row>
    <row r="359" spans="1:5" ht="15.75" thickBot="1" x14ac:dyDescent="0.3">
      <c r="A359" s="464" t="s">
        <v>28</v>
      </c>
      <c r="B359" s="355">
        <v>0</v>
      </c>
      <c r="C359" s="355">
        <v>0</v>
      </c>
      <c r="D359" s="355">
        <v>0</v>
      </c>
      <c r="E359" s="355">
        <v>5500</v>
      </c>
    </row>
    <row r="360" spans="1:5" ht="15.75" thickBot="1" x14ac:dyDescent="0.3">
      <c r="A360" s="464" t="s">
        <v>60</v>
      </c>
      <c r="B360" s="466"/>
      <c r="C360" s="466"/>
      <c r="D360" s="466"/>
      <c r="E360" s="466"/>
    </row>
    <row r="361" spans="1:5" ht="15.75" thickBot="1" x14ac:dyDescent="0.3">
      <c r="A361" s="464" t="s">
        <v>42</v>
      </c>
      <c r="B361" s="466"/>
      <c r="C361" s="466"/>
      <c r="D361" s="466"/>
      <c r="E361" s="466"/>
    </row>
    <row r="362" spans="1:5" ht="15.75" thickBot="1" x14ac:dyDescent="0.3">
      <c r="A362" s="464" t="s">
        <v>43</v>
      </c>
      <c r="B362" s="466"/>
      <c r="C362" s="466"/>
      <c r="D362" s="466"/>
      <c r="E362" s="466"/>
    </row>
    <row r="363" spans="1:5" ht="15.75" thickBot="1" x14ac:dyDescent="0.3">
      <c r="A363" s="483" t="s">
        <v>169</v>
      </c>
      <c r="B363" s="505">
        <f>B353+B358</f>
        <v>0</v>
      </c>
      <c r="C363" s="505">
        <f t="shared" ref="C363:E363" si="56">C353+C358</f>
        <v>0</v>
      </c>
      <c r="D363" s="505">
        <f t="shared" si="56"/>
        <v>0</v>
      </c>
      <c r="E363" s="505">
        <f t="shared" si="56"/>
        <v>5500</v>
      </c>
    </row>
    <row r="364" spans="1:5" ht="57" thickBot="1" x14ac:dyDescent="0.3">
      <c r="A364" s="640" t="s">
        <v>170</v>
      </c>
      <c r="B364" s="646" t="s">
        <v>1436</v>
      </c>
      <c r="C364" s="650" t="s">
        <v>981</v>
      </c>
      <c r="D364" s="649"/>
      <c r="E364" s="649"/>
    </row>
    <row r="365" spans="1:5" ht="15.75" thickBot="1" x14ac:dyDescent="0.3">
      <c r="A365" s="313" t="s">
        <v>9</v>
      </c>
      <c r="B365" s="1219" t="s">
        <v>1437</v>
      </c>
      <c r="C365" s="1220"/>
      <c r="D365" s="1220"/>
      <c r="E365" s="1221"/>
    </row>
    <row r="366" spans="1:5" ht="15.75" thickBot="1" x14ac:dyDescent="0.3">
      <c r="A366" s="313" t="s">
        <v>13</v>
      </c>
      <c r="B366" s="1198" t="s">
        <v>1418</v>
      </c>
      <c r="C366" s="1199"/>
      <c r="D366" s="1199"/>
      <c r="E366" s="1200"/>
    </row>
    <row r="367" spans="1:5" x14ac:dyDescent="0.25">
      <c r="A367" s="1189"/>
      <c r="B367" s="325">
        <v>2019</v>
      </c>
      <c r="C367" s="325">
        <v>2020</v>
      </c>
      <c r="D367" s="325">
        <v>2021</v>
      </c>
      <c r="E367" s="325">
        <v>2022</v>
      </c>
    </row>
    <row r="368" spans="1:5" ht="15.75" thickBot="1" x14ac:dyDescent="0.3">
      <c r="A368" s="1190"/>
      <c r="B368" s="354" t="s">
        <v>5</v>
      </c>
      <c r="C368" s="354" t="s">
        <v>6</v>
      </c>
      <c r="D368" s="354" t="s">
        <v>6</v>
      </c>
      <c r="E368" s="354" t="s">
        <v>6</v>
      </c>
    </row>
    <row r="369" spans="1:11" ht="15.75" thickBot="1" x14ac:dyDescent="0.3">
      <c r="A369" s="313" t="s">
        <v>8</v>
      </c>
      <c r="B369" s="332">
        <v>0</v>
      </c>
      <c r="C369" s="332">
        <v>0</v>
      </c>
      <c r="D369" s="332">
        <v>0</v>
      </c>
      <c r="E369" s="332">
        <v>1</v>
      </c>
    </row>
    <row r="370" spans="1:11" ht="15.75" thickBot="1" x14ac:dyDescent="0.3">
      <c r="A370" s="313" t="s">
        <v>14</v>
      </c>
      <c r="B370" s="355">
        <v>0</v>
      </c>
      <c r="C370" s="355">
        <v>0</v>
      </c>
      <c r="D370" s="355">
        <v>0</v>
      </c>
      <c r="E370" s="355">
        <v>1000</v>
      </c>
    </row>
    <row r="371" spans="1:11" ht="15.75" thickBot="1" x14ac:dyDescent="0.3">
      <c r="A371" s="313" t="s">
        <v>20</v>
      </c>
      <c r="B371" s="355" t="e">
        <f>B370/B369</f>
        <v>#DIV/0!</v>
      </c>
      <c r="C371" s="355" t="e">
        <f t="shared" ref="C371:E371" si="57">C370/C369</f>
        <v>#DIV/0!</v>
      </c>
      <c r="D371" s="355" t="e">
        <f t="shared" si="57"/>
        <v>#DIV/0!</v>
      </c>
      <c r="E371" s="355">
        <f t="shared" si="57"/>
        <v>1000</v>
      </c>
    </row>
    <row r="372" spans="1:11" ht="15.75" thickBot="1" x14ac:dyDescent="0.3">
      <c r="A372" s="313" t="s">
        <v>15</v>
      </c>
      <c r="B372" s="332" t="s">
        <v>19</v>
      </c>
      <c r="C372" s="461" t="e">
        <f>C369/B369-1</f>
        <v>#DIV/0!</v>
      </c>
      <c r="D372" s="461" t="e">
        <f t="shared" ref="D372:E374" si="58">D369/C369-1</f>
        <v>#DIV/0!</v>
      </c>
      <c r="E372" s="461" t="e">
        <f t="shared" si="58"/>
        <v>#DIV/0!</v>
      </c>
    </row>
    <row r="373" spans="1:11" ht="15.75" thickBot="1" x14ac:dyDescent="0.3">
      <c r="A373" s="313" t="s">
        <v>16</v>
      </c>
      <c r="B373" s="332" t="s">
        <v>19</v>
      </c>
      <c r="C373" s="461" t="e">
        <f>C370/B370-1</f>
        <v>#DIV/0!</v>
      </c>
      <c r="D373" s="461" t="e">
        <f t="shared" si="58"/>
        <v>#DIV/0!</v>
      </c>
      <c r="E373" s="461" t="e">
        <f t="shared" si="58"/>
        <v>#DIV/0!</v>
      </c>
    </row>
    <row r="374" spans="1:11" ht="15.75" thickBot="1" x14ac:dyDescent="0.3">
      <c r="A374" s="313" t="s">
        <v>17</v>
      </c>
      <c r="B374" s="332" t="s">
        <v>19</v>
      </c>
      <c r="C374" s="461" t="e">
        <f>C371/B371-1</f>
        <v>#DIV/0!</v>
      </c>
      <c r="D374" s="461" t="e">
        <f t="shared" si="58"/>
        <v>#DIV/0!</v>
      </c>
      <c r="E374" s="461" t="e">
        <f t="shared" si="58"/>
        <v>#DIV/0!</v>
      </c>
      <c r="G374" s="443"/>
      <c r="H374" s="443"/>
      <c r="I374" s="443"/>
      <c r="J374" s="443"/>
      <c r="K374" s="443"/>
    </row>
    <row r="375" spans="1:11" ht="15.75" thickBot="1" x14ac:dyDescent="0.3">
      <c r="A375" s="1210" t="s">
        <v>1172</v>
      </c>
      <c r="B375" s="1211"/>
      <c r="C375" s="1211"/>
      <c r="D375" s="1211"/>
      <c r="E375" s="1212"/>
    </row>
    <row r="376" spans="1:11" x14ac:dyDescent="0.25">
      <c r="A376" s="1189"/>
      <c r="B376" s="325">
        <v>2019</v>
      </c>
      <c r="C376" s="325">
        <v>2020</v>
      </c>
      <c r="D376" s="325">
        <v>2021</v>
      </c>
      <c r="E376" s="325">
        <v>2022</v>
      </c>
    </row>
    <row r="377" spans="1:11" ht="15.75" thickBot="1" x14ac:dyDescent="0.3">
      <c r="A377" s="1190"/>
      <c r="B377" s="354" t="s">
        <v>5</v>
      </c>
      <c r="C377" s="354" t="s">
        <v>6</v>
      </c>
      <c r="D377" s="354" t="s">
        <v>6</v>
      </c>
      <c r="E377" s="354" t="s">
        <v>6</v>
      </c>
    </row>
    <row r="378" spans="1:11" ht="15.75" thickBot="1" x14ac:dyDescent="0.3">
      <c r="A378" s="462" t="s">
        <v>59</v>
      </c>
      <c r="B378" s="463">
        <f>B379+B380+B381+B382</f>
        <v>0</v>
      </c>
      <c r="C378" s="463">
        <f t="shared" ref="C378:E378" si="59">C379+C380+C381+C382</f>
        <v>0</v>
      </c>
      <c r="D378" s="463">
        <f t="shared" si="59"/>
        <v>0</v>
      </c>
      <c r="E378" s="463">
        <f t="shared" si="59"/>
        <v>0</v>
      </c>
    </row>
    <row r="379" spans="1:11" ht="15.75" thickBot="1" x14ac:dyDescent="0.3">
      <c r="A379" s="464" t="s">
        <v>28</v>
      </c>
      <c r="B379" s="463"/>
      <c r="C379" s="463"/>
      <c r="D379" s="463"/>
      <c r="E379" s="463"/>
    </row>
    <row r="380" spans="1:11" ht="15.75" thickBot="1" x14ac:dyDescent="0.3">
      <c r="A380" s="464" t="s">
        <v>60</v>
      </c>
      <c r="B380" s="463"/>
      <c r="C380" s="463"/>
      <c r="D380" s="463"/>
      <c r="E380" s="463"/>
    </row>
    <row r="381" spans="1:11" ht="15.75" thickBot="1" x14ac:dyDescent="0.3">
      <c r="A381" s="464" t="s">
        <v>42</v>
      </c>
      <c r="B381" s="463"/>
      <c r="C381" s="463"/>
      <c r="D381" s="463"/>
      <c r="E381" s="463"/>
    </row>
    <row r="382" spans="1:11" ht="15.75" thickBot="1" x14ac:dyDescent="0.3">
      <c r="A382" s="464" t="s">
        <v>43</v>
      </c>
      <c r="B382" s="463"/>
      <c r="C382" s="463"/>
      <c r="D382" s="463"/>
      <c r="E382" s="463"/>
    </row>
    <row r="383" spans="1:11" ht="15.75" thickBot="1" x14ac:dyDescent="0.3">
      <c r="A383" s="462" t="s">
        <v>61</v>
      </c>
      <c r="B383" s="355">
        <v>0</v>
      </c>
      <c r="C383" s="355">
        <v>0</v>
      </c>
      <c r="D383" s="355">
        <v>0</v>
      </c>
      <c r="E383" s="355">
        <v>1000</v>
      </c>
    </row>
    <row r="384" spans="1:11" ht="15.75" thickBot="1" x14ac:dyDescent="0.3">
      <c r="A384" s="464" t="s">
        <v>28</v>
      </c>
      <c r="B384" s="355">
        <v>0</v>
      </c>
      <c r="C384" s="355">
        <v>0</v>
      </c>
      <c r="D384" s="355">
        <v>0</v>
      </c>
      <c r="E384" s="355">
        <v>1000</v>
      </c>
    </row>
    <row r="385" spans="1:6" ht="15.75" thickBot="1" x14ac:dyDescent="0.3">
      <c r="A385" s="464" t="s">
        <v>60</v>
      </c>
      <c r="B385" s="466"/>
      <c r="C385" s="466"/>
      <c r="D385" s="466"/>
      <c r="E385" s="466"/>
    </row>
    <row r="386" spans="1:6" ht="15.75" thickBot="1" x14ac:dyDescent="0.3">
      <c r="A386" s="464" t="s">
        <v>42</v>
      </c>
      <c r="B386" s="466"/>
      <c r="C386" s="466"/>
      <c r="D386" s="466"/>
      <c r="E386" s="466"/>
    </row>
    <row r="387" spans="1:6" ht="15.75" thickBot="1" x14ac:dyDescent="0.3">
      <c r="A387" s="545" t="s">
        <v>43</v>
      </c>
      <c r="B387" s="466"/>
      <c r="C387" s="466"/>
      <c r="D387" s="466"/>
      <c r="E387" s="466"/>
    </row>
    <row r="388" spans="1:6" ht="15.75" thickBot="1" x14ac:dyDescent="0.3">
      <c r="A388" s="642" t="s">
        <v>171</v>
      </c>
      <c r="B388" s="466">
        <f>B378+B383</f>
        <v>0</v>
      </c>
      <c r="C388" s="466">
        <f t="shared" ref="C388:E388" si="60">C378+C383</f>
        <v>0</v>
      </c>
      <c r="D388" s="466">
        <f t="shared" si="60"/>
        <v>0</v>
      </c>
      <c r="E388" s="466">
        <f t="shared" si="60"/>
        <v>1000</v>
      </c>
    </row>
    <row r="389" spans="1:6" ht="24.75" thickBot="1" x14ac:dyDescent="0.3">
      <c r="A389" s="655" t="s">
        <v>44</v>
      </c>
      <c r="B389" s="550">
        <f>B370+B345+B320+B295+B270+B245+B220+B195+B170+B120+B95+B69+B29+B145</f>
        <v>643700</v>
      </c>
      <c r="C389" s="550">
        <f>C370+C345+C320+C295+C270+C245+C220+C195+C170+C120+C95+C69+C29+C145</f>
        <v>628456</v>
      </c>
      <c r="D389" s="550">
        <f>D370+D345+D320+D295+D270+D245+D220+D195+D170+D120+D95+D69+D29+D145</f>
        <v>638100</v>
      </c>
      <c r="E389" s="550">
        <f>E370+E345+E320+E295+E270+E245+E220+E195+E170+E120+E95+E69+E29+E145</f>
        <v>638100</v>
      </c>
    </row>
    <row r="390" spans="1:6" ht="24.75" thickBot="1" x14ac:dyDescent="0.3">
      <c r="A390" s="549" t="s">
        <v>45</v>
      </c>
      <c r="B390" s="550">
        <f>B391+B394+B397+B406+B409+B417</f>
        <v>643700</v>
      </c>
      <c r="C390" s="550">
        <f>C391+C394+C397+C406+C409+C417</f>
        <v>628456</v>
      </c>
      <c r="D390" s="550">
        <f t="shared" ref="D390:E390" si="61">D391+D394+D397+D406+D409+D417</f>
        <v>638100</v>
      </c>
      <c r="E390" s="550">
        <f t="shared" si="61"/>
        <v>638100</v>
      </c>
      <c r="F390" s="443"/>
    </row>
    <row r="391" spans="1:6" ht="15.75" thickBot="1" x14ac:dyDescent="0.3">
      <c r="A391" s="462" t="s">
        <v>0</v>
      </c>
      <c r="B391" s="551">
        <f t="shared" ref="B391:E392" si="62">B37</f>
        <v>320018</v>
      </c>
      <c r="C391" s="551">
        <f t="shared" si="62"/>
        <v>320018</v>
      </c>
      <c r="D391" s="551">
        <f t="shared" si="62"/>
        <v>320018</v>
      </c>
      <c r="E391" s="551">
        <f t="shared" si="62"/>
        <v>320018</v>
      </c>
    </row>
    <row r="392" spans="1:6" ht="15.75" thickBot="1" x14ac:dyDescent="0.3">
      <c r="A392" s="464" t="s">
        <v>28</v>
      </c>
      <c r="B392" s="466">
        <f t="shared" si="62"/>
        <v>320018</v>
      </c>
      <c r="C392" s="466">
        <f t="shared" si="62"/>
        <v>320018</v>
      </c>
      <c r="D392" s="466">
        <f t="shared" si="62"/>
        <v>320018</v>
      </c>
      <c r="E392" s="466">
        <f t="shared" si="62"/>
        <v>320018</v>
      </c>
    </row>
    <row r="393" spans="1:6" ht="15.75" thickBot="1" x14ac:dyDescent="0.3">
      <c r="A393" s="464" t="s">
        <v>46</v>
      </c>
      <c r="B393" s="466">
        <v>0</v>
      </c>
      <c r="C393" s="466">
        <v>0</v>
      </c>
      <c r="D393" s="466">
        <v>0</v>
      </c>
      <c r="E393" s="466">
        <v>0</v>
      </c>
    </row>
    <row r="394" spans="1:6" ht="24.75" thickBot="1" x14ac:dyDescent="0.3">
      <c r="A394" s="462" t="s">
        <v>25</v>
      </c>
      <c r="B394" s="551">
        <f t="shared" ref="B394:E409" si="63">B40</f>
        <v>57682</v>
      </c>
      <c r="C394" s="551">
        <f t="shared" si="63"/>
        <v>57438</v>
      </c>
      <c r="D394" s="551">
        <f t="shared" si="63"/>
        <v>57438</v>
      </c>
      <c r="E394" s="551">
        <f t="shared" si="63"/>
        <v>57438</v>
      </c>
    </row>
    <row r="395" spans="1:6" ht="15.75" thickBot="1" x14ac:dyDescent="0.3">
      <c r="A395" s="464" t="s">
        <v>28</v>
      </c>
      <c r="B395" s="463">
        <f t="shared" si="63"/>
        <v>57682</v>
      </c>
      <c r="C395" s="463">
        <f t="shared" si="63"/>
        <v>57438</v>
      </c>
      <c r="D395" s="463">
        <f t="shared" si="63"/>
        <v>57438</v>
      </c>
      <c r="E395" s="463">
        <f t="shared" si="63"/>
        <v>57438</v>
      </c>
    </row>
    <row r="396" spans="1:6" ht="15.75" thickBot="1" x14ac:dyDescent="0.3">
      <c r="A396" s="464" t="s">
        <v>46</v>
      </c>
      <c r="B396" s="466">
        <f t="shared" si="63"/>
        <v>0</v>
      </c>
      <c r="C396" s="466">
        <f t="shared" si="63"/>
        <v>0</v>
      </c>
      <c r="D396" s="466">
        <f t="shared" si="63"/>
        <v>0</v>
      </c>
      <c r="E396" s="466">
        <f t="shared" si="63"/>
        <v>0</v>
      </c>
    </row>
    <row r="397" spans="1:6" ht="15.75" thickBot="1" x14ac:dyDescent="0.3">
      <c r="A397" s="462" t="s">
        <v>1</v>
      </c>
      <c r="B397" s="551">
        <f t="shared" si="63"/>
        <v>175000</v>
      </c>
      <c r="C397" s="551">
        <f t="shared" si="63"/>
        <v>170000</v>
      </c>
      <c r="D397" s="551">
        <f t="shared" si="63"/>
        <v>170000</v>
      </c>
      <c r="E397" s="551">
        <f t="shared" si="63"/>
        <v>170000</v>
      </c>
    </row>
    <row r="398" spans="1:6" ht="15.75" thickBot="1" x14ac:dyDescent="0.3">
      <c r="A398" s="464" t="s">
        <v>28</v>
      </c>
      <c r="B398" s="466">
        <f t="shared" si="63"/>
        <v>175000</v>
      </c>
      <c r="C398" s="466">
        <f t="shared" si="63"/>
        <v>170000</v>
      </c>
      <c r="D398" s="466">
        <f t="shared" si="63"/>
        <v>170000</v>
      </c>
      <c r="E398" s="466">
        <f t="shared" si="63"/>
        <v>170000</v>
      </c>
    </row>
    <row r="399" spans="1:6" ht="15.75" thickBot="1" x14ac:dyDescent="0.3">
      <c r="A399" s="464" t="s">
        <v>46</v>
      </c>
      <c r="B399" s="466">
        <f t="shared" si="63"/>
        <v>0</v>
      </c>
      <c r="C399" s="466">
        <f t="shared" si="63"/>
        <v>0</v>
      </c>
      <c r="D399" s="466">
        <f t="shared" si="63"/>
        <v>0</v>
      </c>
      <c r="E399" s="466">
        <f t="shared" si="63"/>
        <v>0</v>
      </c>
    </row>
    <row r="400" spans="1:6" ht="15.75" thickBot="1" x14ac:dyDescent="0.3">
      <c r="A400" s="462" t="s">
        <v>2</v>
      </c>
      <c r="B400" s="551">
        <f t="shared" si="63"/>
        <v>0</v>
      </c>
      <c r="C400" s="551">
        <f t="shared" si="63"/>
        <v>0</v>
      </c>
      <c r="D400" s="551">
        <f t="shared" si="63"/>
        <v>0</v>
      </c>
      <c r="E400" s="551">
        <f t="shared" si="63"/>
        <v>0</v>
      </c>
    </row>
    <row r="401" spans="1:5" ht="15.75" thickBot="1" x14ac:dyDescent="0.3">
      <c r="A401" s="464" t="s">
        <v>28</v>
      </c>
      <c r="B401" s="463">
        <f t="shared" si="63"/>
        <v>0</v>
      </c>
      <c r="C401" s="463">
        <f t="shared" si="63"/>
        <v>0</v>
      </c>
      <c r="D401" s="463">
        <f t="shared" si="63"/>
        <v>0</v>
      </c>
      <c r="E401" s="463">
        <f t="shared" si="63"/>
        <v>0</v>
      </c>
    </row>
    <row r="402" spans="1:5" ht="15.75" thickBot="1" x14ac:dyDescent="0.3">
      <c r="A402" s="464" t="s">
        <v>46</v>
      </c>
      <c r="B402" s="466">
        <f t="shared" si="63"/>
        <v>0</v>
      </c>
      <c r="C402" s="466">
        <f t="shared" si="63"/>
        <v>0</v>
      </c>
      <c r="D402" s="466">
        <f t="shared" si="63"/>
        <v>0</v>
      </c>
      <c r="E402" s="466">
        <f t="shared" si="63"/>
        <v>0</v>
      </c>
    </row>
    <row r="403" spans="1:5" ht="15.75" thickBot="1" x14ac:dyDescent="0.3">
      <c r="A403" s="462" t="s">
        <v>21</v>
      </c>
      <c r="B403" s="551">
        <f t="shared" si="63"/>
        <v>0</v>
      </c>
      <c r="C403" s="551">
        <f t="shared" si="63"/>
        <v>0</v>
      </c>
      <c r="D403" s="551">
        <f t="shared" si="63"/>
        <v>0</v>
      </c>
      <c r="E403" s="551">
        <f t="shared" si="63"/>
        <v>0</v>
      </c>
    </row>
    <row r="404" spans="1:5" ht="15.75" thickBot="1" x14ac:dyDescent="0.3">
      <c r="A404" s="464" t="s">
        <v>28</v>
      </c>
      <c r="B404" s="463">
        <f t="shared" si="63"/>
        <v>0</v>
      </c>
      <c r="C404" s="463">
        <f t="shared" si="63"/>
        <v>0</v>
      </c>
      <c r="D404" s="463">
        <f t="shared" si="63"/>
        <v>0</v>
      </c>
      <c r="E404" s="463">
        <f t="shared" si="63"/>
        <v>0</v>
      </c>
    </row>
    <row r="405" spans="1:5" ht="15.75" thickBot="1" x14ac:dyDescent="0.3">
      <c r="A405" s="464" t="s">
        <v>46</v>
      </c>
      <c r="B405" s="466">
        <f t="shared" si="63"/>
        <v>0</v>
      </c>
      <c r="C405" s="466">
        <f t="shared" si="63"/>
        <v>0</v>
      </c>
      <c r="D405" s="466">
        <f t="shared" si="63"/>
        <v>0</v>
      </c>
      <c r="E405" s="466">
        <f t="shared" si="63"/>
        <v>0</v>
      </c>
    </row>
    <row r="406" spans="1:5" ht="15.75" thickBot="1" x14ac:dyDescent="0.3">
      <c r="A406" s="462" t="s">
        <v>22</v>
      </c>
      <c r="B406" s="551">
        <f t="shared" si="63"/>
        <v>28000</v>
      </c>
      <c r="C406" s="551">
        <f t="shared" si="63"/>
        <v>28000</v>
      </c>
      <c r="D406" s="551">
        <f t="shared" si="63"/>
        <v>28000</v>
      </c>
      <c r="E406" s="551">
        <f t="shared" si="63"/>
        <v>28000</v>
      </c>
    </row>
    <row r="407" spans="1:5" ht="15.75" thickBot="1" x14ac:dyDescent="0.3">
      <c r="A407" s="464" t="s">
        <v>28</v>
      </c>
      <c r="B407" s="463">
        <f t="shared" si="63"/>
        <v>28000</v>
      </c>
      <c r="C407" s="463">
        <f t="shared" si="63"/>
        <v>28000</v>
      </c>
      <c r="D407" s="463">
        <f t="shared" si="63"/>
        <v>28000</v>
      </c>
      <c r="E407" s="463">
        <f t="shared" si="63"/>
        <v>28000</v>
      </c>
    </row>
    <row r="408" spans="1:5" ht="15.75" thickBot="1" x14ac:dyDescent="0.3">
      <c r="A408" s="464" t="s">
        <v>46</v>
      </c>
      <c r="B408" s="466">
        <f t="shared" si="63"/>
        <v>0</v>
      </c>
      <c r="C408" s="466">
        <f t="shared" si="63"/>
        <v>0</v>
      </c>
      <c r="D408" s="466">
        <f t="shared" si="63"/>
        <v>0</v>
      </c>
      <c r="E408" s="466">
        <f t="shared" si="63"/>
        <v>0</v>
      </c>
    </row>
    <row r="409" spans="1:5" ht="24.75" thickBot="1" x14ac:dyDescent="0.3">
      <c r="A409" s="462" t="s">
        <v>3</v>
      </c>
      <c r="B409" s="551">
        <f t="shared" si="63"/>
        <v>50000</v>
      </c>
      <c r="C409" s="551">
        <f t="shared" si="63"/>
        <v>40000</v>
      </c>
      <c r="D409" s="551">
        <f t="shared" si="63"/>
        <v>49644</v>
      </c>
      <c r="E409" s="551">
        <f t="shared" si="63"/>
        <v>49644</v>
      </c>
    </row>
    <row r="410" spans="1:5" ht="15.75" thickBot="1" x14ac:dyDescent="0.3">
      <c r="A410" s="464" t="s">
        <v>28</v>
      </c>
      <c r="B410" s="463">
        <f t="shared" ref="B410:E411" si="64">B56</f>
        <v>50000</v>
      </c>
      <c r="C410" s="463">
        <f t="shared" si="64"/>
        <v>40000</v>
      </c>
      <c r="D410" s="463">
        <f t="shared" si="64"/>
        <v>49644</v>
      </c>
      <c r="E410" s="463">
        <f t="shared" si="64"/>
        <v>49644</v>
      </c>
    </row>
    <row r="411" spans="1:5" ht="15.75" thickBot="1" x14ac:dyDescent="0.3">
      <c r="A411" s="464" t="s">
        <v>46</v>
      </c>
      <c r="B411" s="466">
        <f t="shared" si="64"/>
        <v>0</v>
      </c>
      <c r="C411" s="466">
        <f t="shared" si="64"/>
        <v>0</v>
      </c>
      <c r="D411" s="466">
        <f t="shared" si="64"/>
        <v>0</v>
      </c>
      <c r="E411" s="466">
        <f t="shared" si="64"/>
        <v>0</v>
      </c>
    </row>
    <row r="412" spans="1:5" ht="15.75" thickBot="1" x14ac:dyDescent="0.3">
      <c r="A412" s="462" t="s">
        <v>47</v>
      </c>
      <c r="B412" s="551">
        <f>B413+B414+B415+B416</f>
        <v>0</v>
      </c>
      <c r="C412" s="551">
        <f t="shared" ref="C412:E412" si="65">C413+C414+C415+C416</f>
        <v>0</v>
      </c>
      <c r="D412" s="551">
        <f t="shared" si="65"/>
        <v>0</v>
      </c>
      <c r="E412" s="551">
        <f t="shared" si="65"/>
        <v>0</v>
      </c>
    </row>
    <row r="413" spans="1:5" ht="15.75" thickBot="1" x14ac:dyDescent="0.3">
      <c r="A413" s="464" t="s">
        <v>28</v>
      </c>
      <c r="B413" s="463">
        <v>0</v>
      </c>
      <c r="C413" s="463">
        <v>0</v>
      </c>
      <c r="D413" s="463">
        <v>0</v>
      </c>
      <c r="E413" s="463">
        <v>0</v>
      </c>
    </row>
    <row r="414" spans="1:5" ht="15.75" thickBot="1" x14ac:dyDescent="0.3">
      <c r="A414" s="464" t="s">
        <v>48</v>
      </c>
      <c r="B414" s="463">
        <v>0</v>
      </c>
      <c r="C414" s="463">
        <v>0</v>
      </c>
      <c r="D414" s="463">
        <v>0</v>
      </c>
      <c r="E414" s="463">
        <v>0</v>
      </c>
    </row>
    <row r="415" spans="1:5" ht="15.75" thickBot="1" x14ac:dyDescent="0.3">
      <c r="A415" s="464" t="s">
        <v>42</v>
      </c>
      <c r="B415" s="463">
        <v>0</v>
      </c>
      <c r="C415" s="463">
        <v>0</v>
      </c>
      <c r="D415" s="463">
        <v>0</v>
      </c>
      <c r="E415" s="463">
        <v>0</v>
      </c>
    </row>
    <row r="416" spans="1:5" ht="15.75" thickBot="1" x14ac:dyDescent="0.3">
      <c r="A416" s="464" t="s">
        <v>43</v>
      </c>
      <c r="B416" s="463">
        <v>0</v>
      </c>
      <c r="C416" s="463">
        <v>0</v>
      </c>
      <c r="D416" s="463">
        <v>0</v>
      </c>
      <c r="E416" s="463">
        <v>0</v>
      </c>
    </row>
    <row r="417" spans="1:5" ht="15.75" thickBot="1" x14ac:dyDescent="0.3">
      <c r="A417" s="462" t="s">
        <v>49</v>
      </c>
      <c r="B417" s="551">
        <f t="shared" ref="B417:E421" si="66">B383+B358+B333+B308+B283+B258+B233+B208+B183+B133+B108+B82+B158</f>
        <v>13000</v>
      </c>
      <c r="C417" s="551">
        <f t="shared" si="66"/>
        <v>13000</v>
      </c>
      <c r="D417" s="551">
        <f t="shared" si="66"/>
        <v>13000</v>
      </c>
      <c r="E417" s="551">
        <f t="shared" si="66"/>
        <v>13000</v>
      </c>
    </row>
    <row r="418" spans="1:5" ht="15.75" thickBot="1" x14ac:dyDescent="0.3">
      <c r="A418" s="464" t="s">
        <v>28</v>
      </c>
      <c r="B418" s="551">
        <f t="shared" si="66"/>
        <v>12900</v>
      </c>
      <c r="C418" s="551">
        <f t="shared" si="66"/>
        <v>10406</v>
      </c>
      <c r="D418" s="551">
        <f t="shared" si="66"/>
        <v>13000</v>
      </c>
      <c r="E418" s="551">
        <f t="shared" si="66"/>
        <v>13000</v>
      </c>
    </row>
    <row r="419" spans="1:5" ht="15.75" thickBot="1" x14ac:dyDescent="0.3">
      <c r="A419" s="464" t="s">
        <v>48</v>
      </c>
      <c r="B419" s="551">
        <f t="shared" si="66"/>
        <v>0</v>
      </c>
      <c r="C419" s="551">
        <f t="shared" si="66"/>
        <v>0</v>
      </c>
      <c r="D419" s="551">
        <f t="shared" si="66"/>
        <v>0</v>
      </c>
      <c r="E419" s="551">
        <f t="shared" si="66"/>
        <v>0</v>
      </c>
    </row>
    <row r="420" spans="1:5" ht="15.75" thickBot="1" x14ac:dyDescent="0.3">
      <c r="A420" s="464" t="s">
        <v>42</v>
      </c>
      <c r="B420" s="551">
        <f t="shared" si="66"/>
        <v>100</v>
      </c>
      <c r="C420" s="551">
        <f t="shared" si="66"/>
        <v>0</v>
      </c>
      <c r="D420" s="551">
        <f t="shared" si="66"/>
        <v>0</v>
      </c>
      <c r="E420" s="551">
        <f t="shared" si="66"/>
        <v>0</v>
      </c>
    </row>
    <row r="421" spans="1:5" ht="15.75" thickBot="1" x14ac:dyDescent="0.3">
      <c r="A421" s="464" t="s">
        <v>43</v>
      </c>
      <c r="B421" s="551">
        <f t="shared" si="66"/>
        <v>0</v>
      </c>
      <c r="C421" s="551">
        <f t="shared" si="66"/>
        <v>2594</v>
      </c>
      <c r="D421" s="551">
        <f t="shared" si="66"/>
        <v>0</v>
      </c>
      <c r="E421" s="551">
        <f t="shared" si="66"/>
        <v>0</v>
      </c>
    </row>
    <row r="422" spans="1:5" ht="15.75" thickBot="1" x14ac:dyDescent="0.3">
      <c r="A422" s="440" t="s">
        <v>27</v>
      </c>
      <c r="B422" s="474">
        <f>IF(B390-B389=0,0,"Error")</f>
        <v>0</v>
      </c>
      <c r="C422" s="474">
        <f t="shared" ref="C422:E422" si="67">IF(C390-C389=0,0,"Error")</f>
        <v>0</v>
      </c>
      <c r="D422" s="474">
        <f t="shared" si="67"/>
        <v>0</v>
      </c>
      <c r="E422" s="474">
        <f t="shared" si="67"/>
        <v>0</v>
      </c>
    </row>
    <row r="423" spans="1:5" x14ac:dyDescent="0.25">
      <c r="A423" s="553"/>
      <c r="B423" s="554"/>
      <c r="C423" s="554"/>
      <c r="D423" s="554"/>
      <c r="E423" s="554"/>
    </row>
  </sheetData>
  <mergeCells count="94">
    <mergeCell ref="A2:E2"/>
    <mergeCell ref="A1:E1"/>
    <mergeCell ref="A376:A377"/>
    <mergeCell ref="A350:E350"/>
    <mergeCell ref="A351:A352"/>
    <mergeCell ref="B365:E365"/>
    <mergeCell ref="B366:E366"/>
    <mergeCell ref="A367:A368"/>
    <mergeCell ref="A375:E375"/>
    <mergeCell ref="A342:A343"/>
    <mergeCell ref="B291:E291"/>
    <mergeCell ref="A292:A293"/>
    <mergeCell ref="A300:E300"/>
    <mergeCell ref="A301:A302"/>
    <mergeCell ref="B315:E315"/>
    <mergeCell ref="B316:E316"/>
    <mergeCell ref="A317:A318"/>
    <mergeCell ref="A325:E325"/>
    <mergeCell ref="A326:A327"/>
    <mergeCell ref="B340:E340"/>
    <mergeCell ref="B341:E341"/>
    <mergeCell ref="B290:E290"/>
    <mergeCell ref="A226:A227"/>
    <mergeCell ref="B240:E240"/>
    <mergeCell ref="B241:E241"/>
    <mergeCell ref="A242:A243"/>
    <mergeCell ref="A250:E250"/>
    <mergeCell ref="A251:A252"/>
    <mergeCell ref="B265:E265"/>
    <mergeCell ref="B266:E266"/>
    <mergeCell ref="A267:A268"/>
    <mergeCell ref="A275:E275"/>
    <mergeCell ref="A276:A277"/>
    <mergeCell ref="A225:E225"/>
    <mergeCell ref="A167:A168"/>
    <mergeCell ref="A175:E175"/>
    <mergeCell ref="A176:A177"/>
    <mergeCell ref="B190:E190"/>
    <mergeCell ref="B191:E191"/>
    <mergeCell ref="A192:A193"/>
    <mergeCell ref="A200:E200"/>
    <mergeCell ref="A201:A202"/>
    <mergeCell ref="B215:E215"/>
    <mergeCell ref="B216:E216"/>
    <mergeCell ref="A217:A218"/>
    <mergeCell ref="B166:E166"/>
    <mergeCell ref="B115:E115"/>
    <mergeCell ref="B116:E116"/>
    <mergeCell ref="A117:A118"/>
    <mergeCell ref="A125:E125"/>
    <mergeCell ref="A126:A127"/>
    <mergeCell ref="B140:E140"/>
    <mergeCell ref="B141:E141"/>
    <mergeCell ref="A142:A143"/>
    <mergeCell ref="A150:E150"/>
    <mergeCell ref="A151:A152"/>
    <mergeCell ref="B165:E165"/>
    <mergeCell ref="G90:K92"/>
    <mergeCell ref="B91:E91"/>
    <mergeCell ref="A92:A93"/>
    <mergeCell ref="A100:E100"/>
    <mergeCell ref="A101:A102"/>
    <mergeCell ref="D114:E114"/>
    <mergeCell ref="A66:A67"/>
    <mergeCell ref="A74:E74"/>
    <mergeCell ref="A75:A76"/>
    <mergeCell ref="B88:E88"/>
    <mergeCell ref="D89:E89"/>
    <mergeCell ref="B90:E90"/>
    <mergeCell ref="G63:K65"/>
    <mergeCell ref="B64:E64"/>
    <mergeCell ref="B65:E65"/>
    <mergeCell ref="A22:E22"/>
    <mergeCell ref="B23:E23"/>
    <mergeCell ref="B24:E24"/>
    <mergeCell ref="B25:E25"/>
    <mergeCell ref="A26:A27"/>
    <mergeCell ref="A34:E34"/>
    <mergeCell ref="A35:A36"/>
    <mergeCell ref="A60:E60"/>
    <mergeCell ref="A61:E61"/>
    <mergeCell ref="B62:E62"/>
    <mergeCell ref="D63:E63"/>
    <mergeCell ref="A21:E21"/>
    <mergeCell ref="A3:E3"/>
    <mergeCell ref="B5:E5"/>
    <mergeCell ref="B6:E6"/>
    <mergeCell ref="B7:E7"/>
    <mergeCell ref="A8:E8"/>
    <mergeCell ref="A9:E11"/>
    <mergeCell ref="B12:E12"/>
    <mergeCell ref="A13:A14"/>
    <mergeCell ref="B17:E17"/>
    <mergeCell ref="A18:E18"/>
  </mergeCells>
  <pageMargins left="0.25" right="0.25" top="0.75" bottom="0.75" header="0.3" footer="0.3"/>
  <pageSetup scale="95"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7127"/>
  <sheetViews>
    <sheetView topLeftCell="B2165" zoomScale="110" zoomScaleNormal="110" zoomScaleSheetLayoutView="85" workbookViewId="0">
      <selection activeCell="B10" sqref="B10:F10"/>
    </sheetView>
  </sheetViews>
  <sheetFormatPr defaultRowHeight="12.75" x14ac:dyDescent="0.2"/>
  <cols>
    <col min="1" max="1" width="0" style="820" hidden="1" customWidth="1"/>
    <col min="2" max="2" width="54" style="820" customWidth="1"/>
    <col min="3" max="3" width="26.28515625" style="820" customWidth="1"/>
    <col min="4" max="4" width="17" style="820" customWidth="1"/>
    <col min="5" max="5" width="14.140625" style="820" customWidth="1"/>
    <col min="6" max="6" width="17.28515625" style="820" customWidth="1"/>
    <col min="7" max="7" width="9.140625" style="820"/>
    <col min="8" max="8" width="10.28515625" style="870" bestFit="1" customWidth="1"/>
    <col min="9" max="9" width="15.28515625" style="870" customWidth="1"/>
    <col min="10" max="10" width="16.5703125" style="870" customWidth="1"/>
    <col min="11" max="11" width="15.85546875" style="870" customWidth="1"/>
    <col min="12" max="12" width="18.140625" style="870" customWidth="1"/>
    <col min="13" max="257" width="9.140625" style="870"/>
    <col min="258" max="258" width="54" style="870" customWidth="1"/>
    <col min="259" max="259" width="26.28515625" style="870" customWidth="1"/>
    <col min="260" max="260" width="17" style="870" customWidth="1"/>
    <col min="261" max="261" width="14.140625" style="870" customWidth="1"/>
    <col min="262" max="262" width="17.28515625" style="870" customWidth="1"/>
    <col min="263" max="263" width="9.140625" style="870"/>
    <col min="264" max="264" width="10.28515625" style="870" bestFit="1" customWidth="1"/>
    <col min="265" max="265" width="15.28515625" style="870" customWidth="1"/>
    <col min="266" max="266" width="16.5703125" style="870" customWidth="1"/>
    <col min="267" max="267" width="15.85546875" style="870" customWidth="1"/>
    <col min="268" max="268" width="18.140625" style="870" customWidth="1"/>
    <col min="269" max="513" width="9.140625" style="870"/>
    <col min="514" max="514" width="54" style="870" customWidth="1"/>
    <col min="515" max="515" width="26.28515625" style="870" customWidth="1"/>
    <col min="516" max="516" width="17" style="870" customWidth="1"/>
    <col min="517" max="517" width="14.140625" style="870" customWidth="1"/>
    <col min="518" max="518" width="17.28515625" style="870" customWidth="1"/>
    <col min="519" max="519" width="9.140625" style="870"/>
    <col min="520" max="520" width="10.28515625" style="870" bestFit="1" customWidth="1"/>
    <col min="521" max="521" width="15.28515625" style="870" customWidth="1"/>
    <col min="522" max="522" width="16.5703125" style="870" customWidth="1"/>
    <col min="523" max="523" width="15.85546875" style="870" customWidth="1"/>
    <col min="524" max="524" width="18.140625" style="870" customWidth="1"/>
    <col min="525" max="769" width="9.140625" style="870"/>
    <col min="770" max="770" width="54" style="870" customWidth="1"/>
    <col min="771" max="771" width="26.28515625" style="870" customWidth="1"/>
    <col min="772" max="772" width="17" style="870" customWidth="1"/>
    <col min="773" max="773" width="14.140625" style="870" customWidth="1"/>
    <col min="774" max="774" width="17.28515625" style="870" customWidth="1"/>
    <col min="775" max="775" width="9.140625" style="870"/>
    <col min="776" max="776" width="10.28515625" style="870" bestFit="1" customWidth="1"/>
    <col min="777" max="777" width="15.28515625" style="870" customWidth="1"/>
    <col min="778" max="778" width="16.5703125" style="870" customWidth="1"/>
    <col min="779" max="779" width="15.85546875" style="870" customWidth="1"/>
    <col min="780" max="780" width="18.140625" style="870" customWidth="1"/>
    <col min="781" max="1025" width="9.140625" style="870"/>
    <col min="1026" max="1026" width="54" style="870" customWidth="1"/>
    <col min="1027" max="1027" width="26.28515625" style="870" customWidth="1"/>
    <col min="1028" max="1028" width="17" style="870" customWidth="1"/>
    <col min="1029" max="1029" width="14.140625" style="870" customWidth="1"/>
    <col min="1030" max="1030" width="17.28515625" style="870" customWidth="1"/>
    <col min="1031" max="1031" width="9.140625" style="870"/>
    <col min="1032" max="1032" width="10.28515625" style="870" bestFit="1" customWidth="1"/>
    <col min="1033" max="1033" width="15.28515625" style="870" customWidth="1"/>
    <col min="1034" max="1034" width="16.5703125" style="870" customWidth="1"/>
    <col min="1035" max="1035" width="15.85546875" style="870" customWidth="1"/>
    <col min="1036" max="1036" width="18.140625" style="870" customWidth="1"/>
    <col min="1037" max="1281" width="9.140625" style="870"/>
    <col min="1282" max="1282" width="54" style="870" customWidth="1"/>
    <col min="1283" max="1283" width="26.28515625" style="870" customWidth="1"/>
    <col min="1284" max="1284" width="17" style="870" customWidth="1"/>
    <col min="1285" max="1285" width="14.140625" style="870" customWidth="1"/>
    <col min="1286" max="1286" width="17.28515625" style="870" customWidth="1"/>
    <col min="1287" max="1287" width="9.140625" style="870"/>
    <col min="1288" max="1288" width="10.28515625" style="870" bestFit="1" customWidth="1"/>
    <col min="1289" max="1289" width="15.28515625" style="870" customWidth="1"/>
    <col min="1290" max="1290" width="16.5703125" style="870" customWidth="1"/>
    <col min="1291" max="1291" width="15.85546875" style="870" customWidth="1"/>
    <col min="1292" max="1292" width="18.140625" style="870" customWidth="1"/>
    <col min="1293" max="1537" width="9.140625" style="870"/>
    <col min="1538" max="1538" width="54" style="870" customWidth="1"/>
    <col min="1539" max="1539" width="26.28515625" style="870" customWidth="1"/>
    <col min="1540" max="1540" width="17" style="870" customWidth="1"/>
    <col min="1541" max="1541" width="14.140625" style="870" customWidth="1"/>
    <col min="1542" max="1542" width="17.28515625" style="870" customWidth="1"/>
    <col min="1543" max="1543" width="9.140625" style="870"/>
    <col min="1544" max="1544" width="10.28515625" style="870" bestFit="1" customWidth="1"/>
    <col min="1545" max="1545" width="15.28515625" style="870" customWidth="1"/>
    <col min="1546" max="1546" width="16.5703125" style="870" customWidth="1"/>
    <col min="1547" max="1547" width="15.85546875" style="870" customWidth="1"/>
    <col min="1548" max="1548" width="18.140625" style="870" customWidth="1"/>
    <col min="1549" max="1793" width="9.140625" style="870"/>
    <col min="1794" max="1794" width="54" style="870" customWidth="1"/>
    <col min="1795" max="1795" width="26.28515625" style="870" customWidth="1"/>
    <col min="1796" max="1796" width="17" style="870" customWidth="1"/>
    <col min="1797" max="1797" width="14.140625" style="870" customWidth="1"/>
    <col min="1798" max="1798" width="17.28515625" style="870" customWidth="1"/>
    <col min="1799" max="1799" width="9.140625" style="870"/>
    <col min="1800" max="1800" width="10.28515625" style="870" bestFit="1" customWidth="1"/>
    <col min="1801" max="1801" width="15.28515625" style="870" customWidth="1"/>
    <col min="1802" max="1802" width="16.5703125" style="870" customWidth="1"/>
    <col min="1803" max="1803" width="15.85546875" style="870" customWidth="1"/>
    <col min="1804" max="1804" width="18.140625" style="870" customWidth="1"/>
    <col min="1805" max="2049" width="9.140625" style="870"/>
    <col min="2050" max="2050" width="54" style="870" customWidth="1"/>
    <col min="2051" max="2051" width="26.28515625" style="870" customWidth="1"/>
    <col min="2052" max="2052" width="17" style="870" customWidth="1"/>
    <col min="2053" max="2053" width="14.140625" style="870" customWidth="1"/>
    <col min="2054" max="2054" width="17.28515625" style="870" customWidth="1"/>
    <col min="2055" max="2055" width="9.140625" style="870"/>
    <col min="2056" max="2056" width="10.28515625" style="870" bestFit="1" customWidth="1"/>
    <col min="2057" max="2057" width="15.28515625" style="870" customWidth="1"/>
    <col min="2058" max="2058" width="16.5703125" style="870" customWidth="1"/>
    <col min="2059" max="2059" width="15.85546875" style="870" customWidth="1"/>
    <col min="2060" max="2060" width="18.140625" style="870" customWidth="1"/>
    <col min="2061" max="2305" width="9.140625" style="870"/>
    <col min="2306" max="2306" width="54" style="870" customWidth="1"/>
    <col min="2307" max="2307" width="26.28515625" style="870" customWidth="1"/>
    <col min="2308" max="2308" width="17" style="870" customWidth="1"/>
    <col min="2309" max="2309" width="14.140625" style="870" customWidth="1"/>
    <col min="2310" max="2310" width="17.28515625" style="870" customWidth="1"/>
    <col min="2311" max="2311" width="9.140625" style="870"/>
    <col min="2312" max="2312" width="10.28515625" style="870" bestFit="1" customWidth="1"/>
    <col min="2313" max="2313" width="15.28515625" style="870" customWidth="1"/>
    <col min="2314" max="2314" width="16.5703125" style="870" customWidth="1"/>
    <col min="2315" max="2315" width="15.85546875" style="870" customWidth="1"/>
    <col min="2316" max="2316" width="18.140625" style="870" customWidth="1"/>
    <col min="2317" max="2561" width="9.140625" style="870"/>
    <col min="2562" max="2562" width="54" style="870" customWidth="1"/>
    <col min="2563" max="2563" width="26.28515625" style="870" customWidth="1"/>
    <col min="2564" max="2564" width="17" style="870" customWidth="1"/>
    <col min="2565" max="2565" width="14.140625" style="870" customWidth="1"/>
    <col min="2566" max="2566" width="17.28515625" style="870" customWidth="1"/>
    <col min="2567" max="2567" width="9.140625" style="870"/>
    <col min="2568" max="2568" width="10.28515625" style="870" bestFit="1" customWidth="1"/>
    <col min="2569" max="2569" width="15.28515625" style="870" customWidth="1"/>
    <col min="2570" max="2570" width="16.5703125" style="870" customWidth="1"/>
    <col min="2571" max="2571" width="15.85546875" style="870" customWidth="1"/>
    <col min="2572" max="2572" width="18.140625" style="870" customWidth="1"/>
    <col min="2573" max="2817" width="9.140625" style="870"/>
    <col min="2818" max="2818" width="54" style="870" customWidth="1"/>
    <col min="2819" max="2819" width="26.28515625" style="870" customWidth="1"/>
    <col min="2820" max="2820" width="17" style="870" customWidth="1"/>
    <col min="2821" max="2821" width="14.140625" style="870" customWidth="1"/>
    <col min="2822" max="2822" width="17.28515625" style="870" customWidth="1"/>
    <col min="2823" max="2823" width="9.140625" style="870"/>
    <col min="2824" max="2824" width="10.28515625" style="870" bestFit="1" customWidth="1"/>
    <col min="2825" max="2825" width="15.28515625" style="870" customWidth="1"/>
    <col min="2826" max="2826" width="16.5703125" style="870" customWidth="1"/>
    <col min="2827" max="2827" width="15.85546875" style="870" customWidth="1"/>
    <col min="2828" max="2828" width="18.140625" style="870" customWidth="1"/>
    <col min="2829" max="3073" width="9.140625" style="870"/>
    <col min="3074" max="3074" width="54" style="870" customWidth="1"/>
    <col min="3075" max="3075" width="26.28515625" style="870" customWidth="1"/>
    <col min="3076" max="3076" width="17" style="870" customWidth="1"/>
    <col min="3077" max="3077" width="14.140625" style="870" customWidth="1"/>
    <col min="3078" max="3078" width="17.28515625" style="870" customWidth="1"/>
    <col min="3079" max="3079" width="9.140625" style="870"/>
    <col min="3080" max="3080" width="10.28515625" style="870" bestFit="1" customWidth="1"/>
    <col min="3081" max="3081" width="15.28515625" style="870" customWidth="1"/>
    <col min="3082" max="3082" width="16.5703125" style="870" customWidth="1"/>
    <col min="3083" max="3083" width="15.85546875" style="870" customWidth="1"/>
    <col min="3084" max="3084" width="18.140625" style="870" customWidth="1"/>
    <col min="3085" max="3329" width="9.140625" style="870"/>
    <col min="3330" max="3330" width="54" style="870" customWidth="1"/>
    <col min="3331" max="3331" width="26.28515625" style="870" customWidth="1"/>
    <col min="3332" max="3332" width="17" style="870" customWidth="1"/>
    <col min="3333" max="3333" width="14.140625" style="870" customWidth="1"/>
    <col min="3334" max="3334" width="17.28515625" style="870" customWidth="1"/>
    <col min="3335" max="3335" width="9.140625" style="870"/>
    <col min="3336" max="3336" width="10.28515625" style="870" bestFit="1" customWidth="1"/>
    <col min="3337" max="3337" width="15.28515625" style="870" customWidth="1"/>
    <col min="3338" max="3338" width="16.5703125" style="870" customWidth="1"/>
    <col min="3339" max="3339" width="15.85546875" style="870" customWidth="1"/>
    <col min="3340" max="3340" width="18.140625" style="870" customWidth="1"/>
    <col min="3341" max="3585" width="9.140625" style="870"/>
    <col min="3586" max="3586" width="54" style="870" customWidth="1"/>
    <col min="3587" max="3587" width="26.28515625" style="870" customWidth="1"/>
    <col min="3588" max="3588" width="17" style="870" customWidth="1"/>
    <col min="3589" max="3589" width="14.140625" style="870" customWidth="1"/>
    <col min="3590" max="3590" width="17.28515625" style="870" customWidth="1"/>
    <col min="3591" max="3591" width="9.140625" style="870"/>
    <col min="3592" max="3592" width="10.28515625" style="870" bestFit="1" customWidth="1"/>
    <col min="3593" max="3593" width="15.28515625" style="870" customWidth="1"/>
    <col min="3594" max="3594" width="16.5703125" style="870" customWidth="1"/>
    <col min="3595" max="3595" width="15.85546875" style="870" customWidth="1"/>
    <col min="3596" max="3596" width="18.140625" style="870" customWidth="1"/>
    <col min="3597" max="3841" width="9.140625" style="870"/>
    <col min="3842" max="3842" width="54" style="870" customWidth="1"/>
    <col min="3843" max="3843" width="26.28515625" style="870" customWidth="1"/>
    <col min="3844" max="3844" width="17" style="870" customWidth="1"/>
    <col min="3845" max="3845" width="14.140625" style="870" customWidth="1"/>
    <col min="3846" max="3846" width="17.28515625" style="870" customWidth="1"/>
    <col min="3847" max="3847" width="9.140625" style="870"/>
    <col min="3848" max="3848" width="10.28515625" style="870" bestFit="1" customWidth="1"/>
    <col min="3849" max="3849" width="15.28515625" style="870" customWidth="1"/>
    <col min="3850" max="3850" width="16.5703125" style="870" customWidth="1"/>
    <col min="3851" max="3851" width="15.85546875" style="870" customWidth="1"/>
    <col min="3852" max="3852" width="18.140625" style="870" customWidth="1"/>
    <col min="3853" max="4097" width="9.140625" style="870"/>
    <col min="4098" max="4098" width="54" style="870" customWidth="1"/>
    <col min="4099" max="4099" width="26.28515625" style="870" customWidth="1"/>
    <col min="4100" max="4100" width="17" style="870" customWidth="1"/>
    <col min="4101" max="4101" width="14.140625" style="870" customWidth="1"/>
    <col min="4102" max="4102" width="17.28515625" style="870" customWidth="1"/>
    <col min="4103" max="4103" width="9.140625" style="870"/>
    <col min="4104" max="4104" width="10.28515625" style="870" bestFit="1" customWidth="1"/>
    <col min="4105" max="4105" width="15.28515625" style="870" customWidth="1"/>
    <col min="4106" max="4106" width="16.5703125" style="870" customWidth="1"/>
    <col min="4107" max="4107" width="15.85546875" style="870" customWidth="1"/>
    <col min="4108" max="4108" width="18.140625" style="870" customWidth="1"/>
    <col min="4109" max="4353" width="9.140625" style="870"/>
    <col min="4354" max="4354" width="54" style="870" customWidth="1"/>
    <col min="4355" max="4355" width="26.28515625" style="870" customWidth="1"/>
    <col min="4356" max="4356" width="17" style="870" customWidth="1"/>
    <col min="4357" max="4357" width="14.140625" style="870" customWidth="1"/>
    <col min="4358" max="4358" width="17.28515625" style="870" customWidth="1"/>
    <col min="4359" max="4359" width="9.140625" style="870"/>
    <col min="4360" max="4360" width="10.28515625" style="870" bestFit="1" customWidth="1"/>
    <col min="4361" max="4361" width="15.28515625" style="870" customWidth="1"/>
    <col min="4362" max="4362" width="16.5703125" style="870" customWidth="1"/>
    <col min="4363" max="4363" width="15.85546875" style="870" customWidth="1"/>
    <col min="4364" max="4364" width="18.140625" style="870" customWidth="1"/>
    <col min="4365" max="4609" width="9.140625" style="870"/>
    <col min="4610" max="4610" width="54" style="870" customWidth="1"/>
    <col min="4611" max="4611" width="26.28515625" style="870" customWidth="1"/>
    <col min="4612" max="4612" width="17" style="870" customWidth="1"/>
    <col min="4613" max="4613" width="14.140625" style="870" customWidth="1"/>
    <col min="4614" max="4614" width="17.28515625" style="870" customWidth="1"/>
    <col min="4615" max="4615" width="9.140625" style="870"/>
    <col min="4616" max="4616" width="10.28515625" style="870" bestFit="1" customWidth="1"/>
    <col min="4617" max="4617" width="15.28515625" style="870" customWidth="1"/>
    <col min="4618" max="4618" width="16.5703125" style="870" customWidth="1"/>
    <col min="4619" max="4619" width="15.85546875" style="870" customWidth="1"/>
    <col min="4620" max="4620" width="18.140625" style="870" customWidth="1"/>
    <col min="4621" max="4865" width="9.140625" style="870"/>
    <col min="4866" max="4866" width="54" style="870" customWidth="1"/>
    <col min="4867" max="4867" width="26.28515625" style="870" customWidth="1"/>
    <col min="4868" max="4868" width="17" style="870" customWidth="1"/>
    <col min="4869" max="4869" width="14.140625" style="870" customWidth="1"/>
    <col min="4870" max="4870" width="17.28515625" style="870" customWidth="1"/>
    <col min="4871" max="4871" width="9.140625" style="870"/>
    <col min="4872" max="4872" width="10.28515625" style="870" bestFit="1" customWidth="1"/>
    <col min="4873" max="4873" width="15.28515625" style="870" customWidth="1"/>
    <col min="4874" max="4874" width="16.5703125" style="870" customWidth="1"/>
    <col min="4875" max="4875" width="15.85546875" style="870" customWidth="1"/>
    <col min="4876" max="4876" width="18.140625" style="870" customWidth="1"/>
    <col min="4877" max="5121" width="9.140625" style="870"/>
    <col min="5122" max="5122" width="54" style="870" customWidth="1"/>
    <col min="5123" max="5123" width="26.28515625" style="870" customWidth="1"/>
    <col min="5124" max="5124" width="17" style="870" customWidth="1"/>
    <col min="5125" max="5125" width="14.140625" style="870" customWidth="1"/>
    <col min="5126" max="5126" width="17.28515625" style="870" customWidth="1"/>
    <col min="5127" max="5127" width="9.140625" style="870"/>
    <col min="5128" max="5128" width="10.28515625" style="870" bestFit="1" customWidth="1"/>
    <col min="5129" max="5129" width="15.28515625" style="870" customWidth="1"/>
    <col min="5130" max="5130" width="16.5703125" style="870" customWidth="1"/>
    <col min="5131" max="5131" width="15.85546875" style="870" customWidth="1"/>
    <col min="5132" max="5132" width="18.140625" style="870" customWidth="1"/>
    <col min="5133" max="5377" width="9.140625" style="870"/>
    <col min="5378" max="5378" width="54" style="870" customWidth="1"/>
    <col min="5379" max="5379" width="26.28515625" style="870" customWidth="1"/>
    <col min="5380" max="5380" width="17" style="870" customWidth="1"/>
    <col min="5381" max="5381" width="14.140625" style="870" customWidth="1"/>
    <col min="5382" max="5382" width="17.28515625" style="870" customWidth="1"/>
    <col min="5383" max="5383" width="9.140625" style="870"/>
    <col min="5384" max="5384" width="10.28515625" style="870" bestFit="1" customWidth="1"/>
    <col min="5385" max="5385" width="15.28515625" style="870" customWidth="1"/>
    <col min="5386" max="5386" width="16.5703125" style="870" customWidth="1"/>
    <col min="5387" max="5387" width="15.85546875" style="870" customWidth="1"/>
    <col min="5388" max="5388" width="18.140625" style="870" customWidth="1"/>
    <col min="5389" max="5633" width="9.140625" style="870"/>
    <col min="5634" max="5634" width="54" style="870" customWidth="1"/>
    <col min="5635" max="5635" width="26.28515625" style="870" customWidth="1"/>
    <col min="5636" max="5636" width="17" style="870" customWidth="1"/>
    <col min="5637" max="5637" width="14.140625" style="870" customWidth="1"/>
    <col min="5638" max="5638" width="17.28515625" style="870" customWidth="1"/>
    <col min="5639" max="5639" width="9.140625" style="870"/>
    <col min="5640" max="5640" width="10.28515625" style="870" bestFit="1" customWidth="1"/>
    <col min="5641" max="5641" width="15.28515625" style="870" customWidth="1"/>
    <col min="5642" max="5642" width="16.5703125" style="870" customWidth="1"/>
    <col min="5643" max="5643" width="15.85546875" style="870" customWidth="1"/>
    <col min="5644" max="5644" width="18.140625" style="870" customWidth="1"/>
    <col min="5645" max="5889" width="9.140625" style="870"/>
    <col min="5890" max="5890" width="54" style="870" customWidth="1"/>
    <col min="5891" max="5891" width="26.28515625" style="870" customWidth="1"/>
    <col min="5892" max="5892" width="17" style="870" customWidth="1"/>
    <col min="5893" max="5893" width="14.140625" style="870" customWidth="1"/>
    <col min="5894" max="5894" width="17.28515625" style="870" customWidth="1"/>
    <col min="5895" max="5895" width="9.140625" style="870"/>
    <col min="5896" max="5896" width="10.28515625" style="870" bestFit="1" customWidth="1"/>
    <col min="5897" max="5897" width="15.28515625" style="870" customWidth="1"/>
    <col min="5898" max="5898" width="16.5703125" style="870" customWidth="1"/>
    <col min="5899" max="5899" width="15.85546875" style="870" customWidth="1"/>
    <col min="5900" max="5900" width="18.140625" style="870" customWidth="1"/>
    <col min="5901" max="6145" width="9.140625" style="870"/>
    <col min="6146" max="6146" width="54" style="870" customWidth="1"/>
    <col min="6147" max="6147" width="26.28515625" style="870" customWidth="1"/>
    <col min="6148" max="6148" width="17" style="870" customWidth="1"/>
    <col min="6149" max="6149" width="14.140625" style="870" customWidth="1"/>
    <col min="6150" max="6150" width="17.28515625" style="870" customWidth="1"/>
    <col min="6151" max="6151" width="9.140625" style="870"/>
    <col min="6152" max="6152" width="10.28515625" style="870" bestFit="1" customWidth="1"/>
    <col min="6153" max="6153" width="15.28515625" style="870" customWidth="1"/>
    <col min="6154" max="6154" width="16.5703125" style="870" customWidth="1"/>
    <col min="6155" max="6155" width="15.85546875" style="870" customWidth="1"/>
    <col min="6156" max="6156" width="18.140625" style="870" customWidth="1"/>
    <col min="6157" max="6401" width="9.140625" style="870"/>
    <col min="6402" max="6402" width="54" style="870" customWidth="1"/>
    <col min="6403" max="6403" width="26.28515625" style="870" customWidth="1"/>
    <col min="6404" max="6404" width="17" style="870" customWidth="1"/>
    <col min="6405" max="6405" width="14.140625" style="870" customWidth="1"/>
    <col min="6406" max="6406" width="17.28515625" style="870" customWidth="1"/>
    <col min="6407" max="6407" width="9.140625" style="870"/>
    <col min="6408" max="6408" width="10.28515625" style="870" bestFit="1" customWidth="1"/>
    <col min="6409" max="6409" width="15.28515625" style="870" customWidth="1"/>
    <col min="6410" max="6410" width="16.5703125" style="870" customWidth="1"/>
    <col min="6411" max="6411" width="15.85546875" style="870" customWidth="1"/>
    <col min="6412" max="6412" width="18.140625" style="870" customWidth="1"/>
    <col min="6413" max="6657" width="9.140625" style="870"/>
    <col min="6658" max="6658" width="54" style="870" customWidth="1"/>
    <col min="6659" max="6659" width="26.28515625" style="870" customWidth="1"/>
    <col min="6660" max="6660" width="17" style="870" customWidth="1"/>
    <col min="6661" max="6661" width="14.140625" style="870" customWidth="1"/>
    <col min="6662" max="6662" width="17.28515625" style="870" customWidth="1"/>
    <col min="6663" max="6663" width="9.140625" style="870"/>
    <col min="6664" max="6664" width="10.28515625" style="870" bestFit="1" customWidth="1"/>
    <col min="6665" max="6665" width="15.28515625" style="870" customWidth="1"/>
    <col min="6666" max="6666" width="16.5703125" style="870" customWidth="1"/>
    <col min="6667" max="6667" width="15.85546875" style="870" customWidth="1"/>
    <col min="6668" max="6668" width="18.140625" style="870" customWidth="1"/>
    <col min="6669" max="6913" width="9.140625" style="870"/>
    <col min="6914" max="6914" width="54" style="870" customWidth="1"/>
    <col min="6915" max="6915" width="26.28515625" style="870" customWidth="1"/>
    <col min="6916" max="6916" width="17" style="870" customWidth="1"/>
    <col min="6917" max="6917" width="14.140625" style="870" customWidth="1"/>
    <col min="6918" max="6918" width="17.28515625" style="870" customWidth="1"/>
    <col min="6919" max="6919" width="9.140625" style="870"/>
    <col min="6920" max="6920" width="10.28515625" style="870" bestFit="1" customWidth="1"/>
    <col min="6921" max="6921" width="15.28515625" style="870" customWidth="1"/>
    <col min="6922" max="6922" width="16.5703125" style="870" customWidth="1"/>
    <col min="6923" max="6923" width="15.85546875" style="870" customWidth="1"/>
    <col min="6924" max="6924" width="18.140625" style="870" customWidth="1"/>
    <col min="6925" max="7169" width="9.140625" style="870"/>
    <col min="7170" max="7170" width="54" style="870" customWidth="1"/>
    <col min="7171" max="7171" width="26.28515625" style="870" customWidth="1"/>
    <col min="7172" max="7172" width="17" style="870" customWidth="1"/>
    <col min="7173" max="7173" width="14.140625" style="870" customWidth="1"/>
    <col min="7174" max="7174" width="17.28515625" style="870" customWidth="1"/>
    <col min="7175" max="7175" width="9.140625" style="870"/>
    <col min="7176" max="7176" width="10.28515625" style="870" bestFit="1" customWidth="1"/>
    <col min="7177" max="7177" width="15.28515625" style="870" customWidth="1"/>
    <col min="7178" max="7178" width="16.5703125" style="870" customWidth="1"/>
    <col min="7179" max="7179" width="15.85546875" style="870" customWidth="1"/>
    <col min="7180" max="7180" width="18.140625" style="870" customWidth="1"/>
    <col min="7181" max="7425" width="9.140625" style="870"/>
    <col min="7426" max="7426" width="54" style="870" customWidth="1"/>
    <col min="7427" max="7427" width="26.28515625" style="870" customWidth="1"/>
    <col min="7428" max="7428" width="17" style="870" customWidth="1"/>
    <col min="7429" max="7429" width="14.140625" style="870" customWidth="1"/>
    <col min="7430" max="7430" width="17.28515625" style="870" customWidth="1"/>
    <col min="7431" max="7431" width="9.140625" style="870"/>
    <col min="7432" max="7432" width="10.28515625" style="870" bestFit="1" customWidth="1"/>
    <col min="7433" max="7433" width="15.28515625" style="870" customWidth="1"/>
    <col min="7434" max="7434" width="16.5703125" style="870" customWidth="1"/>
    <col min="7435" max="7435" width="15.85546875" style="870" customWidth="1"/>
    <col min="7436" max="7436" width="18.140625" style="870" customWidth="1"/>
    <col min="7437" max="7681" width="9.140625" style="870"/>
    <col min="7682" max="7682" width="54" style="870" customWidth="1"/>
    <col min="7683" max="7683" width="26.28515625" style="870" customWidth="1"/>
    <col min="7684" max="7684" width="17" style="870" customWidth="1"/>
    <col min="7685" max="7685" width="14.140625" style="870" customWidth="1"/>
    <col min="7686" max="7686" width="17.28515625" style="870" customWidth="1"/>
    <col min="7687" max="7687" width="9.140625" style="870"/>
    <col min="7688" max="7688" width="10.28515625" style="870" bestFit="1" customWidth="1"/>
    <col min="7689" max="7689" width="15.28515625" style="870" customWidth="1"/>
    <col min="7690" max="7690" width="16.5703125" style="870" customWidth="1"/>
    <col min="7691" max="7691" width="15.85546875" style="870" customWidth="1"/>
    <col min="7692" max="7692" width="18.140625" style="870" customWidth="1"/>
    <col min="7693" max="7937" width="9.140625" style="870"/>
    <col min="7938" max="7938" width="54" style="870" customWidth="1"/>
    <col min="7939" max="7939" width="26.28515625" style="870" customWidth="1"/>
    <col min="7940" max="7940" width="17" style="870" customWidth="1"/>
    <col min="7941" max="7941" width="14.140625" style="870" customWidth="1"/>
    <col min="7942" max="7942" width="17.28515625" style="870" customWidth="1"/>
    <col min="7943" max="7943" width="9.140625" style="870"/>
    <col min="7944" max="7944" width="10.28515625" style="870" bestFit="1" customWidth="1"/>
    <col min="7945" max="7945" width="15.28515625" style="870" customWidth="1"/>
    <col min="7946" max="7946" width="16.5703125" style="870" customWidth="1"/>
    <col min="7947" max="7947" width="15.85546875" style="870" customWidth="1"/>
    <col min="7948" max="7948" width="18.140625" style="870" customWidth="1"/>
    <col min="7949" max="8193" width="9.140625" style="870"/>
    <col min="8194" max="8194" width="54" style="870" customWidth="1"/>
    <col min="8195" max="8195" width="26.28515625" style="870" customWidth="1"/>
    <col min="8196" max="8196" width="17" style="870" customWidth="1"/>
    <col min="8197" max="8197" width="14.140625" style="870" customWidth="1"/>
    <col min="8198" max="8198" width="17.28515625" style="870" customWidth="1"/>
    <col min="8199" max="8199" width="9.140625" style="870"/>
    <col min="8200" max="8200" width="10.28515625" style="870" bestFit="1" customWidth="1"/>
    <col min="8201" max="8201" width="15.28515625" style="870" customWidth="1"/>
    <col min="8202" max="8202" width="16.5703125" style="870" customWidth="1"/>
    <col min="8203" max="8203" width="15.85546875" style="870" customWidth="1"/>
    <col min="8204" max="8204" width="18.140625" style="870" customWidth="1"/>
    <col min="8205" max="8449" width="9.140625" style="870"/>
    <col min="8450" max="8450" width="54" style="870" customWidth="1"/>
    <col min="8451" max="8451" width="26.28515625" style="870" customWidth="1"/>
    <col min="8452" max="8452" width="17" style="870" customWidth="1"/>
    <col min="8453" max="8453" width="14.140625" style="870" customWidth="1"/>
    <col min="8454" max="8454" width="17.28515625" style="870" customWidth="1"/>
    <col min="8455" max="8455" width="9.140625" style="870"/>
    <col min="8456" max="8456" width="10.28515625" style="870" bestFit="1" customWidth="1"/>
    <col min="8457" max="8457" width="15.28515625" style="870" customWidth="1"/>
    <col min="8458" max="8458" width="16.5703125" style="870" customWidth="1"/>
    <col min="8459" max="8459" width="15.85546875" style="870" customWidth="1"/>
    <col min="8460" max="8460" width="18.140625" style="870" customWidth="1"/>
    <col min="8461" max="8705" width="9.140625" style="870"/>
    <col min="8706" max="8706" width="54" style="870" customWidth="1"/>
    <col min="8707" max="8707" width="26.28515625" style="870" customWidth="1"/>
    <col min="8708" max="8708" width="17" style="870" customWidth="1"/>
    <col min="8709" max="8709" width="14.140625" style="870" customWidth="1"/>
    <col min="8710" max="8710" width="17.28515625" style="870" customWidth="1"/>
    <col min="8711" max="8711" width="9.140625" style="870"/>
    <col min="8712" max="8712" width="10.28515625" style="870" bestFit="1" customWidth="1"/>
    <col min="8713" max="8713" width="15.28515625" style="870" customWidth="1"/>
    <col min="8714" max="8714" width="16.5703125" style="870" customWidth="1"/>
    <col min="8715" max="8715" width="15.85546875" style="870" customWidth="1"/>
    <col min="8716" max="8716" width="18.140625" style="870" customWidth="1"/>
    <col min="8717" max="8961" width="9.140625" style="870"/>
    <col min="8962" max="8962" width="54" style="870" customWidth="1"/>
    <col min="8963" max="8963" width="26.28515625" style="870" customWidth="1"/>
    <col min="8964" max="8964" width="17" style="870" customWidth="1"/>
    <col min="8965" max="8965" width="14.140625" style="870" customWidth="1"/>
    <col min="8966" max="8966" width="17.28515625" style="870" customWidth="1"/>
    <col min="8967" max="8967" width="9.140625" style="870"/>
    <col min="8968" max="8968" width="10.28515625" style="870" bestFit="1" customWidth="1"/>
    <col min="8969" max="8969" width="15.28515625" style="870" customWidth="1"/>
    <col min="8970" max="8970" width="16.5703125" style="870" customWidth="1"/>
    <col min="8971" max="8971" width="15.85546875" style="870" customWidth="1"/>
    <col min="8972" max="8972" width="18.140625" style="870" customWidth="1"/>
    <col min="8973" max="9217" width="9.140625" style="870"/>
    <col min="9218" max="9218" width="54" style="870" customWidth="1"/>
    <col min="9219" max="9219" width="26.28515625" style="870" customWidth="1"/>
    <col min="9220" max="9220" width="17" style="870" customWidth="1"/>
    <col min="9221" max="9221" width="14.140625" style="870" customWidth="1"/>
    <col min="9222" max="9222" width="17.28515625" style="870" customWidth="1"/>
    <col min="9223" max="9223" width="9.140625" style="870"/>
    <col min="9224" max="9224" width="10.28515625" style="870" bestFit="1" customWidth="1"/>
    <col min="9225" max="9225" width="15.28515625" style="870" customWidth="1"/>
    <col min="9226" max="9226" width="16.5703125" style="870" customWidth="1"/>
    <col min="9227" max="9227" width="15.85546875" style="870" customWidth="1"/>
    <col min="9228" max="9228" width="18.140625" style="870" customWidth="1"/>
    <col min="9229" max="9473" width="9.140625" style="870"/>
    <col min="9474" max="9474" width="54" style="870" customWidth="1"/>
    <col min="9475" max="9475" width="26.28515625" style="870" customWidth="1"/>
    <col min="9476" max="9476" width="17" style="870" customWidth="1"/>
    <col min="9477" max="9477" width="14.140625" style="870" customWidth="1"/>
    <col min="9478" max="9478" width="17.28515625" style="870" customWidth="1"/>
    <col min="9479" max="9479" width="9.140625" style="870"/>
    <col min="9480" max="9480" width="10.28515625" style="870" bestFit="1" customWidth="1"/>
    <col min="9481" max="9481" width="15.28515625" style="870" customWidth="1"/>
    <col min="9482" max="9482" width="16.5703125" style="870" customWidth="1"/>
    <col min="9483" max="9483" width="15.85546875" style="870" customWidth="1"/>
    <col min="9484" max="9484" width="18.140625" style="870" customWidth="1"/>
    <col min="9485" max="9729" width="9.140625" style="870"/>
    <col min="9730" max="9730" width="54" style="870" customWidth="1"/>
    <col min="9731" max="9731" width="26.28515625" style="870" customWidth="1"/>
    <col min="9732" max="9732" width="17" style="870" customWidth="1"/>
    <col min="9733" max="9733" width="14.140625" style="870" customWidth="1"/>
    <col min="9734" max="9734" width="17.28515625" style="870" customWidth="1"/>
    <col min="9735" max="9735" width="9.140625" style="870"/>
    <col min="9736" max="9736" width="10.28515625" style="870" bestFit="1" customWidth="1"/>
    <col min="9737" max="9737" width="15.28515625" style="870" customWidth="1"/>
    <col min="9738" max="9738" width="16.5703125" style="870" customWidth="1"/>
    <col min="9739" max="9739" width="15.85546875" style="870" customWidth="1"/>
    <col min="9740" max="9740" width="18.140625" style="870" customWidth="1"/>
    <col min="9741" max="9985" width="9.140625" style="870"/>
    <col min="9986" max="9986" width="54" style="870" customWidth="1"/>
    <col min="9987" max="9987" width="26.28515625" style="870" customWidth="1"/>
    <col min="9988" max="9988" width="17" style="870" customWidth="1"/>
    <col min="9989" max="9989" width="14.140625" style="870" customWidth="1"/>
    <col min="9990" max="9990" width="17.28515625" style="870" customWidth="1"/>
    <col min="9991" max="9991" width="9.140625" style="870"/>
    <col min="9992" max="9992" width="10.28515625" style="870" bestFit="1" customWidth="1"/>
    <col min="9993" max="9993" width="15.28515625" style="870" customWidth="1"/>
    <col min="9994" max="9994" width="16.5703125" style="870" customWidth="1"/>
    <col min="9995" max="9995" width="15.85546875" style="870" customWidth="1"/>
    <col min="9996" max="9996" width="18.140625" style="870" customWidth="1"/>
    <col min="9997" max="10241" width="9.140625" style="870"/>
    <col min="10242" max="10242" width="54" style="870" customWidth="1"/>
    <col min="10243" max="10243" width="26.28515625" style="870" customWidth="1"/>
    <col min="10244" max="10244" width="17" style="870" customWidth="1"/>
    <col min="10245" max="10245" width="14.140625" style="870" customWidth="1"/>
    <col min="10246" max="10246" width="17.28515625" style="870" customWidth="1"/>
    <col min="10247" max="10247" width="9.140625" style="870"/>
    <col min="10248" max="10248" width="10.28515625" style="870" bestFit="1" customWidth="1"/>
    <col min="10249" max="10249" width="15.28515625" style="870" customWidth="1"/>
    <col min="10250" max="10250" width="16.5703125" style="870" customWidth="1"/>
    <col min="10251" max="10251" width="15.85546875" style="870" customWidth="1"/>
    <col min="10252" max="10252" width="18.140625" style="870" customWidth="1"/>
    <col min="10253" max="10497" width="9.140625" style="870"/>
    <col min="10498" max="10498" width="54" style="870" customWidth="1"/>
    <col min="10499" max="10499" width="26.28515625" style="870" customWidth="1"/>
    <col min="10500" max="10500" width="17" style="870" customWidth="1"/>
    <col min="10501" max="10501" width="14.140625" style="870" customWidth="1"/>
    <col min="10502" max="10502" width="17.28515625" style="870" customWidth="1"/>
    <col min="10503" max="10503" width="9.140625" style="870"/>
    <col min="10504" max="10504" width="10.28515625" style="870" bestFit="1" customWidth="1"/>
    <col min="10505" max="10505" width="15.28515625" style="870" customWidth="1"/>
    <col min="10506" max="10506" width="16.5703125" style="870" customWidth="1"/>
    <col min="10507" max="10507" width="15.85546875" style="870" customWidth="1"/>
    <col min="10508" max="10508" width="18.140625" style="870" customWidth="1"/>
    <col min="10509" max="10753" width="9.140625" style="870"/>
    <col min="10754" max="10754" width="54" style="870" customWidth="1"/>
    <col min="10755" max="10755" width="26.28515625" style="870" customWidth="1"/>
    <col min="10756" max="10756" width="17" style="870" customWidth="1"/>
    <col min="10757" max="10757" width="14.140625" style="870" customWidth="1"/>
    <col min="10758" max="10758" width="17.28515625" style="870" customWidth="1"/>
    <col min="10759" max="10759" width="9.140625" style="870"/>
    <col min="10760" max="10760" width="10.28515625" style="870" bestFit="1" customWidth="1"/>
    <col min="10761" max="10761" width="15.28515625" style="870" customWidth="1"/>
    <col min="10762" max="10762" width="16.5703125" style="870" customWidth="1"/>
    <col min="10763" max="10763" width="15.85546875" style="870" customWidth="1"/>
    <col min="10764" max="10764" width="18.140625" style="870" customWidth="1"/>
    <col min="10765" max="11009" width="9.140625" style="870"/>
    <col min="11010" max="11010" width="54" style="870" customWidth="1"/>
    <col min="11011" max="11011" width="26.28515625" style="870" customWidth="1"/>
    <col min="11012" max="11012" width="17" style="870" customWidth="1"/>
    <col min="11013" max="11013" width="14.140625" style="870" customWidth="1"/>
    <col min="11014" max="11014" width="17.28515625" style="870" customWidth="1"/>
    <col min="11015" max="11015" width="9.140625" style="870"/>
    <col min="11016" max="11016" width="10.28515625" style="870" bestFit="1" customWidth="1"/>
    <col min="11017" max="11017" width="15.28515625" style="870" customWidth="1"/>
    <col min="11018" max="11018" width="16.5703125" style="870" customWidth="1"/>
    <col min="11019" max="11019" width="15.85546875" style="870" customWidth="1"/>
    <col min="11020" max="11020" width="18.140625" style="870" customWidth="1"/>
    <col min="11021" max="11265" width="9.140625" style="870"/>
    <col min="11266" max="11266" width="54" style="870" customWidth="1"/>
    <col min="11267" max="11267" width="26.28515625" style="870" customWidth="1"/>
    <col min="11268" max="11268" width="17" style="870" customWidth="1"/>
    <col min="11269" max="11269" width="14.140625" style="870" customWidth="1"/>
    <col min="11270" max="11270" width="17.28515625" style="870" customWidth="1"/>
    <col min="11271" max="11271" width="9.140625" style="870"/>
    <col min="11272" max="11272" width="10.28515625" style="870" bestFit="1" customWidth="1"/>
    <col min="11273" max="11273" width="15.28515625" style="870" customWidth="1"/>
    <col min="11274" max="11274" width="16.5703125" style="870" customWidth="1"/>
    <col min="11275" max="11275" width="15.85546875" style="870" customWidth="1"/>
    <col min="11276" max="11276" width="18.140625" style="870" customWidth="1"/>
    <col min="11277" max="11521" width="9.140625" style="870"/>
    <col min="11522" max="11522" width="54" style="870" customWidth="1"/>
    <col min="11523" max="11523" width="26.28515625" style="870" customWidth="1"/>
    <col min="11524" max="11524" width="17" style="870" customWidth="1"/>
    <col min="11525" max="11525" width="14.140625" style="870" customWidth="1"/>
    <col min="11526" max="11526" width="17.28515625" style="870" customWidth="1"/>
    <col min="11527" max="11527" width="9.140625" style="870"/>
    <col min="11528" max="11528" width="10.28515625" style="870" bestFit="1" customWidth="1"/>
    <col min="11529" max="11529" width="15.28515625" style="870" customWidth="1"/>
    <col min="11530" max="11530" width="16.5703125" style="870" customWidth="1"/>
    <col min="11531" max="11531" width="15.85546875" style="870" customWidth="1"/>
    <col min="11532" max="11532" width="18.140625" style="870" customWidth="1"/>
    <col min="11533" max="11777" width="9.140625" style="870"/>
    <col min="11778" max="11778" width="54" style="870" customWidth="1"/>
    <col min="11779" max="11779" width="26.28515625" style="870" customWidth="1"/>
    <col min="11780" max="11780" width="17" style="870" customWidth="1"/>
    <col min="11781" max="11781" width="14.140625" style="870" customWidth="1"/>
    <col min="11782" max="11782" width="17.28515625" style="870" customWidth="1"/>
    <col min="11783" max="11783" width="9.140625" style="870"/>
    <col min="11784" max="11784" width="10.28515625" style="870" bestFit="1" customWidth="1"/>
    <col min="11785" max="11785" width="15.28515625" style="870" customWidth="1"/>
    <col min="11786" max="11786" width="16.5703125" style="870" customWidth="1"/>
    <col min="11787" max="11787" width="15.85546875" style="870" customWidth="1"/>
    <col min="11788" max="11788" width="18.140625" style="870" customWidth="1"/>
    <col min="11789" max="12033" width="9.140625" style="870"/>
    <col min="12034" max="12034" width="54" style="870" customWidth="1"/>
    <col min="12035" max="12035" width="26.28515625" style="870" customWidth="1"/>
    <col min="12036" max="12036" width="17" style="870" customWidth="1"/>
    <col min="12037" max="12037" width="14.140625" style="870" customWidth="1"/>
    <col min="12038" max="12038" width="17.28515625" style="870" customWidth="1"/>
    <col min="12039" max="12039" width="9.140625" style="870"/>
    <col min="12040" max="12040" width="10.28515625" style="870" bestFit="1" customWidth="1"/>
    <col min="12041" max="12041" width="15.28515625" style="870" customWidth="1"/>
    <col min="12042" max="12042" width="16.5703125" style="870" customWidth="1"/>
    <col min="12043" max="12043" width="15.85546875" style="870" customWidth="1"/>
    <col min="12044" max="12044" width="18.140625" style="870" customWidth="1"/>
    <col min="12045" max="12289" width="9.140625" style="870"/>
    <col min="12290" max="12290" width="54" style="870" customWidth="1"/>
    <col min="12291" max="12291" width="26.28515625" style="870" customWidth="1"/>
    <col min="12292" max="12292" width="17" style="870" customWidth="1"/>
    <col min="12293" max="12293" width="14.140625" style="870" customWidth="1"/>
    <col min="12294" max="12294" width="17.28515625" style="870" customWidth="1"/>
    <col min="12295" max="12295" width="9.140625" style="870"/>
    <col min="12296" max="12296" width="10.28515625" style="870" bestFit="1" customWidth="1"/>
    <col min="12297" max="12297" width="15.28515625" style="870" customWidth="1"/>
    <col min="12298" max="12298" width="16.5703125" style="870" customWidth="1"/>
    <col min="12299" max="12299" width="15.85546875" style="870" customWidth="1"/>
    <col min="12300" max="12300" width="18.140625" style="870" customWidth="1"/>
    <col min="12301" max="12545" width="9.140625" style="870"/>
    <col min="12546" max="12546" width="54" style="870" customWidth="1"/>
    <col min="12547" max="12547" width="26.28515625" style="870" customWidth="1"/>
    <col min="12548" max="12548" width="17" style="870" customWidth="1"/>
    <col min="12549" max="12549" width="14.140625" style="870" customWidth="1"/>
    <col min="12550" max="12550" width="17.28515625" style="870" customWidth="1"/>
    <col min="12551" max="12551" width="9.140625" style="870"/>
    <col min="12552" max="12552" width="10.28515625" style="870" bestFit="1" customWidth="1"/>
    <col min="12553" max="12553" width="15.28515625" style="870" customWidth="1"/>
    <col min="12554" max="12554" width="16.5703125" style="870" customWidth="1"/>
    <col min="12555" max="12555" width="15.85546875" style="870" customWidth="1"/>
    <col min="12556" max="12556" width="18.140625" style="870" customWidth="1"/>
    <col min="12557" max="12801" width="9.140625" style="870"/>
    <col min="12802" max="12802" width="54" style="870" customWidth="1"/>
    <col min="12803" max="12803" width="26.28515625" style="870" customWidth="1"/>
    <col min="12804" max="12804" width="17" style="870" customWidth="1"/>
    <col min="12805" max="12805" width="14.140625" style="870" customWidth="1"/>
    <col min="12806" max="12806" width="17.28515625" style="870" customWidth="1"/>
    <col min="12807" max="12807" width="9.140625" style="870"/>
    <col min="12808" max="12808" width="10.28515625" style="870" bestFit="1" customWidth="1"/>
    <col min="12809" max="12809" width="15.28515625" style="870" customWidth="1"/>
    <col min="12810" max="12810" width="16.5703125" style="870" customWidth="1"/>
    <col min="12811" max="12811" width="15.85546875" style="870" customWidth="1"/>
    <col min="12812" max="12812" width="18.140625" style="870" customWidth="1"/>
    <col min="12813" max="13057" width="9.140625" style="870"/>
    <col min="13058" max="13058" width="54" style="870" customWidth="1"/>
    <col min="13059" max="13059" width="26.28515625" style="870" customWidth="1"/>
    <col min="13060" max="13060" width="17" style="870" customWidth="1"/>
    <col min="13061" max="13061" width="14.140625" style="870" customWidth="1"/>
    <col min="13062" max="13062" width="17.28515625" style="870" customWidth="1"/>
    <col min="13063" max="13063" width="9.140625" style="870"/>
    <col min="13064" max="13064" width="10.28515625" style="870" bestFit="1" customWidth="1"/>
    <col min="13065" max="13065" width="15.28515625" style="870" customWidth="1"/>
    <col min="13066" max="13066" width="16.5703125" style="870" customWidth="1"/>
    <col min="13067" max="13067" width="15.85546875" style="870" customWidth="1"/>
    <col min="13068" max="13068" width="18.140625" style="870" customWidth="1"/>
    <col min="13069" max="13313" width="9.140625" style="870"/>
    <col min="13314" max="13314" width="54" style="870" customWidth="1"/>
    <col min="13315" max="13315" width="26.28515625" style="870" customWidth="1"/>
    <col min="13316" max="13316" width="17" style="870" customWidth="1"/>
    <col min="13317" max="13317" width="14.140625" style="870" customWidth="1"/>
    <col min="13318" max="13318" width="17.28515625" style="870" customWidth="1"/>
    <col min="13319" max="13319" width="9.140625" style="870"/>
    <col min="13320" max="13320" width="10.28515625" style="870" bestFit="1" customWidth="1"/>
    <col min="13321" max="13321" width="15.28515625" style="870" customWidth="1"/>
    <col min="13322" max="13322" width="16.5703125" style="870" customWidth="1"/>
    <col min="13323" max="13323" width="15.85546875" style="870" customWidth="1"/>
    <col min="13324" max="13324" width="18.140625" style="870" customWidth="1"/>
    <col min="13325" max="13569" width="9.140625" style="870"/>
    <col min="13570" max="13570" width="54" style="870" customWidth="1"/>
    <col min="13571" max="13571" width="26.28515625" style="870" customWidth="1"/>
    <col min="13572" max="13572" width="17" style="870" customWidth="1"/>
    <col min="13573" max="13573" width="14.140625" style="870" customWidth="1"/>
    <col min="13574" max="13574" width="17.28515625" style="870" customWidth="1"/>
    <col min="13575" max="13575" width="9.140625" style="870"/>
    <col min="13576" max="13576" width="10.28515625" style="870" bestFit="1" customWidth="1"/>
    <col min="13577" max="13577" width="15.28515625" style="870" customWidth="1"/>
    <col min="13578" max="13578" width="16.5703125" style="870" customWidth="1"/>
    <col min="13579" max="13579" width="15.85546875" style="870" customWidth="1"/>
    <col min="13580" max="13580" width="18.140625" style="870" customWidth="1"/>
    <col min="13581" max="13825" width="9.140625" style="870"/>
    <col min="13826" max="13826" width="54" style="870" customWidth="1"/>
    <col min="13827" max="13827" width="26.28515625" style="870" customWidth="1"/>
    <col min="13828" max="13828" width="17" style="870" customWidth="1"/>
    <col min="13829" max="13829" width="14.140625" style="870" customWidth="1"/>
    <col min="13830" max="13830" width="17.28515625" style="870" customWidth="1"/>
    <col min="13831" max="13831" width="9.140625" style="870"/>
    <col min="13832" max="13832" width="10.28515625" style="870" bestFit="1" customWidth="1"/>
    <col min="13833" max="13833" width="15.28515625" style="870" customWidth="1"/>
    <col min="13834" max="13834" width="16.5703125" style="870" customWidth="1"/>
    <col min="13835" max="13835" width="15.85546875" style="870" customWidth="1"/>
    <col min="13836" max="13836" width="18.140625" style="870" customWidth="1"/>
    <col min="13837" max="14081" width="9.140625" style="870"/>
    <col min="14082" max="14082" width="54" style="870" customWidth="1"/>
    <col min="14083" max="14083" width="26.28515625" style="870" customWidth="1"/>
    <col min="14084" max="14084" width="17" style="870" customWidth="1"/>
    <col min="14085" max="14085" width="14.140625" style="870" customWidth="1"/>
    <col min="14086" max="14086" width="17.28515625" style="870" customWidth="1"/>
    <col min="14087" max="14087" width="9.140625" style="870"/>
    <col min="14088" max="14088" width="10.28515625" style="870" bestFit="1" customWidth="1"/>
    <col min="14089" max="14089" width="15.28515625" style="870" customWidth="1"/>
    <col min="14090" max="14090" width="16.5703125" style="870" customWidth="1"/>
    <col min="14091" max="14091" width="15.85546875" style="870" customWidth="1"/>
    <col min="14092" max="14092" width="18.140625" style="870" customWidth="1"/>
    <col min="14093" max="14337" width="9.140625" style="870"/>
    <col min="14338" max="14338" width="54" style="870" customWidth="1"/>
    <col min="14339" max="14339" width="26.28515625" style="870" customWidth="1"/>
    <col min="14340" max="14340" width="17" style="870" customWidth="1"/>
    <col min="14341" max="14341" width="14.140625" style="870" customWidth="1"/>
    <col min="14342" max="14342" width="17.28515625" style="870" customWidth="1"/>
    <col min="14343" max="14343" width="9.140625" style="870"/>
    <col min="14344" max="14344" width="10.28515625" style="870" bestFit="1" customWidth="1"/>
    <col min="14345" max="14345" width="15.28515625" style="870" customWidth="1"/>
    <col min="14346" max="14346" width="16.5703125" style="870" customWidth="1"/>
    <col min="14347" max="14347" width="15.85546875" style="870" customWidth="1"/>
    <col min="14348" max="14348" width="18.140625" style="870" customWidth="1"/>
    <col min="14349" max="14593" width="9.140625" style="870"/>
    <col min="14594" max="14594" width="54" style="870" customWidth="1"/>
    <col min="14595" max="14595" width="26.28515625" style="870" customWidth="1"/>
    <col min="14596" max="14596" width="17" style="870" customWidth="1"/>
    <col min="14597" max="14597" width="14.140625" style="870" customWidth="1"/>
    <col min="14598" max="14598" width="17.28515625" style="870" customWidth="1"/>
    <col min="14599" max="14599" width="9.140625" style="870"/>
    <col min="14600" max="14600" width="10.28515625" style="870" bestFit="1" customWidth="1"/>
    <col min="14601" max="14601" width="15.28515625" style="870" customWidth="1"/>
    <col min="14602" max="14602" width="16.5703125" style="870" customWidth="1"/>
    <col min="14603" max="14603" width="15.85546875" style="870" customWidth="1"/>
    <col min="14604" max="14604" width="18.140625" style="870" customWidth="1"/>
    <col min="14605" max="14849" width="9.140625" style="870"/>
    <col min="14850" max="14850" width="54" style="870" customWidth="1"/>
    <col min="14851" max="14851" width="26.28515625" style="870" customWidth="1"/>
    <col min="14852" max="14852" width="17" style="870" customWidth="1"/>
    <col min="14853" max="14853" width="14.140625" style="870" customWidth="1"/>
    <col min="14854" max="14854" width="17.28515625" style="870" customWidth="1"/>
    <col min="14855" max="14855" width="9.140625" style="870"/>
    <col min="14856" max="14856" width="10.28515625" style="870" bestFit="1" customWidth="1"/>
    <col min="14857" max="14857" width="15.28515625" style="870" customWidth="1"/>
    <col min="14858" max="14858" width="16.5703125" style="870" customWidth="1"/>
    <col min="14859" max="14859" width="15.85546875" style="870" customWidth="1"/>
    <col min="14860" max="14860" width="18.140625" style="870" customWidth="1"/>
    <col min="14861" max="15105" width="9.140625" style="870"/>
    <col min="15106" max="15106" width="54" style="870" customWidth="1"/>
    <col min="15107" max="15107" width="26.28515625" style="870" customWidth="1"/>
    <col min="15108" max="15108" width="17" style="870" customWidth="1"/>
    <col min="15109" max="15109" width="14.140625" style="870" customWidth="1"/>
    <col min="15110" max="15110" width="17.28515625" style="870" customWidth="1"/>
    <col min="15111" max="15111" width="9.140625" style="870"/>
    <col min="15112" max="15112" width="10.28515625" style="870" bestFit="1" customWidth="1"/>
    <col min="15113" max="15113" width="15.28515625" style="870" customWidth="1"/>
    <col min="15114" max="15114" width="16.5703125" style="870" customWidth="1"/>
    <col min="15115" max="15115" width="15.85546875" style="870" customWidth="1"/>
    <col min="15116" max="15116" width="18.140625" style="870" customWidth="1"/>
    <col min="15117" max="15361" width="9.140625" style="870"/>
    <col min="15362" max="15362" width="54" style="870" customWidth="1"/>
    <col min="15363" max="15363" width="26.28515625" style="870" customWidth="1"/>
    <col min="15364" max="15364" width="17" style="870" customWidth="1"/>
    <col min="15365" max="15365" width="14.140625" style="870" customWidth="1"/>
    <col min="15366" max="15366" width="17.28515625" style="870" customWidth="1"/>
    <col min="15367" max="15367" width="9.140625" style="870"/>
    <col min="15368" max="15368" width="10.28515625" style="870" bestFit="1" customWidth="1"/>
    <col min="15369" max="15369" width="15.28515625" style="870" customWidth="1"/>
    <col min="15370" max="15370" width="16.5703125" style="870" customWidth="1"/>
    <col min="15371" max="15371" width="15.85546875" style="870" customWidth="1"/>
    <col min="15372" max="15372" width="18.140625" style="870" customWidth="1"/>
    <col min="15373" max="15617" width="9.140625" style="870"/>
    <col min="15618" max="15618" width="54" style="870" customWidth="1"/>
    <col min="15619" max="15619" width="26.28515625" style="870" customWidth="1"/>
    <col min="15620" max="15620" width="17" style="870" customWidth="1"/>
    <col min="15621" max="15621" width="14.140625" style="870" customWidth="1"/>
    <col min="15622" max="15622" width="17.28515625" style="870" customWidth="1"/>
    <col min="15623" max="15623" width="9.140625" style="870"/>
    <col min="15624" max="15624" width="10.28515625" style="870" bestFit="1" customWidth="1"/>
    <col min="15625" max="15625" width="15.28515625" style="870" customWidth="1"/>
    <col min="15626" max="15626" width="16.5703125" style="870" customWidth="1"/>
    <col min="15627" max="15627" width="15.85546875" style="870" customWidth="1"/>
    <col min="15628" max="15628" width="18.140625" style="870" customWidth="1"/>
    <col min="15629" max="15873" width="9.140625" style="870"/>
    <col min="15874" max="15874" width="54" style="870" customWidth="1"/>
    <col min="15875" max="15875" width="26.28515625" style="870" customWidth="1"/>
    <col min="15876" max="15876" width="17" style="870" customWidth="1"/>
    <col min="15877" max="15877" width="14.140625" style="870" customWidth="1"/>
    <col min="15878" max="15878" width="17.28515625" style="870" customWidth="1"/>
    <col min="15879" max="15879" width="9.140625" style="870"/>
    <col min="15880" max="15880" width="10.28515625" style="870" bestFit="1" customWidth="1"/>
    <col min="15881" max="15881" width="15.28515625" style="870" customWidth="1"/>
    <col min="15882" max="15882" width="16.5703125" style="870" customWidth="1"/>
    <col min="15883" max="15883" width="15.85546875" style="870" customWidth="1"/>
    <col min="15884" max="15884" width="18.140625" style="870" customWidth="1"/>
    <col min="15885" max="16129" width="9.140625" style="870"/>
    <col min="16130" max="16130" width="54" style="870" customWidth="1"/>
    <col min="16131" max="16131" width="26.28515625" style="870" customWidth="1"/>
    <col min="16132" max="16132" width="17" style="870" customWidth="1"/>
    <col min="16133" max="16133" width="14.140625" style="870" customWidth="1"/>
    <col min="16134" max="16134" width="17.28515625" style="870" customWidth="1"/>
    <col min="16135" max="16135" width="9.140625" style="870"/>
    <col min="16136" max="16136" width="10.28515625" style="870" bestFit="1" customWidth="1"/>
    <col min="16137" max="16137" width="15.28515625" style="870" customWidth="1"/>
    <col min="16138" max="16138" width="16.5703125" style="870" customWidth="1"/>
    <col min="16139" max="16139" width="15.85546875" style="870" customWidth="1"/>
    <col min="16140" max="16140" width="18.140625" style="870" customWidth="1"/>
    <col min="16141" max="16384" width="9.140625" style="870"/>
  </cols>
  <sheetData>
    <row r="1" spans="1:6" ht="15" x14ac:dyDescent="0.25">
      <c r="B1" s="1223" t="s">
        <v>2775</v>
      </c>
      <c r="C1" s="1223"/>
      <c r="D1" s="1223"/>
      <c r="E1" s="1223"/>
      <c r="F1" s="1223"/>
    </row>
    <row r="3" spans="1:6" x14ac:dyDescent="0.2">
      <c r="A3" s="1224" t="s">
        <v>539</v>
      </c>
      <c r="B3" s="1224"/>
      <c r="C3" s="1224"/>
      <c r="D3" s="1224"/>
      <c r="E3" s="1224"/>
      <c r="F3" s="1224"/>
    </row>
    <row r="4" spans="1:6" x14ac:dyDescent="0.2">
      <c r="A4" s="821"/>
      <c r="B4" s="1225" t="s">
        <v>1623</v>
      </c>
      <c r="C4" s="1225"/>
      <c r="D4" s="1225"/>
      <c r="E4" s="1225"/>
      <c r="F4" s="1225"/>
    </row>
    <row r="5" spans="1:6" ht="13.5" thickBot="1" x14ac:dyDescent="0.25">
      <c r="A5" s="822"/>
      <c r="B5" s="822"/>
      <c r="C5" s="823"/>
      <c r="D5" s="823"/>
      <c r="E5" s="823"/>
      <c r="F5" s="823"/>
    </row>
    <row r="6" spans="1:6" ht="36.75" customHeight="1" thickBot="1" x14ac:dyDescent="0.25">
      <c r="A6" s="822"/>
      <c r="B6" s="824" t="s">
        <v>18</v>
      </c>
      <c r="C6" s="1226" t="s">
        <v>1624</v>
      </c>
      <c r="D6" s="1226"/>
      <c r="E6" s="1226"/>
      <c r="F6" s="1226"/>
    </row>
    <row r="7" spans="1:6" ht="28.5" customHeight="1" thickBot="1" x14ac:dyDescent="0.25">
      <c r="A7" s="822"/>
      <c r="B7" s="824" t="s">
        <v>4</v>
      </c>
      <c r="C7" s="1227" t="s">
        <v>1625</v>
      </c>
      <c r="D7" s="1228"/>
      <c r="E7" s="1228"/>
      <c r="F7" s="1229"/>
    </row>
    <row r="8" spans="1:6" ht="37.5" customHeight="1" thickBot="1" x14ac:dyDescent="0.25">
      <c r="A8" s="822"/>
      <c r="B8" s="824" t="s">
        <v>23</v>
      </c>
      <c r="C8" s="1230" t="s">
        <v>541</v>
      </c>
      <c r="D8" s="1231"/>
      <c r="E8" s="1231"/>
      <c r="F8" s="1232"/>
    </row>
    <row r="9" spans="1:6" ht="24" customHeight="1" thickBot="1" x14ac:dyDescent="0.25">
      <c r="A9" s="822"/>
      <c r="B9" s="1233" t="s">
        <v>7</v>
      </c>
      <c r="C9" s="1234"/>
      <c r="D9" s="1234"/>
      <c r="E9" s="1234"/>
      <c r="F9" s="1235"/>
    </row>
    <row r="10" spans="1:6" ht="130.5" customHeight="1" thickBot="1" x14ac:dyDescent="0.25">
      <c r="A10" s="822"/>
      <c r="B10" s="1254" t="s">
        <v>1626</v>
      </c>
      <c r="C10" s="1255"/>
      <c r="D10" s="1255"/>
      <c r="E10" s="1255"/>
      <c r="F10" s="1256"/>
    </row>
    <row r="11" spans="1:6" ht="106.5" customHeight="1" thickBot="1" x14ac:dyDescent="0.25">
      <c r="A11" s="822"/>
      <c r="B11" s="825" t="s">
        <v>10</v>
      </c>
      <c r="C11" s="1254" t="s">
        <v>1627</v>
      </c>
      <c r="D11" s="1255"/>
      <c r="E11" s="1255"/>
      <c r="F11" s="1256"/>
    </row>
    <row r="12" spans="1:6" x14ac:dyDescent="0.2">
      <c r="A12" s="822"/>
      <c r="B12" s="1236" t="s">
        <v>11</v>
      </c>
      <c r="C12" s="826">
        <v>2019</v>
      </c>
      <c r="D12" s="826">
        <v>2020</v>
      </c>
      <c r="E12" s="826">
        <v>2021</v>
      </c>
      <c r="F12" s="826">
        <v>2022</v>
      </c>
    </row>
    <row r="13" spans="1:6" ht="13.5" thickBot="1" x14ac:dyDescent="0.25">
      <c r="A13" s="822"/>
      <c r="B13" s="1237"/>
      <c r="C13" s="827" t="s">
        <v>5</v>
      </c>
      <c r="D13" s="827" t="s">
        <v>6</v>
      </c>
      <c r="E13" s="827" t="s">
        <v>6</v>
      </c>
      <c r="F13" s="827" t="s">
        <v>6</v>
      </c>
    </row>
    <row r="14" spans="1:6" ht="38.25" customHeight="1" thickBot="1" x14ac:dyDescent="0.25">
      <c r="A14" s="822"/>
      <c r="B14" s="828" t="s">
        <v>1628</v>
      </c>
      <c r="C14" s="829">
        <v>22638370</v>
      </c>
      <c r="D14" s="830">
        <v>27239130.850000001</v>
      </c>
      <c r="E14" s="830">
        <v>28881546</v>
      </c>
      <c r="F14" s="830">
        <v>29054546</v>
      </c>
    </row>
    <row r="15" spans="1:6" ht="32.25" hidden="1" customHeight="1" thickBot="1" x14ac:dyDescent="0.25">
      <c r="A15" s="822"/>
      <c r="B15" s="828" t="s">
        <v>1629</v>
      </c>
      <c r="C15" s="831" t="s">
        <v>1010</v>
      </c>
      <c r="D15" s="831" t="s">
        <v>1011</v>
      </c>
      <c r="E15" s="831" t="s">
        <v>1011</v>
      </c>
      <c r="F15" s="831" t="s">
        <v>1011</v>
      </c>
    </row>
    <row r="16" spans="1:6" ht="38.25" hidden="1" customHeight="1" thickBot="1" x14ac:dyDescent="0.25">
      <c r="A16" s="822"/>
      <c r="B16" s="828" t="s">
        <v>1547</v>
      </c>
      <c r="C16" s="831" t="s">
        <v>1010</v>
      </c>
      <c r="D16" s="831" t="s">
        <v>1011</v>
      </c>
      <c r="E16" s="831" t="s">
        <v>1011</v>
      </c>
      <c r="F16" s="831" t="s">
        <v>1011</v>
      </c>
    </row>
    <row r="17" spans="1:6" ht="60.75" customHeight="1" thickBot="1" x14ac:dyDescent="0.25">
      <c r="A17" s="822"/>
      <c r="B17" s="832" t="s">
        <v>12</v>
      </c>
      <c r="C17" s="1257" t="s">
        <v>1630</v>
      </c>
      <c r="D17" s="1258"/>
      <c r="E17" s="1258"/>
      <c r="F17" s="1259"/>
    </row>
    <row r="18" spans="1:6" ht="13.5" thickBot="1" x14ac:dyDescent="0.25">
      <c r="A18" s="822"/>
      <c r="B18" s="1254" t="s">
        <v>969</v>
      </c>
      <c r="C18" s="1255"/>
      <c r="D18" s="1255"/>
      <c r="E18" s="1255"/>
      <c r="F18" s="1256"/>
    </row>
    <row r="19" spans="1:6" ht="39" customHeight="1" thickBot="1" x14ac:dyDescent="0.25">
      <c r="A19" s="822"/>
      <c r="B19" s="833" t="s">
        <v>1631</v>
      </c>
      <c r="C19" s="834">
        <v>308</v>
      </c>
      <c r="D19" s="830">
        <v>602</v>
      </c>
      <c r="E19" s="830">
        <v>135</v>
      </c>
      <c r="F19" s="830">
        <v>161</v>
      </c>
    </row>
    <row r="20" spans="1:6" ht="37.5" customHeight="1" thickBot="1" x14ac:dyDescent="0.25">
      <c r="A20" s="822"/>
      <c r="B20" s="833" t="s">
        <v>1632</v>
      </c>
      <c r="C20" s="834">
        <v>3483</v>
      </c>
      <c r="D20" s="830">
        <v>3483</v>
      </c>
      <c r="E20" s="830">
        <v>3483</v>
      </c>
      <c r="F20" s="830">
        <v>3483</v>
      </c>
    </row>
    <row r="21" spans="1:6" ht="13.5" thickBot="1" x14ac:dyDescent="0.25">
      <c r="A21" s="822"/>
      <c r="B21" s="1233" t="s">
        <v>971</v>
      </c>
      <c r="C21" s="1234"/>
      <c r="D21" s="1234"/>
      <c r="E21" s="1234"/>
      <c r="F21" s="1235"/>
    </row>
    <row r="22" spans="1:6" ht="42" customHeight="1" thickBot="1" x14ac:dyDescent="0.25">
      <c r="A22" s="822"/>
      <c r="B22" s="1233" t="s">
        <v>1633</v>
      </c>
      <c r="C22" s="1234"/>
      <c r="D22" s="1234"/>
      <c r="E22" s="1234"/>
      <c r="F22" s="1235"/>
    </row>
    <row r="23" spans="1:6" ht="13.5" thickBot="1" x14ac:dyDescent="0.25">
      <c r="A23" s="822"/>
      <c r="B23" s="835" t="s">
        <v>24</v>
      </c>
      <c r="C23" s="1250" t="s">
        <v>1634</v>
      </c>
      <c r="D23" s="1239"/>
      <c r="E23" s="1239"/>
      <c r="F23" s="1240"/>
    </row>
    <row r="24" spans="1:6" ht="31.5" customHeight="1" thickBot="1" x14ac:dyDescent="0.25">
      <c r="A24" s="822"/>
      <c r="B24" s="828" t="s">
        <v>9</v>
      </c>
      <c r="C24" s="1251" t="s">
        <v>1635</v>
      </c>
      <c r="D24" s="1252"/>
      <c r="E24" s="1252"/>
      <c r="F24" s="1253"/>
    </row>
    <row r="25" spans="1:6" ht="13.5" thickBot="1" x14ac:dyDescent="0.25">
      <c r="A25" s="822"/>
      <c r="B25" s="828" t="s">
        <v>13</v>
      </c>
      <c r="C25" s="1244" t="s">
        <v>1636</v>
      </c>
      <c r="D25" s="1245"/>
      <c r="E25" s="1245"/>
      <c r="F25" s="1246"/>
    </row>
    <row r="26" spans="1:6" x14ac:dyDescent="0.2">
      <c r="A26" s="822"/>
      <c r="B26" s="1236"/>
      <c r="C26" s="836">
        <v>2019</v>
      </c>
      <c r="D26" s="836">
        <v>2020</v>
      </c>
      <c r="E26" s="836">
        <v>2021</v>
      </c>
      <c r="F26" s="836">
        <v>2022</v>
      </c>
    </row>
    <row r="27" spans="1:6" ht="13.5" thickBot="1" x14ac:dyDescent="0.25">
      <c r="A27" s="822"/>
      <c r="B27" s="1237"/>
      <c r="C27" s="837" t="s">
        <v>5</v>
      </c>
      <c r="D27" s="837" t="s">
        <v>6</v>
      </c>
      <c r="E27" s="837" t="s">
        <v>6</v>
      </c>
      <c r="F27" s="837" t="s">
        <v>6</v>
      </c>
    </row>
    <row r="28" spans="1:6" ht="13.5" thickBot="1" x14ac:dyDescent="0.25">
      <c r="A28" s="822"/>
      <c r="B28" s="838" t="s">
        <v>8</v>
      </c>
      <c r="C28" s="839">
        <v>115</v>
      </c>
      <c r="D28" s="839">
        <v>115</v>
      </c>
      <c r="E28" s="839">
        <v>115</v>
      </c>
      <c r="F28" s="839">
        <v>115</v>
      </c>
    </row>
    <row r="29" spans="1:6" ht="39" customHeight="1" thickBot="1" x14ac:dyDescent="0.25">
      <c r="A29" s="822"/>
      <c r="B29" s="838" t="s">
        <v>14</v>
      </c>
      <c r="C29" s="840">
        <f>C58</f>
        <v>121433</v>
      </c>
      <c r="D29" s="839">
        <f>D58</f>
        <v>125370</v>
      </c>
      <c r="E29" s="839">
        <f>E58</f>
        <v>125370</v>
      </c>
      <c r="F29" s="839">
        <f>F58</f>
        <v>125370</v>
      </c>
    </row>
    <row r="30" spans="1:6" ht="36" customHeight="1" thickBot="1" x14ac:dyDescent="0.25">
      <c r="A30" s="822"/>
      <c r="B30" s="838" t="s">
        <v>20</v>
      </c>
      <c r="C30" s="839">
        <f>C29/C28</f>
        <v>1055.9391304347826</v>
      </c>
      <c r="D30" s="839">
        <f>D29/D28</f>
        <v>1090.1739130434783</v>
      </c>
      <c r="E30" s="839">
        <f>E29/E28</f>
        <v>1090.1739130434783</v>
      </c>
      <c r="F30" s="839">
        <f>F29/F28</f>
        <v>1090.1739130434783</v>
      </c>
    </row>
    <row r="31" spans="1:6" ht="33" customHeight="1" thickBot="1" x14ac:dyDescent="0.25">
      <c r="A31" s="822"/>
      <c r="B31" s="838" t="s">
        <v>15</v>
      </c>
      <c r="C31" s="841" t="s">
        <v>19</v>
      </c>
      <c r="D31" s="842">
        <f>D28/C28-1</f>
        <v>0</v>
      </c>
      <c r="E31" s="842">
        <f t="shared" ref="E31:F33" si="0">E28/D28-1</f>
        <v>0</v>
      </c>
      <c r="F31" s="842">
        <f t="shared" si="0"/>
        <v>0</v>
      </c>
    </row>
    <row r="32" spans="1:6" ht="33.75" customHeight="1" thickBot="1" x14ac:dyDescent="0.25">
      <c r="A32" s="822"/>
      <c r="B32" s="828" t="s">
        <v>16</v>
      </c>
      <c r="C32" s="841" t="s">
        <v>19</v>
      </c>
      <c r="D32" s="842">
        <f>D29/C29-1</f>
        <v>3.2421170522016318E-2</v>
      </c>
      <c r="E32" s="842">
        <f t="shared" si="0"/>
        <v>0</v>
      </c>
      <c r="F32" s="842">
        <f t="shared" si="0"/>
        <v>0</v>
      </c>
    </row>
    <row r="33" spans="1:6" ht="36.75" customHeight="1" thickBot="1" x14ac:dyDescent="0.25">
      <c r="A33" s="822"/>
      <c r="B33" s="828" t="s">
        <v>17</v>
      </c>
      <c r="C33" s="841" t="s">
        <v>19</v>
      </c>
      <c r="D33" s="842">
        <f>D30/C30-1</f>
        <v>3.2421170522016318E-2</v>
      </c>
      <c r="E33" s="842">
        <f t="shared" si="0"/>
        <v>0</v>
      </c>
      <c r="F33" s="842">
        <f t="shared" si="0"/>
        <v>0</v>
      </c>
    </row>
    <row r="34" spans="1:6" ht="13.5" thickBot="1" x14ac:dyDescent="0.25">
      <c r="A34" s="822"/>
      <c r="B34" s="1247" t="s">
        <v>1552</v>
      </c>
      <c r="C34" s="1248"/>
      <c r="D34" s="1248"/>
      <c r="E34" s="1248"/>
      <c r="F34" s="1249"/>
    </row>
    <row r="35" spans="1:6" x14ac:dyDescent="0.2">
      <c r="A35" s="822"/>
      <c r="B35" s="1236"/>
      <c r="C35" s="836">
        <v>2019</v>
      </c>
      <c r="D35" s="836">
        <v>2020</v>
      </c>
      <c r="E35" s="836">
        <v>2021</v>
      </c>
      <c r="F35" s="836">
        <v>2022</v>
      </c>
    </row>
    <row r="36" spans="1:6" ht="13.5" thickBot="1" x14ac:dyDescent="0.25">
      <c r="A36" s="822"/>
      <c r="B36" s="1237"/>
      <c r="C36" s="837" t="s">
        <v>5</v>
      </c>
      <c r="D36" s="837" t="s">
        <v>6</v>
      </c>
      <c r="E36" s="837" t="s">
        <v>6</v>
      </c>
      <c r="F36" s="837" t="s">
        <v>6</v>
      </c>
    </row>
    <row r="37" spans="1:6" ht="13.5" thickBot="1" x14ac:dyDescent="0.25">
      <c r="A37" s="822"/>
      <c r="B37" s="843" t="s">
        <v>0</v>
      </c>
      <c r="C37" s="844">
        <v>103747</v>
      </c>
      <c r="D37" s="844">
        <f>SUM(D38)</f>
        <v>107429</v>
      </c>
      <c r="E37" s="844">
        <f>SUM(E38)</f>
        <v>107429</v>
      </c>
      <c r="F37" s="844">
        <f>SUM(F38)</f>
        <v>107429</v>
      </c>
    </row>
    <row r="38" spans="1:6" ht="13.5" thickBot="1" x14ac:dyDescent="0.25">
      <c r="A38" s="822"/>
      <c r="B38" s="845" t="s">
        <v>28</v>
      </c>
      <c r="C38" s="844">
        <v>103747</v>
      </c>
      <c r="D38" s="844">
        <v>107429</v>
      </c>
      <c r="E38" s="844">
        <v>107429</v>
      </c>
      <c r="F38" s="844">
        <v>107429</v>
      </c>
    </row>
    <row r="39" spans="1:6" ht="13.5" thickBot="1" x14ac:dyDescent="0.25">
      <c r="A39" s="822"/>
      <c r="B39" s="845" t="s">
        <v>29</v>
      </c>
      <c r="C39" s="846"/>
      <c r="D39" s="846"/>
      <c r="E39" s="846"/>
      <c r="F39" s="846"/>
    </row>
    <row r="40" spans="1:6" ht="36" customHeight="1" thickBot="1" x14ac:dyDescent="0.25">
      <c r="A40" s="822"/>
      <c r="B40" s="843" t="s">
        <v>25</v>
      </c>
      <c r="C40" s="844">
        <v>17325</v>
      </c>
      <c r="D40" s="844">
        <f>SUM(D41)</f>
        <v>17941</v>
      </c>
      <c r="E40" s="844">
        <f>SUM(E41)</f>
        <v>17941</v>
      </c>
      <c r="F40" s="844">
        <f>SUM(F41)</f>
        <v>17941</v>
      </c>
    </row>
    <row r="41" spans="1:6" ht="13.5" thickBot="1" x14ac:dyDescent="0.25">
      <c r="A41" s="822"/>
      <c r="B41" s="845" t="s">
        <v>28</v>
      </c>
      <c r="C41" s="844">
        <v>17325</v>
      </c>
      <c r="D41" s="844">
        <v>17941</v>
      </c>
      <c r="E41" s="844">
        <v>17941</v>
      </c>
      <c r="F41" s="844">
        <v>17941</v>
      </c>
    </row>
    <row r="42" spans="1:6" ht="13.5" thickBot="1" x14ac:dyDescent="0.25">
      <c r="A42" s="822"/>
      <c r="B42" s="847" t="s">
        <v>29</v>
      </c>
      <c r="C42" s="846"/>
      <c r="D42" s="844"/>
      <c r="E42" s="844"/>
      <c r="F42" s="844"/>
    </row>
    <row r="43" spans="1:6" ht="28.5" customHeight="1" thickBot="1" x14ac:dyDescent="0.25">
      <c r="A43" s="822"/>
      <c r="B43" s="848" t="s">
        <v>1</v>
      </c>
      <c r="C43" s="846">
        <f>C44+C45</f>
        <v>0</v>
      </c>
      <c r="D43" s="844">
        <f>D44+D45</f>
        <v>0</v>
      </c>
      <c r="E43" s="844">
        <f>E44+E45</f>
        <v>0</v>
      </c>
      <c r="F43" s="844">
        <f>F44+F45</f>
        <v>0</v>
      </c>
    </row>
    <row r="44" spans="1:6" ht="13.5" thickBot="1" x14ac:dyDescent="0.25">
      <c r="A44" s="822"/>
      <c r="B44" s="847" t="s">
        <v>28</v>
      </c>
      <c r="C44" s="846"/>
      <c r="D44" s="844">
        <v>0</v>
      </c>
      <c r="E44" s="844">
        <v>0</v>
      </c>
      <c r="F44" s="844">
        <v>0</v>
      </c>
    </row>
    <row r="45" spans="1:6" ht="13.5" thickBot="1" x14ac:dyDescent="0.25">
      <c r="A45" s="822"/>
      <c r="B45" s="847" t="s">
        <v>29</v>
      </c>
      <c r="C45" s="846"/>
      <c r="D45" s="844"/>
      <c r="E45" s="844"/>
      <c r="F45" s="844"/>
    </row>
    <row r="46" spans="1:6" ht="33" customHeight="1" thickBot="1" x14ac:dyDescent="0.25">
      <c r="A46" s="822"/>
      <c r="B46" s="848" t="s">
        <v>2</v>
      </c>
      <c r="C46" s="846"/>
      <c r="D46" s="844"/>
      <c r="E46" s="844"/>
      <c r="F46" s="844"/>
    </row>
    <row r="47" spans="1:6" ht="13.5" thickBot="1" x14ac:dyDescent="0.25">
      <c r="A47" s="822"/>
      <c r="B47" s="847" t="s">
        <v>28</v>
      </c>
      <c r="C47" s="846"/>
      <c r="D47" s="844"/>
      <c r="E47" s="844"/>
      <c r="F47" s="844"/>
    </row>
    <row r="48" spans="1:6" ht="13.5" thickBot="1" x14ac:dyDescent="0.25">
      <c r="A48" s="822"/>
      <c r="B48" s="847" t="s">
        <v>29</v>
      </c>
      <c r="C48" s="846"/>
      <c r="D48" s="844"/>
      <c r="E48" s="844"/>
      <c r="F48" s="844"/>
    </row>
    <row r="49" spans="1:6" ht="36" customHeight="1" thickBot="1" x14ac:dyDescent="0.25">
      <c r="A49" s="822"/>
      <c r="B49" s="848" t="s">
        <v>21</v>
      </c>
      <c r="C49" s="846"/>
      <c r="D49" s="844"/>
      <c r="E49" s="844"/>
      <c r="F49" s="844"/>
    </row>
    <row r="50" spans="1:6" ht="13.5" thickBot="1" x14ac:dyDescent="0.25">
      <c r="A50" s="822"/>
      <c r="B50" s="847" t="s">
        <v>28</v>
      </c>
      <c r="C50" s="846"/>
      <c r="D50" s="844"/>
      <c r="E50" s="844"/>
      <c r="F50" s="844"/>
    </row>
    <row r="51" spans="1:6" ht="13.5" thickBot="1" x14ac:dyDescent="0.25">
      <c r="A51" s="822"/>
      <c r="B51" s="847" t="s">
        <v>29</v>
      </c>
      <c r="C51" s="846"/>
      <c r="D51" s="844"/>
      <c r="E51" s="844"/>
      <c r="F51" s="844"/>
    </row>
    <row r="52" spans="1:6" ht="20.25" customHeight="1" thickBot="1" x14ac:dyDescent="0.25">
      <c r="A52" s="822"/>
      <c r="B52" s="843" t="s">
        <v>22</v>
      </c>
      <c r="C52" s="846">
        <f>C53+C54</f>
        <v>0</v>
      </c>
      <c r="D52" s="844">
        <f>D53+D54</f>
        <v>0</v>
      </c>
      <c r="E52" s="844">
        <f>E53+E54</f>
        <v>0</v>
      </c>
      <c r="F52" s="844">
        <f>F53+F54</f>
        <v>0</v>
      </c>
    </row>
    <row r="53" spans="1:6" ht="13.5" thickBot="1" x14ac:dyDescent="0.25">
      <c r="A53" s="822"/>
      <c r="B53" s="845" t="s">
        <v>28</v>
      </c>
      <c r="C53" s="846"/>
      <c r="D53" s="844">
        <v>0</v>
      </c>
      <c r="E53" s="844">
        <v>0</v>
      </c>
      <c r="F53" s="844">
        <v>0</v>
      </c>
    </row>
    <row r="54" spans="1:6" ht="13.5" thickBot="1" x14ac:dyDescent="0.25">
      <c r="A54" s="822"/>
      <c r="B54" s="849" t="s">
        <v>29</v>
      </c>
      <c r="C54" s="846"/>
      <c r="D54" s="844"/>
      <c r="E54" s="844"/>
      <c r="F54" s="844"/>
    </row>
    <row r="55" spans="1:6" ht="22.5" customHeight="1" thickBot="1" x14ac:dyDescent="0.25">
      <c r="A55" s="822"/>
      <c r="B55" s="850" t="s">
        <v>3</v>
      </c>
      <c r="C55" s="846">
        <f>SUM(C56:C57)</f>
        <v>361</v>
      </c>
      <c r="D55" s="846">
        <f>SUM(D56:D57)</f>
        <v>0</v>
      </c>
      <c r="E55" s="846">
        <f>SUM(E56:E57)</f>
        <v>0</v>
      </c>
      <c r="F55" s="846">
        <f>SUM(F56:F57)</f>
        <v>0</v>
      </c>
    </row>
    <row r="56" spans="1:6" ht="13.5" thickBot="1" x14ac:dyDescent="0.25">
      <c r="A56" s="822"/>
      <c r="B56" s="851" t="s">
        <v>28</v>
      </c>
      <c r="C56" s="846">
        <v>361</v>
      </c>
      <c r="D56" s="852"/>
      <c r="E56" s="852"/>
      <c r="F56" s="852"/>
    </row>
    <row r="57" spans="1:6" ht="13.5" thickBot="1" x14ac:dyDescent="0.25">
      <c r="A57" s="822"/>
      <c r="B57" s="851" t="s">
        <v>29</v>
      </c>
      <c r="C57" s="846"/>
      <c r="D57" s="853"/>
      <c r="E57" s="852"/>
      <c r="F57" s="852"/>
    </row>
    <row r="58" spans="1:6" ht="29.25" customHeight="1" thickBot="1" x14ac:dyDescent="0.25">
      <c r="A58" s="822"/>
      <c r="B58" s="854" t="s">
        <v>26</v>
      </c>
      <c r="C58" s="846">
        <f>C55+C52+C49+C46+C43+C40+C37</f>
        <v>121433</v>
      </c>
      <c r="D58" s="846">
        <f>D55+D52+D49+D46+D43+D40+D37</f>
        <v>125370</v>
      </c>
      <c r="E58" s="846">
        <f>E55+E52+E49+E46+E43+E40+E37</f>
        <v>125370</v>
      </c>
      <c r="F58" s="846">
        <f>F55+F52+F49+F46+F43+F40+F37</f>
        <v>125370</v>
      </c>
    </row>
    <row r="59" spans="1:6" ht="13.5" thickBot="1" x14ac:dyDescent="0.25">
      <c r="A59" s="822"/>
      <c r="B59" s="855" t="s">
        <v>27</v>
      </c>
      <c r="C59" s="856">
        <f>IF(C58-C29=0,0,"Error")</f>
        <v>0</v>
      </c>
      <c r="D59" s="857">
        <f>IF(D58-D29=0,0,"Error")</f>
        <v>0</v>
      </c>
      <c r="E59" s="857">
        <f>IF(E58-E29=0,0,"Error")</f>
        <v>0</v>
      </c>
      <c r="F59" s="857">
        <f>IF(F58-F29=0,0,"Error")</f>
        <v>0</v>
      </c>
    </row>
    <row r="60" spans="1:6" ht="23.25" customHeight="1" thickBot="1" x14ac:dyDescent="0.25">
      <c r="A60" s="822"/>
      <c r="B60" s="858" t="s">
        <v>40</v>
      </c>
      <c r="C60" s="1238" t="s">
        <v>1637</v>
      </c>
      <c r="D60" s="1239"/>
      <c r="E60" s="1239"/>
      <c r="F60" s="1240"/>
    </row>
    <row r="61" spans="1:6" ht="24" customHeight="1" thickBot="1" x14ac:dyDescent="0.25">
      <c r="A61" s="822"/>
      <c r="B61" s="828" t="s">
        <v>9</v>
      </c>
      <c r="C61" s="1241" t="s">
        <v>1638</v>
      </c>
      <c r="D61" s="1242"/>
      <c r="E61" s="1242"/>
      <c r="F61" s="1243"/>
    </row>
    <row r="62" spans="1:6" ht="20.25" customHeight="1" thickBot="1" x14ac:dyDescent="0.25">
      <c r="A62" s="822"/>
      <c r="B62" s="828" t="s">
        <v>13</v>
      </c>
      <c r="C62" s="1244" t="s">
        <v>974</v>
      </c>
      <c r="D62" s="1245"/>
      <c r="E62" s="1245"/>
      <c r="F62" s="1246"/>
    </row>
    <row r="63" spans="1:6" x14ac:dyDescent="0.2">
      <c r="A63" s="822"/>
      <c r="B63" s="1236"/>
      <c r="C63" s="836">
        <v>2019</v>
      </c>
      <c r="D63" s="836">
        <v>2020</v>
      </c>
      <c r="E63" s="836">
        <v>2021</v>
      </c>
      <c r="F63" s="836">
        <v>2022</v>
      </c>
    </row>
    <row r="64" spans="1:6" ht="13.5" thickBot="1" x14ac:dyDescent="0.25">
      <c r="A64" s="822"/>
      <c r="B64" s="1237"/>
      <c r="C64" s="837" t="s">
        <v>5</v>
      </c>
      <c r="D64" s="837" t="s">
        <v>6</v>
      </c>
      <c r="E64" s="837" t="s">
        <v>6</v>
      </c>
      <c r="F64" s="837" t="s">
        <v>6</v>
      </c>
    </row>
    <row r="65" spans="1:6" ht="13.5" thickBot="1" x14ac:dyDescent="0.25">
      <c r="A65" s="822"/>
      <c r="B65" s="828" t="s">
        <v>8</v>
      </c>
      <c r="C65" s="839">
        <v>18</v>
      </c>
      <c r="D65" s="839">
        <v>18</v>
      </c>
      <c r="E65" s="839">
        <v>18</v>
      </c>
      <c r="F65" s="839">
        <v>18</v>
      </c>
    </row>
    <row r="66" spans="1:6" ht="21" customHeight="1" thickBot="1" x14ac:dyDescent="0.25">
      <c r="A66" s="822"/>
      <c r="B66" s="838" t="s">
        <v>14</v>
      </c>
      <c r="C66" s="840">
        <f>C95</f>
        <v>15254</v>
      </c>
      <c r="D66" s="839">
        <f>D95</f>
        <v>15261</v>
      </c>
      <c r="E66" s="839">
        <f>E95</f>
        <v>15261</v>
      </c>
      <c r="F66" s="839">
        <f>F95</f>
        <v>15261</v>
      </c>
    </row>
    <row r="67" spans="1:6" ht="25.5" customHeight="1" thickBot="1" x14ac:dyDescent="0.25">
      <c r="A67" s="822"/>
      <c r="B67" s="838" t="s">
        <v>20</v>
      </c>
      <c r="C67" s="839">
        <f>C66/C65</f>
        <v>847.44444444444446</v>
      </c>
      <c r="D67" s="839">
        <f>D66/D65</f>
        <v>847.83333333333337</v>
      </c>
      <c r="E67" s="839">
        <f>E66/E65</f>
        <v>847.83333333333337</v>
      </c>
      <c r="F67" s="839">
        <f>F66/F65</f>
        <v>847.83333333333337</v>
      </c>
    </row>
    <row r="68" spans="1:6" ht="29.25" customHeight="1" thickBot="1" x14ac:dyDescent="0.25">
      <c r="A68" s="822"/>
      <c r="B68" s="838" t="s">
        <v>15</v>
      </c>
      <c r="C68" s="841" t="s">
        <v>19</v>
      </c>
      <c r="D68" s="842">
        <f>D65/C65-1</f>
        <v>0</v>
      </c>
      <c r="E68" s="842">
        <f t="shared" ref="E68:F70" si="1">E65/D65-1</f>
        <v>0</v>
      </c>
      <c r="F68" s="842">
        <f t="shared" si="1"/>
        <v>0</v>
      </c>
    </row>
    <row r="69" spans="1:6" ht="27" customHeight="1" thickBot="1" x14ac:dyDescent="0.25">
      <c r="A69" s="822"/>
      <c r="B69" s="828" t="s">
        <v>16</v>
      </c>
      <c r="C69" s="841" t="s">
        <v>19</v>
      </c>
      <c r="D69" s="842">
        <f>D66/C66-1</f>
        <v>4.5889602727156031E-4</v>
      </c>
      <c r="E69" s="842">
        <f t="shared" si="1"/>
        <v>0</v>
      </c>
      <c r="F69" s="842">
        <f t="shared" si="1"/>
        <v>0</v>
      </c>
    </row>
    <row r="70" spans="1:6" ht="27.75" customHeight="1" thickBot="1" x14ac:dyDescent="0.25">
      <c r="A70" s="822"/>
      <c r="B70" s="828" t="s">
        <v>17</v>
      </c>
      <c r="C70" s="841" t="s">
        <v>19</v>
      </c>
      <c r="D70" s="842">
        <f>D67/C67-1</f>
        <v>4.5889602727156031E-4</v>
      </c>
      <c r="E70" s="842">
        <f t="shared" si="1"/>
        <v>0</v>
      </c>
      <c r="F70" s="842">
        <f t="shared" si="1"/>
        <v>0</v>
      </c>
    </row>
    <row r="71" spans="1:6" ht="24.75" customHeight="1" thickBot="1" x14ac:dyDescent="0.25">
      <c r="A71" s="822"/>
      <c r="B71" s="1247" t="s">
        <v>1561</v>
      </c>
      <c r="C71" s="1248"/>
      <c r="D71" s="1248"/>
      <c r="E71" s="1248"/>
      <c r="F71" s="1249"/>
    </row>
    <row r="72" spans="1:6" x14ac:dyDescent="0.2">
      <c r="A72" s="822"/>
      <c r="B72" s="1264"/>
      <c r="C72" s="836">
        <v>2019</v>
      </c>
      <c r="D72" s="836">
        <v>2020</v>
      </c>
      <c r="E72" s="836">
        <v>2021</v>
      </c>
      <c r="F72" s="836">
        <v>2022</v>
      </c>
    </row>
    <row r="73" spans="1:6" ht="13.5" thickBot="1" x14ac:dyDescent="0.25">
      <c r="A73" s="822"/>
      <c r="B73" s="1265"/>
      <c r="C73" s="837" t="s">
        <v>5</v>
      </c>
      <c r="D73" s="837" t="s">
        <v>6</v>
      </c>
      <c r="E73" s="837" t="s">
        <v>6</v>
      </c>
      <c r="F73" s="837" t="s">
        <v>6</v>
      </c>
    </row>
    <row r="74" spans="1:6" ht="28.5" customHeight="1" thickBot="1" x14ac:dyDescent="0.25">
      <c r="A74" s="822"/>
      <c r="B74" s="843" t="s">
        <v>0</v>
      </c>
      <c r="C74" s="844">
        <v>12944</v>
      </c>
      <c r="D74" s="844">
        <f>SUM(D75)</f>
        <v>13077</v>
      </c>
      <c r="E74" s="844">
        <f>SUM(E75)</f>
        <v>13077</v>
      </c>
      <c r="F74" s="844">
        <f>SUM(F75)</f>
        <v>13077</v>
      </c>
    </row>
    <row r="75" spans="1:6" ht="25.5" customHeight="1" thickBot="1" x14ac:dyDescent="0.25">
      <c r="A75" s="822"/>
      <c r="B75" s="845" t="s">
        <v>28</v>
      </c>
      <c r="C75" s="844">
        <v>12944</v>
      </c>
      <c r="D75" s="844">
        <v>13077</v>
      </c>
      <c r="E75" s="844">
        <v>13077</v>
      </c>
      <c r="F75" s="844">
        <v>13077</v>
      </c>
    </row>
    <row r="76" spans="1:6" ht="29.25" customHeight="1" thickBot="1" x14ac:dyDescent="0.25">
      <c r="A76" s="822"/>
      <c r="B76" s="845" t="s">
        <v>29</v>
      </c>
      <c r="C76" s="846"/>
      <c r="D76" s="846"/>
      <c r="E76" s="846"/>
      <c r="F76" s="846"/>
    </row>
    <row r="77" spans="1:6" ht="32.25" customHeight="1" thickBot="1" x14ac:dyDescent="0.25">
      <c r="A77" s="822"/>
      <c r="B77" s="843" t="s">
        <v>25</v>
      </c>
      <c r="C77" s="844">
        <v>2162</v>
      </c>
      <c r="D77" s="844">
        <f>SUM(D78)</f>
        <v>2184</v>
      </c>
      <c r="E77" s="844">
        <f>SUM(E78)</f>
        <v>2184</v>
      </c>
      <c r="F77" s="844">
        <f>SUM(F78)</f>
        <v>2184</v>
      </c>
    </row>
    <row r="78" spans="1:6" ht="13.5" thickBot="1" x14ac:dyDescent="0.25">
      <c r="A78" s="822"/>
      <c r="B78" s="845" t="s">
        <v>28</v>
      </c>
      <c r="C78" s="844">
        <v>2162</v>
      </c>
      <c r="D78" s="844">
        <v>2184</v>
      </c>
      <c r="E78" s="844">
        <v>2184</v>
      </c>
      <c r="F78" s="844">
        <v>2184</v>
      </c>
    </row>
    <row r="79" spans="1:6" ht="13.5" thickBot="1" x14ac:dyDescent="0.25">
      <c r="A79" s="822"/>
      <c r="B79" s="845" t="s">
        <v>29</v>
      </c>
      <c r="C79" s="846"/>
      <c r="D79" s="844"/>
      <c r="E79" s="844"/>
      <c r="F79" s="844"/>
    </row>
    <row r="80" spans="1:6" ht="28.5" customHeight="1" thickBot="1" x14ac:dyDescent="0.25">
      <c r="A80" s="822"/>
      <c r="B80" s="843" t="s">
        <v>1</v>
      </c>
      <c r="C80" s="846">
        <f>C81+C82</f>
        <v>0</v>
      </c>
      <c r="D80" s="844">
        <f>D81+D82</f>
        <v>0</v>
      </c>
      <c r="E80" s="844">
        <f>E81+E82</f>
        <v>0</v>
      </c>
      <c r="F80" s="844">
        <f>F81+F82</f>
        <v>0</v>
      </c>
    </row>
    <row r="81" spans="1:6" ht="22.5" customHeight="1" thickBot="1" x14ac:dyDescent="0.25">
      <c r="A81" s="822"/>
      <c r="B81" s="847" t="s">
        <v>28</v>
      </c>
      <c r="C81" s="846"/>
      <c r="D81" s="844">
        <v>0</v>
      </c>
      <c r="E81" s="844">
        <v>0</v>
      </c>
      <c r="F81" s="844">
        <v>0</v>
      </c>
    </row>
    <row r="82" spans="1:6" ht="21" customHeight="1" thickBot="1" x14ac:dyDescent="0.25">
      <c r="A82" s="822"/>
      <c r="B82" s="847" t="s">
        <v>29</v>
      </c>
      <c r="C82" s="846"/>
      <c r="D82" s="844"/>
      <c r="E82" s="844"/>
      <c r="F82" s="844"/>
    </row>
    <row r="83" spans="1:6" ht="27" customHeight="1" thickBot="1" x14ac:dyDescent="0.25">
      <c r="A83" s="822"/>
      <c r="B83" s="848" t="s">
        <v>2</v>
      </c>
      <c r="C83" s="846"/>
      <c r="D83" s="844"/>
      <c r="E83" s="844"/>
      <c r="F83" s="844"/>
    </row>
    <row r="84" spans="1:6" ht="13.5" thickBot="1" x14ac:dyDescent="0.25">
      <c r="A84" s="822"/>
      <c r="B84" s="847" t="s">
        <v>28</v>
      </c>
      <c r="C84" s="846"/>
      <c r="D84" s="844"/>
      <c r="E84" s="844"/>
      <c r="F84" s="844"/>
    </row>
    <row r="85" spans="1:6" ht="13.5" thickBot="1" x14ac:dyDescent="0.25">
      <c r="A85" s="822"/>
      <c r="B85" s="847" t="s">
        <v>29</v>
      </c>
      <c r="C85" s="846"/>
      <c r="D85" s="844"/>
      <c r="E85" s="844"/>
      <c r="F85" s="844"/>
    </row>
    <row r="86" spans="1:6" ht="24.75" customHeight="1" thickBot="1" x14ac:dyDescent="0.25">
      <c r="A86" s="822"/>
      <c r="B86" s="848" t="s">
        <v>21</v>
      </c>
      <c r="C86" s="846"/>
      <c r="D86" s="844"/>
      <c r="E86" s="844"/>
      <c r="F86" s="844"/>
    </row>
    <row r="87" spans="1:6" ht="30.75" customHeight="1" thickBot="1" x14ac:dyDescent="0.25">
      <c r="A87" s="822"/>
      <c r="B87" s="847" t="s">
        <v>28</v>
      </c>
      <c r="C87" s="846"/>
      <c r="D87" s="844"/>
      <c r="E87" s="844"/>
      <c r="F87" s="844"/>
    </row>
    <row r="88" spans="1:6" ht="27" customHeight="1" thickBot="1" x14ac:dyDescent="0.25">
      <c r="A88" s="822"/>
      <c r="B88" s="847" t="s">
        <v>29</v>
      </c>
      <c r="C88" s="846"/>
      <c r="D88" s="844"/>
      <c r="E88" s="844"/>
      <c r="F88" s="844"/>
    </row>
    <row r="89" spans="1:6" ht="25.5" customHeight="1" thickBot="1" x14ac:dyDescent="0.25">
      <c r="A89" s="822"/>
      <c r="B89" s="848" t="s">
        <v>22</v>
      </c>
      <c r="C89" s="846">
        <f>C90+C91</f>
        <v>0</v>
      </c>
      <c r="D89" s="844">
        <f>D90+D91</f>
        <v>0</v>
      </c>
      <c r="E89" s="844">
        <f>E90+E91</f>
        <v>0</v>
      </c>
      <c r="F89" s="844">
        <f>F90+F91</f>
        <v>0</v>
      </c>
    </row>
    <row r="90" spans="1:6" ht="13.5" thickBot="1" x14ac:dyDescent="0.25">
      <c r="A90" s="822"/>
      <c r="B90" s="847" t="s">
        <v>28</v>
      </c>
      <c r="C90" s="846"/>
      <c r="D90" s="844">
        <v>0</v>
      </c>
      <c r="E90" s="844">
        <v>0</v>
      </c>
      <c r="F90" s="844">
        <v>0</v>
      </c>
    </row>
    <row r="91" spans="1:6" ht="13.5" thickBot="1" x14ac:dyDescent="0.25">
      <c r="A91" s="822"/>
      <c r="B91" s="845" t="s">
        <v>29</v>
      </c>
      <c r="C91" s="846"/>
      <c r="D91" s="844"/>
      <c r="E91" s="844"/>
      <c r="F91" s="844"/>
    </row>
    <row r="92" spans="1:6" ht="25.5" customHeight="1" thickBot="1" x14ac:dyDescent="0.25">
      <c r="A92" s="822"/>
      <c r="B92" s="843" t="s">
        <v>3</v>
      </c>
      <c r="C92" s="846">
        <f>SUM(C93:C94)</f>
        <v>148</v>
      </c>
      <c r="D92" s="846">
        <f>SUM(D93:D94)</f>
        <v>0</v>
      </c>
      <c r="E92" s="846">
        <f>SUM(E93:E94)</f>
        <v>0</v>
      </c>
      <c r="F92" s="846">
        <f>SUM(F93:F94)</f>
        <v>0</v>
      </c>
    </row>
    <row r="93" spans="1:6" ht="22.5" customHeight="1" thickBot="1" x14ac:dyDescent="0.25">
      <c r="A93" s="822"/>
      <c r="B93" s="845" t="s">
        <v>28</v>
      </c>
      <c r="C93" s="846">
        <v>148</v>
      </c>
      <c r="D93" s="852"/>
      <c r="E93" s="852"/>
      <c r="F93" s="852"/>
    </row>
    <row r="94" spans="1:6" ht="21" customHeight="1" thickBot="1" x14ac:dyDescent="0.25">
      <c r="A94" s="822"/>
      <c r="B94" s="859" t="s">
        <v>29</v>
      </c>
      <c r="C94" s="846"/>
      <c r="D94" s="853"/>
      <c r="E94" s="852"/>
      <c r="F94" s="852"/>
    </row>
    <row r="95" spans="1:6" ht="29.25" customHeight="1" thickBot="1" x14ac:dyDescent="0.25">
      <c r="A95" s="822"/>
      <c r="B95" s="854" t="s">
        <v>35</v>
      </c>
      <c r="C95" s="846">
        <f>C92+C89+C86+C83+C80+C77+C74</f>
        <v>15254</v>
      </c>
      <c r="D95" s="846">
        <f>D92+D89+D86+D83+D80+D77+D74</f>
        <v>15261</v>
      </c>
      <c r="E95" s="846">
        <f>E92+E89+E86+E83+E80+E77+E74</f>
        <v>15261</v>
      </c>
      <c r="F95" s="846">
        <f>F92+F89+F86+F83+F80+F77+F74</f>
        <v>15261</v>
      </c>
    </row>
    <row r="96" spans="1:6" ht="21.75" customHeight="1" thickBot="1" x14ac:dyDescent="0.25">
      <c r="A96" s="822"/>
      <c r="B96" s="855" t="s">
        <v>27</v>
      </c>
      <c r="C96" s="856">
        <f>IF(C95-C66=0,0,"Error")</f>
        <v>0</v>
      </c>
      <c r="D96" s="857">
        <f>IF(D95-D66=0,0,"Error")</f>
        <v>0</v>
      </c>
      <c r="E96" s="857">
        <f>IF(E95-E66=0,0,"Error")</f>
        <v>0</v>
      </c>
      <c r="F96" s="857">
        <f>IF(F95-F66=0,0,"Error")</f>
        <v>0</v>
      </c>
    </row>
    <row r="97" spans="1:6" ht="23.25" customHeight="1" thickBot="1" x14ac:dyDescent="0.25">
      <c r="A97" s="822"/>
      <c r="B97" s="835" t="s">
        <v>55</v>
      </c>
      <c r="C97" s="1250" t="s">
        <v>1639</v>
      </c>
      <c r="D97" s="1239"/>
      <c r="E97" s="1239"/>
      <c r="F97" s="1240"/>
    </row>
    <row r="98" spans="1:6" ht="35.25" customHeight="1" thickBot="1" x14ac:dyDescent="0.25">
      <c r="A98" s="822"/>
      <c r="B98" s="828" t="s">
        <v>9</v>
      </c>
      <c r="C98" s="1241" t="s">
        <v>1640</v>
      </c>
      <c r="D98" s="1242"/>
      <c r="E98" s="1242"/>
      <c r="F98" s="1243"/>
    </row>
    <row r="99" spans="1:6" ht="13.5" thickBot="1" x14ac:dyDescent="0.25">
      <c r="A99" s="822"/>
      <c r="B99" s="828" t="s">
        <v>13</v>
      </c>
      <c r="C99" s="1244" t="s">
        <v>974</v>
      </c>
      <c r="D99" s="1245"/>
      <c r="E99" s="1245"/>
      <c r="F99" s="1246"/>
    </row>
    <row r="100" spans="1:6" x14ac:dyDescent="0.2">
      <c r="A100" s="822"/>
      <c r="B100" s="1236"/>
      <c r="C100" s="836">
        <v>2019</v>
      </c>
      <c r="D100" s="836">
        <v>2020</v>
      </c>
      <c r="E100" s="836">
        <v>2021</v>
      </c>
      <c r="F100" s="836">
        <v>2022</v>
      </c>
    </row>
    <row r="101" spans="1:6" ht="13.5" thickBot="1" x14ac:dyDescent="0.25">
      <c r="A101" s="822"/>
      <c r="B101" s="1237"/>
      <c r="C101" s="837" t="s">
        <v>5</v>
      </c>
      <c r="D101" s="837" t="s">
        <v>6</v>
      </c>
      <c r="E101" s="837" t="s">
        <v>6</v>
      </c>
      <c r="F101" s="837" t="s">
        <v>6</v>
      </c>
    </row>
    <row r="102" spans="1:6" ht="13.5" thickBot="1" x14ac:dyDescent="0.25">
      <c r="A102" s="822"/>
      <c r="B102" s="828" t="s">
        <v>8</v>
      </c>
      <c r="C102" s="839">
        <v>18</v>
      </c>
      <c r="D102" s="839">
        <v>18</v>
      </c>
      <c r="E102" s="839">
        <v>18</v>
      </c>
      <c r="F102" s="839">
        <v>18</v>
      </c>
    </row>
    <row r="103" spans="1:6" ht="24.75" customHeight="1" thickBot="1" x14ac:dyDescent="0.25">
      <c r="A103" s="822"/>
      <c r="B103" s="838" t="s">
        <v>14</v>
      </c>
      <c r="C103" s="840">
        <f>C132</f>
        <v>15165</v>
      </c>
      <c r="D103" s="839">
        <f>D132</f>
        <v>15415</v>
      </c>
      <c r="E103" s="839">
        <f>E132</f>
        <v>15415</v>
      </c>
      <c r="F103" s="839">
        <f>F132</f>
        <v>15415</v>
      </c>
    </row>
    <row r="104" spans="1:6" ht="24.75" customHeight="1" thickBot="1" x14ac:dyDescent="0.25">
      <c r="A104" s="822"/>
      <c r="B104" s="838" t="s">
        <v>20</v>
      </c>
      <c r="C104" s="839">
        <f>C103/C102</f>
        <v>842.5</v>
      </c>
      <c r="D104" s="839">
        <f>D103/D102</f>
        <v>856.38888888888891</v>
      </c>
      <c r="E104" s="839">
        <f>E103/E102</f>
        <v>856.38888888888891</v>
      </c>
      <c r="F104" s="839">
        <f>F103/F102</f>
        <v>856.38888888888891</v>
      </c>
    </row>
    <row r="105" spans="1:6" ht="24.75" customHeight="1" thickBot="1" x14ac:dyDescent="0.25">
      <c r="A105" s="822"/>
      <c r="B105" s="828" t="s">
        <v>15</v>
      </c>
      <c r="C105" s="841" t="s">
        <v>19</v>
      </c>
      <c r="D105" s="842">
        <f>D102/C102-1</f>
        <v>0</v>
      </c>
      <c r="E105" s="842">
        <f t="shared" ref="E105:F107" si="2">E102/D102-1</f>
        <v>0</v>
      </c>
      <c r="F105" s="842">
        <f t="shared" si="2"/>
        <v>0</v>
      </c>
    </row>
    <row r="106" spans="1:6" ht="24.75" customHeight="1" thickBot="1" x14ac:dyDescent="0.25">
      <c r="A106" s="822"/>
      <c r="B106" s="828" t="s">
        <v>16</v>
      </c>
      <c r="C106" s="841" t="s">
        <v>19</v>
      </c>
      <c r="D106" s="842">
        <f>D103/C103-1</f>
        <v>1.6485328058028381E-2</v>
      </c>
      <c r="E106" s="842">
        <f t="shared" si="2"/>
        <v>0</v>
      </c>
      <c r="F106" s="842">
        <f t="shared" si="2"/>
        <v>0</v>
      </c>
    </row>
    <row r="107" spans="1:6" ht="24.75" customHeight="1" thickBot="1" x14ac:dyDescent="0.25">
      <c r="A107" s="822"/>
      <c r="B107" s="828" t="s">
        <v>17</v>
      </c>
      <c r="C107" s="841" t="s">
        <v>19</v>
      </c>
      <c r="D107" s="842">
        <f>D104/C104-1</f>
        <v>1.6485328058028381E-2</v>
      </c>
      <c r="E107" s="842">
        <f t="shared" si="2"/>
        <v>0</v>
      </c>
      <c r="F107" s="842">
        <f t="shared" si="2"/>
        <v>0</v>
      </c>
    </row>
    <row r="108" spans="1:6" ht="24.75" customHeight="1" thickBot="1" x14ac:dyDescent="0.25">
      <c r="A108" s="822"/>
      <c r="B108" s="1247" t="s">
        <v>1566</v>
      </c>
      <c r="C108" s="1248"/>
      <c r="D108" s="1248"/>
      <c r="E108" s="1248"/>
      <c r="F108" s="1249"/>
    </row>
    <row r="109" spans="1:6" x14ac:dyDescent="0.2">
      <c r="A109" s="822"/>
      <c r="B109" s="1236"/>
      <c r="C109" s="836">
        <v>2019</v>
      </c>
      <c r="D109" s="836">
        <v>2020</v>
      </c>
      <c r="E109" s="836">
        <v>2021</v>
      </c>
      <c r="F109" s="836">
        <v>2022</v>
      </c>
    </row>
    <row r="110" spans="1:6" ht="13.5" thickBot="1" x14ac:dyDescent="0.25">
      <c r="A110" s="822"/>
      <c r="B110" s="1237"/>
      <c r="C110" s="837" t="s">
        <v>5</v>
      </c>
      <c r="D110" s="837" t="s">
        <v>6</v>
      </c>
      <c r="E110" s="837" t="s">
        <v>6</v>
      </c>
      <c r="F110" s="837" t="s">
        <v>6</v>
      </c>
    </row>
    <row r="111" spans="1:6" ht="25.5" customHeight="1" thickBot="1" x14ac:dyDescent="0.25">
      <c r="A111" s="822"/>
      <c r="B111" s="843" t="s">
        <v>0</v>
      </c>
      <c r="C111" s="844">
        <v>12944</v>
      </c>
      <c r="D111" s="844">
        <f>SUM(D112)</f>
        <v>13209</v>
      </c>
      <c r="E111" s="844">
        <f>SUM(E112)</f>
        <v>13209</v>
      </c>
      <c r="F111" s="844">
        <f>SUM(F112)</f>
        <v>13209</v>
      </c>
    </row>
    <row r="112" spans="1:6" ht="25.5" customHeight="1" thickBot="1" x14ac:dyDescent="0.25">
      <c r="A112" s="822"/>
      <c r="B112" s="845" t="s">
        <v>28</v>
      </c>
      <c r="C112" s="844">
        <v>12944</v>
      </c>
      <c r="D112" s="844">
        <v>13209</v>
      </c>
      <c r="E112" s="844">
        <v>13209</v>
      </c>
      <c r="F112" s="844">
        <v>13209</v>
      </c>
    </row>
    <row r="113" spans="1:6" ht="25.5" customHeight="1" thickBot="1" x14ac:dyDescent="0.25">
      <c r="A113" s="822"/>
      <c r="B113" s="845" t="s">
        <v>29</v>
      </c>
      <c r="C113" s="846"/>
      <c r="D113" s="846"/>
      <c r="E113" s="846"/>
      <c r="F113" s="846"/>
    </row>
    <row r="114" spans="1:6" ht="25.5" customHeight="1" thickBot="1" x14ac:dyDescent="0.25">
      <c r="A114" s="822"/>
      <c r="B114" s="843" t="s">
        <v>25</v>
      </c>
      <c r="C114" s="844">
        <v>2162</v>
      </c>
      <c r="D114" s="844">
        <f>SUM(D115)</f>
        <v>2206</v>
      </c>
      <c r="E114" s="844">
        <f>SUM(E115)</f>
        <v>2206</v>
      </c>
      <c r="F114" s="844">
        <f>SUM(F115)</f>
        <v>2206</v>
      </c>
    </row>
    <row r="115" spans="1:6" ht="25.5" customHeight="1" thickBot="1" x14ac:dyDescent="0.25">
      <c r="A115" s="822"/>
      <c r="B115" s="847" t="s">
        <v>28</v>
      </c>
      <c r="C115" s="844">
        <v>2162</v>
      </c>
      <c r="D115" s="844">
        <v>2206</v>
      </c>
      <c r="E115" s="844">
        <v>2206</v>
      </c>
      <c r="F115" s="844">
        <v>2206</v>
      </c>
    </row>
    <row r="116" spans="1:6" ht="23.25" customHeight="1" thickBot="1" x14ac:dyDescent="0.25">
      <c r="A116" s="822"/>
      <c r="B116" s="847" t="s">
        <v>29</v>
      </c>
      <c r="C116" s="846"/>
      <c r="D116" s="844"/>
      <c r="E116" s="844"/>
      <c r="F116" s="844"/>
    </row>
    <row r="117" spans="1:6" ht="23.25" customHeight="1" thickBot="1" x14ac:dyDescent="0.25">
      <c r="A117" s="822"/>
      <c r="B117" s="848" t="s">
        <v>1</v>
      </c>
      <c r="C117" s="846">
        <f>C118+C119</f>
        <v>0</v>
      </c>
      <c r="D117" s="844">
        <f>D118+D119</f>
        <v>0</v>
      </c>
      <c r="E117" s="844">
        <f>E118+E119</f>
        <v>0</v>
      </c>
      <c r="F117" s="844">
        <f>F118+F119</f>
        <v>0</v>
      </c>
    </row>
    <row r="118" spans="1:6" ht="23.25" customHeight="1" thickBot="1" x14ac:dyDescent="0.25">
      <c r="A118" s="822"/>
      <c r="B118" s="847" t="s">
        <v>28</v>
      </c>
      <c r="C118" s="846"/>
      <c r="D118" s="844">
        <v>0</v>
      </c>
      <c r="E118" s="844">
        <v>0</v>
      </c>
      <c r="F118" s="844">
        <v>0</v>
      </c>
    </row>
    <row r="119" spans="1:6" ht="23.25" customHeight="1" thickBot="1" x14ac:dyDescent="0.25">
      <c r="A119" s="822"/>
      <c r="B119" s="847" t="s">
        <v>29</v>
      </c>
      <c r="C119" s="846"/>
      <c r="D119" s="844"/>
      <c r="E119" s="844"/>
      <c r="F119" s="844"/>
    </row>
    <row r="120" spans="1:6" ht="23.25" customHeight="1" thickBot="1" x14ac:dyDescent="0.25">
      <c r="A120" s="822"/>
      <c r="B120" s="848" t="s">
        <v>2</v>
      </c>
      <c r="C120" s="846"/>
      <c r="D120" s="844"/>
      <c r="E120" s="844"/>
      <c r="F120" s="844"/>
    </row>
    <row r="121" spans="1:6" ht="23.25" customHeight="1" thickBot="1" x14ac:dyDescent="0.25">
      <c r="A121" s="822"/>
      <c r="B121" s="847" t="s">
        <v>28</v>
      </c>
      <c r="C121" s="846"/>
      <c r="D121" s="844"/>
      <c r="E121" s="844"/>
      <c r="F121" s="844"/>
    </row>
    <row r="122" spans="1:6" ht="23.25" customHeight="1" thickBot="1" x14ac:dyDescent="0.25">
      <c r="A122" s="822"/>
      <c r="B122" s="847" t="s">
        <v>29</v>
      </c>
      <c r="C122" s="846"/>
      <c r="D122" s="844"/>
      <c r="E122" s="844"/>
      <c r="F122" s="844"/>
    </row>
    <row r="123" spans="1:6" ht="25.5" customHeight="1" thickBot="1" x14ac:dyDescent="0.25">
      <c r="A123" s="822"/>
      <c r="B123" s="848" t="s">
        <v>21</v>
      </c>
      <c r="C123" s="846"/>
      <c r="D123" s="844"/>
      <c r="E123" s="844"/>
      <c r="F123" s="844"/>
    </row>
    <row r="124" spans="1:6" ht="24.75" customHeight="1" thickBot="1" x14ac:dyDescent="0.25">
      <c r="A124" s="822"/>
      <c r="B124" s="847" t="s">
        <v>28</v>
      </c>
      <c r="C124" s="846"/>
      <c r="D124" s="844"/>
      <c r="E124" s="844"/>
      <c r="F124" s="844"/>
    </row>
    <row r="125" spans="1:6" ht="26.25" customHeight="1" thickBot="1" x14ac:dyDescent="0.25">
      <c r="A125" s="822"/>
      <c r="B125" s="847" t="s">
        <v>29</v>
      </c>
      <c r="C125" s="846"/>
      <c r="D125" s="844"/>
      <c r="E125" s="844"/>
      <c r="F125" s="844"/>
    </row>
    <row r="126" spans="1:6" ht="34.5" customHeight="1" thickBot="1" x14ac:dyDescent="0.25">
      <c r="A126" s="822"/>
      <c r="B126" s="848" t="s">
        <v>22</v>
      </c>
      <c r="C126" s="846">
        <f>C127+C128</f>
        <v>0</v>
      </c>
      <c r="D126" s="844">
        <f>D127+D128</f>
        <v>0</v>
      </c>
      <c r="E126" s="844">
        <f>E127+E128</f>
        <v>0</v>
      </c>
      <c r="F126" s="844">
        <f>F127+F128</f>
        <v>0</v>
      </c>
    </row>
    <row r="127" spans="1:6" ht="13.5" thickBot="1" x14ac:dyDescent="0.25">
      <c r="A127" s="822"/>
      <c r="B127" s="847" t="s">
        <v>28</v>
      </c>
      <c r="C127" s="846"/>
      <c r="D127" s="844">
        <v>0</v>
      </c>
      <c r="E127" s="844">
        <v>0</v>
      </c>
      <c r="F127" s="844">
        <v>0</v>
      </c>
    </row>
    <row r="128" spans="1:6" ht="13.5" thickBot="1" x14ac:dyDescent="0.25">
      <c r="A128" s="822"/>
      <c r="B128" s="847" t="s">
        <v>29</v>
      </c>
      <c r="C128" s="846"/>
      <c r="D128" s="844"/>
      <c r="E128" s="844"/>
      <c r="F128" s="844"/>
    </row>
    <row r="129" spans="1:6" ht="29.25" customHeight="1" thickBot="1" x14ac:dyDescent="0.25">
      <c r="A129" s="822"/>
      <c r="B129" s="843" t="s">
        <v>3</v>
      </c>
      <c r="C129" s="846">
        <f>SUM(C130:C131)</f>
        <v>59</v>
      </c>
      <c r="D129" s="846">
        <f>SUM(D130:D131)</f>
        <v>0</v>
      </c>
      <c r="E129" s="846">
        <f>SUM(E130:E131)</f>
        <v>0</v>
      </c>
      <c r="F129" s="846">
        <f>SUM(F130:F131)</f>
        <v>0</v>
      </c>
    </row>
    <row r="130" spans="1:6" ht="13.5" thickBot="1" x14ac:dyDescent="0.25">
      <c r="A130" s="822"/>
      <c r="B130" s="847" t="s">
        <v>28</v>
      </c>
      <c r="C130" s="846">
        <v>59</v>
      </c>
      <c r="D130" s="852"/>
      <c r="E130" s="852"/>
      <c r="F130" s="852"/>
    </row>
    <row r="131" spans="1:6" ht="13.5" thickBot="1" x14ac:dyDescent="0.25">
      <c r="A131" s="822"/>
      <c r="B131" s="859" t="s">
        <v>29</v>
      </c>
      <c r="C131" s="846"/>
      <c r="D131" s="853"/>
      <c r="E131" s="852"/>
      <c r="F131" s="852"/>
    </row>
    <row r="132" spans="1:6" ht="26.25" customHeight="1" thickBot="1" x14ac:dyDescent="0.25">
      <c r="A132" s="822"/>
      <c r="B132" s="854" t="s">
        <v>36</v>
      </c>
      <c r="C132" s="846">
        <f>C129+C126+C123+C120+C117+C114+C111</f>
        <v>15165</v>
      </c>
      <c r="D132" s="846">
        <f>D129+D126+D123+D120+D117+D114+D111</f>
        <v>15415</v>
      </c>
      <c r="E132" s="846">
        <f>E129+E126+E123+E120+E117+E114+E111</f>
        <v>15415</v>
      </c>
      <c r="F132" s="846">
        <f>F129+F126+F123+F120+F117+F114+F111</f>
        <v>15415</v>
      </c>
    </row>
    <row r="133" spans="1:6" ht="13.5" thickBot="1" x14ac:dyDescent="0.25">
      <c r="A133" s="822"/>
      <c r="B133" s="855" t="s">
        <v>27</v>
      </c>
      <c r="C133" s="856">
        <f>IF(C132-C103=0,0,"Error")</f>
        <v>0</v>
      </c>
      <c r="D133" s="857">
        <f>IF(D132-D103=0,0,"Error")</f>
        <v>0</v>
      </c>
      <c r="E133" s="857">
        <f>IF(E132-E103=0,0,"Error")</f>
        <v>0</v>
      </c>
      <c r="F133" s="857">
        <f>IF(F132-F103=0,0,"Error")</f>
        <v>0</v>
      </c>
    </row>
    <row r="134" spans="1:6" ht="13.5" thickBot="1" x14ac:dyDescent="0.25">
      <c r="A134" s="822"/>
      <c r="B134" s="835" t="s">
        <v>62</v>
      </c>
      <c r="C134" s="1250" t="s">
        <v>1641</v>
      </c>
      <c r="D134" s="1239"/>
      <c r="E134" s="1239"/>
      <c r="F134" s="1240"/>
    </row>
    <row r="135" spans="1:6" ht="33" customHeight="1" thickBot="1" x14ac:dyDescent="0.25">
      <c r="A135" s="822"/>
      <c r="B135" s="828" t="s">
        <v>9</v>
      </c>
      <c r="C135" s="1241" t="s">
        <v>1642</v>
      </c>
      <c r="D135" s="1242"/>
      <c r="E135" s="1242"/>
      <c r="F135" s="1243"/>
    </row>
    <row r="136" spans="1:6" ht="13.5" thickBot="1" x14ac:dyDescent="0.25">
      <c r="A136" s="822"/>
      <c r="B136" s="828" t="s">
        <v>13</v>
      </c>
      <c r="C136" s="1244" t="s">
        <v>974</v>
      </c>
      <c r="D136" s="1245"/>
      <c r="E136" s="1245"/>
      <c r="F136" s="1246"/>
    </row>
    <row r="137" spans="1:6" x14ac:dyDescent="0.2">
      <c r="A137" s="822"/>
      <c r="B137" s="1236"/>
      <c r="C137" s="836">
        <v>2019</v>
      </c>
      <c r="D137" s="836">
        <v>2020</v>
      </c>
      <c r="E137" s="836">
        <v>2021</v>
      </c>
      <c r="F137" s="836">
        <v>2022</v>
      </c>
    </row>
    <row r="138" spans="1:6" ht="13.5" thickBot="1" x14ac:dyDescent="0.25">
      <c r="A138" s="822"/>
      <c r="B138" s="1237"/>
      <c r="C138" s="837" t="s">
        <v>5</v>
      </c>
      <c r="D138" s="837" t="s">
        <v>6</v>
      </c>
      <c r="E138" s="837" t="s">
        <v>6</v>
      </c>
      <c r="F138" s="837" t="s">
        <v>6</v>
      </c>
    </row>
    <row r="139" spans="1:6" ht="13.5" thickBot="1" x14ac:dyDescent="0.25">
      <c r="A139" s="822"/>
      <c r="B139" s="838" t="s">
        <v>8</v>
      </c>
      <c r="C139" s="839">
        <v>18</v>
      </c>
      <c r="D139" s="839">
        <v>18</v>
      </c>
      <c r="E139" s="839">
        <v>18</v>
      </c>
      <c r="F139" s="839">
        <v>18</v>
      </c>
    </row>
    <row r="140" spans="1:6" ht="24" customHeight="1" thickBot="1" x14ac:dyDescent="0.25">
      <c r="A140" s="822"/>
      <c r="B140" s="838" t="s">
        <v>14</v>
      </c>
      <c r="C140" s="840">
        <f>C169</f>
        <v>15106</v>
      </c>
      <c r="D140" s="839">
        <f>D169</f>
        <v>15415</v>
      </c>
      <c r="E140" s="839">
        <f>E169</f>
        <v>15415</v>
      </c>
      <c r="F140" s="839">
        <f>F169</f>
        <v>15415</v>
      </c>
    </row>
    <row r="141" spans="1:6" ht="24" customHeight="1" thickBot="1" x14ac:dyDescent="0.25">
      <c r="A141" s="822"/>
      <c r="B141" s="828" t="s">
        <v>20</v>
      </c>
      <c r="C141" s="839">
        <f>C140/C139</f>
        <v>839.22222222222217</v>
      </c>
      <c r="D141" s="839">
        <f>D140/D139</f>
        <v>856.38888888888891</v>
      </c>
      <c r="E141" s="839">
        <f>E140/E139</f>
        <v>856.38888888888891</v>
      </c>
      <c r="F141" s="839">
        <f>F140/F139</f>
        <v>856.38888888888891</v>
      </c>
    </row>
    <row r="142" spans="1:6" ht="24" customHeight="1" thickBot="1" x14ac:dyDescent="0.25">
      <c r="A142" s="822"/>
      <c r="B142" s="828" t="s">
        <v>15</v>
      </c>
      <c r="C142" s="841" t="s">
        <v>19</v>
      </c>
      <c r="D142" s="842">
        <f>D139/C139-1</f>
        <v>0</v>
      </c>
      <c r="E142" s="842">
        <f t="shared" ref="E142:F144" si="3">E139/D139-1</f>
        <v>0</v>
      </c>
      <c r="F142" s="842">
        <f t="shared" si="3"/>
        <v>0</v>
      </c>
    </row>
    <row r="143" spans="1:6" ht="24" customHeight="1" thickBot="1" x14ac:dyDescent="0.25">
      <c r="A143" s="822"/>
      <c r="B143" s="828" t="s">
        <v>16</v>
      </c>
      <c r="C143" s="841" t="s">
        <v>19</v>
      </c>
      <c r="D143" s="842">
        <f>D140/C140-1</f>
        <v>2.0455448166291523E-2</v>
      </c>
      <c r="E143" s="842">
        <f t="shared" si="3"/>
        <v>0</v>
      </c>
      <c r="F143" s="842">
        <f t="shared" si="3"/>
        <v>0</v>
      </c>
    </row>
    <row r="144" spans="1:6" ht="24" customHeight="1" thickBot="1" x14ac:dyDescent="0.25">
      <c r="A144" s="822"/>
      <c r="B144" s="828" t="s">
        <v>17</v>
      </c>
      <c r="C144" s="841" t="s">
        <v>19</v>
      </c>
      <c r="D144" s="842">
        <f>D141/C141-1</f>
        <v>2.0455448166291523E-2</v>
      </c>
      <c r="E144" s="842">
        <f t="shared" si="3"/>
        <v>0</v>
      </c>
      <c r="F144" s="842">
        <f t="shared" si="3"/>
        <v>0</v>
      </c>
    </row>
    <row r="145" spans="1:6" ht="13.5" thickBot="1" x14ac:dyDescent="0.25">
      <c r="A145" s="822"/>
      <c r="B145" s="1247" t="s">
        <v>1572</v>
      </c>
      <c r="C145" s="1248"/>
      <c r="D145" s="1248"/>
      <c r="E145" s="1248"/>
      <c r="F145" s="1249"/>
    </row>
    <row r="146" spans="1:6" x14ac:dyDescent="0.2">
      <c r="A146" s="822"/>
      <c r="B146" s="1236"/>
      <c r="C146" s="836">
        <v>2019</v>
      </c>
      <c r="D146" s="836">
        <v>2020</v>
      </c>
      <c r="E146" s="836">
        <v>2021</v>
      </c>
      <c r="F146" s="836">
        <v>2022</v>
      </c>
    </row>
    <row r="147" spans="1:6" ht="13.5" thickBot="1" x14ac:dyDescent="0.25">
      <c r="A147" s="822"/>
      <c r="B147" s="1237"/>
      <c r="C147" s="837" t="s">
        <v>5</v>
      </c>
      <c r="D147" s="837" t="s">
        <v>6</v>
      </c>
      <c r="E147" s="837" t="s">
        <v>6</v>
      </c>
      <c r="F147" s="837" t="s">
        <v>6</v>
      </c>
    </row>
    <row r="148" spans="1:6" ht="19.5" customHeight="1" thickBot="1" x14ac:dyDescent="0.25">
      <c r="A148" s="822"/>
      <c r="B148" s="843" t="s">
        <v>0</v>
      </c>
      <c r="C148" s="844">
        <v>12944</v>
      </c>
      <c r="D148" s="844">
        <f>SUM(D149)</f>
        <v>13209</v>
      </c>
      <c r="E148" s="844">
        <f>SUM(E149)</f>
        <v>13209</v>
      </c>
      <c r="F148" s="844">
        <f>SUM(F149)</f>
        <v>13209</v>
      </c>
    </row>
    <row r="149" spans="1:6" ht="19.5" customHeight="1" thickBot="1" x14ac:dyDescent="0.25">
      <c r="A149" s="822"/>
      <c r="B149" s="845" t="s">
        <v>28</v>
      </c>
      <c r="C149" s="844">
        <v>12944</v>
      </c>
      <c r="D149" s="844">
        <v>13209</v>
      </c>
      <c r="E149" s="844">
        <v>13209</v>
      </c>
      <c r="F149" s="844">
        <v>13209</v>
      </c>
    </row>
    <row r="150" spans="1:6" ht="19.5" customHeight="1" thickBot="1" x14ac:dyDescent="0.25">
      <c r="A150" s="822"/>
      <c r="B150" s="845" t="s">
        <v>29</v>
      </c>
      <c r="C150" s="846"/>
      <c r="D150" s="846"/>
      <c r="E150" s="846"/>
      <c r="F150" s="846"/>
    </row>
    <row r="151" spans="1:6" ht="19.5" customHeight="1" thickBot="1" x14ac:dyDescent="0.25">
      <c r="A151" s="822"/>
      <c r="B151" s="843" t="s">
        <v>25</v>
      </c>
      <c r="C151" s="844">
        <v>2162</v>
      </c>
      <c r="D151" s="844">
        <f>SUM(D152)</f>
        <v>2206</v>
      </c>
      <c r="E151" s="844">
        <f>SUM(E152)</f>
        <v>2206</v>
      </c>
      <c r="F151" s="844">
        <f>SUM(F152)</f>
        <v>2206</v>
      </c>
    </row>
    <row r="152" spans="1:6" ht="19.5" customHeight="1" thickBot="1" x14ac:dyDescent="0.25">
      <c r="A152" s="822"/>
      <c r="B152" s="845" t="s">
        <v>28</v>
      </c>
      <c r="C152" s="844">
        <v>2162</v>
      </c>
      <c r="D152" s="844">
        <v>2206</v>
      </c>
      <c r="E152" s="844">
        <v>2206</v>
      </c>
      <c r="F152" s="844">
        <v>2206</v>
      </c>
    </row>
    <row r="153" spans="1:6" ht="19.5" customHeight="1" thickBot="1" x14ac:dyDescent="0.25">
      <c r="A153" s="822"/>
      <c r="B153" s="847" t="s">
        <v>29</v>
      </c>
      <c r="C153" s="846"/>
      <c r="D153" s="844"/>
      <c r="E153" s="844"/>
      <c r="F153" s="844"/>
    </row>
    <row r="154" spans="1:6" ht="19.5" customHeight="1" thickBot="1" x14ac:dyDescent="0.25">
      <c r="A154" s="822"/>
      <c r="B154" s="848" t="s">
        <v>1</v>
      </c>
      <c r="C154" s="846">
        <f>C155+C156</f>
        <v>0</v>
      </c>
      <c r="D154" s="844">
        <f>D155+D156</f>
        <v>0</v>
      </c>
      <c r="E154" s="844">
        <f>E155+E156</f>
        <v>0</v>
      </c>
      <c r="F154" s="844">
        <f>F155+F156</f>
        <v>0</v>
      </c>
    </row>
    <row r="155" spans="1:6" ht="19.5" customHeight="1" thickBot="1" x14ac:dyDescent="0.25">
      <c r="A155" s="822"/>
      <c r="B155" s="847" t="s">
        <v>28</v>
      </c>
      <c r="C155" s="846"/>
      <c r="D155" s="844">
        <v>0</v>
      </c>
      <c r="E155" s="844">
        <v>0</v>
      </c>
      <c r="F155" s="844">
        <v>0</v>
      </c>
    </row>
    <row r="156" spans="1:6" ht="19.5" customHeight="1" thickBot="1" x14ac:dyDescent="0.25">
      <c r="A156" s="822"/>
      <c r="B156" s="847" t="s">
        <v>29</v>
      </c>
      <c r="C156" s="846"/>
      <c r="D156" s="844"/>
      <c r="E156" s="844"/>
      <c r="F156" s="844"/>
    </row>
    <row r="157" spans="1:6" ht="19.5" customHeight="1" thickBot="1" x14ac:dyDescent="0.25">
      <c r="A157" s="822"/>
      <c r="B157" s="848" t="s">
        <v>2</v>
      </c>
      <c r="C157" s="846"/>
      <c r="D157" s="844"/>
      <c r="E157" s="844"/>
      <c r="F157" s="844"/>
    </row>
    <row r="158" spans="1:6" ht="19.5" customHeight="1" thickBot="1" x14ac:dyDescent="0.25">
      <c r="A158" s="822"/>
      <c r="B158" s="847" t="s">
        <v>28</v>
      </c>
      <c r="C158" s="846"/>
      <c r="D158" s="844"/>
      <c r="E158" s="844"/>
      <c r="F158" s="844"/>
    </row>
    <row r="159" spans="1:6" ht="19.5" customHeight="1" thickBot="1" x14ac:dyDescent="0.25">
      <c r="A159" s="822"/>
      <c r="B159" s="847" t="s">
        <v>29</v>
      </c>
      <c r="C159" s="846"/>
      <c r="D159" s="844"/>
      <c r="E159" s="844"/>
      <c r="F159" s="844"/>
    </row>
    <row r="160" spans="1:6" ht="19.5" customHeight="1" thickBot="1" x14ac:dyDescent="0.25">
      <c r="A160" s="822"/>
      <c r="B160" s="848" t="s">
        <v>21</v>
      </c>
      <c r="C160" s="846"/>
      <c r="D160" s="844"/>
      <c r="E160" s="844"/>
      <c r="F160" s="844"/>
    </row>
    <row r="161" spans="1:6" ht="19.5" customHeight="1" thickBot="1" x14ac:dyDescent="0.25">
      <c r="A161" s="822"/>
      <c r="B161" s="847" t="s">
        <v>28</v>
      </c>
      <c r="C161" s="846"/>
      <c r="D161" s="844"/>
      <c r="E161" s="844"/>
      <c r="F161" s="844"/>
    </row>
    <row r="162" spans="1:6" ht="19.5" customHeight="1" thickBot="1" x14ac:dyDescent="0.25">
      <c r="A162" s="822"/>
      <c r="B162" s="847" t="s">
        <v>29</v>
      </c>
      <c r="C162" s="846"/>
      <c r="D162" s="844"/>
      <c r="E162" s="844"/>
      <c r="F162" s="844"/>
    </row>
    <row r="163" spans="1:6" ht="19.5" customHeight="1" thickBot="1" x14ac:dyDescent="0.25">
      <c r="A163" s="822"/>
      <c r="B163" s="848" t="s">
        <v>22</v>
      </c>
      <c r="C163" s="846">
        <f>C164+C165</f>
        <v>0</v>
      </c>
      <c r="D163" s="844">
        <f>D164+D165</f>
        <v>0</v>
      </c>
      <c r="E163" s="844">
        <f>E164+E165</f>
        <v>0</v>
      </c>
      <c r="F163" s="844">
        <f>F164+F165</f>
        <v>0</v>
      </c>
    </row>
    <row r="164" spans="1:6" ht="19.5" customHeight="1" thickBot="1" x14ac:dyDescent="0.25">
      <c r="A164" s="822"/>
      <c r="B164" s="847" t="s">
        <v>28</v>
      </c>
      <c r="C164" s="846"/>
      <c r="D164" s="844">
        <v>0</v>
      </c>
      <c r="E164" s="844">
        <v>0</v>
      </c>
      <c r="F164" s="844">
        <v>0</v>
      </c>
    </row>
    <row r="165" spans="1:6" ht="19.5" customHeight="1" thickBot="1" x14ac:dyDescent="0.25">
      <c r="A165" s="822"/>
      <c r="B165" s="847" t="s">
        <v>29</v>
      </c>
      <c r="C165" s="846"/>
      <c r="D165" s="844"/>
      <c r="E165" s="844"/>
      <c r="F165" s="844"/>
    </row>
    <row r="166" spans="1:6" ht="19.5" customHeight="1" thickBot="1" x14ac:dyDescent="0.25">
      <c r="A166" s="822"/>
      <c r="B166" s="848" t="s">
        <v>3</v>
      </c>
      <c r="C166" s="846">
        <v>0</v>
      </c>
      <c r="D166" s="844">
        <v>0</v>
      </c>
      <c r="E166" s="844">
        <f>D166*1.03*0.99</f>
        <v>0</v>
      </c>
      <c r="F166" s="844">
        <f>E166*1.03*0.99</f>
        <v>0</v>
      </c>
    </row>
    <row r="167" spans="1:6" ht="19.5" customHeight="1" thickBot="1" x14ac:dyDescent="0.25">
      <c r="A167" s="822"/>
      <c r="B167" s="847" t="s">
        <v>28</v>
      </c>
      <c r="C167" s="846"/>
      <c r="D167" s="852"/>
      <c r="E167" s="852"/>
      <c r="F167" s="852"/>
    </row>
    <row r="168" spans="1:6" ht="19.5" customHeight="1" thickBot="1" x14ac:dyDescent="0.25">
      <c r="A168" s="822"/>
      <c r="B168" s="859" t="s">
        <v>29</v>
      </c>
      <c r="C168" s="846"/>
      <c r="D168" s="853"/>
      <c r="E168" s="852"/>
      <c r="F168" s="852"/>
    </row>
    <row r="169" spans="1:6" ht="27.75" customHeight="1" thickBot="1" x14ac:dyDescent="0.25">
      <c r="A169" s="822"/>
      <c r="B169" s="854" t="s">
        <v>63</v>
      </c>
      <c r="C169" s="846">
        <f>C166+C163+C160+C157+C154+C151+C148</f>
        <v>15106</v>
      </c>
      <c r="D169" s="846">
        <f>D166+D163+D160+D157+D154+D151+D148</f>
        <v>15415</v>
      </c>
      <c r="E169" s="846">
        <f>E166+E163+E160+E157+E154+E151+E148</f>
        <v>15415</v>
      </c>
      <c r="F169" s="846">
        <f>F166+F163+F160+F157+F154+F151+F148</f>
        <v>15415</v>
      </c>
    </row>
    <row r="170" spans="1:6" ht="28.5" customHeight="1" thickBot="1" x14ac:dyDescent="0.25">
      <c r="A170" s="822"/>
      <c r="B170" s="858" t="s">
        <v>24</v>
      </c>
      <c r="C170" s="1238" t="s">
        <v>1643</v>
      </c>
      <c r="D170" s="1238"/>
      <c r="E170" s="1238"/>
      <c r="F170" s="1260"/>
    </row>
    <row r="171" spans="1:6" ht="38.25" customHeight="1" thickBot="1" x14ac:dyDescent="0.25">
      <c r="A171" s="822"/>
      <c r="B171" s="828" t="s">
        <v>9</v>
      </c>
      <c r="C171" s="1261" t="s">
        <v>1644</v>
      </c>
      <c r="D171" s="1262"/>
      <c r="E171" s="1262"/>
      <c r="F171" s="1263"/>
    </row>
    <row r="172" spans="1:6" ht="13.5" thickBot="1" x14ac:dyDescent="0.25">
      <c r="A172" s="822"/>
      <c r="B172" s="828" t="s">
        <v>13</v>
      </c>
      <c r="C172" s="1244" t="s">
        <v>1645</v>
      </c>
      <c r="D172" s="1245"/>
      <c r="E172" s="1245"/>
      <c r="F172" s="1246"/>
    </row>
    <row r="173" spans="1:6" x14ac:dyDescent="0.2">
      <c r="A173" s="822"/>
      <c r="B173" s="1236"/>
      <c r="C173" s="836">
        <v>2019</v>
      </c>
      <c r="D173" s="836">
        <v>2020</v>
      </c>
      <c r="E173" s="836">
        <v>2021</v>
      </c>
      <c r="F173" s="836">
        <v>2022</v>
      </c>
    </row>
    <row r="174" spans="1:6" ht="13.5" thickBot="1" x14ac:dyDescent="0.25">
      <c r="A174" s="822"/>
      <c r="B174" s="1237"/>
      <c r="C174" s="837" t="s">
        <v>5</v>
      </c>
      <c r="D174" s="837" t="s">
        <v>6</v>
      </c>
      <c r="E174" s="837" t="s">
        <v>6</v>
      </c>
      <c r="F174" s="837" t="s">
        <v>6</v>
      </c>
    </row>
    <row r="175" spans="1:6" ht="27" customHeight="1" thickBot="1" x14ac:dyDescent="0.25">
      <c r="A175" s="822"/>
      <c r="B175" s="828" t="s">
        <v>8</v>
      </c>
      <c r="C175" s="841">
        <v>2153</v>
      </c>
      <c r="D175" s="841">
        <v>2153</v>
      </c>
      <c r="E175" s="841">
        <v>2153</v>
      </c>
      <c r="F175" s="841">
        <v>2153</v>
      </c>
    </row>
    <row r="176" spans="1:6" ht="27" customHeight="1" thickBot="1" x14ac:dyDescent="0.25">
      <c r="A176" s="822"/>
      <c r="B176" s="838" t="s">
        <v>14</v>
      </c>
      <c r="C176" s="840">
        <f>103000+33500</f>
        <v>136500</v>
      </c>
      <c r="D176" s="839">
        <v>150000</v>
      </c>
      <c r="E176" s="839">
        <v>130000</v>
      </c>
      <c r="F176" s="839">
        <v>130000</v>
      </c>
    </row>
    <row r="177" spans="1:6" ht="27" customHeight="1" thickBot="1" x14ac:dyDescent="0.25">
      <c r="A177" s="822"/>
      <c r="B177" s="838" t="s">
        <v>20</v>
      </c>
      <c r="C177" s="860">
        <f>C176/C175</f>
        <v>63.399907106363216</v>
      </c>
      <c r="D177" s="860">
        <f>D176/D175</f>
        <v>69.670227589410132</v>
      </c>
      <c r="E177" s="860">
        <f>E176/E175</f>
        <v>60.380863910822107</v>
      </c>
      <c r="F177" s="860">
        <f>F176/F175</f>
        <v>60.380863910822107</v>
      </c>
    </row>
    <row r="178" spans="1:6" ht="27" customHeight="1" thickBot="1" x14ac:dyDescent="0.25">
      <c r="A178" s="822"/>
      <c r="B178" s="838" t="s">
        <v>15</v>
      </c>
      <c r="C178" s="860" t="s">
        <v>19</v>
      </c>
      <c r="D178" s="860">
        <f>D175/C175-1</f>
        <v>0</v>
      </c>
      <c r="E178" s="860">
        <f t="shared" ref="E178:F180" si="4">E175/D175-1</f>
        <v>0</v>
      </c>
      <c r="F178" s="860">
        <f t="shared" si="4"/>
        <v>0</v>
      </c>
    </row>
    <row r="179" spans="1:6" ht="27" customHeight="1" thickBot="1" x14ac:dyDescent="0.25">
      <c r="A179" s="822"/>
      <c r="B179" s="828" t="s">
        <v>16</v>
      </c>
      <c r="C179" s="860" t="s">
        <v>19</v>
      </c>
      <c r="D179" s="860">
        <f>D176/C176-1</f>
        <v>9.8901098901098994E-2</v>
      </c>
      <c r="E179" s="860">
        <f t="shared" si="4"/>
        <v>-0.1333333333333333</v>
      </c>
      <c r="F179" s="860">
        <f>F176/E176-1</f>
        <v>0</v>
      </c>
    </row>
    <row r="180" spans="1:6" ht="27" customHeight="1" thickBot="1" x14ac:dyDescent="0.25">
      <c r="A180" s="822"/>
      <c r="B180" s="828" t="s">
        <v>17</v>
      </c>
      <c r="C180" s="860" t="s">
        <v>19</v>
      </c>
      <c r="D180" s="860">
        <f>D177/C177-1</f>
        <v>9.8901098901098994E-2</v>
      </c>
      <c r="E180" s="860">
        <f t="shared" si="4"/>
        <v>-0.13333333333333341</v>
      </c>
      <c r="F180" s="860">
        <f t="shared" si="4"/>
        <v>0</v>
      </c>
    </row>
    <row r="181" spans="1:6" ht="24.75" customHeight="1" thickBot="1" x14ac:dyDescent="0.25">
      <c r="A181" s="822"/>
      <c r="B181" s="1247" t="s">
        <v>1552</v>
      </c>
      <c r="C181" s="1248"/>
      <c r="D181" s="1248"/>
      <c r="E181" s="1248"/>
      <c r="F181" s="1249"/>
    </row>
    <row r="182" spans="1:6" x14ac:dyDescent="0.2">
      <c r="A182" s="822"/>
      <c r="B182" s="1236"/>
      <c r="C182" s="836">
        <v>2019</v>
      </c>
      <c r="D182" s="836">
        <v>2020</v>
      </c>
      <c r="E182" s="836">
        <v>2021</v>
      </c>
      <c r="F182" s="836">
        <v>2022</v>
      </c>
    </row>
    <row r="183" spans="1:6" ht="13.5" thickBot="1" x14ac:dyDescent="0.25">
      <c r="A183" s="822"/>
      <c r="B183" s="1237"/>
      <c r="C183" s="837" t="s">
        <v>5</v>
      </c>
      <c r="D183" s="837" t="s">
        <v>6</v>
      </c>
      <c r="E183" s="837" t="s">
        <v>6</v>
      </c>
      <c r="F183" s="837" t="s">
        <v>6</v>
      </c>
    </row>
    <row r="184" spans="1:6" ht="22.5" customHeight="1" thickBot="1" x14ac:dyDescent="0.25">
      <c r="A184" s="822"/>
      <c r="B184" s="848" t="s">
        <v>0</v>
      </c>
      <c r="C184" s="844"/>
      <c r="D184" s="844"/>
      <c r="E184" s="844"/>
      <c r="F184" s="844"/>
    </row>
    <row r="185" spans="1:6" ht="22.5" customHeight="1" thickBot="1" x14ac:dyDescent="0.25">
      <c r="A185" s="822"/>
      <c r="B185" s="847" t="s">
        <v>28</v>
      </c>
      <c r="C185" s="844"/>
      <c r="D185" s="844"/>
      <c r="E185" s="844"/>
      <c r="F185" s="844"/>
    </row>
    <row r="186" spans="1:6" ht="22.5" customHeight="1" thickBot="1" x14ac:dyDescent="0.25">
      <c r="A186" s="822"/>
      <c r="B186" s="847" t="s">
        <v>29</v>
      </c>
      <c r="C186" s="846"/>
      <c r="D186" s="846"/>
      <c r="E186" s="846"/>
      <c r="F186" s="846"/>
    </row>
    <row r="187" spans="1:6" ht="22.5" customHeight="1" thickBot="1" x14ac:dyDescent="0.25">
      <c r="A187" s="822"/>
      <c r="B187" s="848" t="s">
        <v>25</v>
      </c>
      <c r="C187" s="844">
        <f>C188</f>
        <v>0</v>
      </c>
      <c r="D187" s="844">
        <f>D188</f>
        <v>0</v>
      </c>
      <c r="E187" s="844">
        <f>E188</f>
        <v>0</v>
      </c>
      <c r="F187" s="844">
        <f>F188</f>
        <v>0</v>
      </c>
    </row>
    <row r="188" spans="1:6" ht="22.5" customHeight="1" thickBot="1" x14ac:dyDescent="0.25">
      <c r="A188" s="822"/>
      <c r="B188" s="847" t="s">
        <v>28</v>
      </c>
      <c r="C188" s="846"/>
      <c r="D188" s="839"/>
      <c r="E188" s="839"/>
      <c r="F188" s="839"/>
    </row>
    <row r="189" spans="1:6" ht="22.5" customHeight="1" thickBot="1" x14ac:dyDescent="0.25">
      <c r="A189" s="822"/>
      <c r="B189" s="845" t="s">
        <v>29</v>
      </c>
      <c r="C189" s="846"/>
      <c r="D189" s="844"/>
      <c r="E189" s="844"/>
      <c r="F189" s="844"/>
    </row>
    <row r="190" spans="1:6" ht="22.5" customHeight="1" thickBot="1" x14ac:dyDescent="0.25">
      <c r="A190" s="822"/>
      <c r="B190" s="843" t="s">
        <v>1</v>
      </c>
      <c r="C190" s="846">
        <f>C191+C192</f>
        <v>136500</v>
      </c>
      <c r="D190" s="844">
        <f>D191+D192</f>
        <v>150000</v>
      </c>
      <c r="E190" s="844">
        <f>E191+E192</f>
        <v>130000</v>
      </c>
      <c r="F190" s="844">
        <f>F191+F192</f>
        <v>130000</v>
      </c>
    </row>
    <row r="191" spans="1:6" ht="22.5" customHeight="1" thickBot="1" x14ac:dyDescent="0.25">
      <c r="A191" s="822"/>
      <c r="B191" s="845" t="s">
        <v>28</v>
      </c>
      <c r="C191" s="846">
        <f>103000+33500</f>
        <v>136500</v>
      </c>
      <c r="D191" s="839">
        <v>150000</v>
      </c>
      <c r="E191" s="839">
        <v>130000</v>
      </c>
      <c r="F191" s="839">
        <v>130000</v>
      </c>
    </row>
    <row r="192" spans="1:6" ht="22.5" customHeight="1" thickBot="1" x14ac:dyDescent="0.25">
      <c r="A192" s="822"/>
      <c r="B192" s="845" t="s">
        <v>29</v>
      </c>
      <c r="C192" s="846"/>
      <c r="D192" s="844"/>
      <c r="E192" s="844"/>
      <c r="F192" s="844"/>
    </row>
    <row r="193" spans="1:6" ht="22.5" customHeight="1" thickBot="1" x14ac:dyDescent="0.25">
      <c r="A193" s="822"/>
      <c r="B193" s="848" t="s">
        <v>2</v>
      </c>
      <c r="C193" s="846"/>
      <c r="D193" s="844"/>
      <c r="E193" s="844"/>
      <c r="F193" s="844"/>
    </row>
    <row r="194" spans="1:6" ht="19.5" customHeight="1" thickBot="1" x14ac:dyDescent="0.25">
      <c r="A194" s="822"/>
      <c r="B194" s="847" t="s">
        <v>28</v>
      </c>
      <c r="C194" s="846"/>
      <c r="D194" s="844"/>
      <c r="E194" s="844"/>
      <c r="F194" s="844"/>
    </row>
    <row r="195" spans="1:6" ht="19.5" customHeight="1" thickBot="1" x14ac:dyDescent="0.25">
      <c r="A195" s="822"/>
      <c r="B195" s="847" t="s">
        <v>29</v>
      </c>
      <c r="C195" s="846"/>
      <c r="D195" s="844"/>
      <c r="E195" s="844"/>
      <c r="F195" s="844"/>
    </row>
    <row r="196" spans="1:6" ht="19.5" customHeight="1" thickBot="1" x14ac:dyDescent="0.25">
      <c r="A196" s="822"/>
      <c r="B196" s="848" t="s">
        <v>21</v>
      </c>
      <c r="C196" s="846"/>
      <c r="D196" s="844"/>
      <c r="E196" s="844"/>
      <c r="F196" s="844"/>
    </row>
    <row r="197" spans="1:6" ht="19.5" customHeight="1" thickBot="1" x14ac:dyDescent="0.25">
      <c r="A197" s="822"/>
      <c r="B197" s="847" t="s">
        <v>28</v>
      </c>
      <c r="C197" s="846"/>
      <c r="D197" s="844"/>
      <c r="E197" s="844"/>
      <c r="F197" s="844"/>
    </row>
    <row r="198" spans="1:6" ht="19.5" customHeight="1" thickBot="1" x14ac:dyDescent="0.25">
      <c r="A198" s="822"/>
      <c r="B198" s="847" t="s">
        <v>29</v>
      </c>
      <c r="C198" s="846"/>
      <c r="D198" s="844"/>
      <c r="E198" s="844"/>
      <c r="F198" s="844"/>
    </row>
    <row r="199" spans="1:6" ht="19.5" customHeight="1" thickBot="1" x14ac:dyDescent="0.25">
      <c r="A199" s="822"/>
      <c r="B199" s="848" t="s">
        <v>22</v>
      </c>
      <c r="C199" s="846">
        <f>C200+C201</f>
        <v>0</v>
      </c>
      <c r="D199" s="844">
        <f>D200+D201</f>
        <v>0</v>
      </c>
      <c r="E199" s="844">
        <f>E200+E201</f>
        <v>0</v>
      </c>
      <c r="F199" s="844">
        <f>F200+F201</f>
        <v>0</v>
      </c>
    </row>
    <row r="200" spans="1:6" ht="19.5" customHeight="1" thickBot="1" x14ac:dyDescent="0.25">
      <c r="A200" s="822"/>
      <c r="B200" s="847" t="s">
        <v>28</v>
      </c>
      <c r="C200" s="846"/>
      <c r="D200" s="844">
        <v>0</v>
      </c>
      <c r="E200" s="844">
        <v>0</v>
      </c>
      <c r="F200" s="844">
        <v>0</v>
      </c>
    </row>
    <row r="201" spans="1:6" ht="19.5" customHeight="1" thickBot="1" x14ac:dyDescent="0.25">
      <c r="A201" s="822"/>
      <c r="B201" s="847" t="s">
        <v>29</v>
      </c>
      <c r="C201" s="846"/>
      <c r="D201" s="844"/>
      <c r="E201" s="844"/>
      <c r="F201" s="844"/>
    </row>
    <row r="202" spans="1:6" ht="19.5" customHeight="1" thickBot="1" x14ac:dyDescent="0.25">
      <c r="A202" s="822"/>
      <c r="B202" s="848" t="s">
        <v>3</v>
      </c>
      <c r="C202" s="846">
        <v>0</v>
      </c>
      <c r="D202" s="844">
        <v>0</v>
      </c>
      <c r="E202" s="844">
        <f>D202*1.03*0.99</f>
        <v>0</v>
      </c>
      <c r="F202" s="844">
        <f>E202*1.03*0.99</f>
        <v>0</v>
      </c>
    </row>
    <row r="203" spans="1:6" ht="19.5" customHeight="1" thickBot="1" x14ac:dyDescent="0.25">
      <c r="A203" s="822"/>
      <c r="B203" s="847" t="s">
        <v>28</v>
      </c>
      <c r="C203" s="846"/>
      <c r="D203" s="852"/>
      <c r="E203" s="852"/>
      <c r="F203" s="852"/>
    </row>
    <row r="204" spans="1:6" ht="19.5" customHeight="1" thickBot="1" x14ac:dyDescent="0.25">
      <c r="A204" s="822"/>
      <c r="B204" s="859" t="s">
        <v>29</v>
      </c>
      <c r="C204" s="846"/>
      <c r="D204" s="853"/>
      <c r="E204" s="852"/>
      <c r="F204" s="852"/>
    </row>
    <row r="205" spans="1:6" ht="13.5" thickBot="1" x14ac:dyDescent="0.25">
      <c r="A205" s="822"/>
      <c r="B205" s="854" t="s">
        <v>26</v>
      </c>
      <c r="C205" s="846">
        <f>C184+C187+C190+C193+C196+C199+C202</f>
        <v>136500</v>
      </c>
      <c r="D205" s="846">
        <f>D184+D187+D190+D193+D196+D199+D202</f>
        <v>150000</v>
      </c>
      <c r="E205" s="846">
        <f>E184+E187+E190+E193+E196+E199+E202</f>
        <v>130000</v>
      </c>
      <c r="F205" s="846">
        <f>F184+F187+F190+F193+F196+F199+F202</f>
        <v>130000</v>
      </c>
    </row>
    <row r="206" spans="1:6" ht="13.5" thickBot="1" x14ac:dyDescent="0.25">
      <c r="A206" s="822"/>
      <c r="B206" s="855" t="s">
        <v>27</v>
      </c>
      <c r="C206" s="861">
        <f>IF(C205-C176=0,0,"Error")</f>
        <v>0</v>
      </c>
      <c r="D206" s="862">
        <f>IF(D205-D176=0,0,"Error")</f>
        <v>0</v>
      </c>
      <c r="E206" s="862">
        <f>IF(E205-E176=0,0,"Error")</f>
        <v>0</v>
      </c>
      <c r="F206" s="862">
        <f>IF(F205-F176=0,0,"Error")</f>
        <v>0</v>
      </c>
    </row>
    <row r="207" spans="1:6" ht="23.25" customHeight="1" thickBot="1" x14ac:dyDescent="0.25">
      <c r="A207" s="822"/>
      <c r="B207" s="835" t="s">
        <v>40</v>
      </c>
      <c r="C207" s="1250" t="s">
        <v>1643</v>
      </c>
      <c r="D207" s="1238"/>
      <c r="E207" s="1238"/>
      <c r="F207" s="1260"/>
    </row>
    <row r="208" spans="1:6" ht="71.25" customHeight="1" thickBot="1" x14ac:dyDescent="0.25">
      <c r="A208" s="822"/>
      <c r="B208" s="828" t="s">
        <v>9</v>
      </c>
      <c r="C208" s="1271" t="s">
        <v>1646</v>
      </c>
      <c r="D208" s="1272"/>
      <c r="E208" s="1272"/>
      <c r="F208" s="1273"/>
    </row>
    <row r="209" spans="1:6" ht="13.5" thickBot="1" x14ac:dyDescent="0.25">
      <c r="A209" s="822"/>
      <c r="B209" s="828" t="s">
        <v>13</v>
      </c>
      <c r="C209" s="1244" t="s">
        <v>1647</v>
      </c>
      <c r="D209" s="1245"/>
      <c r="E209" s="1245"/>
      <c r="F209" s="1269"/>
    </row>
    <row r="210" spans="1:6" x14ac:dyDescent="0.2">
      <c r="A210" s="822"/>
      <c r="B210" s="1236"/>
      <c r="C210" s="836">
        <v>2019</v>
      </c>
      <c r="D210" s="836">
        <v>2020</v>
      </c>
      <c r="E210" s="836">
        <v>2021</v>
      </c>
      <c r="F210" s="836">
        <v>2022</v>
      </c>
    </row>
    <row r="211" spans="1:6" ht="13.5" thickBot="1" x14ac:dyDescent="0.25">
      <c r="A211" s="822"/>
      <c r="B211" s="1237"/>
      <c r="C211" s="837" t="s">
        <v>5</v>
      </c>
      <c r="D211" s="837" t="s">
        <v>6</v>
      </c>
      <c r="E211" s="837" t="s">
        <v>6</v>
      </c>
      <c r="F211" s="837" t="s">
        <v>6</v>
      </c>
    </row>
    <row r="212" spans="1:6" ht="21" customHeight="1" thickBot="1" x14ac:dyDescent="0.25">
      <c r="A212" s="822"/>
      <c r="B212" s="838" t="s">
        <v>8</v>
      </c>
      <c r="C212" s="839">
        <v>629.5</v>
      </c>
      <c r="D212" s="839">
        <v>629.5</v>
      </c>
      <c r="E212" s="839">
        <v>629.5</v>
      </c>
      <c r="F212" s="839">
        <v>629.5</v>
      </c>
    </row>
    <row r="213" spans="1:6" ht="24.75" customHeight="1" thickBot="1" x14ac:dyDescent="0.25">
      <c r="A213" s="822"/>
      <c r="B213" s="838" t="s">
        <v>14</v>
      </c>
      <c r="C213" s="840">
        <f>73000-33500</f>
        <v>39500</v>
      </c>
      <c r="D213" s="839">
        <v>50000</v>
      </c>
      <c r="E213" s="839">
        <v>30000</v>
      </c>
      <c r="F213" s="839">
        <v>30000</v>
      </c>
    </row>
    <row r="214" spans="1:6" ht="24.75" customHeight="1" thickBot="1" x14ac:dyDescent="0.25">
      <c r="A214" s="822"/>
      <c r="B214" s="838" t="s">
        <v>20</v>
      </c>
      <c r="C214" s="860">
        <f>C213/C212</f>
        <v>62.748212867355043</v>
      </c>
      <c r="D214" s="860">
        <f>D213/D212</f>
        <v>79.428117553613973</v>
      </c>
      <c r="E214" s="860">
        <f>E213/E212</f>
        <v>47.656870532168391</v>
      </c>
      <c r="F214" s="860">
        <f>F213/F212</f>
        <v>47.656870532168391</v>
      </c>
    </row>
    <row r="215" spans="1:6" ht="24.75" customHeight="1" thickBot="1" x14ac:dyDescent="0.25">
      <c r="A215" s="822"/>
      <c r="B215" s="828" t="s">
        <v>15</v>
      </c>
      <c r="C215" s="860" t="s">
        <v>19</v>
      </c>
      <c r="D215" s="860">
        <f>D212/C212-1</f>
        <v>0</v>
      </c>
      <c r="E215" s="860">
        <f t="shared" ref="E215:F217" si="5">E212/D212-1</f>
        <v>0</v>
      </c>
      <c r="F215" s="860">
        <f t="shared" si="5"/>
        <v>0</v>
      </c>
    </row>
    <row r="216" spans="1:6" ht="24.75" customHeight="1" thickBot="1" x14ac:dyDescent="0.25">
      <c r="A216" s="822"/>
      <c r="B216" s="828" t="s">
        <v>16</v>
      </c>
      <c r="C216" s="860" t="s">
        <v>19</v>
      </c>
      <c r="D216" s="860">
        <f>D213/C213-1</f>
        <v>0.26582278481012667</v>
      </c>
      <c r="E216" s="860">
        <f t="shared" si="5"/>
        <v>-0.4</v>
      </c>
      <c r="F216" s="860">
        <f t="shared" si="5"/>
        <v>0</v>
      </c>
    </row>
    <row r="217" spans="1:6" ht="21" customHeight="1" thickBot="1" x14ac:dyDescent="0.25">
      <c r="A217" s="822"/>
      <c r="B217" s="828" t="s">
        <v>17</v>
      </c>
      <c r="C217" s="860" t="s">
        <v>19</v>
      </c>
      <c r="D217" s="860">
        <f>D214/C214-1</f>
        <v>0.26582278481012644</v>
      </c>
      <c r="E217" s="860">
        <f t="shared" si="5"/>
        <v>-0.39999999999999991</v>
      </c>
      <c r="F217" s="860">
        <f t="shared" si="5"/>
        <v>0</v>
      </c>
    </row>
    <row r="218" spans="1:6" ht="21" customHeight="1" thickBot="1" x14ac:dyDescent="0.25">
      <c r="A218" s="822"/>
      <c r="B218" s="1247" t="s">
        <v>1561</v>
      </c>
      <c r="C218" s="1248"/>
      <c r="D218" s="1248"/>
      <c r="E218" s="1248"/>
      <c r="F218" s="1249"/>
    </row>
    <row r="219" spans="1:6" x14ac:dyDescent="0.2">
      <c r="A219" s="822"/>
      <c r="B219" s="1236"/>
      <c r="C219" s="836">
        <v>2019</v>
      </c>
      <c r="D219" s="836">
        <v>2020</v>
      </c>
      <c r="E219" s="836">
        <v>2021</v>
      </c>
      <c r="F219" s="836">
        <v>2022</v>
      </c>
    </row>
    <row r="220" spans="1:6" ht="13.5" thickBot="1" x14ac:dyDescent="0.25">
      <c r="A220" s="822"/>
      <c r="B220" s="1237"/>
      <c r="C220" s="837" t="s">
        <v>5</v>
      </c>
      <c r="D220" s="837" t="s">
        <v>6</v>
      </c>
      <c r="E220" s="837" t="s">
        <v>6</v>
      </c>
      <c r="F220" s="837" t="s">
        <v>6</v>
      </c>
    </row>
    <row r="221" spans="1:6" ht="20.25" customHeight="1" thickBot="1" x14ac:dyDescent="0.25">
      <c r="A221" s="822"/>
      <c r="B221" s="848" t="s">
        <v>0</v>
      </c>
      <c r="C221" s="844"/>
      <c r="D221" s="844"/>
      <c r="E221" s="844"/>
      <c r="F221" s="844"/>
    </row>
    <row r="222" spans="1:6" ht="20.25" customHeight="1" thickBot="1" x14ac:dyDescent="0.25">
      <c r="A222" s="822"/>
      <c r="B222" s="847" t="s">
        <v>28</v>
      </c>
      <c r="C222" s="844"/>
      <c r="D222" s="844"/>
      <c r="E222" s="844"/>
      <c r="F222" s="844"/>
    </row>
    <row r="223" spans="1:6" ht="20.25" customHeight="1" thickBot="1" x14ac:dyDescent="0.25">
      <c r="A223" s="822"/>
      <c r="B223" s="847" t="s">
        <v>29</v>
      </c>
      <c r="C223" s="846"/>
      <c r="D223" s="846"/>
      <c r="E223" s="846"/>
      <c r="F223" s="846"/>
    </row>
    <row r="224" spans="1:6" ht="20.25" customHeight="1" thickBot="1" x14ac:dyDescent="0.25">
      <c r="A224" s="822"/>
      <c r="B224" s="848" t="s">
        <v>25</v>
      </c>
      <c r="C224" s="844">
        <f>C225</f>
        <v>0</v>
      </c>
      <c r="D224" s="844">
        <f>D225</f>
        <v>0</v>
      </c>
      <c r="E224" s="844">
        <f>E225</f>
        <v>0</v>
      </c>
      <c r="F224" s="844">
        <f>F225</f>
        <v>0</v>
      </c>
    </row>
    <row r="225" spans="1:6" ht="23.25" customHeight="1" thickBot="1" x14ac:dyDescent="0.25">
      <c r="A225" s="822"/>
      <c r="B225" s="847" t="s">
        <v>28</v>
      </c>
      <c r="C225" s="846"/>
      <c r="D225" s="839"/>
      <c r="E225" s="839"/>
      <c r="F225" s="839"/>
    </row>
    <row r="226" spans="1:6" ht="23.25" customHeight="1" thickBot="1" x14ac:dyDescent="0.25">
      <c r="A226" s="822"/>
      <c r="B226" s="845" t="s">
        <v>29</v>
      </c>
      <c r="C226" s="846"/>
      <c r="D226" s="844"/>
      <c r="E226" s="844"/>
      <c r="F226" s="844"/>
    </row>
    <row r="227" spans="1:6" ht="23.25" customHeight="1" thickBot="1" x14ac:dyDescent="0.25">
      <c r="A227" s="822"/>
      <c r="B227" s="863" t="s">
        <v>1</v>
      </c>
      <c r="C227" s="846">
        <f>73000-33500</f>
        <v>39500</v>
      </c>
      <c r="D227" s="839">
        <f>SUM(D228)</f>
        <v>50000</v>
      </c>
      <c r="E227" s="839">
        <f>SUM(E228)</f>
        <v>30000</v>
      </c>
      <c r="F227" s="839">
        <f>SUM(F228)</f>
        <v>30000</v>
      </c>
    </row>
    <row r="228" spans="1:6" ht="21.75" customHeight="1" thickBot="1" x14ac:dyDescent="0.25">
      <c r="A228" s="822"/>
      <c r="B228" s="845" t="s">
        <v>28</v>
      </c>
      <c r="C228" s="846">
        <v>39500</v>
      </c>
      <c r="D228" s="839">
        <v>50000</v>
      </c>
      <c r="E228" s="839">
        <v>30000</v>
      </c>
      <c r="F228" s="839">
        <v>30000</v>
      </c>
    </row>
    <row r="229" spans="1:6" ht="21.75" customHeight="1" thickBot="1" x14ac:dyDescent="0.25">
      <c r="A229" s="822"/>
      <c r="B229" s="845" t="s">
        <v>29</v>
      </c>
      <c r="C229" s="846"/>
      <c r="D229" s="844"/>
      <c r="E229" s="844"/>
      <c r="F229" s="844"/>
    </row>
    <row r="230" spans="1:6" ht="21.75" customHeight="1" thickBot="1" x14ac:dyDescent="0.25">
      <c r="A230" s="822"/>
      <c r="B230" s="843" t="s">
        <v>2</v>
      </c>
      <c r="C230" s="846"/>
      <c r="D230" s="844"/>
      <c r="E230" s="844"/>
      <c r="F230" s="844"/>
    </row>
    <row r="231" spans="1:6" ht="21.75" customHeight="1" thickBot="1" x14ac:dyDescent="0.25">
      <c r="A231" s="822"/>
      <c r="B231" s="847" t="s">
        <v>28</v>
      </c>
      <c r="C231" s="846"/>
      <c r="D231" s="844"/>
      <c r="E231" s="844"/>
      <c r="F231" s="844"/>
    </row>
    <row r="232" spans="1:6" ht="21.75" customHeight="1" thickBot="1" x14ac:dyDescent="0.25">
      <c r="A232" s="822"/>
      <c r="B232" s="847" t="s">
        <v>29</v>
      </c>
      <c r="C232" s="846"/>
      <c r="D232" s="844"/>
      <c r="E232" s="844"/>
      <c r="F232" s="844"/>
    </row>
    <row r="233" spans="1:6" ht="27.75" customHeight="1" thickBot="1" x14ac:dyDescent="0.25">
      <c r="A233" s="822"/>
      <c r="B233" s="848" t="s">
        <v>21</v>
      </c>
      <c r="C233" s="846"/>
      <c r="D233" s="844"/>
      <c r="E233" s="844"/>
      <c r="F233" s="844"/>
    </row>
    <row r="234" spans="1:6" ht="27.75" customHeight="1" thickBot="1" x14ac:dyDescent="0.25">
      <c r="A234" s="822"/>
      <c r="B234" s="847" t="s">
        <v>28</v>
      </c>
      <c r="C234" s="846"/>
      <c r="D234" s="844"/>
      <c r="E234" s="844"/>
      <c r="F234" s="844"/>
    </row>
    <row r="235" spans="1:6" ht="27.75" customHeight="1" thickBot="1" x14ac:dyDescent="0.25">
      <c r="A235" s="822"/>
      <c r="B235" s="847" t="s">
        <v>29</v>
      </c>
      <c r="C235" s="846"/>
      <c r="D235" s="844"/>
      <c r="E235" s="844"/>
      <c r="F235" s="844"/>
    </row>
    <row r="236" spans="1:6" ht="27.75" customHeight="1" thickBot="1" x14ac:dyDescent="0.25">
      <c r="A236" s="822"/>
      <c r="B236" s="848" t="s">
        <v>22</v>
      </c>
      <c r="C236" s="846">
        <f>C237+C238</f>
        <v>0</v>
      </c>
      <c r="D236" s="844">
        <f>D237+D238</f>
        <v>0</v>
      </c>
      <c r="E236" s="844">
        <f>E237+E238</f>
        <v>0</v>
      </c>
      <c r="F236" s="844">
        <f>F237+F238</f>
        <v>0</v>
      </c>
    </row>
    <row r="237" spans="1:6" ht="27.75" customHeight="1" thickBot="1" x14ac:dyDescent="0.25">
      <c r="A237" s="822"/>
      <c r="B237" s="847" t="s">
        <v>28</v>
      </c>
      <c r="C237" s="846"/>
      <c r="D237" s="844">
        <v>0</v>
      </c>
      <c r="E237" s="844">
        <v>0</v>
      </c>
      <c r="F237" s="844">
        <v>0</v>
      </c>
    </row>
    <row r="238" spans="1:6" ht="27.75" customHeight="1" thickBot="1" x14ac:dyDescent="0.25">
      <c r="A238" s="822"/>
      <c r="B238" s="847" t="s">
        <v>29</v>
      </c>
      <c r="C238" s="846"/>
      <c r="D238" s="844"/>
      <c r="E238" s="844"/>
      <c r="F238" s="844"/>
    </row>
    <row r="239" spans="1:6" ht="29.25" customHeight="1" thickBot="1" x14ac:dyDescent="0.25">
      <c r="A239" s="822"/>
      <c r="B239" s="848" t="s">
        <v>3</v>
      </c>
      <c r="C239" s="846">
        <v>0</v>
      </c>
      <c r="D239" s="844">
        <v>0</v>
      </c>
      <c r="E239" s="844">
        <f>D239*1.03*0.99</f>
        <v>0</v>
      </c>
      <c r="F239" s="844">
        <f>E239*1.03*0.99</f>
        <v>0</v>
      </c>
    </row>
    <row r="240" spans="1:6" ht="29.25" customHeight="1" thickBot="1" x14ac:dyDescent="0.25">
      <c r="A240" s="822"/>
      <c r="B240" s="847" t="s">
        <v>28</v>
      </c>
      <c r="C240" s="846"/>
      <c r="D240" s="852"/>
      <c r="E240" s="852"/>
      <c r="F240" s="852"/>
    </row>
    <row r="241" spans="1:6" ht="29.25" customHeight="1" thickBot="1" x14ac:dyDescent="0.25">
      <c r="A241" s="822"/>
      <c r="B241" s="859" t="s">
        <v>29</v>
      </c>
      <c r="C241" s="846"/>
      <c r="D241" s="853"/>
      <c r="E241" s="852"/>
      <c r="F241" s="852"/>
    </row>
    <row r="242" spans="1:6" ht="29.25" customHeight="1" thickBot="1" x14ac:dyDescent="0.25">
      <c r="A242" s="822"/>
      <c r="B242" s="854" t="s">
        <v>35</v>
      </c>
      <c r="C242" s="846">
        <f>C227</f>
        <v>39500</v>
      </c>
      <c r="D242" s="846">
        <f>D227</f>
        <v>50000</v>
      </c>
      <c r="E242" s="846">
        <f>E227</f>
        <v>30000</v>
      </c>
      <c r="F242" s="846">
        <f>F227</f>
        <v>30000</v>
      </c>
    </row>
    <row r="243" spans="1:6" ht="28.5" customHeight="1" thickBot="1" x14ac:dyDescent="0.25">
      <c r="A243" s="822"/>
      <c r="B243" s="855" t="s">
        <v>27</v>
      </c>
      <c r="C243" s="864">
        <f>IF(C242-C213=0,0,"Error")</f>
        <v>0</v>
      </c>
      <c r="D243" s="864">
        <f>IF(D242-D213=0,0,"Error")</f>
        <v>0</v>
      </c>
      <c r="E243" s="864">
        <f>IF(E242-E213=0,0,"Error")</f>
        <v>0</v>
      </c>
      <c r="F243" s="864">
        <f>IF(F242-F213=0,0,"Error")</f>
        <v>0</v>
      </c>
    </row>
    <row r="244" spans="1:6" ht="23.25" customHeight="1" thickBot="1" x14ac:dyDescent="0.25">
      <c r="A244" s="822"/>
      <c r="B244" s="835" t="s">
        <v>55</v>
      </c>
      <c r="C244" s="1250" t="s">
        <v>1643</v>
      </c>
      <c r="D244" s="1238"/>
      <c r="E244" s="1238"/>
      <c r="F244" s="1260"/>
    </row>
    <row r="245" spans="1:6" ht="60.75" customHeight="1" thickBot="1" x14ac:dyDescent="0.25">
      <c r="A245" s="822"/>
      <c r="B245" s="828" t="s">
        <v>9</v>
      </c>
      <c r="C245" s="1241" t="s">
        <v>1648</v>
      </c>
      <c r="D245" s="1242"/>
      <c r="E245" s="1242"/>
      <c r="F245" s="1270"/>
    </row>
    <row r="246" spans="1:6" ht="13.5" thickBot="1" x14ac:dyDescent="0.25">
      <c r="A246" s="822"/>
      <c r="B246" s="828" t="s">
        <v>13</v>
      </c>
      <c r="C246" s="1244" t="s">
        <v>1647</v>
      </c>
      <c r="D246" s="1245"/>
      <c r="E246" s="1245"/>
      <c r="F246" s="1269"/>
    </row>
    <row r="247" spans="1:6" x14ac:dyDescent="0.2">
      <c r="A247" s="822"/>
      <c r="B247" s="1236"/>
      <c r="C247" s="836">
        <v>2019</v>
      </c>
      <c r="D247" s="836">
        <v>2020</v>
      </c>
      <c r="E247" s="836">
        <v>2021</v>
      </c>
      <c r="F247" s="836">
        <v>2022</v>
      </c>
    </row>
    <row r="248" spans="1:6" ht="13.5" thickBot="1" x14ac:dyDescent="0.25">
      <c r="A248" s="822"/>
      <c r="B248" s="1237"/>
      <c r="C248" s="837" t="s">
        <v>5</v>
      </c>
      <c r="D248" s="837" t="s">
        <v>6</v>
      </c>
      <c r="E248" s="837" t="s">
        <v>6</v>
      </c>
      <c r="F248" s="837" t="s">
        <v>6</v>
      </c>
    </row>
    <row r="249" spans="1:6" ht="13.5" thickBot="1" x14ac:dyDescent="0.25">
      <c r="A249" s="822"/>
      <c r="B249" s="828" t="s">
        <v>8</v>
      </c>
      <c r="C249" s="860">
        <v>755.57</v>
      </c>
      <c r="D249" s="860">
        <v>755.57</v>
      </c>
      <c r="E249" s="860">
        <v>755.57</v>
      </c>
      <c r="F249" s="860">
        <v>755.57</v>
      </c>
    </row>
    <row r="250" spans="1:6" ht="31.5" customHeight="1" thickBot="1" x14ac:dyDescent="0.25">
      <c r="A250" s="822"/>
      <c r="B250" s="838" t="s">
        <v>14</v>
      </c>
      <c r="C250" s="840">
        <v>26000</v>
      </c>
      <c r="D250" s="839">
        <v>45000</v>
      </c>
      <c r="E250" s="839">
        <v>48000</v>
      </c>
      <c r="F250" s="839">
        <v>50000</v>
      </c>
    </row>
    <row r="251" spans="1:6" ht="31.5" customHeight="1" thickBot="1" x14ac:dyDescent="0.25">
      <c r="A251" s="822"/>
      <c r="B251" s="838" t="s">
        <v>20</v>
      </c>
      <c r="C251" s="839">
        <f>C250/C249</f>
        <v>34.411106846486753</v>
      </c>
      <c r="D251" s="839">
        <f>D250/D249</f>
        <v>59.557684926611692</v>
      </c>
      <c r="E251" s="839">
        <f>E250/E249</f>
        <v>63.528197255052476</v>
      </c>
      <c r="F251" s="839">
        <f>F250/F249</f>
        <v>66.175205474012998</v>
      </c>
    </row>
    <row r="252" spans="1:6" ht="31.5" customHeight="1" thickBot="1" x14ac:dyDescent="0.25">
      <c r="A252" s="822"/>
      <c r="B252" s="828" t="s">
        <v>15</v>
      </c>
      <c r="C252" s="860" t="s">
        <v>19</v>
      </c>
      <c r="D252" s="860">
        <f>D249/C249-1</f>
        <v>0</v>
      </c>
      <c r="E252" s="860">
        <f t="shared" ref="E252:F254" si="6">E249/D249-1</f>
        <v>0</v>
      </c>
      <c r="F252" s="860">
        <f t="shared" si="6"/>
        <v>0</v>
      </c>
    </row>
    <row r="253" spans="1:6" ht="31.5" customHeight="1" thickBot="1" x14ac:dyDescent="0.25">
      <c r="A253" s="822"/>
      <c r="B253" s="828" t="s">
        <v>16</v>
      </c>
      <c r="C253" s="860" t="s">
        <v>19</v>
      </c>
      <c r="D253" s="860">
        <f>D250/C250-1</f>
        <v>0.73076923076923084</v>
      </c>
      <c r="E253" s="860">
        <f t="shared" si="6"/>
        <v>6.6666666666666652E-2</v>
      </c>
      <c r="F253" s="860">
        <f t="shared" si="6"/>
        <v>4.1666666666666741E-2</v>
      </c>
    </row>
    <row r="254" spans="1:6" ht="31.5" customHeight="1" thickBot="1" x14ac:dyDescent="0.25">
      <c r="A254" s="822"/>
      <c r="B254" s="828" t="s">
        <v>17</v>
      </c>
      <c r="C254" s="860" t="s">
        <v>19</v>
      </c>
      <c r="D254" s="860">
        <f>D251/C251-1</f>
        <v>0.73076923076923084</v>
      </c>
      <c r="E254" s="860">
        <f t="shared" si="6"/>
        <v>6.6666666666666652E-2</v>
      </c>
      <c r="F254" s="860">
        <f t="shared" si="6"/>
        <v>4.1666666666666741E-2</v>
      </c>
    </row>
    <row r="255" spans="1:6" ht="13.5" thickBot="1" x14ac:dyDescent="0.25">
      <c r="A255" s="822"/>
      <c r="B255" s="1247" t="s">
        <v>1649</v>
      </c>
      <c r="C255" s="1248"/>
      <c r="D255" s="1248"/>
      <c r="E255" s="1248"/>
      <c r="F255" s="1249"/>
    </row>
    <row r="256" spans="1:6" x14ac:dyDescent="0.2">
      <c r="A256" s="822"/>
      <c r="B256" s="1236"/>
      <c r="C256" s="836">
        <v>2019</v>
      </c>
      <c r="D256" s="836">
        <v>2020</v>
      </c>
      <c r="E256" s="836">
        <v>2021</v>
      </c>
      <c r="F256" s="836">
        <v>2022</v>
      </c>
    </row>
    <row r="257" spans="1:6" ht="13.5" thickBot="1" x14ac:dyDescent="0.25">
      <c r="A257" s="822"/>
      <c r="B257" s="1237"/>
      <c r="C257" s="837" t="s">
        <v>5</v>
      </c>
      <c r="D257" s="837" t="s">
        <v>6</v>
      </c>
      <c r="E257" s="837" t="s">
        <v>6</v>
      </c>
      <c r="F257" s="837" t="s">
        <v>6</v>
      </c>
    </row>
    <row r="258" spans="1:6" ht="24" customHeight="1" thickBot="1" x14ac:dyDescent="0.25">
      <c r="A258" s="822"/>
      <c r="B258" s="848" t="s">
        <v>0</v>
      </c>
      <c r="C258" s="844"/>
      <c r="D258" s="844"/>
      <c r="E258" s="844"/>
      <c r="F258" s="844"/>
    </row>
    <row r="259" spans="1:6" ht="24" customHeight="1" thickBot="1" x14ac:dyDescent="0.25">
      <c r="A259" s="822"/>
      <c r="B259" s="847" t="s">
        <v>28</v>
      </c>
      <c r="C259" s="844"/>
      <c r="D259" s="844"/>
      <c r="E259" s="844"/>
      <c r="F259" s="844"/>
    </row>
    <row r="260" spans="1:6" ht="24" customHeight="1" thickBot="1" x14ac:dyDescent="0.25">
      <c r="A260" s="822"/>
      <c r="B260" s="847" t="s">
        <v>29</v>
      </c>
      <c r="C260" s="846"/>
      <c r="D260" s="846"/>
      <c r="E260" s="846"/>
      <c r="F260" s="846"/>
    </row>
    <row r="261" spans="1:6" ht="24" customHeight="1" thickBot="1" x14ac:dyDescent="0.25">
      <c r="A261" s="822"/>
      <c r="B261" s="848" t="s">
        <v>25</v>
      </c>
      <c r="C261" s="844">
        <f>C262</f>
        <v>0</v>
      </c>
      <c r="D261" s="844">
        <f>D262</f>
        <v>0</v>
      </c>
      <c r="E261" s="844">
        <f>E262</f>
        <v>0</v>
      </c>
      <c r="F261" s="844">
        <f>F262</f>
        <v>0</v>
      </c>
    </row>
    <row r="262" spans="1:6" ht="24" customHeight="1" thickBot="1" x14ac:dyDescent="0.25">
      <c r="A262" s="822"/>
      <c r="B262" s="845" t="s">
        <v>28</v>
      </c>
      <c r="C262" s="846"/>
      <c r="D262" s="839"/>
      <c r="E262" s="839"/>
      <c r="F262" s="839"/>
    </row>
    <row r="263" spans="1:6" ht="24" customHeight="1" thickBot="1" x14ac:dyDescent="0.25">
      <c r="A263" s="822"/>
      <c r="B263" s="845" t="s">
        <v>29</v>
      </c>
      <c r="C263" s="846"/>
      <c r="D263" s="844"/>
      <c r="E263" s="844"/>
      <c r="F263" s="844"/>
    </row>
    <row r="264" spans="1:6" ht="24" customHeight="1" thickBot="1" x14ac:dyDescent="0.25">
      <c r="A264" s="822"/>
      <c r="B264" s="843" t="s">
        <v>1</v>
      </c>
      <c r="C264" s="846">
        <v>26000</v>
      </c>
      <c r="D264" s="839">
        <f>SUM(D265)</f>
        <v>45000</v>
      </c>
      <c r="E264" s="839">
        <f>SUM(E265)</f>
        <v>48000</v>
      </c>
      <c r="F264" s="839">
        <f>SUM(F265)</f>
        <v>50000</v>
      </c>
    </row>
    <row r="265" spans="1:6" ht="29.25" customHeight="1" thickBot="1" x14ac:dyDescent="0.25">
      <c r="A265" s="822"/>
      <c r="B265" s="845" t="s">
        <v>28</v>
      </c>
      <c r="C265" s="846">
        <v>26000</v>
      </c>
      <c r="D265" s="839">
        <v>45000</v>
      </c>
      <c r="E265" s="839">
        <v>48000</v>
      </c>
      <c r="F265" s="839">
        <v>50000</v>
      </c>
    </row>
    <row r="266" spans="1:6" ht="29.25" customHeight="1" thickBot="1" x14ac:dyDescent="0.25">
      <c r="A266" s="822"/>
      <c r="B266" s="845" t="s">
        <v>29</v>
      </c>
      <c r="C266" s="846"/>
      <c r="D266" s="844"/>
      <c r="E266" s="844"/>
      <c r="F266" s="844"/>
    </row>
    <row r="267" spans="1:6" ht="29.25" customHeight="1" thickBot="1" x14ac:dyDescent="0.25">
      <c r="A267" s="822"/>
      <c r="B267" s="848" t="s">
        <v>2</v>
      </c>
      <c r="C267" s="846"/>
      <c r="D267" s="844"/>
      <c r="E267" s="844"/>
      <c r="F267" s="844"/>
    </row>
    <row r="268" spans="1:6" ht="29.25" customHeight="1" thickBot="1" x14ac:dyDescent="0.25">
      <c r="A268" s="822"/>
      <c r="B268" s="847" t="s">
        <v>28</v>
      </c>
      <c r="C268" s="846"/>
      <c r="D268" s="844"/>
      <c r="E268" s="844"/>
      <c r="F268" s="844"/>
    </row>
    <row r="269" spans="1:6" ht="29.25" customHeight="1" thickBot="1" x14ac:dyDescent="0.25">
      <c r="A269" s="822"/>
      <c r="B269" s="847" t="s">
        <v>29</v>
      </c>
      <c r="C269" s="846"/>
      <c r="D269" s="844"/>
      <c r="E269" s="844"/>
      <c r="F269" s="844"/>
    </row>
    <row r="270" spans="1:6" ht="29.25" customHeight="1" thickBot="1" x14ac:dyDescent="0.25">
      <c r="A270" s="822"/>
      <c r="B270" s="848" t="s">
        <v>21</v>
      </c>
      <c r="C270" s="846"/>
      <c r="D270" s="844"/>
      <c r="E270" s="844"/>
      <c r="F270" s="844"/>
    </row>
    <row r="271" spans="1:6" ht="29.25" customHeight="1" thickBot="1" x14ac:dyDescent="0.25">
      <c r="A271" s="822"/>
      <c r="B271" s="847" t="s">
        <v>28</v>
      </c>
      <c r="C271" s="846"/>
      <c r="D271" s="844"/>
      <c r="E271" s="844"/>
      <c r="F271" s="844"/>
    </row>
    <row r="272" spans="1:6" ht="24" customHeight="1" thickBot="1" x14ac:dyDescent="0.25">
      <c r="A272" s="822"/>
      <c r="B272" s="847" t="s">
        <v>29</v>
      </c>
      <c r="C272" s="846"/>
      <c r="D272" s="844"/>
      <c r="E272" s="844"/>
      <c r="F272" s="844"/>
    </row>
    <row r="273" spans="1:6" ht="24" customHeight="1" thickBot="1" x14ac:dyDescent="0.25">
      <c r="A273" s="822"/>
      <c r="B273" s="848" t="s">
        <v>22</v>
      </c>
      <c r="C273" s="846">
        <f>C274+C275</f>
        <v>0</v>
      </c>
      <c r="D273" s="844">
        <f>D274+D275</f>
        <v>0</v>
      </c>
      <c r="E273" s="844">
        <f>E274+E275</f>
        <v>0</v>
      </c>
      <c r="F273" s="844">
        <f>F274+F275</f>
        <v>0</v>
      </c>
    </row>
    <row r="274" spans="1:6" ht="24" customHeight="1" thickBot="1" x14ac:dyDescent="0.25">
      <c r="A274" s="822"/>
      <c r="B274" s="847" t="s">
        <v>28</v>
      </c>
      <c r="C274" s="846"/>
      <c r="D274" s="844">
        <v>0</v>
      </c>
      <c r="E274" s="844">
        <v>0</v>
      </c>
      <c r="F274" s="844">
        <v>0</v>
      </c>
    </row>
    <row r="275" spans="1:6" ht="24" customHeight="1" thickBot="1" x14ac:dyDescent="0.25">
      <c r="A275" s="822"/>
      <c r="B275" s="847" t="s">
        <v>29</v>
      </c>
      <c r="C275" s="846"/>
      <c r="D275" s="844"/>
      <c r="E275" s="844"/>
      <c r="F275" s="844"/>
    </row>
    <row r="276" spans="1:6" ht="24" customHeight="1" thickBot="1" x14ac:dyDescent="0.25">
      <c r="A276" s="822"/>
      <c r="B276" s="848" t="s">
        <v>3</v>
      </c>
      <c r="C276" s="846">
        <v>0</v>
      </c>
      <c r="D276" s="844">
        <v>0</v>
      </c>
      <c r="E276" s="844">
        <f>D276*1.03*0.99</f>
        <v>0</v>
      </c>
      <c r="F276" s="844">
        <f>E276*1.03*0.99</f>
        <v>0</v>
      </c>
    </row>
    <row r="277" spans="1:6" ht="27.75" customHeight="1" thickBot="1" x14ac:dyDescent="0.25">
      <c r="A277" s="822"/>
      <c r="B277" s="847" t="s">
        <v>28</v>
      </c>
      <c r="C277" s="846"/>
      <c r="D277" s="852"/>
      <c r="E277" s="852"/>
      <c r="F277" s="852"/>
    </row>
    <row r="278" spans="1:6" ht="27.75" customHeight="1" thickBot="1" x14ac:dyDescent="0.25">
      <c r="A278" s="822"/>
      <c r="B278" s="859" t="s">
        <v>29</v>
      </c>
      <c r="C278" s="846"/>
      <c r="D278" s="853"/>
      <c r="E278" s="852"/>
      <c r="F278" s="852"/>
    </row>
    <row r="279" spans="1:6" ht="27.75" customHeight="1" thickBot="1" x14ac:dyDescent="0.25">
      <c r="A279" s="822"/>
      <c r="B279" s="854" t="s">
        <v>36</v>
      </c>
      <c r="C279" s="846">
        <f>C264</f>
        <v>26000</v>
      </c>
      <c r="D279" s="846">
        <f>D264</f>
        <v>45000</v>
      </c>
      <c r="E279" s="846">
        <f>E264</f>
        <v>48000</v>
      </c>
      <c r="F279" s="846">
        <f>F264</f>
        <v>50000</v>
      </c>
    </row>
    <row r="280" spans="1:6" ht="23.25" customHeight="1" thickBot="1" x14ac:dyDescent="0.25">
      <c r="A280" s="822"/>
      <c r="B280" s="855" t="s">
        <v>27</v>
      </c>
      <c r="C280" s="864">
        <f>IF(C279-C250=0,0,"Error")</f>
        <v>0</v>
      </c>
      <c r="D280" s="864">
        <f>IF(D279-D250=0,0,"Error")</f>
        <v>0</v>
      </c>
      <c r="E280" s="864">
        <f>IF(E279-E250=0,0,"Error")</f>
        <v>0</v>
      </c>
      <c r="F280" s="864">
        <f>IF(F279-F250=0,0,"Error")</f>
        <v>0</v>
      </c>
    </row>
    <row r="281" spans="1:6" ht="27" customHeight="1" thickBot="1" x14ac:dyDescent="0.25">
      <c r="A281" s="822"/>
      <c r="B281" s="835" t="s">
        <v>62</v>
      </c>
      <c r="C281" s="1250" t="s">
        <v>1643</v>
      </c>
      <c r="D281" s="1238"/>
      <c r="E281" s="1238"/>
      <c r="F281" s="1260"/>
    </row>
    <row r="282" spans="1:6" ht="54" customHeight="1" thickBot="1" x14ac:dyDescent="0.25">
      <c r="A282" s="822"/>
      <c r="B282" s="828" t="s">
        <v>9</v>
      </c>
      <c r="C282" s="1266" t="s">
        <v>1650</v>
      </c>
      <c r="D282" s="1267"/>
      <c r="E282" s="1267"/>
      <c r="F282" s="1268"/>
    </row>
    <row r="283" spans="1:6" ht="13.5" thickBot="1" x14ac:dyDescent="0.25">
      <c r="A283" s="822"/>
      <c r="B283" s="828" t="s">
        <v>13</v>
      </c>
      <c r="C283" s="1244" t="s">
        <v>1647</v>
      </c>
      <c r="D283" s="1245"/>
      <c r="E283" s="1245"/>
      <c r="F283" s="1269"/>
    </row>
    <row r="284" spans="1:6" x14ac:dyDescent="0.2">
      <c r="A284" s="822"/>
      <c r="B284" s="1236"/>
      <c r="C284" s="836">
        <v>2019</v>
      </c>
      <c r="D284" s="836">
        <v>2020</v>
      </c>
      <c r="E284" s="836">
        <v>2021</v>
      </c>
      <c r="F284" s="836">
        <v>2022</v>
      </c>
    </row>
    <row r="285" spans="1:6" ht="13.5" thickBot="1" x14ac:dyDescent="0.25">
      <c r="A285" s="822"/>
      <c r="B285" s="1237"/>
      <c r="C285" s="837" t="s">
        <v>5</v>
      </c>
      <c r="D285" s="837" t="s">
        <v>6</v>
      </c>
      <c r="E285" s="837" t="s">
        <v>6</v>
      </c>
      <c r="F285" s="837" t="s">
        <v>6</v>
      </c>
    </row>
    <row r="286" spans="1:6" ht="13.5" thickBot="1" x14ac:dyDescent="0.25">
      <c r="A286" s="822"/>
      <c r="B286" s="828" t="s">
        <v>8</v>
      </c>
      <c r="C286" s="860">
        <v>768.8</v>
      </c>
      <c r="D286" s="860">
        <v>768.8</v>
      </c>
      <c r="E286" s="860">
        <v>768.8</v>
      </c>
      <c r="F286" s="860">
        <v>768.8</v>
      </c>
    </row>
    <row r="287" spans="1:6" ht="21.75" customHeight="1" thickBot="1" x14ac:dyDescent="0.25">
      <c r="A287" s="822"/>
      <c r="B287" s="828" t="s">
        <v>14</v>
      </c>
      <c r="C287" s="840">
        <v>25000</v>
      </c>
      <c r="D287" s="839">
        <v>45000</v>
      </c>
      <c r="E287" s="839">
        <v>45000</v>
      </c>
      <c r="F287" s="839">
        <v>50000</v>
      </c>
    </row>
    <row r="288" spans="1:6" ht="21.75" customHeight="1" thickBot="1" x14ac:dyDescent="0.25">
      <c r="A288" s="822"/>
      <c r="B288" s="828" t="s">
        <v>20</v>
      </c>
      <c r="C288" s="860">
        <f>C287/C286</f>
        <v>32.518210197710722</v>
      </c>
      <c r="D288" s="860">
        <f>D287/D286</f>
        <v>58.532778355879294</v>
      </c>
      <c r="E288" s="860">
        <f>E287/E286</f>
        <v>58.532778355879294</v>
      </c>
      <c r="F288" s="860">
        <f>F287/F286</f>
        <v>65.036420395421445</v>
      </c>
    </row>
    <row r="289" spans="1:6" ht="21.75" customHeight="1" thickBot="1" x14ac:dyDescent="0.25">
      <c r="A289" s="822"/>
      <c r="B289" s="828" t="s">
        <v>15</v>
      </c>
      <c r="C289" s="860" t="s">
        <v>19</v>
      </c>
      <c r="D289" s="860">
        <f>D286/C286-1</f>
        <v>0</v>
      </c>
      <c r="E289" s="860">
        <f t="shared" ref="E289:F291" si="7">E286/D286-1</f>
        <v>0</v>
      </c>
      <c r="F289" s="860">
        <f t="shared" si="7"/>
        <v>0</v>
      </c>
    </row>
    <row r="290" spans="1:6" ht="21.75" customHeight="1" thickBot="1" x14ac:dyDescent="0.25">
      <c r="A290" s="822"/>
      <c r="B290" s="828" t="s">
        <v>16</v>
      </c>
      <c r="C290" s="860" t="s">
        <v>19</v>
      </c>
      <c r="D290" s="860">
        <f>D287/C287-1</f>
        <v>0.8</v>
      </c>
      <c r="E290" s="860">
        <f t="shared" si="7"/>
        <v>0</v>
      </c>
      <c r="F290" s="860">
        <f t="shared" si="7"/>
        <v>0.11111111111111116</v>
      </c>
    </row>
    <row r="291" spans="1:6" ht="21.75" customHeight="1" thickBot="1" x14ac:dyDescent="0.25">
      <c r="A291" s="822"/>
      <c r="B291" s="828" t="s">
        <v>17</v>
      </c>
      <c r="C291" s="860" t="s">
        <v>19</v>
      </c>
      <c r="D291" s="860">
        <f>D288/C288-1</f>
        <v>0.79999999999999982</v>
      </c>
      <c r="E291" s="860">
        <f t="shared" si="7"/>
        <v>0</v>
      </c>
      <c r="F291" s="860">
        <f t="shared" si="7"/>
        <v>0.11111111111111116</v>
      </c>
    </row>
    <row r="292" spans="1:6" ht="13.5" thickBot="1" x14ac:dyDescent="0.25">
      <c r="A292" s="822"/>
      <c r="B292" s="1247" t="s">
        <v>1651</v>
      </c>
      <c r="C292" s="1248"/>
      <c r="D292" s="1248"/>
      <c r="E292" s="1248"/>
      <c r="F292" s="1249"/>
    </row>
    <row r="293" spans="1:6" x14ac:dyDescent="0.2">
      <c r="A293" s="822"/>
      <c r="B293" s="1236"/>
      <c r="C293" s="836">
        <v>2018</v>
      </c>
      <c r="D293" s="836">
        <v>2019</v>
      </c>
      <c r="E293" s="836">
        <v>2020</v>
      </c>
      <c r="F293" s="836">
        <v>2021</v>
      </c>
    </row>
    <row r="294" spans="1:6" ht="13.5" thickBot="1" x14ac:dyDescent="0.25">
      <c r="A294" s="822"/>
      <c r="B294" s="1237"/>
      <c r="C294" s="837" t="s">
        <v>5</v>
      </c>
      <c r="D294" s="837" t="s">
        <v>6</v>
      </c>
      <c r="E294" s="837" t="s">
        <v>6</v>
      </c>
      <c r="F294" s="837" t="s">
        <v>6</v>
      </c>
    </row>
    <row r="295" spans="1:6" ht="26.25" customHeight="1" thickBot="1" x14ac:dyDescent="0.25">
      <c r="A295" s="822"/>
      <c r="B295" s="848" t="s">
        <v>0</v>
      </c>
      <c r="C295" s="844"/>
      <c r="D295" s="844"/>
      <c r="E295" s="844"/>
      <c r="F295" s="844"/>
    </row>
    <row r="296" spans="1:6" ht="26.25" customHeight="1" thickBot="1" x14ac:dyDescent="0.25">
      <c r="A296" s="822"/>
      <c r="B296" s="847" t="s">
        <v>28</v>
      </c>
      <c r="C296" s="844"/>
      <c r="D296" s="844"/>
      <c r="E296" s="844"/>
      <c r="F296" s="844"/>
    </row>
    <row r="297" spans="1:6" ht="26.25" customHeight="1" thickBot="1" x14ac:dyDescent="0.25">
      <c r="A297" s="822"/>
      <c r="B297" s="847" t="s">
        <v>29</v>
      </c>
      <c r="C297" s="846"/>
      <c r="D297" s="846"/>
      <c r="E297" s="846"/>
      <c r="F297" s="846"/>
    </row>
    <row r="298" spans="1:6" ht="26.25" customHeight="1" thickBot="1" x14ac:dyDescent="0.25">
      <c r="A298" s="822"/>
      <c r="B298" s="848" t="s">
        <v>25</v>
      </c>
      <c r="C298" s="844">
        <f>C299</f>
        <v>0</v>
      </c>
      <c r="D298" s="844">
        <f>D299</f>
        <v>0</v>
      </c>
      <c r="E298" s="844">
        <f>E299</f>
        <v>0</v>
      </c>
      <c r="F298" s="844">
        <f>F299</f>
        <v>0</v>
      </c>
    </row>
    <row r="299" spans="1:6" ht="26.25" customHeight="1" thickBot="1" x14ac:dyDescent="0.25">
      <c r="A299" s="822"/>
      <c r="B299" s="847" t="s">
        <v>28</v>
      </c>
      <c r="C299" s="846"/>
      <c r="D299" s="839"/>
      <c r="E299" s="839"/>
      <c r="F299" s="839"/>
    </row>
    <row r="300" spans="1:6" ht="26.25" customHeight="1" thickBot="1" x14ac:dyDescent="0.25">
      <c r="A300" s="822"/>
      <c r="B300" s="845" t="s">
        <v>29</v>
      </c>
      <c r="C300" s="846"/>
      <c r="D300" s="844"/>
      <c r="E300" s="844"/>
      <c r="F300" s="844"/>
    </row>
    <row r="301" spans="1:6" ht="26.25" customHeight="1" thickBot="1" x14ac:dyDescent="0.25">
      <c r="A301" s="822"/>
      <c r="B301" s="843" t="s">
        <v>1</v>
      </c>
      <c r="C301" s="846">
        <v>25000</v>
      </c>
      <c r="D301" s="839">
        <f>SUM(D302)</f>
        <v>45000</v>
      </c>
      <c r="E301" s="839">
        <f>SUM(E302)</f>
        <v>45000</v>
      </c>
      <c r="F301" s="839">
        <f>SUM(F302)</f>
        <v>50000</v>
      </c>
    </row>
    <row r="302" spans="1:6" ht="26.25" customHeight="1" thickBot="1" x14ac:dyDescent="0.25">
      <c r="A302" s="822"/>
      <c r="B302" s="845" t="s">
        <v>28</v>
      </c>
      <c r="C302" s="846">
        <v>25000</v>
      </c>
      <c r="D302" s="839">
        <v>45000</v>
      </c>
      <c r="E302" s="839">
        <v>45000</v>
      </c>
      <c r="F302" s="839">
        <v>50000</v>
      </c>
    </row>
    <row r="303" spans="1:6" ht="26.25" customHeight="1" thickBot="1" x14ac:dyDescent="0.25">
      <c r="A303" s="822"/>
      <c r="B303" s="845" t="s">
        <v>29</v>
      </c>
      <c r="C303" s="846"/>
      <c r="D303" s="844"/>
      <c r="E303" s="844"/>
      <c r="F303" s="844"/>
    </row>
    <row r="304" spans="1:6" ht="26.25" customHeight="1" thickBot="1" x14ac:dyDescent="0.25">
      <c r="A304" s="822"/>
      <c r="B304" s="848" t="s">
        <v>2</v>
      </c>
      <c r="C304" s="846"/>
      <c r="D304" s="844"/>
      <c r="E304" s="844"/>
      <c r="F304" s="844"/>
    </row>
    <row r="305" spans="1:6" ht="25.5" customHeight="1" thickBot="1" x14ac:dyDescent="0.25">
      <c r="A305" s="822"/>
      <c r="B305" s="847" t="s">
        <v>28</v>
      </c>
      <c r="C305" s="846"/>
      <c r="D305" s="844"/>
      <c r="E305" s="844"/>
      <c r="F305" s="844"/>
    </row>
    <row r="306" spans="1:6" ht="25.5" customHeight="1" thickBot="1" x14ac:dyDescent="0.25">
      <c r="A306" s="822"/>
      <c r="B306" s="847" t="s">
        <v>29</v>
      </c>
      <c r="C306" s="846"/>
      <c r="D306" s="844"/>
      <c r="E306" s="844"/>
      <c r="F306" s="844"/>
    </row>
    <row r="307" spans="1:6" ht="25.5" customHeight="1" thickBot="1" x14ac:dyDescent="0.25">
      <c r="A307" s="822"/>
      <c r="B307" s="848" t="s">
        <v>21</v>
      </c>
      <c r="C307" s="846"/>
      <c r="D307" s="844"/>
      <c r="E307" s="844"/>
      <c r="F307" s="844"/>
    </row>
    <row r="308" spans="1:6" ht="25.5" customHeight="1" thickBot="1" x14ac:dyDescent="0.25">
      <c r="A308" s="822"/>
      <c r="B308" s="847" t="s">
        <v>28</v>
      </c>
      <c r="C308" s="846"/>
      <c r="D308" s="844"/>
      <c r="E308" s="844"/>
      <c r="F308" s="844"/>
    </row>
    <row r="309" spans="1:6" ht="25.5" customHeight="1" thickBot="1" x14ac:dyDescent="0.25">
      <c r="A309" s="822"/>
      <c r="B309" s="847" t="s">
        <v>29</v>
      </c>
      <c r="C309" s="846"/>
      <c r="D309" s="844"/>
      <c r="E309" s="844"/>
      <c r="F309" s="844"/>
    </row>
    <row r="310" spans="1:6" ht="25.5" customHeight="1" thickBot="1" x14ac:dyDescent="0.25">
      <c r="A310" s="822"/>
      <c r="B310" s="848" t="s">
        <v>22</v>
      </c>
      <c r="C310" s="846">
        <f>C311+C312</f>
        <v>0</v>
      </c>
      <c r="D310" s="844">
        <f>D311+D312</f>
        <v>0</v>
      </c>
      <c r="E310" s="844">
        <f>E311+E312</f>
        <v>0</v>
      </c>
      <c r="F310" s="844">
        <f>F311+F312</f>
        <v>0</v>
      </c>
    </row>
    <row r="311" spans="1:6" ht="25.5" customHeight="1" thickBot="1" x14ac:dyDescent="0.25">
      <c r="A311" s="822"/>
      <c r="B311" s="847" t="s">
        <v>28</v>
      </c>
      <c r="C311" s="846"/>
      <c r="D311" s="844">
        <v>0</v>
      </c>
      <c r="E311" s="844">
        <v>0</v>
      </c>
      <c r="F311" s="844">
        <v>0</v>
      </c>
    </row>
    <row r="312" spans="1:6" ht="25.5" customHeight="1" thickBot="1" x14ac:dyDescent="0.25">
      <c r="A312" s="822"/>
      <c r="B312" s="847" t="s">
        <v>29</v>
      </c>
      <c r="C312" s="846"/>
      <c r="D312" s="844"/>
      <c r="E312" s="844"/>
      <c r="F312" s="844"/>
    </row>
    <row r="313" spans="1:6" ht="25.5" customHeight="1" thickBot="1" x14ac:dyDescent="0.25">
      <c r="A313" s="822"/>
      <c r="B313" s="848" t="s">
        <v>3</v>
      </c>
      <c r="C313" s="846">
        <v>0</v>
      </c>
      <c r="D313" s="844">
        <v>0</v>
      </c>
      <c r="E313" s="844">
        <f>D313*1.03*0.99</f>
        <v>0</v>
      </c>
      <c r="F313" s="844">
        <f>E313*1.03*0.99</f>
        <v>0</v>
      </c>
    </row>
    <row r="314" spans="1:6" ht="30" customHeight="1" thickBot="1" x14ac:dyDescent="0.25">
      <c r="A314" s="822"/>
      <c r="B314" s="847" t="s">
        <v>28</v>
      </c>
      <c r="C314" s="846"/>
      <c r="D314" s="852"/>
      <c r="E314" s="852"/>
      <c r="F314" s="852"/>
    </row>
    <row r="315" spans="1:6" ht="30" customHeight="1" thickBot="1" x14ac:dyDescent="0.25">
      <c r="A315" s="822"/>
      <c r="B315" s="859" t="s">
        <v>29</v>
      </c>
      <c r="C315" s="846"/>
      <c r="D315" s="853"/>
      <c r="E315" s="852"/>
      <c r="F315" s="852"/>
    </row>
    <row r="316" spans="1:6" ht="24" customHeight="1" thickBot="1" x14ac:dyDescent="0.25">
      <c r="A316" s="822"/>
      <c r="B316" s="854" t="s">
        <v>63</v>
      </c>
      <c r="C316" s="846">
        <f>C301</f>
        <v>25000</v>
      </c>
      <c r="D316" s="846">
        <f>D301</f>
        <v>45000</v>
      </c>
      <c r="E316" s="846">
        <f>E301</f>
        <v>45000</v>
      </c>
      <c r="F316" s="846">
        <f>F301</f>
        <v>50000</v>
      </c>
    </row>
    <row r="317" spans="1:6" ht="13.5" thickBot="1" x14ac:dyDescent="0.25">
      <c r="A317" s="822"/>
      <c r="B317" s="855" t="s">
        <v>27</v>
      </c>
      <c r="C317" s="864">
        <f>IF(C316-C287=0,0,"Error")</f>
        <v>0</v>
      </c>
      <c r="D317" s="864">
        <f>IF(D316-D287=0,0,"Error")</f>
        <v>0</v>
      </c>
      <c r="E317" s="864">
        <f>IF(E316-E287=0,0,"Error")</f>
        <v>0</v>
      </c>
      <c r="F317" s="864">
        <f>IF(F316-F287=0,0,"Error")</f>
        <v>0</v>
      </c>
    </row>
    <row r="318" spans="1:6" ht="13.5" thickBot="1" x14ac:dyDescent="0.25">
      <c r="A318" s="822"/>
      <c r="B318" s="1283" t="s">
        <v>1652</v>
      </c>
      <c r="C318" s="1284"/>
      <c r="D318" s="1284"/>
      <c r="E318" s="1284"/>
      <c r="F318" s="1285"/>
    </row>
    <row r="319" spans="1:6" ht="30" customHeight="1" thickBot="1" x14ac:dyDescent="0.25">
      <c r="A319" s="822"/>
      <c r="B319" s="835" t="s">
        <v>24</v>
      </c>
      <c r="C319" s="1250" t="s">
        <v>1653</v>
      </c>
      <c r="D319" s="1238"/>
      <c r="E319" s="1238"/>
      <c r="F319" s="1260"/>
    </row>
    <row r="320" spans="1:6" ht="66" customHeight="1" thickBot="1" x14ac:dyDescent="0.25">
      <c r="A320" s="822"/>
      <c r="B320" s="828" t="s">
        <v>9</v>
      </c>
      <c r="C320" s="1286" t="s">
        <v>1654</v>
      </c>
      <c r="D320" s="1287"/>
      <c r="E320" s="1287"/>
      <c r="F320" s="1287"/>
    </row>
    <row r="321" spans="1:6" ht="13.5" thickBot="1" x14ac:dyDescent="0.25">
      <c r="A321" s="822"/>
      <c r="B321" s="828" t="s">
        <v>13</v>
      </c>
      <c r="C321" s="1244" t="s">
        <v>1655</v>
      </c>
      <c r="D321" s="1245"/>
      <c r="E321" s="1245"/>
      <c r="F321" s="1246"/>
    </row>
    <row r="322" spans="1:6" x14ac:dyDescent="0.2">
      <c r="A322" s="822"/>
      <c r="B322" s="1236"/>
      <c r="C322" s="836">
        <v>2019</v>
      </c>
      <c r="D322" s="836">
        <v>2020</v>
      </c>
      <c r="E322" s="836">
        <v>2021</v>
      </c>
      <c r="F322" s="836">
        <v>2022</v>
      </c>
    </row>
    <row r="323" spans="1:6" ht="13.5" thickBot="1" x14ac:dyDescent="0.25">
      <c r="A323" s="822"/>
      <c r="B323" s="1237"/>
      <c r="C323" s="837" t="s">
        <v>5</v>
      </c>
      <c r="D323" s="837" t="s">
        <v>6</v>
      </c>
      <c r="E323" s="837" t="s">
        <v>6</v>
      </c>
      <c r="F323" s="837" t="s">
        <v>6</v>
      </c>
    </row>
    <row r="324" spans="1:6" ht="13.5" thickBot="1" x14ac:dyDescent="0.25">
      <c r="A324" s="822"/>
      <c r="B324" s="838" t="s">
        <v>8</v>
      </c>
      <c r="C324" s="841">
        <v>2153</v>
      </c>
      <c r="D324" s="841">
        <v>2153</v>
      </c>
      <c r="E324" s="841">
        <v>2153</v>
      </c>
      <c r="F324" s="841">
        <v>2153</v>
      </c>
    </row>
    <row r="325" spans="1:6" ht="22.5" customHeight="1" thickBot="1" x14ac:dyDescent="0.25">
      <c r="A325" s="822"/>
      <c r="B325" s="838" t="s">
        <v>14</v>
      </c>
      <c r="C325" s="840">
        <v>276494</v>
      </c>
      <c r="D325" s="839">
        <v>332900</v>
      </c>
      <c r="E325" s="839">
        <v>280173</v>
      </c>
      <c r="F325" s="839">
        <v>270000</v>
      </c>
    </row>
    <row r="326" spans="1:6" ht="22.5" customHeight="1" thickBot="1" x14ac:dyDescent="0.25">
      <c r="A326" s="822"/>
      <c r="B326" s="838" t="s">
        <v>20</v>
      </c>
      <c r="C326" s="839">
        <f>C325/C324</f>
        <v>128.42266604737574</v>
      </c>
      <c r="D326" s="839">
        <f>D325/D324</f>
        <v>154.62145843009753</v>
      </c>
      <c r="E326" s="839">
        <f>E325/E324</f>
        <v>130.13144449605201</v>
      </c>
      <c r="F326" s="839">
        <f>F325/F324</f>
        <v>125.40640966093822</v>
      </c>
    </row>
    <row r="327" spans="1:6" ht="22.5" customHeight="1" thickBot="1" x14ac:dyDescent="0.25">
      <c r="A327" s="822"/>
      <c r="B327" s="838" t="s">
        <v>15</v>
      </c>
      <c r="C327" s="860" t="s">
        <v>19</v>
      </c>
      <c r="D327" s="860">
        <f>D324/C324-1</f>
        <v>0</v>
      </c>
      <c r="E327" s="860">
        <f t="shared" ref="E327:F329" si="8">E324/D324-1</f>
        <v>0</v>
      </c>
      <c r="F327" s="860">
        <f t="shared" si="8"/>
        <v>0</v>
      </c>
    </row>
    <row r="328" spans="1:6" ht="22.5" customHeight="1" thickBot="1" x14ac:dyDescent="0.25">
      <c r="A328" s="822"/>
      <c r="B328" s="838" t="s">
        <v>16</v>
      </c>
      <c r="C328" s="860" t="s">
        <v>19</v>
      </c>
      <c r="D328" s="860">
        <f>D325/C325-1</f>
        <v>0.20400442685917231</v>
      </c>
      <c r="E328" s="860">
        <f t="shared" si="8"/>
        <v>-0.15838690297386604</v>
      </c>
      <c r="F328" s="860">
        <f t="shared" si="8"/>
        <v>-3.6309708644301941E-2</v>
      </c>
    </row>
    <row r="329" spans="1:6" ht="22.5" customHeight="1" thickBot="1" x14ac:dyDescent="0.25">
      <c r="A329" s="822"/>
      <c r="B329" s="828" t="s">
        <v>17</v>
      </c>
      <c r="C329" s="860" t="s">
        <v>19</v>
      </c>
      <c r="D329" s="860">
        <f>D326/C326-1</f>
        <v>0.20400442685917253</v>
      </c>
      <c r="E329" s="860">
        <f t="shared" si="8"/>
        <v>-0.15838690297386604</v>
      </c>
      <c r="F329" s="860">
        <f t="shared" si="8"/>
        <v>-3.630970864430183E-2</v>
      </c>
    </row>
    <row r="330" spans="1:6" ht="13.5" thickBot="1" x14ac:dyDescent="0.25">
      <c r="A330" s="822"/>
      <c r="B330" s="1247" t="s">
        <v>1656</v>
      </c>
      <c r="C330" s="1248"/>
      <c r="D330" s="1248"/>
      <c r="E330" s="1248"/>
      <c r="F330" s="1249"/>
    </row>
    <row r="331" spans="1:6" x14ac:dyDescent="0.2">
      <c r="A331" s="822"/>
      <c r="B331" s="1236"/>
      <c r="C331" s="836">
        <v>2019</v>
      </c>
      <c r="D331" s="836">
        <v>2020</v>
      </c>
      <c r="E331" s="836">
        <v>2021</v>
      </c>
      <c r="F331" s="836">
        <v>2022</v>
      </c>
    </row>
    <row r="332" spans="1:6" ht="13.5" thickBot="1" x14ac:dyDescent="0.25">
      <c r="A332" s="822"/>
      <c r="B332" s="1237"/>
      <c r="C332" s="837" t="s">
        <v>5</v>
      </c>
      <c r="D332" s="837" t="s">
        <v>6</v>
      </c>
      <c r="E332" s="837" t="s">
        <v>6</v>
      </c>
      <c r="F332" s="837" t="s">
        <v>6</v>
      </c>
    </row>
    <row r="333" spans="1:6" ht="18" customHeight="1" thickBot="1" x14ac:dyDescent="0.25">
      <c r="A333" s="822"/>
      <c r="B333" s="848" t="s">
        <v>0</v>
      </c>
      <c r="C333" s="844"/>
      <c r="D333" s="844"/>
      <c r="E333" s="844"/>
      <c r="F333" s="844"/>
    </row>
    <row r="334" spans="1:6" ht="18" customHeight="1" thickBot="1" x14ac:dyDescent="0.25">
      <c r="A334" s="822"/>
      <c r="B334" s="847" t="s">
        <v>28</v>
      </c>
      <c r="C334" s="844"/>
      <c r="D334" s="844"/>
      <c r="E334" s="844"/>
      <c r="F334" s="844"/>
    </row>
    <row r="335" spans="1:6" ht="18" customHeight="1" thickBot="1" x14ac:dyDescent="0.25">
      <c r="A335" s="822"/>
      <c r="B335" s="847" t="s">
        <v>29</v>
      </c>
      <c r="C335" s="846"/>
      <c r="D335" s="846"/>
      <c r="E335" s="846"/>
      <c r="F335" s="846"/>
    </row>
    <row r="336" spans="1:6" ht="18" customHeight="1" thickBot="1" x14ac:dyDescent="0.25">
      <c r="A336" s="822"/>
      <c r="B336" s="848" t="s">
        <v>25</v>
      </c>
      <c r="C336" s="844">
        <f>C337</f>
        <v>0</v>
      </c>
      <c r="D336" s="844">
        <f>D337</f>
        <v>0</v>
      </c>
      <c r="E336" s="844">
        <f>E337</f>
        <v>0</v>
      </c>
      <c r="F336" s="844">
        <f>F337</f>
        <v>0</v>
      </c>
    </row>
    <row r="337" spans="1:6" ht="18" customHeight="1" thickBot="1" x14ac:dyDescent="0.25">
      <c r="A337" s="822"/>
      <c r="B337" s="845" t="s">
        <v>28</v>
      </c>
      <c r="C337" s="846"/>
      <c r="D337" s="839"/>
      <c r="E337" s="839"/>
      <c r="F337" s="839"/>
    </row>
    <row r="338" spans="1:6" ht="18" customHeight="1" thickBot="1" x14ac:dyDescent="0.25">
      <c r="A338" s="822"/>
      <c r="B338" s="845" t="s">
        <v>29</v>
      </c>
      <c r="C338" s="846"/>
      <c r="D338" s="844"/>
      <c r="E338" s="844"/>
      <c r="F338" s="844"/>
    </row>
    <row r="339" spans="1:6" ht="18" customHeight="1" thickBot="1" x14ac:dyDescent="0.25">
      <c r="A339" s="822"/>
      <c r="B339" s="863" t="s">
        <v>1</v>
      </c>
      <c r="C339" s="865">
        <v>276494</v>
      </c>
      <c r="D339" s="866">
        <f>SUM(D340:D341)</f>
        <v>332900</v>
      </c>
      <c r="E339" s="866">
        <f>SUM(E340:E341)</f>
        <v>280173</v>
      </c>
      <c r="F339" s="866">
        <f>SUM(F340:F341)</f>
        <v>270000</v>
      </c>
    </row>
    <row r="340" spans="1:6" ht="18" customHeight="1" thickBot="1" x14ac:dyDescent="0.25">
      <c r="A340" s="822"/>
      <c r="B340" s="845" t="s">
        <v>28</v>
      </c>
      <c r="C340" s="846">
        <v>276494</v>
      </c>
      <c r="D340" s="844">
        <v>332900</v>
      </c>
      <c r="E340" s="844">
        <v>280173</v>
      </c>
      <c r="F340" s="844">
        <v>270000</v>
      </c>
    </row>
    <row r="341" spans="1:6" ht="18" customHeight="1" thickBot="1" x14ac:dyDescent="0.25">
      <c r="A341" s="822"/>
      <c r="B341" s="845" t="s">
        <v>29</v>
      </c>
      <c r="C341" s="844"/>
      <c r="D341" s="839"/>
      <c r="E341" s="839"/>
      <c r="F341" s="839"/>
    </row>
    <row r="342" spans="1:6" ht="18" customHeight="1" thickBot="1" x14ac:dyDescent="0.25">
      <c r="A342" s="822"/>
      <c r="B342" s="843" t="s">
        <v>2</v>
      </c>
      <c r="C342" s="846"/>
      <c r="D342" s="844"/>
      <c r="E342" s="844"/>
      <c r="F342" s="844"/>
    </row>
    <row r="343" spans="1:6" ht="21" customHeight="1" thickBot="1" x14ac:dyDescent="0.25">
      <c r="A343" s="822"/>
      <c r="B343" s="845" t="s">
        <v>28</v>
      </c>
      <c r="C343" s="846"/>
      <c r="D343" s="844"/>
      <c r="E343" s="844"/>
      <c r="F343" s="844"/>
    </row>
    <row r="344" spans="1:6" ht="21" customHeight="1" thickBot="1" x14ac:dyDescent="0.25">
      <c r="A344" s="822"/>
      <c r="B344" s="845" t="s">
        <v>29</v>
      </c>
      <c r="C344" s="846"/>
      <c r="D344" s="844"/>
      <c r="E344" s="844"/>
      <c r="F344" s="844"/>
    </row>
    <row r="345" spans="1:6" ht="21" customHeight="1" thickBot="1" x14ac:dyDescent="0.25">
      <c r="A345" s="822"/>
      <c r="B345" s="848" t="s">
        <v>21</v>
      </c>
      <c r="C345" s="846"/>
      <c r="D345" s="844"/>
      <c r="E345" s="844"/>
      <c r="F345" s="844"/>
    </row>
    <row r="346" spans="1:6" ht="21" customHeight="1" thickBot="1" x14ac:dyDescent="0.25">
      <c r="A346" s="822"/>
      <c r="B346" s="847" t="s">
        <v>28</v>
      </c>
      <c r="C346" s="846"/>
      <c r="D346" s="844"/>
      <c r="E346" s="844"/>
      <c r="F346" s="844"/>
    </row>
    <row r="347" spans="1:6" ht="21" customHeight="1" thickBot="1" x14ac:dyDescent="0.25">
      <c r="A347" s="822"/>
      <c r="B347" s="847" t="s">
        <v>29</v>
      </c>
      <c r="C347" s="846"/>
      <c r="D347" s="844"/>
      <c r="E347" s="844"/>
      <c r="F347" s="844"/>
    </row>
    <row r="348" spans="1:6" ht="21" customHeight="1" thickBot="1" x14ac:dyDescent="0.25">
      <c r="A348" s="822"/>
      <c r="B348" s="848" t="s">
        <v>22</v>
      </c>
      <c r="C348" s="846">
        <f>C349+C350</f>
        <v>0</v>
      </c>
      <c r="D348" s="844">
        <f>D349+D350</f>
        <v>0</v>
      </c>
      <c r="E348" s="844">
        <f>E349+E350</f>
        <v>0</v>
      </c>
      <c r="F348" s="844">
        <f>F349+F350</f>
        <v>0</v>
      </c>
    </row>
    <row r="349" spans="1:6" ht="21" customHeight="1" thickBot="1" x14ac:dyDescent="0.25">
      <c r="A349" s="822"/>
      <c r="B349" s="847" t="s">
        <v>28</v>
      </c>
      <c r="C349" s="846"/>
      <c r="D349" s="844">
        <v>0</v>
      </c>
      <c r="E349" s="844">
        <v>0</v>
      </c>
      <c r="F349" s="844">
        <v>0</v>
      </c>
    </row>
    <row r="350" spans="1:6" ht="21" customHeight="1" thickBot="1" x14ac:dyDescent="0.25">
      <c r="A350" s="822"/>
      <c r="B350" s="847" t="s">
        <v>29</v>
      </c>
      <c r="C350" s="846"/>
      <c r="D350" s="844"/>
      <c r="E350" s="844"/>
      <c r="F350" s="844"/>
    </row>
    <row r="351" spans="1:6" ht="21" customHeight="1" thickBot="1" x14ac:dyDescent="0.25">
      <c r="A351" s="822"/>
      <c r="B351" s="848" t="s">
        <v>3</v>
      </c>
      <c r="C351" s="846">
        <v>0</v>
      </c>
      <c r="D351" s="844">
        <v>0</v>
      </c>
      <c r="E351" s="844">
        <f>D351*1.03*0.99</f>
        <v>0</v>
      </c>
      <c r="F351" s="844">
        <f>E351*1.03*0.99</f>
        <v>0</v>
      </c>
    </row>
    <row r="352" spans="1:6" ht="21" customHeight="1" thickBot="1" x14ac:dyDescent="0.25">
      <c r="A352" s="822"/>
      <c r="B352" s="847" t="s">
        <v>28</v>
      </c>
      <c r="C352" s="846"/>
      <c r="D352" s="852"/>
      <c r="E352" s="852"/>
      <c r="F352" s="852"/>
    </row>
    <row r="353" spans="1:6" ht="21" customHeight="1" thickBot="1" x14ac:dyDescent="0.25">
      <c r="A353" s="822"/>
      <c r="B353" s="847" t="s">
        <v>29</v>
      </c>
      <c r="C353" s="846"/>
      <c r="D353" s="853"/>
      <c r="E353" s="852"/>
      <c r="F353" s="852"/>
    </row>
    <row r="354" spans="1:6" ht="21" customHeight="1" thickBot="1" x14ac:dyDescent="0.25">
      <c r="A354" s="822"/>
      <c r="B354" s="848" t="s">
        <v>21</v>
      </c>
      <c r="C354" s="846"/>
      <c r="D354" s="844"/>
      <c r="E354" s="844"/>
      <c r="F354" s="844"/>
    </row>
    <row r="355" spans="1:6" ht="21" customHeight="1" thickBot="1" x14ac:dyDescent="0.25">
      <c r="A355" s="822"/>
      <c r="B355" s="848" t="s">
        <v>22</v>
      </c>
      <c r="C355" s="846"/>
      <c r="D355" s="844"/>
      <c r="E355" s="844"/>
      <c r="F355" s="844"/>
    </row>
    <row r="356" spans="1:6" ht="28.5" customHeight="1" thickBot="1" x14ac:dyDescent="0.25">
      <c r="A356" s="822"/>
      <c r="B356" s="867" t="s">
        <v>3</v>
      </c>
      <c r="C356" s="846"/>
      <c r="D356" s="844"/>
      <c r="E356" s="844"/>
      <c r="F356" s="844"/>
    </row>
    <row r="357" spans="1:6" ht="25.5" customHeight="1" thickBot="1" x14ac:dyDescent="0.25">
      <c r="A357" s="822"/>
      <c r="B357" s="854" t="s">
        <v>26</v>
      </c>
      <c r="C357" s="846">
        <f>C339</f>
        <v>276494</v>
      </c>
      <c r="D357" s="846">
        <f>D339</f>
        <v>332900</v>
      </c>
      <c r="E357" s="846">
        <f>E339</f>
        <v>280173</v>
      </c>
      <c r="F357" s="846">
        <f>F339</f>
        <v>270000</v>
      </c>
    </row>
    <row r="358" spans="1:6" ht="13.5" thickBot="1" x14ac:dyDescent="0.25">
      <c r="A358" s="822"/>
      <c r="B358" s="855" t="s">
        <v>27</v>
      </c>
      <c r="C358" s="864">
        <f>IF(C357-C325=0,0,"Error")</f>
        <v>0</v>
      </c>
      <c r="D358" s="864">
        <f>IF(D357-D325=0,0,"Error")</f>
        <v>0</v>
      </c>
      <c r="E358" s="864">
        <f>IF(E357-E325=0,0,"Error")</f>
        <v>0</v>
      </c>
      <c r="F358" s="864">
        <f>IF(F357-F325=0,0,"Error")</f>
        <v>0</v>
      </c>
    </row>
    <row r="359" spans="1:6" ht="27.75" customHeight="1" thickBot="1" x14ac:dyDescent="0.25">
      <c r="A359" s="822"/>
      <c r="B359" s="835" t="s">
        <v>40</v>
      </c>
      <c r="C359" s="1274" t="s">
        <v>1657</v>
      </c>
      <c r="D359" s="1275"/>
      <c r="E359" s="1275"/>
      <c r="F359" s="1276"/>
    </row>
    <row r="360" spans="1:6" ht="53.25" customHeight="1" thickBot="1" x14ac:dyDescent="0.25">
      <c r="A360" s="822"/>
      <c r="B360" s="868" t="s">
        <v>9</v>
      </c>
      <c r="C360" s="1280" t="s">
        <v>1658</v>
      </c>
      <c r="D360" s="1281"/>
      <c r="E360" s="1281"/>
      <c r="F360" s="1282"/>
    </row>
    <row r="361" spans="1:6" ht="13.5" thickBot="1" x14ac:dyDescent="0.25">
      <c r="A361" s="822"/>
      <c r="B361" s="828" t="s">
        <v>13</v>
      </c>
      <c r="C361" s="1278" t="s">
        <v>1655</v>
      </c>
      <c r="D361" s="1279"/>
      <c r="E361" s="1279"/>
      <c r="F361" s="1269"/>
    </row>
    <row r="362" spans="1:6" x14ac:dyDescent="0.2">
      <c r="A362" s="822"/>
      <c r="B362" s="1236"/>
      <c r="C362" s="836">
        <v>2019</v>
      </c>
      <c r="D362" s="836">
        <v>2020</v>
      </c>
      <c r="E362" s="836">
        <v>2021</v>
      </c>
      <c r="F362" s="836">
        <v>2022</v>
      </c>
    </row>
    <row r="363" spans="1:6" ht="13.5" thickBot="1" x14ac:dyDescent="0.25">
      <c r="A363" s="822"/>
      <c r="B363" s="1237"/>
      <c r="C363" s="837" t="s">
        <v>5</v>
      </c>
      <c r="D363" s="837" t="s">
        <v>6</v>
      </c>
      <c r="E363" s="837" t="s">
        <v>6</v>
      </c>
      <c r="F363" s="837" t="s">
        <v>6</v>
      </c>
    </row>
    <row r="364" spans="1:6" ht="13.5" thickBot="1" x14ac:dyDescent="0.25">
      <c r="A364" s="822"/>
      <c r="B364" s="838" t="s">
        <v>8</v>
      </c>
      <c r="C364" s="839">
        <v>629.5</v>
      </c>
      <c r="D364" s="839">
        <v>629.5</v>
      </c>
      <c r="E364" s="839">
        <v>629.5</v>
      </c>
      <c r="F364" s="839">
        <v>629.5</v>
      </c>
    </row>
    <row r="365" spans="1:6" ht="13.5" thickBot="1" x14ac:dyDescent="0.25">
      <c r="A365" s="822"/>
      <c r="B365" s="838" t="s">
        <v>14</v>
      </c>
      <c r="C365" s="840">
        <v>282991</v>
      </c>
      <c r="D365" s="839">
        <v>195033</v>
      </c>
      <c r="E365" s="839">
        <v>580161</v>
      </c>
      <c r="F365" s="839">
        <v>624118</v>
      </c>
    </row>
    <row r="366" spans="1:6" ht="13.5" thickBot="1" x14ac:dyDescent="0.25">
      <c r="A366" s="822"/>
      <c r="B366" s="828" t="s">
        <v>20</v>
      </c>
      <c r="C366" s="860">
        <f>C365/C364</f>
        <v>449.54884829229547</v>
      </c>
      <c r="D366" s="860">
        <f>D365/D364</f>
        <v>309.82208101667993</v>
      </c>
      <c r="E366" s="860">
        <f>E365/E364</f>
        <v>921.6219221604448</v>
      </c>
      <c r="F366" s="860">
        <f>F365/F364</f>
        <v>991.45035742652897</v>
      </c>
    </row>
    <row r="367" spans="1:6" ht="13.5" thickBot="1" x14ac:dyDescent="0.25">
      <c r="A367" s="822"/>
      <c r="B367" s="828" t="s">
        <v>15</v>
      </c>
      <c r="C367" s="860" t="s">
        <v>19</v>
      </c>
      <c r="D367" s="860">
        <f>D364/C364-1</f>
        <v>0</v>
      </c>
      <c r="E367" s="860">
        <f t="shared" ref="E367:F369" si="9">E364/D364-1</f>
        <v>0</v>
      </c>
      <c r="F367" s="860">
        <f t="shared" si="9"/>
        <v>0</v>
      </c>
    </row>
    <row r="368" spans="1:6" ht="13.5" thickBot="1" x14ac:dyDescent="0.25">
      <c r="A368" s="822"/>
      <c r="B368" s="828" t="s">
        <v>16</v>
      </c>
      <c r="C368" s="860" t="s">
        <v>19</v>
      </c>
      <c r="D368" s="860">
        <f>D365/C365-1</f>
        <v>-0.3108155383033383</v>
      </c>
      <c r="E368" s="860">
        <f t="shared" si="9"/>
        <v>1.9746812077956037</v>
      </c>
      <c r="F368" s="860">
        <f t="shared" si="9"/>
        <v>7.5766899188328685E-2</v>
      </c>
    </row>
    <row r="369" spans="1:6" ht="13.5" thickBot="1" x14ac:dyDescent="0.25">
      <c r="A369" s="822"/>
      <c r="B369" s="828" t="s">
        <v>17</v>
      </c>
      <c r="C369" s="860" t="s">
        <v>19</v>
      </c>
      <c r="D369" s="860">
        <f>D366/C366-1</f>
        <v>-0.31081553830333819</v>
      </c>
      <c r="E369" s="860">
        <f t="shared" si="9"/>
        <v>1.9746812077956037</v>
      </c>
      <c r="F369" s="860">
        <f t="shared" si="9"/>
        <v>7.5766899188328685E-2</v>
      </c>
    </row>
    <row r="370" spans="1:6" ht="13.5" thickBot="1" x14ac:dyDescent="0.25">
      <c r="A370" s="822"/>
      <c r="B370" s="1247" t="s">
        <v>1659</v>
      </c>
      <c r="C370" s="1248"/>
      <c r="D370" s="1248"/>
      <c r="E370" s="1248"/>
      <c r="F370" s="1249"/>
    </row>
    <row r="371" spans="1:6" x14ac:dyDescent="0.2">
      <c r="A371" s="822"/>
      <c r="B371" s="1236"/>
      <c r="C371" s="836">
        <v>2019</v>
      </c>
      <c r="D371" s="836">
        <v>2020</v>
      </c>
      <c r="E371" s="836">
        <v>2021</v>
      </c>
      <c r="F371" s="836">
        <v>2022</v>
      </c>
    </row>
    <row r="372" spans="1:6" ht="13.5" thickBot="1" x14ac:dyDescent="0.25">
      <c r="A372" s="822"/>
      <c r="B372" s="1237"/>
      <c r="C372" s="837" t="s">
        <v>5</v>
      </c>
      <c r="D372" s="837" t="s">
        <v>6</v>
      </c>
      <c r="E372" s="837" t="s">
        <v>6</v>
      </c>
      <c r="F372" s="837" t="s">
        <v>6</v>
      </c>
    </row>
    <row r="373" spans="1:6" ht="13.5" thickBot="1" x14ac:dyDescent="0.25">
      <c r="A373" s="822"/>
      <c r="B373" s="848" t="s">
        <v>0</v>
      </c>
      <c r="C373" s="844"/>
      <c r="D373" s="844"/>
      <c r="E373" s="844"/>
      <c r="F373" s="844"/>
    </row>
    <row r="374" spans="1:6" ht="13.5" thickBot="1" x14ac:dyDescent="0.25">
      <c r="A374" s="822"/>
      <c r="B374" s="847" t="s">
        <v>28</v>
      </c>
      <c r="C374" s="844"/>
      <c r="D374" s="844"/>
      <c r="E374" s="844"/>
      <c r="F374" s="844"/>
    </row>
    <row r="375" spans="1:6" ht="13.5" thickBot="1" x14ac:dyDescent="0.25">
      <c r="A375" s="822"/>
      <c r="B375" s="847" t="s">
        <v>29</v>
      </c>
      <c r="C375" s="846"/>
      <c r="D375" s="846"/>
      <c r="E375" s="846"/>
      <c r="F375" s="846"/>
    </row>
    <row r="376" spans="1:6" ht="13.5" thickBot="1" x14ac:dyDescent="0.25">
      <c r="A376" s="822"/>
      <c r="B376" s="848" t="s">
        <v>25</v>
      </c>
      <c r="C376" s="844">
        <f>C377</f>
        <v>0</v>
      </c>
      <c r="D376" s="844">
        <f>D377</f>
        <v>0</v>
      </c>
      <c r="E376" s="844">
        <f>E377</f>
        <v>0</v>
      </c>
      <c r="F376" s="844">
        <f>F377</f>
        <v>0</v>
      </c>
    </row>
    <row r="377" spans="1:6" ht="13.5" thickBot="1" x14ac:dyDescent="0.25">
      <c r="A377" s="822"/>
      <c r="B377" s="845" t="s">
        <v>28</v>
      </c>
      <c r="C377" s="846"/>
      <c r="D377" s="839"/>
      <c r="E377" s="839"/>
      <c r="F377" s="839"/>
    </row>
    <row r="378" spans="1:6" ht="13.5" thickBot="1" x14ac:dyDescent="0.25">
      <c r="A378" s="822"/>
      <c r="B378" s="845" t="s">
        <v>29</v>
      </c>
      <c r="C378" s="846"/>
      <c r="D378" s="844"/>
      <c r="E378" s="844"/>
      <c r="F378" s="844"/>
    </row>
    <row r="379" spans="1:6" ht="13.5" thickBot="1" x14ac:dyDescent="0.25">
      <c r="A379" s="822"/>
      <c r="B379" s="843" t="s">
        <v>1</v>
      </c>
      <c r="C379" s="865">
        <v>282991</v>
      </c>
      <c r="D379" s="866">
        <v>195033</v>
      </c>
      <c r="E379" s="866">
        <v>580161</v>
      </c>
      <c r="F379" s="866">
        <v>624118</v>
      </c>
    </row>
    <row r="380" spans="1:6" ht="13.5" thickBot="1" x14ac:dyDescent="0.25">
      <c r="A380" s="822"/>
      <c r="B380" s="845" t="s">
        <v>28</v>
      </c>
      <c r="C380" s="846">
        <v>282991</v>
      </c>
      <c r="D380" s="839">
        <v>195033</v>
      </c>
      <c r="E380" s="839">
        <v>580161</v>
      </c>
      <c r="F380" s="839">
        <v>624118</v>
      </c>
    </row>
    <row r="381" spans="1:6" ht="13.5" thickBot="1" x14ac:dyDescent="0.25">
      <c r="A381" s="822"/>
      <c r="B381" s="845" t="s">
        <v>29</v>
      </c>
      <c r="C381" s="846"/>
      <c r="D381" s="839"/>
      <c r="E381" s="839"/>
      <c r="F381" s="839"/>
    </row>
    <row r="382" spans="1:6" ht="13.5" thickBot="1" x14ac:dyDescent="0.25">
      <c r="A382" s="822"/>
      <c r="B382" s="848" t="s">
        <v>2</v>
      </c>
      <c r="C382" s="846"/>
      <c r="D382" s="844"/>
      <c r="E382" s="844"/>
      <c r="F382" s="844"/>
    </row>
    <row r="383" spans="1:6" ht="13.5" thickBot="1" x14ac:dyDescent="0.25">
      <c r="A383" s="822"/>
      <c r="B383" s="847" t="s">
        <v>28</v>
      </c>
      <c r="C383" s="846"/>
      <c r="D383" s="844"/>
      <c r="E383" s="844"/>
      <c r="F383" s="844"/>
    </row>
    <row r="384" spans="1:6" ht="13.5" thickBot="1" x14ac:dyDescent="0.25">
      <c r="A384" s="822"/>
      <c r="B384" s="847" t="s">
        <v>29</v>
      </c>
      <c r="C384" s="846"/>
      <c r="D384" s="844"/>
      <c r="E384" s="844"/>
      <c r="F384" s="844"/>
    </row>
    <row r="385" spans="1:6" ht="13.5" thickBot="1" x14ac:dyDescent="0.25">
      <c r="A385" s="822"/>
      <c r="B385" s="848" t="s">
        <v>21</v>
      </c>
      <c r="C385" s="846"/>
      <c r="D385" s="844"/>
      <c r="E385" s="844"/>
      <c r="F385" s="844"/>
    </row>
    <row r="386" spans="1:6" ht="13.5" thickBot="1" x14ac:dyDescent="0.25">
      <c r="A386" s="822"/>
      <c r="B386" s="847" t="s">
        <v>28</v>
      </c>
      <c r="C386" s="846"/>
      <c r="D386" s="844"/>
      <c r="E386" s="844"/>
      <c r="F386" s="844"/>
    </row>
    <row r="387" spans="1:6" ht="13.5" thickBot="1" x14ac:dyDescent="0.25">
      <c r="A387" s="822"/>
      <c r="B387" s="847" t="s">
        <v>29</v>
      </c>
      <c r="C387" s="846"/>
      <c r="D387" s="844"/>
      <c r="E387" s="844"/>
      <c r="F387" s="844"/>
    </row>
    <row r="388" spans="1:6" ht="13.5" thickBot="1" x14ac:dyDescent="0.25">
      <c r="A388" s="822"/>
      <c r="B388" s="848" t="s">
        <v>22</v>
      </c>
      <c r="C388" s="846">
        <f>C389+C390</f>
        <v>0</v>
      </c>
      <c r="D388" s="844">
        <f>D389+D390</f>
        <v>0</v>
      </c>
      <c r="E388" s="844">
        <f>E389+E390</f>
        <v>0</v>
      </c>
      <c r="F388" s="844">
        <f>F389+F390</f>
        <v>0</v>
      </c>
    </row>
    <row r="389" spans="1:6" ht="13.5" thickBot="1" x14ac:dyDescent="0.25">
      <c r="A389" s="822"/>
      <c r="B389" s="847" t="s">
        <v>28</v>
      </c>
      <c r="C389" s="846"/>
      <c r="D389" s="844">
        <v>0</v>
      </c>
      <c r="E389" s="844">
        <v>0</v>
      </c>
      <c r="F389" s="844">
        <v>0</v>
      </c>
    </row>
    <row r="390" spans="1:6" ht="13.5" thickBot="1" x14ac:dyDescent="0.25">
      <c r="A390" s="822"/>
      <c r="B390" s="847" t="s">
        <v>29</v>
      </c>
      <c r="C390" s="846"/>
      <c r="D390" s="844"/>
      <c r="E390" s="844"/>
      <c r="F390" s="844"/>
    </row>
    <row r="391" spans="1:6" ht="13.5" thickBot="1" x14ac:dyDescent="0.25">
      <c r="A391" s="822"/>
      <c r="B391" s="848" t="s">
        <v>3</v>
      </c>
      <c r="C391" s="846">
        <v>0</v>
      </c>
      <c r="D391" s="844">
        <v>0</v>
      </c>
      <c r="E391" s="844">
        <f>D391*1.03*0.99</f>
        <v>0</v>
      </c>
      <c r="F391" s="844">
        <f>E391*1.03*0.99</f>
        <v>0</v>
      </c>
    </row>
    <row r="392" spans="1:6" ht="13.5" thickBot="1" x14ac:dyDescent="0.25">
      <c r="A392" s="822"/>
      <c r="B392" s="847" t="s">
        <v>28</v>
      </c>
      <c r="C392" s="846"/>
      <c r="D392" s="852"/>
      <c r="E392" s="852"/>
      <c r="F392" s="852"/>
    </row>
    <row r="393" spans="1:6" ht="13.5" thickBot="1" x14ac:dyDescent="0.25">
      <c r="A393" s="822"/>
      <c r="B393" s="847" t="s">
        <v>29</v>
      </c>
      <c r="C393" s="846"/>
      <c r="D393" s="853"/>
      <c r="E393" s="852"/>
      <c r="F393" s="852"/>
    </row>
    <row r="394" spans="1:6" ht="13.5" thickBot="1" x14ac:dyDescent="0.25">
      <c r="A394" s="822"/>
      <c r="B394" s="848" t="s">
        <v>21</v>
      </c>
      <c r="C394" s="846"/>
      <c r="D394" s="844"/>
      <c r="E394" s="844"/>
      <c r="F394" s="844"/>
    </row>
    <row r="395" spans="1:6" ht="13.5" thickBot="1" x14ac:dyDescent="0.25">
      <c r="A395" s="822"/>
      <c r="B395" s="848" t="s">
        <v>22</v>
      </c>
      <c r="C395" s="846"/>
      <c r="D395" s="844"/>
      <c r="E395" s="844"/>
      <c r="F395" s="844"/>
    </row>
    <row r="396" spans="1:6" ht="13.5" thickBot="1" x14ac:dyDescent="0.25">
      <c r="A396" s="822"/>
      <c r="B396" s="867" t="s">
        <v>3</v>
      </c>
      <c r="C396" s="846"/>
      <c r="D396" s="844"/>
      <c r="E396" s="844"/>
      <c r="F396" s="844"/>
    </row>
    <row r="397" spans="1:6" ht="13.5" thickBot="1" x14ac:dyDescent="0.25">
      <c r="A397" s="822"/>
      <c r="B397" s="854" t="s">
        <v>35</v>
      </c>
      <c r="C397" s="846">
        <f>C379</f>
        <v>282991</v>
      </c>
      <c r="D397" s="846">
        <f>D379</f>
        <v>195033</v>
      </c>
      <c r="E397" s="846">
        <f>E379</f>
        <v>580161</v>
      </c>
      <c r="F397" s="846">
        <f>F379</f>
        <v>624118</v>
      </c>
    </row>
    <row r="398" spans="1:6" ht="13.5" thickBot="1" x14ac:dyDescent="0.25">
      <c r="A398" s="822"/>
      <c r="B398" s="855" t="s">
        <v>27</v>
      </c>
      <c r="C398" s="864">
        <f>IF(C397-C365=0,0,"Error")</f>
        <v>0</v>
      </c>
      <c r="D398" s="864">
        <f>IF(D397-D365=0,0,"Error")</f>
        <v>0</v>
      </c>
      <c r="E398" s="864">
        <f>IF(E397-E365=0,0,"Error")</f>
        <v>0</v>
      </c>
      <c r="F398" s="864">
        <f>IF(F397-F365=0,0,"Error")</f>
        <v>0</v>
      </c>
    </row>
    <row r="399" spans="1:6" ht="24.75" customHeight="1" thickBot="1" x14ac:dyDescent="0.25">
      <c r="A399" s="822"/>
      <c r="B399" s="835" t="s">
        <v>55</v>
      </c>
      <c r="C399" s="1274" t="s">
        <v>1657</v>
      </c>
      <c r="D399" s="1275"/>
      <c r="E399" s="1275"/>
      <c r="F399" s="1276"/>
    </row>
    <row r="400" spans="1:6" ht="58.5" customHeight="1" thickBot="1" x14ac:dyDescent="0.25">
      <c r="A400" s="822"/>
      <c r="B400" s="868" t="s">
        <v>9</v>
      </c>
      <c r="C400" s="1277" t="s">
        <v>1660</v>
      </c>
      <c r="D400" s="1277"/>
      <c r="E400" s="1277"/>
      <c r="F400" s="1277"/>
    </row>
    <row r="401" spans="1:6" ht="13.5" thickBot="1" x14ac:dyDescent="0.25">
      <c r="A401" s="822"/>
      <c r="B401" s="828" t="s">
        <v>13</v>
      </c>
      <c r="C401" s="1278" t="s">
        <v>1655</v>
      </c>
      <c r="D401" s="1279"/>
      <c r="E401" s="1279"/>
      <c r="F401" s="1269"/>
    </row>
    <row r="402" spans="1:6" x14ac:dyDescent="0.2">
      <c r="A402" s="822"/>
      <c r="B402" s="1236"/>
      <c r="C402" s="836">
        <v>2019</v>
      </c>
      <c r="D402" s="836">
        <v>2020</v>
      </c>
      <c r="E402" s="836">
        <v>2021</v>
      </c>
      <c r="F402" s="836">
        <v>2022</v>
      </c>
    </row>
    <row r="403" spans="1:6" ht="13.5" thickBot="1" x14ac:dyDescent="0.25">
      <c r="A403" s="822"/>
      <c r="B403" s="1237"/>
      <c r="C403" s="837" t="s">
        <v>5</v>
      </c>
      <c r="D403" s="837" t="s">
        <v>6</v>
      </c>
      <c r="E403" s="837" t="s">
        <v>6</v>
      </c>
      <c r="F403" s="837" t="s">
        <v>6</v>
      </c>
    </row>
    <row r="404" spans="1:6" ht="13.5" thickBot="1" x14ac:dyDescent="0.25">
      <c r="A404" s="822"/>
      <c r="B404" s="828" t="s">
        <v>8</v>
      </c>
      <c r="C404" s="860">
        <v>755.57</v>
      </c>
      <c r="D404" s="860">
        <v>755.57</v>
      </c>
      <c r="E404" s="860">
        <v>755.57</v>
      </c>
      <c r="F404" s="860">
        <v>755.57</v>
      </c>
    </row>
    <row r="405" spans="1:6" ht="13.5" thickBot="1" x14ac:dyDescent="0.25">
      <c r="A405" s="822"/>
      <c r="B405" s="828" t="s">
        <v>14</v>
      </c>
      <c r="C405" s="840">
        <v>665319</v>
      </c>
      <c r="D405" s="839">
        <v>755541</v>
      </c>
      <c r="E405" s="839">
        <v>807709</v>
      </c>
      <c r="F405" s="839">
        <v>855000</v>
      </c>
    </row>
    <row r="406" spans="1:6" ht="13.5" thickBot="1" x14ac:dyDescent="0.25">
      <c r="A406" s="822"/>
      <c r="B406" s="828" t="s">
        <v>20</v>
      </c>
      <c r="C406" s="860">
        <f>C405/C404</f>
        <v>880.552430615297</v>
      </c>
      <c r="D406" s="860">
        <f>D405/D404</f>
        <v>999.96161838082503</v>
      </c>
      <c r="E406" s="860">
        <f>E405/E404</f>
        <v>1069.0061807641912</v>
      </c>
      <c r="F406" s="860">
        <f>F405/F404</f>
        <v>1131.5960136056221</v>
      </c>
    </row>
    <row r="407" spans="1:6" ht="13.5" thickBot="1" x14ac:dyDescent="0.25">
      <c r="A407" s="822"/>
      <c r="B407" s="828" t="s">
        <v>15</v>
      </c>
      <c r="C407" s="860" t="s">
        <v>19</v>
      </c>
      <c r="D407" s="860">
        <f>D404/C404-1</f>
        <v>0</v>
      </c>
      <c r="E407" s="860">
        <f t="shared" ref="E407:F409" si="10">E404/D404-1</f>
        <v>0</v>
      </c>
      <c r="F407" s="860">
        <f t="shared" si="10"/>
        <v>0</v>
      </c>
    </row>
    <row r="408" spans="1:6" ht="13.5" thickBot="1" x14ac:dyDescent="0.25">
      <c r="A408" s="822"/>
      <c r="B408" s="828" t="s">
        <v>16</v>
      </c>
      <c r="C408" s="860" t="s">
        <v>19</v>
      </c>
      <c r="D408" s="860">
        <f>D405/C405-1</f>
        <v>0.13560712981291689</v>
      </c>
      <c r="E408" s="860">
        <f t="shared" si="10"/>
        <v>6.90472125271826E-2</v>
      </c>
      <c r="F408" s="860">
        <f t="shared" si="10"/>
        <v>5.8549551880689776E-2</v>
      </c>
    </row>
    <row r="409" spans="1:6" ht="13.5" thickBot="1" x14ac:dyDescent="0.25">
      <c r="A409" s="822"/>
      <c r="B409" s="828" t="s">
        <v>17</v>
      </c>
      <c r="C409" s="860" t="s">
        <v>19</v>
      </c>
      <c r="D409" s="860">
        <f>D406/C406-1</f>
        <v>0.13560712981291689</v>
      </c>
      <c r="E409" s="860">
        <f t="shared" si="10"/>
        <v>6.9047212527182378E-2</v>
      </c>
      <c r="F409" s="860">
        <f t="shared" si="10"/>
        <v>5.8549551880689776E-2</v>
      </c>
    </row>
    <row r="410" spans="1:6" ht="13.5" thickBot="1" x14ac:dyDescent="0.25">
      <c r="A410" s="822"/>
      <c r="B410" s="1247" t="s">
        <v>1649</v>
      </c>
      <c r="C410" s="1248"/>
      <c r="D410" s="1248"/>
      <c r="E410" s="1248"/>
      <c r="F410" s="1249"/>
    </row>
    <row r="411" spans="1:6" x14ac:dyDescent="0.2">
      <c r="A411" s="822"/>
      <c r="B411" s="1236"/>
      <c r="C411" s="836">
        <v>2019</v>
      </c>
      <c r="D411" s="836">
        <v>2020</v>
      </c>
      <c r="E411" s="836">
        <v>2021</v>
      </c>
      <c r="F411" s="836">
        <v>2022</v>
      </c>
    </row>
    <row r="412" spans="1:6" ht="13.5" thickBot="1" x14ac:dyDescent="0.25">
      <c r="A412" s="822"/>
      <c r="B412" s="1237"/>
      <c r="C412" s="837" t="s">
        <v>5</v>
      </c>
      <c r="D412" s="837" t="s">
        <v>6</v>
      </c>
      <c r="E412" s="837" t="s">
        <v>6</v>
      </c>
      <c r="F412" s="837" t="s">
        <v>6</v>
      </c>
    </row>
    <row r="413" spans="1:6" ht="13.5" thickBot="1" x14ac:dyDescent="0.25">
      <c r="A413" s="822"/>
      <c r="B413" s="848" t="s">
        <v>0</v>
      </c>
      <c r="C413" s="844"/>
      <c r="D413" s="844"/>
      <c r="E413" s="844"/>
      <c r="F413" s="844"/>
    </row>
    <row r="414" spans="1:6" ht="13.5" thickBot="1" x14ac:dyDescent="0.25">
      <c r="A414" s="822"/>
      <c r="B414" s="847" t="s">
        <v>28</v>
      </c>
      <c r="C414" s="844"/>
      <c r="D414" s="844"/>
      <c r="E414" s="844"/>
      <c r="F414" s="844"/>
    </row>
    <row r="415" spans="1:6" ht="13.5" thickBot="1" x14ac:dyDescent="0.25">
      <c r="A415" s="822"/>
      <c r="B415" s="847" t="s">
        <v>29</v>
      </c>
      <c r="C415" s="846"/>
      <c r="D415" s="846"/>
      <c r="E415" s="846"/>
      <c r="F415" s="846"/>
    </row>
    <row r="416" spans="1:6" ht="13.5" thickBot="1" x14ac:dyDescent="0.25">
      <c r="A416" s="822"/>
      <c r="B416" s="848" t="s">
        <v>25</v>
      </c>
      <c r="C416" s="844">
        <f>C417</f>
        <v>0</v>
      </c>
      <c r="D416" s="844">
        <f>D417</f>
        <v>0</v>
      </c>
      <c r="E416" s="844">
        <f>E417</f>
        <v>0</v>
      </c>
      <c r="F416" s="844">
        <f>F417</f>
        <v>0</v>
      </c>
    </row>
    <row r="417" spans="1:6" ht="13.5" thickBot="1" x14ac:dyDescent="0.25">
      <c r="A417" s="822"/>
      <c r="B417" s="847" t="s">
        <v>28</v>
      </c>
      <c r="C417" s="846"/>
      <c r="D417" s="839"/>
      <c r="E417" s="839"/>
      <c r="F417" s="839"/>
    </row>
    <row r="418" spans="1:6" ht="13.5" thickBot="1" x14ac:dyDescent="0.25">
      <c r="A418" s="822"/>
      <c r="B418" s="845" t="s">
        <v>29</v>
      </c>
      <c r="C418" s="846"/>
      <c r="D418" s="844"/>
      <c r="E418" s="844"/>
      <c r="F418" s="844"/>
    </row>
    <row r="419" spans="1:6" ht="13.5" thickBot="1" x14ac:dyDescent="0.25">
      <c r="A419" s="822"/>
      <c r="B419" s="843" t="s">
        <v>1</v>
      </c>
      <c r="C419" s="846">
        <v>665319</v>
      </c>
      <c r="D419" s="839">
        <f>SUM(D420:D421)</f>
        <v>755541</v>
      </c>
      <c r="E419" s="839">
        <f>SUM(E420:E421)</f>
        <v>807709</v>
      </c>
      <c r="F419" s="839">
        <f>SUM(F420:F421)</f>
        <v>855000</v>
      </c>
    </row>
    <row r="420" spans="1:6" ht="13.5" thickBot="1" x14ac:dyDescent="0.25">
      <c r="A420" s="822"/>
      <c r="B420" s="845" t="s">
        <v>28</v>
      </c>
      <c r="C420" s="846">
        <v>665319</v>
      </c>
      <c r="D420" s="844">
        <v>755541</v>
      </c>
      <c r="E420" s="844">
        <v>807709</v>
      </c>
      <c r="F420" s="844">
        <v>855000</v>
      </c>
    </row>
    <row r="421" spans="1:6" ht="13.5" thickBot="1" x14ac:dyDescent="0.25">
      <c r="A421" s="822"/>
      <c r="B421" s="847" t="s">
        <v>29</v>
      </c>
      <c r="C421" s="846"/>
      <c r="D421" s="839"/>
      <c r="E421" s="839"/>
      <c r="F421" s="839"/>
    </row>
    <row r="422" spans="1:6" ht="13.5" thickBot="1" x14ac:dyDescent="0.25">
      <c r="A422" s="822"/>
      <c r="B422" s="848" t="s">
        <v>2</v>
      </c>
      <c r="C422" s="846"/>
      <c r="D422" s="844"/>
      <c r="E422" s="844"/>
      <c r="F422" s="844"/>
    </row>
    <row r="423" spans="1:6" ht="13.5" thickBot="1" x14ac:dyDescent="0.25">
      <c r="A423" s="822"/>
      <c r="B423" s="847" t="s">
        <v>28</v>
      </c>
      <c r="C423" s="846"/>
      <c r="D423" s="844"/>
      <c r="E423" s="844"/>
      <c r="F423" s="844"/>
    </row>
    <row r="424" spans="1:6" ht="13.5" thickBot="1" x14ac:dyDescent="0.25">
      <c r="A424" s="822"/>
      <c r="B424" s="847" t="s">
        <v>29</v>
      </c>
      <c r="C424" s="846"/>
      <c r="D424" s="844"/>
      <c r="E424" s="844"/>
      <c r="F424" s="844"/>
    </row>
    <row r="425" spans="1:6" ht="13.5" thickBot="1" x14ac:dyDescent="0.25">
      <c r="A425" s="822"/>
      <c r="B425" s="848" t="s">
        <v>21</v>
      </c>
      <c r="C425" s="846"/>
      <c r="D425" s="844"/>
      <c r="E425" s="844"/>
      <c r="F425" s="844"/>
    </row>
    <row r="426" spans="1:6" ht="13.5" thickBot="1" x14ac:dyDescent="0.25">
      <c r="A426" s="822"/>
      <c r="B426" s="847" t="s">
        <v>28</v>
      </c>
      <c r="C426" s="846"/>
      <c r="D426" s="844"/>
      <c r="E426" s="844"/>
      <c r="F426" s="844"/>
    </row>
    <row r="427" spans="1:6" ht="13.5" thickBot="1" x14ac:dyDescent="0.25">
      <c r="A427" s="822"/>
      <c r="B427" s="847" t="s">
        <v>29</v>
      </c>
      <c r="C427" s="846"/>
      <c r="D427" s="844"/>
      <c r="E427" s="844"/>
      <c r="F427" s="844"/>
    </row>
    <row r="428" spans="1:6" ht="13.5" thickBot="1" x14ac:dyDescent="0.25">
      <c r="A428" s="822"/>
      <c r="B428" s="848" t="s">
        <v>22</v>
      </c>
      <c r="C428" s="846">
        <f>C429+C430</f>
        <v>0</v>
      </c>
      <c r="D428" s="844">
        <f>D429+D430</f>
        <v>0</v>
      </c>
      <c r="E428" s="844">
        <f>E429+E430</f>
        <v>0</v>
      </c>
      <c r="F428" s="844">
        <f>F429+F430</f>
        <v>0</v>
      </c>
    </row>
    <row r="429" spans="1:6" ht="13.5" thickBot="1" x14ac:dyDescent="0.25">
      <c r="A429" s="822"/>
      <c r="B429" s="847" t="s">
        <v>28</v>
      </c>
      <c r="C429" s="846"/>
      <c r="D429" s="844">
        <v>0</v>
      </c>
      <c r="E429" s="844">
        <v>0</v>
      </c>
      <c r="F429" s="844">
        <v>0</v>
      </c>
    </row>
    <row r="430" spans="1:6" ht="13.5" thickBot="1" x14ac:dyDescent="0.25">
      <c r="A430" s="822"/>
      <c r="B430" s="847" t="s">
        <v>29</v>
      </c>
      <c r="C430" s="846"/>
      <c r="D430" s="844"/>
      <c r="E430" s="844"/>
      <c r="F430" s="844"/>
    </row>
    <row r="431" spans="1:6" ht="13.5" thickBot="1" x14ac:dyDescent="0.25">
      <c r="A431" s="822"/>
      <c r="B431" s="848" t="s">
        <v>3</v>
      </c>
      <c r="C431" s="846">
        <v>0</v>
      </c>
      <c r="D431" s="844">
        <v>0</v>
      </c>
      <c r="E431" s="844">
        <f>D431*1.03*0.99</f>
        <v>0</v>
      </c>
      <c r="F431" s="844">
        <f>E431*1.03*0.99</f>
        <v>0</v>
      </c>
    </row>
    <row r="432" spans="1:6" ht="13.5" thickBot="1" x14ac:dyDescent="0.25">
      <c r="A432" s="822"/>
      <c r="B432" s="847" t="s">
        <v>28</v>
      </c>
      <c r="C432" s="846"/>
      <c r="D432" s="852"/>
      <c r="E432" s="852"/>
      <c r="F432" s="852"/>
    </row>
    <row r="433" spans="1:6" ht="13.5" thickBot="1" x14ac:dyDescent="0.25">
      <c r="A433" s="822"/>
      <c r="B433" s="847" t="s">
        <v>29</v>
      </c>
      <c r="C433" s="846"/>
      <c r="D433" s="853"/>
      <c r="E433" s="852"/>
      <c r="F433" s="852"/>
    </row>
    <row r="434" spans="1:6" ht="13.5" thickBot="1" x14ac:dyDescent="0.25">
      <c r="A434" s="822"/>
      <c r="B434" s="848" t="s">
        <v>21</v>
      </c>
      <c r="C434" s="846"/>
      <c r="D434" s="844"/>
      <c r="E434" s="844"/>
      <c r="F434" s="844"/>
    </row>
    <row r="435" spans="1:6" ht="13.5" thickBot="1" x14ac:dyDescent="0.25">
      <c r="A435" s="822"/>
      <c r="B435" s="848" t="s">
        <v>22</v>
      </c>
      <c r="C435" s="846"/>
      <c r="D435" s="844"/>
      <c r="E435" s="844"/>
      <c r="F435" s="844"/>
    </row>
    <row r="436" spans="1:6" ht="13.5" thickBot="1" x14ac:dyDescent="0.25">
      <c r="A436" s="822"/>
      <c r="B436" s="867" t="s">
        <v>3</v>
      </c>
      <c r="C436" s="846"/>
      <c r="D436" s="844"/>
      <c r="E436" s="844"/>
      <c r="F436" s="844"/>
    </row>
    <row r="437" spans="1:6" ht="13.5" thickBot="1" x14ac:dyDescent="0.25">
      <c r="A437" s="822"/>
      <c r="B437" s="854" t="s">
        <v>36</v>
      </c>
      <c r="C437" s="846">
        <f>C419</f>
        <v>665319</v>
      </c>
      <c r="D437" s="846">
        <f>D419</f>
        <v>755541</v>
      </c>
      <c r="E437" s="846">
        <f>E419</f>
        <v>807709</v>
      </c>
      <c r="F437" s="846">
        <f>F419</f>
        <v>855000</v>
      </c>
    </row>
    <row r="438" spans="1:6" ht="13.5" thickBot="1" x14ac:dyDescent="0.25">
      <c r="A438" s="822"/>
      <c r="B438" s="855" t="s">
        <v>27</v>
      </c>
      <c r="C438" s="864">
        <f>IF(C437-C405=0,0,"Error")</f>
        <v>0</v>
      </c>
      <c r="D438" s="864">
        <f>IF(D437-D405=0,0,"Error")</f>
        <v>0</v>
      </c>
      <c r="E438" s="864">
        <f>IF(E437-E405=0,0,"Error")</f>
        <v>0</v>
      </c>
      <c r="F438" s="864">
        <f>IF(F437-F405=0,0,"Error")</f>
        <v>0</v>
      </c>
    </row>
    <row r="439" spans="1:6" ht="13.5" thickBot="1" x14ac:dyDescent="0.25">
      <c r="A439" s="822"/>
      <c r="B439" s="869" t="s">
        <v>62</v>
      </c>
      <c r="C439" s="1304" t="s">
        <v>1657</v>
      </c>
      <c r="D439" s="1305"/>
      <c r="E439" s="1305"/>
      <c r="F439" s="1306"/>
    </row>
    <row r="440" spans="1:6" ht="62.25" customHeight="1" thickBot="1" x14ac:dyDescent="0.25">
      <c r="A440" s="822"/>
      <c r="B440" s="868" t="s">
        <v>9</v>
      </c>
      <c r="C440" s="1277" t="s">
        <v>1661</v>
      </c>
      <c r="D440" s="1277"/>
      <c r="E440" s="1277"/>
      <c r="F440" s="1277"/>
    </row>
    <row r="441" spans="1:6" ht="13.5" thickBot="1" x14ac:dyDescent="0.25">
      <c r="A441" s="822"/>
      <c r="B441" s="828" t="s">
        <v>13</v>
      </c>
      <c r="C441" s="1278" t="s">
        <v>1655</v>
      </c>
      <c r="D441" s="1279"/>
      <c r="E441" s="1279"/>
      <c r="F441" s="1269"/>
    </row>
    <row r="442" spans="1:6" x14ac:dyDescent="0.2">
      <c r="A442" s="822"/>
      <c r="B442" s="1236"/>
      <c r="C442" s="836">
        <v>2019</v>
      </c>
      <c r="D442" s="836">
        <v>2020</v>
      </c>
      <c r="E442" s="836">
        <v>2021</v>
      </c>
      <c r="F442" s="836">
        <v>2022</v>
      </c>
    </row>
    <row r="443" spans="1:6" ht="13.5" thickBot="1" x14ac:dyDescent="0.25">
      <c r="A443" s="822"/>
      <c r="B443" s="1237"/>
      <c r="C443" s="837" t="s">
        <v>5</v>
      </c>
      <c r="D443" s="837" t="s">
        <v>6</v>
      </c>
      <c r="E443" s="837" t="s">
        <v>6</v>
      </c>
      <c r="F443" s="837" t="s">
        <v>6</v>
      </c>
    </row>
    <row r="444" spans="1:6" ht="13.5" thickBot="1" x14ac:dyDescent="0.25">
      <c r="A444" s="822"/>
      <c r="B444" s="838" t="s">
        <v>8</v>
      </c>
      <c r="C444" s="860">
        <v>768.8</v>
      </c>
      <c r="D444" s="860">
        <v>768.8</v>
      </c>
      <c r="E444" s="860">
        <v>768.8</v>
      </c>
      <c r="F444" s="860">
        <v>768.8</v>
      </c>
    </row>
    <row r="445" spans="1:6" ht="13.5" thickBot="1" x14ac:dyDescent="0.25">
      <c r="A445" s="822"/>
      <c r="B445" s="838" t="s">
        <v>14</v>
      </c>
      <c r="C445" s="840">
        <v>240076</v>
      </c>
      <c r="D445" s="839">
        <v>231585</v>
      </c>
      <c r="E445" s="839">
        <v>384016</v>
      </c>
      <c r="F445" s="839">
        <v>395941</v>
      </c>
    </row>
    <row r="446" spans="1:6" ht="13.5" thickBot="1" x14ac:dyDescent="0.25">
      <c r="A446" s="822"/>
      <c r="B446" s="838" t="s">
        <v>20</v>
      </c>
      <c r="C446" s="860">
        <f>C445/C444</f>
        <v>312.27367325702397</v>
      </c>
      <c r="D446" s="860">
        <f>D445/D444</f>
        <v>301.22918834547346</v>
      </c>
      <c r="E446" s="860">
        <f>E445/E444</f>
        <v>499.50052029136322</v>
      </c>
      <c r="F446" s="860">
        <f>F445/F444</f>
        <v>515.01170655567125</v>
      </c>
    </row>
    <row r="447" spans="1:6" ht="13.5" thickBot="1" x14ac:dyDescent="0.25">
      <c r="A447" s="822"/>
      <c r="B447" s="838" t="s">
        <v>15</v>
      </c>
      <c r="C447" s="860" t="s">
        <v>19</v>
      </c>
      <c r="D447" s="860">
        <f>D444/C444-1</f>
        <v>0</v>
      </c>
      <c r="E447" s="860">
        <f t="shared" ref="E447:F449" si="11">E444/D444-1</f>
        <v>0</v>
      </c>
      <c r="F447" s="860">
        <f t="shared" si="11"/>
        <v>0</v>
      </c>
    </row>
    <row r="448" spans="1:6" ht="13.5" thickBot="1" x14ac:dyDescent="0.25">
      <c r="A448" s="822"/>
      <c r="B448" s="838" t="s">
        <v>16</v>
      </c>
      <c r="C448" s="860" t="s">
        <v>19</v>
      </c>
      <c r="D448" s="860">
        <f>D445/C445-1</f>
        <v>-3.5367966810510021E-2</v>
      </c>
      <c r="E448" s="860">
        <f t="shared" si="11"/>
        <v>0.65820756957488613</v>
      </c>
      <c r="F448" s="860">
        <f t="shared" si="11"/>
        <v>3.1053393608599711E-2</v>
      </c>
    </row>
    <row r="449" spans="1:6" ht="13.5" thickBot="1" x14ac:dyDescent="0.25">
      <c r="A449" s="822"/>
      <c r="B449" s="838" t="s">
        <v>17</v>
      </c>
      <c r="C449" s="860" t="s">
        <v>19</v>
      </c>
      <c r="D449" s="860">
        <f>D446/C446-1</f>
        <v>-3.5367966810510132E-2</v>
      </c>
      <c r="E449" s="860">
        <f t="shared" si="11"/>
        <v>0.65820756957488635</v>
      </c>
      <c r="F449" s="860">
        <f t="shared" si="11"/>
        <v>3.1053393608599711E-2</v>
      </c>
    </row>
    <row r="450" spans="1:6" ht="13.5" thickBot="1" x14ac:dyDescent="0.25">
      <c r="A450" s="822"/>
      <c r="B450" s="1247" t="s">
        <v>1651</v>
      </c>
      <c r="C450" s="1248"/>
      <c r="D450" s="1248"/>
      <c r="E450" s="1248"/>
      <c r="F450" s="1249"/>
    </row>
    <row r="451" spans="1:6" x14ac:dyDescent="0.2">
      <c r="A451" s="822"/>
      <c r="B451" s="1236"/>
      <c r="C451" s="836">
        <v>2019</v>
      </c>
      <c r="D451" s="836">
        <v>2020</v>
      </c>
      <c r="E451" s="836">
        <v>2021</v>
      </c>
      <c r="F451" s="836">
        <v>2022</v>
      </c>
    </row>
    <row r="452" spans="1:6" ht="13.5" thickBot="1" x14ac:dyDescent="0.25">
      <c r="A452" s="822"/>
      <c r="B452" s="1237"/>
      <c r="C452" s="837" t="s">
        <v>5</v>
      </c>
      <c r="D452" s="837" t="s">
        <v>6</v>
      </c>
      <c r="E452" s="837" t="s">
        <v>6</v>
      </c>
      <c r="F452" s="837" t="s">
        <v>6</v>
      </c>
    </row>
    <row r="453" spans="1:6" ht="13.5" thickBot="1" x14ac:dyDescent="0.25">
      <c r="A453" s="822"/>
      <c r="B453" s="848" t="s">
        <v>0</v>
      </c>
      <c r="C453" s="844"/>
      <c r="D453" s="844"/>
      <c r="E453" s="844"/>
      <c r="F453" s="844"/>
    </row>
    <row r="454" spans="1:6" ht="13.5" thickBot="1" x14ac:dyDescent="0.25">
      <c r="A454" s="822"/>
      <c r="B454" s="847" t="s">
        <v>28</v>
      </c>
      <c r="C454" s="844"/>
      <c r="D454" s="844"/>
      <c r="E454" s="844"/>
      <c r="F454" s="844"/>
    </row>
    <row r="455" spans="1:6" ht="13.5" thickBot="1" x14ac:dyDescent="0.25">
      <c r="A455" s="822"/>
      <c r="B455" s="847" t="s">
        <v>29</v>
      </c>
      <c r="C455" s="846"/>
      <c r="D455" s="846"/>
      <c r="E455" s="846"/>
      <c r="F455" s="846"/>
    </row>
    <row r="456" spans="1:6" ht="13.5" thickBot="1" x14ac:dyDescent="0.25">
      <c r="A456" s="822"/>
      <c r="B456" s="848" t="s">
        <v>25</v>
      </c>
      <c r="C456" s="844">
        <f>C457</f>
        <v>0</v>
      </c>
      <c r="D456" s="844">
        <f>D457</f>
        <v>0</v>
      </c>
      <c r="E456" s="844">
        <f>E457</f>
        <v>0</v>
      </c>
      <c r="F456" s="844">
        <f>F457</f>
        <v>0</v>
      </c>
    </row>
    <row r="457" spans="1:6" ht="13.5" thickBot="1" x14ac:dyDescent="0.25">
      <c r="A457" s="822"/>
      <c r="B457" s="847" t="s">
        <v>28</v>
      </c>
      <c r="C457" s="846"/>
      <c r="D457" s="839"/>
      <c r="E457" s="839"/>
      <c r="F457" s="839"/>
    </row>
    <row r="458" spans="1:6" ht="13.5" thickBot="1" x14ac:dyDescent="0.25">
      <c r="A458" s="822"/>
      <c r="B458" s="845" t="s">
        <v>29</v>
      </c>
      <c r="C458" s="846"/>
      <c r="D458" s="844"/>
      <c r="E458" s="844"/>
      <c r="F458" s="844"/>
    </row>
    <row r="459" spans="1:6" ht="13.5" thickBot="1" x14ac:dyDescent="0.25">
      <c r="A459" s="822"/>
      <c r="B459" s="843" t="s">
        <v>1</v>
      </c>
      <c r="C459" s="846">
        <v>240076</v>
      </c>
      <c r="D459" s="839">
        <f>SUM(D460:D461)</f>
        <v>231585</v>
      </c>
      <c r="E459" s="839">
        <f>SUM(E460:E461)</f>
        <v>384016</v>
      </c>
      <c r="F459" s="839">
        <f>SUM(F460:F461)</f>
        <v>395941</v>
      </c>
    </row>
    <row r="460" spans="1:6" ht="13.5" thickBot="1" x14ac:dyDescent="0.25">
      <c r="A460" s="822"/>
      <c r="B460" s="845" t="s">
        <v>28</v>
      </c>
      <c r="C460" s="846">
        <v>240076</v>
      </c>
      <c r="D460" s="844">
        <v>231585</v>
      </c>
      <c r="E460" s="844">
        <v>384016</v>
      </c>
      <c r="F460" s="844">
        <v>395941</v>
      </c>
    </row>
    <row r="461" spans="1:6" ht="13.5" thickBot="1" x14ac:dyDescent="0.25">
      <c r="A461" s="822"/>
      <c r="B461" s="845" t="s">
        <v>29</v>
      </c>
      <c r="C461" s="846"/>
      <c r="D461" s="839"/>
      <c r="E461" s="839"/>
      <c r="F461" s="839"/>
    </row>
    <row r="462" spans="1:6" ht="13.5" thickBot="1" x14ac:dyDescent="0.25">
      <c r="A462" s="822"/>
      <c r="B462" s="843" t="s">
        <v>2</v>
      </c>
      <c r="C462" s="846"/>
      <c r="D462" s="844"/>
      <c r="E462" s="844"/>
      <c r="F462" s="844"/>
    </row>
    <row r="463" spans="1:6" ht="13.5" thickBot="1" x14ac:dyDescent="0.25">
      <c r="A463" s="822"/>
      <c r="B463" s="847" t="s">
        <v>28</v>
      </c>
      <c r="C463" s="846"/>
      <c r="D463" s="844"/>
      <c r="E463" s="844"/>
      <c r="F463" s="844"/>
    </row>
    <row r="464" spans="1:6" ht="13.5" thickBot="1" x14ac:dyDescent="0.25">
      <c r="A464" s="822"/>
      <c r="B464" s="847" t="s">
        <v>29</v>
      </c>
      <c r="C464" s="846"/>
      <c r="D464" s="844"/>
      <c r="E464" s="844"/>
      <c r="F464" s="844"/>
    </row>
    <row r="465" spans="1:7" ht="13.5" thickBot="1" x14ac:dyDescent="0.25">
      <c r="A465" s="822"/>
      <c r="B465" s="848" t="s">
        <v>21</v>
      </c>
      <c r="C465" s="846"/>
      <c r="D465" s="844"/>
      <c r="E465" s="844"/>
      <c r="F465" s="844"/>
    </row>
    <row r="466" spans="1:7" ht="13.5" thickBot="1" x14ac:dyDescent="0.25">
      <c r="A466" s="822"/>
      <c r="B466" s="847" t="s">
        <v>28</v>
      </c>
      <c r="C466" s="846"/>
      <c r="D466" s="844"/>
      <c r="E466" s="844"/>
      <c r="F466" s="844"/>
    </row>
    <row r="467" spans="1:7" ht="13.5" thickBot="1" x14ac:dyDescent="0.25">
      <c r="A467" s="822"/>
      <c r="B467" s="847" t="s">
        <v>29</v>
      </c>
      <c r="C467" s="846"/>
      <c r="D467" s="844"/>
      <c r="E467" s="844"/>
      <c r="F467" s="844"/>
    </row>
    <row r="468" spans="1:7" ht="13.5" thickBot="1" x14ac:dyDescent="0.25">
      <c r="A468" s="822"/>
      <c r="B468" s="848" t="s">
        <v>22</v>
      </c>
      <c r="C468" s="846">
        <f>C469+C470</f>
        <v>0</v>
      </c>
      <c r="D468" s="844">
        <f>D469+D470</f>
        <v>0</v>
      </c>
      <c r="E468" s="844">
        <f>E469+E470</f>
        <v>0</v>
      </c>
      <c r="F468" s="844">
        <f>F469+F470</f>
        <v>0</v>
      </c>
    </row>
    <row r="469" spans="1:7" ht="13.5" thickBot="1" x14ac:dyDescent="0.25">
      <c r="A469" s="822"/>
      <c r="B469" s="847" t="s">
        <v>28</v>
      </c>
      <c r="C469" s="846"/>
      <c r="D469" s="844">
        <v>0</v>
      </c>
      <c r="E469" s="844">
        <v>0</v>
      </c>
      <c r="F469" s="844">
        <v>0</v>
      </c>
    </row>
    <row r="470" spans="1:7" ht="13.5" thickBot="1" x14ac:dyDescent="0.25">
      <c r="A470" s="822"/>
      <c r="B470" s="847" t="s">
        <v>29</v>
      </c>
      <c r="C470" s="846"/>
      <c r="D470" s="844"/>
      <c r="E470" s="844"/>
      <c r="F470" s="844"/>
    </row>
    <row r="471" spans="1:7" ht="13.5" thickBot="1" x14ac:dyDescent="0.25">
      <c r="A471" s="822"/>
      <c r="B471" s="848" t="s">
        <v>3</v>
      </c>
      <c r="C471" s="846">
        <v>0</v>
      </c>
      <c r="D471" s="844">
        <v>0</v>
      </c>
      <c r="E471" s="844">
        <f>D471*1.03*0.99</f>
        <v>0</v>
      </c>
      <c r="F471" s="844">
        <f>E471*1.03*0.99</f>
        <v>0</v>
      </c>
    </row>
    <row r="472" spans="1:7" ht="13.5" thickBot="1" x14ac:dyDescent="0.25">
      <c r="A472" s="822"/>
      <c r="B472" s="847" t="s">
        <v>28</v>
      </c>
      <c r="C472" s="846"/>
      <c r="D472" s="852"/>
      <c r="E472" s="852"/>
      <c r="F472" s="852"/>
    </row>
    <row r="473" spans="1:7" ht="13.5" thickBot="1" x14ac:dyDescent="0.25">
      <c r="A473" s="822"/>
      <c r="B473" s="847" t="s">
        <v>29</v>
      </c>
      <c r="C473" s="846"/>
      <c r="D473" s="853"/>
      <c r="E473" s="852"/>
      <c r="F473" s="852"/>
    </row>
    <row r="474" spans="1:7" ht="13.5" thickBot="1" x14ac:dyDescent="0.25">
      <c r="A474" s="822"/>
      <c r="B474" s="848" t="s">
        <v>21</v>
      </c>
      <c r="C474" s="846"/>
      <c r="D474" s="844"/>
      <c r="E474" s="844"/>
      <c r="F474" s="844"/>
    </row>
    <row r="475" spans="1:7" ht="13.5" thickBot="1" x14ac:dyDescent="0.25">
      <c r="A475" s="822"/>
      <c r="B475" s="867" t="s">
        <v>22</v>
      </c>
      <c r="C475" s="846"/>
      <c r="D475" s="844"/>
      <c r="E475" s="844"/>
      <c r="F475" s="844"/>
    </row>
    <row r="476" spans="1:7" ht="13.5" thickBot="1" x14ac:dyDescent="0.25">
      <c r="A476" s="822"/>
      <c r="B476" s="871" t="s">
        <v>63</v>
      </c>
      <c r="C476" s="872">
        <f>C459</f>
        <v>240076</v>
      </c>
      <c r="D476" s="872">
        <f>D459</f>
        <v>231585</v>
      </c>
      <c r="E476" s="872">
        <f>E459</f>
        <v>384016</v>
      </c>
      <c r="F476" s="872">
        <f>F459</f>
        <v>395941</v>
      </c>
    </row>
    <row r="477" spans="1:7" s="873" customFormat="1" ht="20.25" customHeight="1" thickBot="1" x14ac:dyDescent="0.25">
      <c r="A477" s="822"/>
      <c r="B477" s="858" t="s">
        <v>64</v>
      </c>
      <c r="C477" s="1296" t="s">
        <v>1662</v>
      </c>
      <c r="D477" s="1296"/>
      <c r="E477" s="1296"/>
      <c r="F477" s="1297"/>
      <c r="G477" s="820"/>
    </row>
    <row r="478" spans="1:7" s="873" customFormat="1" ht="15.75" thickBot="1" x14ac:dyDescent="0.25">
      <c r="A478" s="822"/>
      <c r="B478" s="868" t="s">
        <v>9</v>
      </c>
      <c r="C478" s="1298" t="s">
        <v>1662</v>
      </c>
      <c r="D478" s="1299"/>
      <c r="E478" s="1299"/>
      <c r="F478" s="1300"/>
      <c r="G478" s="820"/>
    </row>
    <row r="479" spans="1:7" s="873" customFormat="1" ht="15.75" thickBot="1" x14ac:dyDescent="0.25">
      <c r="A479" s="822"/>
      <c r="B479" s="868" t="s">
        <v>13</v>
      </c>
      <c r="C479" s="1301" t="s">
        <v>1663</v>
      </c>
      <c r="D479" s="1302"/>
      <c r="E479" s="1302"/>
      <c r="F479" s="1303"/>
      <c r="G479" s="820"/>
    </row>
    <row r="480" spans="1:7" s="873" customFormat="1" ht="15" x14ac:dyDescent="0.2">
      <c r="A480" s="822"/>
      <c r="B480" s="1236"/>
      <c r="C480" s="874">
        <v>2019</v>
      </c>
      <c r="D480" s="874">
        <v>2020</v>
      </c>
      <c r="E480" s="874">
        <v>2021</v>
      </c>
      <c r="F480" s="874">
        <v>2022</v>
      </c>
      <c r="G480" s="820"/>
    </row>
    <row r="481" spans="1:7" s="873" customFormat="1" ht="15.75" thickBot="1" x14ac:dyDescent="0.25">
      <c r="A481" s="822"/>
      <c r="B481" s="1237"/>
      <c r="C481" s="875" t="s">
        <v>5</v>
      </c>
      <c r="D481" s="875" t="s">
        <v>6</v>
      </c>
      <c r="E481" s="875" t="s">
        <v>6</v>
      </c>
      <c r="F481" s="875" t="s">
        <v>6</v>
      </c>
      <c r="G481" s="820"/>
    </row>
    <row r="482" spans="1:7" s="873" customFormat="1" ht="27" customHeight="1" thickBot="1" x14ac:dyDescent="0.25">
      <c r="A482" s="822"/>
      <c r="B482" s="828" t="s">
        <v>8</v>
      </c>
      <c r="C482" s="840">
        <v>15</v>
      </c>
      <c r="D482" s="840">
        <v>15</v>
      </c>
      <c r="E482" s="840">
        <v>15</v>
      </c>
      <c r="F482" s="840">
        <v>15</v>
      </c>
      <c r="G482" s="820"/>
    </row>
    <row r="483" spans="1:7" s="873" customFormat="1" ht="27" customHeight="1" thickBot="1" x14ac:dyDescent="0.25">
      <c r="A483" s="822"/>
      <c r="B483" s="828" t="s">
        <v>14</v>
      </c>
      <c r="C483" s="840">
        <f>C512</f>
        <v>21000</v>
      </c>
      <c r="D483" s="840">
        <f>D512</f>
        <v>23480</v>
      </c>
      <c r="E483" s="840">
        <f>E512</f>
        <v>23480</v>
      </c>
      <c r="F483" s="840">
        <f>F512</f>
        <v>23480</v>
      </c>
      <c r="G483" s="820"/>
    </row>
    <row r="484" spans="1:7" s="873" customFormat="1" ht="27" customHeight="1" thickBot="1" x14ac:dyDescent="0.25">
      <c r="A484" s="822"/>
      <c r="B484" s="828" t="s">
        <v>20</v>
      </c>
      <c r="C484" s="840">
        <f>C483/C482</f>
        <v>1400</v>
      </c>
      <c r="D484" s="840">
        <f>D483/D482</f>
        <v>1565.3333333333333</v>
      </c>
      <c r="E484" s="840">
        <f>E483/E482</f>
        <v>1565.3333333333333</v>
      </c>
      <c r="F484" s="840">
        <f>F483/F482</f>
        <v>1565.3333333333333</v>
      </c>
      <c r="G484" s="820"/>
    </row>
    <row r="485" spans="1:7" s="873" customFormat="1" ht="27" customHeight="1" thickBot="1" x14ac:dyDescent="0.25">
      <c r="A485" s="822"/>
      <c r="B485" s="828" t="s">
        <v>15</v>
      </c>
      <c r="C485" s="876"/>
      <c r="D485" s="877">
        <f t="shared" ref="D485:F487" si="12">D482/C482-1</f>
        <v>0</v>
      </c>
      <c r="E485" s="877">
        <f t="shared" si="12"/>
        <v>0</v>
      </c>
      <c r="F485" s="877">
        <f t="shared" si="12"/>
        <v>0</v>
      </c>
      <c r="G485" s="820"/>
    </row>
    <row r="486" spans="1:7" s="873" customFormat="1" ht="27" customHeight="1" thickBot="1" x14ac:dyDescent="0.25">
      <c r="A486" s="822"/>
      <c r="B486" s="828" t="s">
        <v>16</v>
      </c>
      <c r="C486" s="876"/>
      <c r="D486" s="877">
        <f t="shared" si="12"/>
        <v>0.11809523809523803</v>
      </c>
      <c r="E486" s="877">
        <f t="shared" si="12"/>
        <v>0</v>
      </c>
      <c r="F486" s="877">
        <f t="shared" si="12"/>
        <v>0</v>
      </c>
      <c r="G486" s="820"/>
    </row>
    <row r="487" spans="1:7" s="873" customFormat="1" ht="27" customHeight="1" thickBot="1" x14ac:dyDescent="0.25">
      <c r="A487" s="822"/>
      <c r="B487" s="828" t="s">
        <v>17</v>
      </c>
      <c r="C487" s="876"/>
      <c r="D487" s="877">
        <f t="shared" si="12"/>
        <v>0.11809523809523803</v>
      </c>
      <c r="E487" s="877">
        <f t="shared" si="12"/>
        <v>0</v>
      </c>
      <c r="F487" s="877">
        <f t="shared" si="12"/>
        <v>0</v>
      </c>
      <c r="G487" s="820"/>
    </row>
    <row r="488" spans="1:7" s="873" customFormat="1" ht="15.75" thickBot="1" x14ac:dyDescent="0.25">
      <c r="A488" s="822"/>
      <c r="B488" s="1247" t="s">
        <v>1664</v>
      </c>
      <c r="C488" s="1248"/>
      <c r="D488" s="1248"/>
      <c r="E488" s="1248"/>
      <c r="F488" s="1249"/>
      <c r="G488" s="820"/>
    </row>
    <row r="489" spans="1:7" s="873" customFormat="1" ht="15" x14ac:dyDescent="0.2">
      <c r="A489" s="822"/>
      <c r="B489" s="1236"/>
      <c r="C489" s="874">
        <v>2019</v>
      </c>
      <c r="D489" s="874">
        <v>2020</v>
      </c>
      <c r="E489" s="874">
        <v>2021</v>
      </c>
      <c r="F489" s="874">
        <v>2022</v>
      </c>
      <c r="G489" s="820"/>
    </row>
    <row r="490" spans="1:7" s="873" customFormat="1" ht="15.75" thickBot="1" x14ac:dyDescent="0.25">
      <c r="A490" s="822"/>
      <c r="B490" s="1237"/>
      <c r="C490" s="875" t="s">
        <v>5</v>
      </c>
      <c r="D490" s="875" t="s">
        <v>6</v>
      </c>
      <c r="E490" s="875" t="s">
        <v>6</v>
      </c>
      <c r="F490" s="875" t="s">
        <v>6</v>
      </c>
      <c r="G490" s="820"/>
    </row>
    <row r="491" spans="1:7" s="873" customFormat="1" ht="22.5" customHeight="1" thickBot="1" x14ac:dyDescent="0.25">
      <c r="A491" s="822"/>
      <c r="B491" s="848" t="s">
        <v>0</v>
      </c>
      <c r="C491" s="878">
        <f>C492+C493</f>
        <v>14000</v>
      </c>
      <c r="D491" s="878">
        <f>D492+D493</f>
        <v>16120</v>
      </c>
      <c r="E491" s="878">
        <f>E492+E493</f>
        <v>16120</v>
      </c>
      <c r="F491" s="878">
        <f>F492+F493</f>
        <v>16120</v>
      </c>
      <c r="G491" s="820"/>
    </row>
    <row r="492" spans="1:7" s="873" customFormat="1" ht="23.25" customHeight="1" thickBot="1" x14ac:dyDescent="0.25">
      <c r="A492" s="822"/>
      <c r="B492" s="879" t="s">
        <v>28</v>
      </c>
      <c r="C492" s="880">
        <v>14000</v>
      </c>
      <c r="D492" s="881">
        <v>15520</v>
      </c>
      <c r="E492" s="881">
        <v>15520</v>
      </c>
      <c r="F492" s="881">
        <v>15520</v>
      </c>
      <c r="G492" s="820"/>
    </row>
    <row r="493" spans="1:7" s="873" customFormat="1" ht="17.25" customHeight="1" thickBot="1" x14ac:dyDescent="0.25">
      <c r="A493" s="822"/>
      <c r="B493" s="879" t="s">
        <v>29</v>
      </c>
      <c r="C493" s="880">
        <v>0</v>
      </c>
      <c r="D493" s="880">
        <v>600</v>
      </c>
      <c r="E493" s="880">
        <v>600</v>
      </c>
      <c r="F493" s="880">
        <v>600</v>
      </c>
      <c r="G493" s="820"/>
    </row>
    <row r="494" spans="1:7" s="873" customFormat="1" ht="26.25" customHeight="1" thickBot="1" x14ac:dyDescent="0.25">
      <c r="A494" s="822"/>
      <c r="B494" s="848" t="s">
        <v>25</v>
      </c>
      <c r="C494" s="878">
        <f>C495</f>
        <v>2500</v>
      </c>
      <c r="D494" s="878">
        <f>D495</f>
        <v>2560</v>
      </c>
      <c r="E494" s="878">
        <f>E495</f>
        <v>2560</v>
      </c>
      <c r="F494" s="878">
        <f>F495</f>
        <v>2560</v>
      </c>
      <c r="G494" s="820"/>
    </row>
    <row r="495" spans="1:7" s="873" customFormat="1" ht="15.75" thickBot="1" x14ac:dyDescent="0.25">
      <c r="A495" s="822"/>
      <c r="B495" s="879" t="s">
        <v>28</v>
      </c>
      <c r="C495" s="880">
        <v>2500</v>
      </c>
      <c r="D495" s="878">
        <v>2560</v>
      </c>
      <c r="E495" s="878">
        <v>2560</v>
      </c>
      <c r="F495" s="878">
        <v>2560</v>
      </c>
      <c r="G495" s="820"/>
    </row>
    <row r="496" spans="1:7" s="873" customFormat="1" ht="15.75" thickBot="1" x14ac:dyDescent="0.25">
      <c r="A496" s="822"/>
      <c r="B496" s="879" t="s">
        <v>29</v>
      </c>
      <c r="C496" s="880"/>
      <c r="D496" s="878"/>
      <c r="E496" s="878"/>
      <c r="F496" s="878"/>
      <c r="G496" s="820"/>
    </row>
    <row r="497" spans="1:7" s="873" customFormat="1" ht="15.75" thickBot="1" x14ac:dyDescent="0.25">
      <c r="A497" s="822"/>
      <c r="B497" s="848" t="s">
        <v>1</v>
      </c>
      <c r="C497" s="882">
        <f>C498+C499</f>
        <v>4500</v>
      </c>
      <c r="D497" s="882">
        <f>D498+D499</f>
        <v>4800</v>
      </c>
      <c r="E497" s="882">
        <f>E498+E499</f>
        <v>4800</v>
      </c>
      <c r="F497" s="882">
        <f>F498+F499</f>
        <v>4800</v>
      </c>
      <c r="G497" s="820"/>
    </row>
    <row r="498" spans="1:7" s="873" customFormat="1" ht="15.75" thickBot="1" x14ac:dyDescent="0.25">
      <c r="A498" s="822"/>
      <c r="B498" s="879" t="s">
        <v>28</v>
      </c>
      <c r="C498" s="880">
        <v>4200</v>
      </c>
      <c r="D498" s="878">
        <v>4500</v>
      </c>
      <c r="E498" s="878">
        <v>4500</v>
      </c>
      <c r="F498" s="878">
        <v>4500</v>
      </c>
      <c r="G498" s="820"/>
    </row>
    <row r="499" spans="1:7" s="873" customFormat="1" ht="15.75" thickBot="1" x14ac:dyDescent="0.25">
      <c r="A499" s="822"/>
      <c r="B499" s="879" t="s">
        <v>29</v>
      </c>
      <c r="C499" s="880">
        <v>300</v>
      </c>
      <c r="D499" s="878">
        <v>300</v>
      </c>
      <c r="E499" s="878">
        <v>300</v>
      </c>
      <c r="F499" s="878">
        <v>300</v>
      </c>
      <c r="G499" s="820"/>
    </row>
    <row r="500" spans="1:7" s="873" customFormat="1" ht="15.75" thickBot="1" x14ac:dyDescent="0.25">
      <c r="A500" s="822"/>
      <c r="B500" s="848" t="s">
        <v>2</v>
      </c>
      <c r="C500" s="880">
        <v>0</v>
      </c>
      <c r="D500" s="878">
        <v>0</v>
      </c>
      <c r="E500" s="878">
        <v>0</v>
      </c>
      <c r="F500" s="878">
        <v>0</v>
      </c>
      <c r="G500" s="820"/>
    </row>
    <row r="501" spans="1:7" s="873" customFormat="1" ht="15.75" thickBot="1" x14ac:dyDescent="0.25">
      <c r="A501" s="822"/>
      <c r="B501" s="879" t="s">
        <v>28</v>
      </c>
      <c r="C501" s="880"/>
      <c r="D501" s="878"/>
      <c r="E501" s="878"/>
      <c r="F501" s="878"/>
      <c r="G501" s="820"/>
    </row>
    <row r="502" spans="1:7" s="873" customFormat="1" ht="15.75" thickBot="1" x14ac:dyDescent="0.25">
      <c r="A502" s="822"/>
      <c r="B502" s="879" t="s">
        <v>29</v>
      </c>
      <c r="C502" s="880"/>
      <c r="D502" s="878"/>
      <c r="E502" s="878"/>
      <c r="F502" s="878"/>
      <c r="G502" s="820"/>
    </row>
    <row r="503" spans="1:7" s="873" customFormat="1" ht="15.75" thickBot="1" x14ac:dyDescent="0.25">
      <c r="A503" s="822"/>
      <c r="B503" s="848" t="s">
        <v>21</v>
      </c>
      <c r="C503" s="880">
        <v>0</v>
      </c>
      <c r="D503" s="878">
        <v>0</v>
      </c>
      <c r="E503" s="878">
        <v>0</v>
      </c>
      <c r="F503" s="878">
        <v>0</v>
      </c>
      <c r="G503" s="820"/>
    </row>
    <row r="504" spans="1:7" s="873" customFormat="1" ht="15.75" thickBot="1" x14ac:dyDescent="0.25">
      <c r="A504" s="822"/>
      <c r="B504" s="879" t="s">
        <v>28</v>
      </c>
      <c r="C504" s="880"/>
      <c r="D504" s="878"/>
      <c r="E504" s="878"/>
      <c r="F504" s="878"/>
      <c r="G504" s="820"/>
    </row>
    <row r="505" spans="1:7" s="873" customFormat="1" ht="15.75" thickBot="1" x14ac:dyDescent="0.25">
      <c r="A505" s="822"/>
      <c r="B505" s="879" t="s">
        <v>29</v>
      </c>
      <c r="C505" s="880"/>
      <c r="D505" s="878"/>
      <c r="E505" s="878"/>
      <c r="F505" s="878"/>
      <c r="G505" s="820"/>
    </row>
    <row r="506" spans="1:7" s="873" customFormat="1" ht="15.75" thickBot="1" x14ac:dyDescent="0.25">
      <c r="A506" s="822"/>
      <c r="B506" s="848" t="s">
        <v>22</v>
      </c>
      <c r="C506" s="880">
        <v>0</v>
      </c>
      <c r="D506" s="878">
        <v>0</v>
      </c>
      <c r="E506" s="878">
        <v>0</v>
      </c>
      <c r="F506" s="878">
        <v>0</v>
      </c>
      <c r="G506" s="820"/>
    </row>
    <row r="507" spans="1:7" s="873" customFormat="1" ht="15.75" thickBot="1" x14ac:dyDescent="0.25">
      <c r="A507" s="822"/>
      <c r="B507" s="879" t="s">
        <v>28</v>
      </c>
      <c r="C507" s="880"/>
      <c r="D507" s="878"/>
      <c r="E507" s="878"/>
      <c r="F507" s="878"/>
      <c r="G507" s="820"/>
    </row>
    <row r="508" spans="1:7" s="873" customFormat="1" ht="15.75" thickBot="1" x14ac:dyDescent="0.25">
      <c r="A508" s="822"/>
      <c r="B508" s="879" t="s">
        <v>29</v>
      </c>
      <c r="C508" s="880"/>
      <c r="D508" s="878"/>
      <c r="E508" s="878"/>
      <c r="F508" s="878"/>
      <c r="G508" s="820"/>
    </row>
    <row r="509" spans="1:7" s="873" customFormat="1" ht="15.75" thickBot="1" x14ac:dyDescent="0.25">
      <c r="A509" s="822"/>
      <c r="B509" s="848" t="s">
        <v>3</v>
      </c>
      <c r="C509" s="880">
        <v>0</v>
      </c>
      <c r="D509" s="878">
        <v>0</v>
      </c>
      <c r="E509" s="878">
        <v>0</v>
      </c>
      <c r="F509" s="878">
        <v>0</v>
      </c>
      <c r="G509" s="820"/>
    </row>
    <row r="510" spans="1:7" s="873" customFormat="1" ht="15.75" thickBot="1" x14ac:dyDescent="0.25">
      <c r="A510" s="822"/>
      <c r="B510" s="879" t="s">
        <v>28</v>
      </c>
      <c r="C510" s="880"/>
      <c r="D510" s="878"/>
      <c r="E510" s="878"/>
      <c r="F510" s="878"/>
      <c r="G510" s="820"/>
    </row>
    <row r="511" spans="1:7" s="873" customFormat="1" ht="15.75" thickBot="1" x14ac:dyDescent="0.25">
      <c r="A511" s="822"/>
      <c r="B511" s="879" t="s">
        <v>29</v>
      </c>
      <c r="C511" s="880"/>
      <c r="D511" s="878"/>
      <c r="E511" s="878"/>
      <c r="F511" s="878"/>
      <c r="G511" s="820"/>
    </row>
    <row r="512" spans="1:7" s="873" customFormat="1" ht="15.75" thickBot="1" x14ac:dyDescent="0.25">
      <c r="A512" s="822"/>
      <c r="B512" s="883" t="s">
        <v>65</v>
      </c>
      <c r="C512" s="872">
        <f>C497+C494+C491</f>
        <v>21000</v>
      </c>
      <c r="D512" s="872">
        <f>D497+D494+D491</f>
        <v>23480</v>
      </c>
      <c r="E512" s="872">
        <f>E497+E494+E491</f>
        <v>23480</v>
      </c>
      <c r="F512" s="872">
        <f>F497+F494+F491</f>
        <v>23480</v>
      </c>
      <c r="G512" s="820"/>
    </row>
    <row r="513" spans="1:7" s="873" customFormat="1" ht="15.75" thickBot="1" x14ac:dyDescent="0.25">
      <c r="A513" s="822"/>
      <c r="B513" s="1288" t="s">
        <v>57</v>
      </c>
      <c r="C513" s="1289"/>
      <c r="D513" s="1289"/>
      <c r="E513" s="1289"/>
      <c r="F513" s="1290"/>
      <c r="G513" s="820"/>
    </row>
    <row r="514" spans="1:7" s="873" customFormat="1" ht="15.75" thickBot="1" x14ac:dyDescent="0.25">
      <c r="A514" s="822"/>
      <c r="B514" s="1288" t="s">
        <v>1128</v>
      </c>
      <c r="C514" s="1289"/>
      <c r="D514" s="1289"/>
      <c r="E514" s="1289"/>
      <c r="F514" s="1290"/>
      <c r="G514" s="820"/>
    </row>
    <row r="515" spans="1:7" s="873" customFormat="1" ht="15.75" thickBot="1" x14ac:dyDescent="0.25">
      <c r="A515" s="822"/>
      <c r="B515" s="835" t="s">
        <v>58</v>
      </c>
      <c r="C515" s="1291" t="s">
        <v>1665</v>
      </c>
      <c r="D515" s="1292"/>
      <c r="E515" s="1292"/>
      <c r="F515" s="1293"/>
      <c r="G515" s="820"/>
    </row>
    <row r="516" spans="1:7" s="873" customFormat="1" ht="48.75" thickBot="1" x14ac:dyDescent="0.25">
      <c r="A516" s="822"/>
      <c r="B516" s="835" t="s">
        <v>75</v>
      </c>
      <c r="C516" s="884" t="s">
        <v>1666</v>
      </c>
      <c r="D516" s="885" t="s">
        <v>981</v>
      </c>
      <c r="E516" s="1294" t="s">
        <v>1667</v>
      </c>
      <c r="F516" s="1295"/>
      <c r="G516" s="820"/>
    </row>
    <row r="517" spans="1:7" s="873" customFormat="1" ht="15.75" thickBot="1" x14ac:dyDescent="0.25">
      <c r="A517" s="822"/>
      <c r="B517" s="828" t="s">
        <v>9</v>
      </c>
      <c r="C517" s="1254" t="s">
        <v>1668</v>
      </c>
      <c r="D517" s="1255"/>
      <c r="E517" s="1255"/>
      <c r="F517" s="1256"/>
      <c r="G517" s="820"/>
    </row>
    <row r="518" spans="1:7" s="873" customFormat="1" ht="15.75" thickBot="1" x14ac:dyDescent="0.25">
      <c r="A518" s="822"/>
      <c r="B518" s="828" t="s">
        <v>13</v>
      </c>
      <c r="C518" s="1307" t="s">
        <v>1645</v>
      </c>
      <c r="D518" s="1308"/>
      <c r="E518" s="1308"/>
      <c r="F518" s="1309"/>
      <c r="G518" s="820"/>
    </row>
    <row r="519" spans="1:7" s="873" customFormat="1" ht="15" x14ac:dyDescent="0.2">
      <c r="A519" s="822"/>
      <c r="B519" s="1236"/>
      <c r="C519" s="874">
        <v>2019</v>
      </c>
      <c r="D519" s="874">
        <v>2020</v>
      </c>
      <c r="E519" s="874">
        <v>2021</v>
      </c>
      <c r="F519" s="874">
        <v>2022</v>
      </c>
      <c r="G519" s="820"/>
    </row>
    <row r="520" spans="1:7" s="873" customFormat="1" ht="15.75" thickBot="1" x14ac:dyDescent="0.25">
      <c r="A520" s="822"/>
      <c r="B520" s="1237"/>
      <c r="C520" s="875" t="s">
        <v>5</v>
      </c>
      <c r="D520" s="875" t="s">
        <v>6</v>
      </c>
      <c r="E520" s="875" t="s">
        <v>6</v>
      </c>
      <c r="F520" s="875" t="s">
        <v>6</v>
      </c>
      <c r="G520" s="820"/>
    </row>
    <row r="521" spans="1:7" s="873" customFormat="1" ht="15.75" thickBot="1" x14ac:dyDescent="0.25">
      <c r="A521" s="822"/>
      <c r="B521" s="828" t="s">
        <v>8</v>
      </c>
      <c r="C521" s="840">
        <v>75</v>
      </c>
      <c r="D521" s="840">
        <v>75</v>
      </c>
      <c r="E521" s="840">
        <v>75</v>
      </c>
      <c r="F521" s="840">
        <v>75</v>
      </c>
      <c r="G521" s="820"/>
    </row>
    <row r="522" spans="1:7" s="873" customFormat="1" ht="15.75" thickBot="1" x14ac:dyDescent="0.25">
      <c r="A522" s="822"/>
      <c r="B522" s="828" t="s">
        <v>14</v>
      </c>
      <c r="C522" s="840">
        <v>2520000</v>
      </c>
      <c r="D522" s="840">
        <f>D535</f>
        <v>3780000</v>
      </c>
      <c r="E522" s="840">
        <f>E535</f>
        <v>3180000</v>
      </c>
      <c r="F522" s="840">
        <f>F535</f>
        <v>2940000</v>
      </c>
      <c r="G522" s="820"/>
    </row>
    <row r="523" spans="1:7" s="873" customFormat="1" ht="15.75" thickBot="1" x14ac:dyDescent="0.25">
      <c r="A523" s="822"/>
      <c r="B523" s="828" t="s">
        <v>20</v>
      </c>
      <c r="C523" s="840">
        <f>C522/C521</f>
        <v>33600</v>
      </c>
      <c r="D523" s="840">
        <f>D522/D521</f>
        <v>50400</v>
      </c>
      <c r="E523" s="840">
        <f>E522/E521</f>
        <v>42400</v>
      </c>
      <c r="F523" s="840">
        <f>F522/F521</f>
        <v>39200</v>
      </c>
      <c r="G523" s="820"/>
    </row>
    <row r="524" spans="1:7" s="873" customFormat="1" ht="15.75" thickBot="1" x14ac:dyDescent="0.25">
      <c r="A524" s="822"/>
      <c r="B524" s="828" t="s">
        <v>15</v>
      </c>
      <c r="C524" s="876" t="s">
        <v>19</v>
      </c>
      <c r="D524" s="877">
        <f>D521/C521-1</f>
        <v>0</v>
      </c>
      <c r="E524" s="877">
        <f t="shared" ref="E524:F526" si="13">E521/D521-1</f>
        <v>0</v>
      </c>
      <c r="F524" s="877">
        <f t="shared" si="13"/>
        <v>0</v>
      </c>
      <c r="G524" s="820"/>
    </row>
    <row r="525" spans="1:7" s="873" customFormat="1" ht="15.75" thickBot="1" x14ac:dyDescent="0.25">
      <c r="A525" s="822"/>
      <c r="B525" s="828" t="s">
        <v>16</v>
      </c>
      <c r="C525" s="876" t="s">
        <v>19</v>
      </c>
      <c r="D525" s="877">
        <f>D522/C522-1</f>
        <v>0.5</v>
      </c>
      <c r="E525" s="877">
        <f t="shared" si="13"/>
        <v>-0.15873015873015872</v>
      </c>
      <c r="F525" s="877">
        <f t="shared" si="13"/>
        <v>-7.547169811320753E-2</v>
      </c>
      <c r="G525" s="820"/>
    </row>
    <row r="526" spans="1:7" s="873" customFormat="1" ht="15.75" thickBot="1" x14ac:dyDescent="0.25">
      <c r="A526" s="822"/>
      <c r="B526" s="828" t="s">
        <v>17</v>
      </c>
      <c r="C526" s="876" t="s">
        <v>19</v>
      </c>
      <c r="D526" s="877">
        <f>D523/C523-1</f>
        <v>0.5</v>
      </c>
      <c r="E526" s="877">
        <f t="shared" si="13"/>
        <v>-0.15873015873015872</v>
      </c>
      <c r="F526" s="877">
        <f t="shared" si="13"/>
        <v>-7.547169811320753E-2</v>
      </c>
      <c r="G526" s="820"/>
    </row>
    <row r="527" spans="1:7" s="873" customFormat="1" ht="15.75" thickBot="1" x14ac:dyDescent="0.25">
      <c r="A527" s="822"/>
      <c r="B527" s="1247" t="s">
        <v>1656</v>
      </c>
      <c r="C527" s="1248"/>
      <c r="D527" s="1248"/>
      <c r="E527" s="1248"/>
      <c r="F527" s="1249"/>
      <c r="G527" s="820"/>
    </row>
    <row r="528" spans="1:7" s="873" customFormat="1" ht="15" x14ac:dyDescent="0.2">
      <c r="A528" s="822"/>
      <c r="B528" s="1236"/>
      <c r="C528" s="874">
        <v>2018</v>
      </c>
      <c r="D528" s="874">
        <v>2019</v>
      </c>
      <c r="E528" s="874">
        <v>2020</v>
      </c>
      <c r="F528" s="874">
        <v>2021</v>
      </c>
      <c r="G528" s="820"/>
    </row>
    <row r="529" spans="1:7" s="873" customFormat="1" ht="15.75" thickBot="1" x14ac:dyDescent="0.25">
      <c r="A529" s="822"/>
      <c r="B529" s="1237"/>
      <c r="C529" s="875" t="s">
        <v>5</v>
      </c>
      <c r="D529" s="875" t="s">
        <v>6</v>
      </c>
      <c r="E529" s="875" t="s">
        <v>6</v>
      </c>
      <c r="F529" s="875" t="s">
        <v>6</v>
      </c>
      <c r="G529" s="820"/>
    </row>
    <row r="530" spans="1:7" s="873" customFormat="1" ht="15.75" thickBot="1" x14ac:dyDescent="0.25">
      <c r="A530" s="822"/>
      <c r="B530" s="848" t="s">
        <v>59</v>
      </c>
      <c r="C530" s="878">
        <f>C531+C532+C533+C534</f>
        <v>0</v>
      </c>
      <c r="D530" s="878">
        <f>D531+D532+D533+D534</f>
        <v>0</v>
      </c>
      <c r="E530" s="878">
        <f>E531+E532+E533+E534</f>
        <v>0</v>
      </c>
      <c r="F530" s="878">
        <f>F531+F532+F533+F534</f>
        <v>0</v>
      </c>
      <c r="G530" s="820"/>
    </row>
    <row r="531" spans="1:7" s="873" customFormat="1" ht="15.75" thickBot="1" x14ac:dyDescent="0.25">
      <c r="A531" s="822"/>
      <c r="B531" s="847" t="s">
        <v>28</v>
      </c>
      <c r="C531" s="878"/>
      <c r="D531" s="878"/>
      <c r="E531" s="878"/>
      <c r="F531" s="878"/>
      <c r="G531" s="820"/>
    </row>
    <row r="532" spans="1:7" s="873" customFormat="1" ht="15.75" thickBot="1" x14ac:dyDescent="0.25">
      <c r="A532" s="822"/>
      <c r="B532" s="847" t="s">
        <v>60</v>
      </c>
      <c r="C532" s="878"/>
      <c r="D532" s="878"/>
      <c r="E532" s="878"/>
      <c r="F532" s="878"/>
      <c r="G532" s="820"/>
    </row>
    <row r="533" spans="1:7" s="873" customFormat="1" ht="15.75" thickBot="1" x14ac:dyDescent="0.25">
      <c r="A533" s="822"/>
      <c r="B533" s="847" t="s">
        <v>42</v>
      </c>
      <c r="C533" s="878"/>
      <c r="D533" s="878"/>
      <c r="E533" s="878"/>
      <c r="F533" s="878"/>
      <c r="G533" s="820"/>
    </row>
    <row r="534" spans="1:7" s="873" customFormat="1" ht="15.75" thickBot="1" x14ac:dyDescent="0.25">
      <c r="A534" s="822"/>
      <c r="B534" s="847" t="s">
        <v>43</v>
      </c>
      <c r="C534" s="878"/>
      <c r="D534" s="878"/>
      <c r="E534" s="878"/>
      <c r="F534" s="878"/>
      <c r="G534" s="820"/>
    </row>
    <row r="535" spans="1:7" s="873" customFormat="1" ht="15.75" thickBot="1" x14ac:dyDescent="0.25">
      <c r="A535" s="822"/>
      <c r="B535" s="848" t="s">
        <v>61</v>
      </c>
      <c r="C535" s="880">
        <f>C536</f>
        <v>2520000</v>
      </c>
      <c r="D535" s="880">
        <f>D536</f>
        <v>3780000</v>
      </c>
      <c r="E535" s="880">
        <f>E536</f>
        <v>3180000</v>
      </c>
      <c r="F535" s="880">
        <f>F536</f>
        <v>2940000</v>
      </c>
      <c r="G535" s="820"/>
    </row>
    <row r="536" spans="1:7" s="873" customFormat="1" ht="15.75" thickBot="1" x14ac:dyDescent="0.25">
      <c r="A536" s="822"/>
      <c r="B536" s="847" t="s">
        <v>28</v>
      </c>
      <c r="C536" s="880">
        <v>2520000</v>
      </c>
      <c r="D536" s="878">
        <v>3780000</v>
      </c>
      <c r="E536" s="878">
        <v>3180000</v>
      </c>
      <c r="F536" s="878">
        <v>2940000</v>
      </c>
      <c r="G536" s="820"/>
    </row>
    <row r="537" spans="1:7" s="873" customFormat="1" ht="15.75" thickBot="1" x14ac:dyDescent="0.25">
      <c r="A537" s="822"/>
      <c r="B537" s="847" t="s">
        <v>60</v>
      </c>
      <c r="C537" s="880"/>
      <c r="D537" s="878"/>
      <c r="E537" s="878"/>
      <c r="F537" s="878"/>
      <c r="G537" s="820"/>
    </row>
    <row r="538" spans="1:7" s="873" customFormat="1" ht="15.75" thickBot="1" x14ac:dyDescent="0.25">
      <c r="A538" s="822"/>
      <c r="B538" s="847" t="s">
        <v>42</v>
      </c>
      <c r="C538" s="880"/>
      <c r="D538" s="878"/>
      <c r="E538" s="878"/>
      <c r="F538" s="878"/>
      <c r="G538" s="820"/>
    </row>
    <row r="539" spans="1:7" s="873" customFormat="1" ht="15.75" thickBot="1" x14ac:dyDescent="0.25">
      <c r="A539" s="822"/>
      <c r="B539" s="847" t="s">
        <v>43</v>
      </c>
      <c r="C539" s="880"/>
      <c r="D539" s="878"/>
      <c r="E539" s="878"/>
      <c r="F539" s="878"/>
      <c r="G539" s="820"/>
    </row>
    <row r="540" spans="1:7" s="873" customFormat="1" ht="15.75" thickBot="1" x14ac:dyDescent="0.25">
      <c r="A540" s="822"/>
      <c r="B540" s="886" t="s">
        <v>26</v>
      </c>
      <c r="C540" s="880">
        <f>C530+C535</f>
        <v>2520000</v>
      </c>
      <c r="D540" s="880">
        <f>D530+D535</f>
        <v>3780000</v>
      </c>
      <c r="E540" s="880">
        <f>E530+E535</f>
        <v>3180000</v>
      </c>
      <c r="F540" s="880">
        <f>F530+F535</f>
        <v>2940000</v>
      </c>
      <c r="G540" s="820"/>
    </row>
    <row r="541" spans="1:7" s="873" customFormat="1" ht="81" customHeight="1" thickBot="1" x14ac:dyDescent="0.25">
      <c r="A541" s="822"/>
      <c r="B541" s="887" t="s">
        <v>40</v>
      </c>
      <c r="C541" s="888" t="s">
        <v>1669</v>
      </c>
      <c r="D541" s="885" t="s">
        <v>981</v>
      </c>
      <c r="E541" s="889" t="s">
        <v>1670</v>
      </c>
      <c r="F541" s="890"/>
      <c r="G541" s="820"/>
    </row>
    <row r="542" spans="1:7" s="873" customFormat="1" ht="15.75" thickBot="1" x14ac:dyDescent="0.25">
      <c r="A542" s="822"/>
      <c r="B542" s="828" t="s">
        <v>9</v>
      </c>
      <c r="C542" s="1254" t="s">
        <v>1671</v>
      </c>
      <c r="D542" s="1255"/>
      <c r="E542" s="1255"/>
      <c r="F542" s="1256"/>
      <c r="G542" s="820"/>
    </row>
    <row r="543" spans="1:7" s="873" customFormat="1" ht="15.75" thickBot="1" x14ac:dyDescent="0.25">
      <c r="A543" s="822"/>
      <c r="B543" s="828" t="s">
        <v>13</v>
      </c>
      <c r="C543" s="1233" t="s">
        <v>67</v>
      </c>
      <c r="D543" s="1308"/>
      <c r="E543" s="1308"/>
      <c r="F543" s="1309"/>
      <c r="G543" s="820"/>
    </row>
    <row r="544" spans="1:7" s="873" customFormat="1" ht="15" x14ac:dyDescent="0.2">
      <c r="A544" s="822"/>
      <c r="B544" s="1236"/>
      <c r="C544" s="874">
        <v>2019</v>
      </c>
      <c r="D544" s="874">
        <v>2020</v>
      </c>
      <c r="E544" s="874">
        <v>2021</v>
      </c>
      <c r="F544" s="874">
        <v>2022</v>
      </c>
      <c r="G544" s="820"/>
    </row>
    <row r="545" spans="1:7" s="873" customFormat="1" ht="15.75" thickBot="1" x14ac:dyDescent="0.25">
      <c r="A545" s="822"/>
      <c r="B545" s="1237"/>
      <c r="C545" s="875" t="s">
        <v>5</v>
      </c>
      <c r="D545" s="875" t="s">
        <v>6</v>
      </c>
      <c r="E545" s="875" t="s">
        <v>6</v>
      </c>
      <c r="F545" s="875" t="s">
        <v>6</v>
      </c>
      <c r="G545" s="820"/>
    </row>
    <row r="546" spans="1:7" s="873" customFormat="1" ht="15.75" thickBot="1" x14ac:dyDescent="0.25">
      <c r="A546" s="822"/>
      <c r="B546" s="828" t="s">
        <v>8</v>
      </c>
      <c r="C546" s="876">
        <v>1</v>
      </c>
      <c r="D546" s="876">
        <v>1</v>
      </c>
      <c r="E546" s="876">
        <v>1</v>
      </c>
      <c r="F546" s="876">
        <v>1</v>
      </c>
      <c r="G546" s="820"/>
    </row>
    <row r="547" spans="1:7" s="873" customFormat="1" ht="15.75" thickBot="1" x14ac:dyDescent="0.25">
      <c r="A547" s="822"/>
      <c r="B547" s="828" t="s">
        <v>14</v>
      </c>
      <c r="C547" s="840">
        <f>C560</f>
        <v>181500</v>
      </c>
      <c r="D547" s="840">
        <f>D560</f>
        <v>145000</v>
      </c>
      <c r="E547" s="840">
        <f>E560</f>
        <v>145000</v>
      </c>
      <c r="F547" s="840">
        <f>F560</f>
        <v>60000</v>
      </c>
      <c r="G547" s="820"/>
    </row>
    <row r="548" spans="1:7" s="873" customFormat="1" ht="15.75" thickBot="1" x14ac:dyDescent="0.25">
      <c r="A548" s="822"/>
      <c r="B548" s="828" t="s">
        <v>20</v>
      </c>
      <c r="C548" s="840">
        <f>C547/C546</f>
        <v>181500</v>
      </c>
      <c r="D548" s="840">
        <f>D547/D546</f>
        <v>145000</v>
      </c>
      <c r="E548" s="840">
        <f>E547/E546</f>
        <v>145000</v>
      </c>
      <c r="F548" s="840">
        <f>F547/F546</f>
        <v>60000</v>
      </c>
      <c r="G548" s="820"/>
    </row>
    <row r="549" spans="1:7" s="873" customFormat="1" ht="15.75" thickBot="1" x14ac:dyDescent="0.25">
      <c r="A549" s="822"/>
      <c r="B549" s="828" t="s">
        <v>15</v>
      </c>
      <c r="C549" s="876" t="s">
        <v>19</v>
      </c>
      <c r="D549" s="877">
        <f>D546/C546-1</f>
        <v>0</v>
      </c>
      <c r="E549" s="877">
        <f t="shared" ref="E549:F551" si="14">E546/D546-1</f>
        <v>0</v>
      </c>
      <c r="F549" s="877">
        <f t="shared" si="14"/>
        <v>0</v>
      </c>
      <c r="G549" s="820"/>
    </row>
    <row r="550" spans="1:7" s="873" customFormat="1" ht="15.75" thickBot="1" x14ac:dyDescent="0.25">
      <c r="A550" s="822"/>
      <c r="B550" s="828" t="s">
        <v>16</v>
      </c>
      <c r="C550" s="876" t="s">
        <v>19</v>
      </c>
      <c r="D550" s="877">
        <f>D547/C547-1</f>
        <v>-0.20110192837465568</v>
      </c>
      <c r="E550" s="877">
        <f t="shared" si="14"/>
        <v>0</v>
      </c>
      <c r="F550" s="877">
        <f t="shared" si="14"/>
        <v>-0.5862068965517242</v>
      </c>
      <c r="G550" s="820"/>
    </row>
    <row r="551" spans="1:7" s="873" customFormat="1" ht="15.75" thickBot="1" x14ac:dyDescent="0.25">
      <c r="A551" s="822"/>
      <c r="B551" s="828" t="s">
        <v>17</v>
      </c>
      <c r="C551" s="876" t="s">
        <v>19</v>
      </c>
      <c r="D551" s="877">
        <f>D548/C548-1</f>
        <v>-0.20110192837465568</v>
      </c>
      <c r="E551" s="877">
        <f t="shared" si="14"/>
        <v>0</v>
      </c>
      <c r="F551" s="877">
        <f t="shared" si="14"/>
        <v>-0.5862068965517242</v>
      </c>
      <c r="G551" s="820"/>
    </row>
    <row r="552" spans="1:7" s="873" customFormat="1" ht="15.75" thickBot="1" x14ac:dyDescent="0.25">
      <c r="A552" s="822"/>
      <c r="B552" s="1247" t="s">
        <v>1561</v>
      </c>
      <c r="C552" s="1248"/>
      <c r="D552" s="1248"/>
      <c r="E552" s="1248"/>
      <c r="F552" s="1249"/>
      <c r="G552" s="820"/>
    </row>
    <row r="553" spans="1:7" s="873" customFormat="1" ht="15" x14ac:dyDescent="0.2">
      <c r="A553" s="822"/>
      <c r="B553" s="1236"/>
      <c r="C553" s="874">
        <v>2019</v>
      </c>
      <c r="D553" s="874">
        <v>2020</v>
      </c>
      <c r="E553" s="874">
        <v>2021</v>
      </c>
      <c r="F553" s="874">
        <v>2022</v>
      </c>
      <c r="G553" s="820"/>
    </row>
    <row r="554" spans="1:7" s="873" customFormat="1" ht="15.75" thickBot="1" x14ac:dyDescent="0.25">
      <c r="A554" s="822"/>
      <c r="B554" s="1237"/>
      <c r="C554" s="875" t="s">
        <v>5</v>
      </c>
      <c r="D554" s="875" t="s">
        <v>6</v>
      </c>
      <c r="E554" s="875" t="s">
        <v>6</v>
      </c>
      <c r="F554" s="875" t="s">
        <v>6</v>
      </c>
      <c r="G554" s="820"/>
    </row>
    <row r="555" spans="1:7" s="873" customFormat="1" ht="15.75" thickBot="1" x14ac:dyDescent="0.25">
      <c r="A555" s="822"/>
      <c r="B555" s="848" t="s">
        <v>59</v>
      </c>
      <c r="C555" s="878">
        <f>C556+C557+C558+C559</f>
        <v>0</v>
      </c>
      <c r="D555" s="878">
        <f>D556+D557+D558+D559</f>
        <v>0</v>
      </c>
      <c r="E555" s="878">
        <f>E556+E557+E558+E559</f>
        <v>0</v>
      </c>
      <c r="F555" s="878">
        <f>F556+F557+F558+F559</f>
        <v>0</v>
      </c>
      <c r="G555" s="820"/>
    </row>
    <row r="556" spans="1:7" s="873" customFormat="1" ht="15.75" thickBot="1" x14ac:dyDescent="0.25">
      <c r="A556" s="822"/>
      <c r="B556" s="847" t="s">
        <v>28</v>
      </c>
      <c r="C556" s="878"/>
      <c r="D556" s="878"/>
      <c r="E556" s="878"/>
      <c r="F556" s="878"/>
      <c r="G556" s="820"/>
    </row>
    <row r="557" spans="1:7" s="873" customFormat="1" ht="15.75" thickBot="1" x14ac:dyDescent="0.25">
      <c r="A557" s="822"/>
      <c r="B557" s="847" t="s">
        <v>60</v>
      </c>
      <c r="C557" s="878"/>
      <c r="D557" s="878"/>
      <c r="E557" s="878"/>
      <c r="F557" s="878"/>
      <c r="G557" s="820"/>
    </row>
    <row r="558" spans="1:7" s="873" customFormat="1" ht="15.75" thickBot="1" x14ac:dyDescent="0.25">
      <c r="A558" s="822"/>
      <c r="B558" s="847" t="s">
        <v>42</v>
      </c>
      <c r="C558" s="878"/>
      <c r="D558" s="878"/>
      <c r="E558" s="878"/>
      <c r="F558" s="878"/>
      <c r="G558" s="820"/>
    </row>
    <row r="559" spans="1:7" s="873" customFormat="1" ht="15.75" thickBot="1" x14ac:dyDescent="0.25">
      <c r="A559" s="822"/>
      <c r="B559" s="847" t="s">
        <v>43</v>
      </c>
      <c r="C559" s="878"/>
      <c r="D559" s="878"/>
      <c r="E559" s="878"/>
      <c r="F559" s="878"/>
      <c r="G559" s="820"/>
    </row>
    <row r="560" spans="1:7" s="873" customFormat="1" ht="15.75" thickBot="1" x14ac:dyDescent="0.25">
      <c r="A560" s="822"/>
      <c r="B560" s="848" t="s">
        <v>61</v>
      </c>
      <c r="C560" s="880">
        <f>C561</f>
        <v>181500</v>
      </c>
      <c r="D560" s="880">
        <f>D561</f>
        <v>145000</v>
      </c>
      <c r="E560" s="880">
        <f>E561</f>
        <v>145000</v>
      </c>
      <c r="F560" s="880">
        <f>F561</f>
        <v>60000</v>
      </c>
      <c r="G560" s="820"/>
    </row>
    <row r="561" spans="1:7" s="873" customFormat="1" ht="15.75" thickBot="1" x14ac:dyDescent="0.25">
      <c r="A561" s="822"/>
      <c r="B561" s="847" t="s">
        <v>28</v>
      </c>
      <c r="C561" s="880">
        <v>181500</v>
      </c>
      <c r="D561" s="880">
        <v>145000</v>
      </c>
      <c r="E561" s="880">
        <v>145000</v>
      </c>
      <c r="F561" s="880">
        <v>60000</v>
      </c>
      <c r="G561" s="820"/>
    </row>
    <row r="562" spans="1:7" s="873" customFormat="1" ht="15.75" thickBot="1" x14ac:dyDescent="0.25">
      <c r="A562" s="822"/>
      <c r="B562" s="847" t="s">
        <v>60</v>
      </c>
      <c r="C562" s="880"/>
      <c r="D562" s="880"/>
      <c r="E562" s="880"/>
      <c r="F562" s="880"/>
      <c r="G562" s="820"/>
    </row>
    <row r="563" spans="1:7" s="873" customFormat="1" ht="15.75" thickBot="1" x14ac:dyDescent="0.25">
      <c r="A563" s="822"/>
      <c r="B563" s="859" t="s">
        <v>42</v>
      </c>
      <c r="C563" s="880"/>
      <c r="D563" s="880"/>
      <c r="E563" s="880"/>
      <c r="F563" s="880"/>
      <c r="G563" s="820"/>
    </row>
    <row r="564" spans="1:7" s="873" customFormat="1" ht="15.75" thickBot="1" x14ac:dyDescent="0.25">
      <c r="A564" s="822"/>
      <c r="B564" s="891" t="s">
        <v>43</v>
      </c>
      <c r="C564" s="880"/>
      <c r="D564" s="880"/>
      <c r="E564" s="880"/>
      <c r="F564" s="880"/>
      <c r="G564" s="820"/>
    </row>
    <row r="565" spans="1:7" s="873" customFormat="1" ht="15.75" thickBot="1" x14ac:dyDescent="0.25">
      <c r="A565" s="822"/>
      <c r="B565" s="854" t="s">
        <v>35</v>
      </c>
      <c r="C565" s="880">
        <f>C555+C560</f>
        <v>181500</v>
      </c>
      <c r="D565" s="880">
        <f>D555+D560</f>
        <v>145000</v>
      </c>
      <c r="E565" s="880">
        <f>E555+E560</f>
        <v>145000</v>
      </c>
      <c r="F565" s="880">
        <f>F555+F560</f>
        <v>60000</v>
      </c>
      <c r="G565" s="820"/>
    </row>
    <row r="566" spans="1:7" s="873" customFormat="1" ht="93.75" customHeight="1" thickBot="1" x14ac:dyDescent="0.25">
      <c r="A566" s="822"/>
      <c r="B566" s="858" t="s">
        <v>55</v>
      </c>
      <c r="C566" s="892" t="s">
        <v>1672</v>
      </c>
      <c r="D566" s="885" t="s">
        <v>981</v>
      </c>
      <c r="E566" s="1294" t="s">
        <v>1673</v>
      </c>
      <c r="F566" s="1295"/>
      <c r="G566" s="820"/>
    </row>
    <row r="567" spans="1:7" s="873" customFormat="1" ht="16.5" customHeight="1" thickBot="1" x14ac:dyDescent="0.25">
      <c r="A567" s="822"/>
      <c r="B567" s="828" t="s">
        <v>9</v>
      </c>
      <c r="C567" s="1254" t="s">
        <v>1674</v>
      </c>
      <c r="D567" s="1255"/>
      <c r="E567" s="1255"/>
      <c r="F567" s="1256"/>
      <c r="G567" s="820"/>
    </row>
    <row r="568" spans="1:7" s="873" customFormat="1" ht="15.75" thickBot="1" x14ac:dyDescent="0.25">
      <c r="A568" s="822"/>
      <c r="B568" s="828" t="s">
        <v>13</v>
      </c>
      <c r="C568" s="1307" t="s">
        <v>67</v>
      </c>
      <c r="D568" s="1308"/>
      <c r="E568" s="1308"/>
      <c r="F568" s="1309"/>
      <c r="G568" s="820"/>
    </row>
    <row r="569" spans="1:7" s="873" customFormat="1" ht="15" x14ac:dyDescent="0.2">
      <c r="A569" s="822"/>
      <c r="B569" s="1236"/>
      <c r="C569" s="874">
        <v>2019</v>
      </c>
      <c r="D569" s="874">
        <v>2020</v>
      </c>
      <c r="E569" s="874">
        <v>2021</v>
      </c>
      <c r="F569" s="874">
        <v>2022</v>
      </c>
      <c r="G569" s="820"/>
    </row>
    <row r="570" spans="1:7" s="873" customFormat="1" ht="15.75" thickBot="1" x14ac:dyDescent="0.25">
      <c r="A570" s="822"/>
      <c r="B570" s="1237"/>
      <c r="C570" s="875" t="s">
        <v>5</v>
      </c>
      <c r="D570" s="875" t="s">
        <v>6</v>
      </c>
      <c r="E570" s="875" t="s">
        <v>6</v>
      </c>
      <c r="F570" s="875" t="s">
        <v>6</v>
      </c>
      <c r="G570" s="820"/>
    </row>
    <row r="571" spans="1:7" s="873" customFormat="1" ht="15.75" thickBot="1" x14ac:dyDescent="0.25">
      <c r="A571" s="822"/>
      <c r="B571" s="828" t="s">
        <v>8</v>
      </c>
      <c r="C571" s="876">
        <v>1</v>
      </c>
      <c r="D571" s="876">
        <v>1</v>
      </c>
      <c r="E571" s="876">
        <v>1</v>
      </c>
      <c r="F571" s="876">
        <v>1</v>
      </c>
      <c r="G571" s="820"/>
    </row>
    <row r="572" spans="1:7" s="873" customFormat="1" ht="15.75" thickBot="1" x14ac:dyDescent="0.25">
      <c r="A572" s="822"/>
      <c r="B572" s="828" t="s">
        <v>14</v>
      </c>
      <c r="C572" s="840">
        <f>C585</f>
        <v>320000</v>
      </c>
      <c r="D572" s="840">
        <f>D585</f>
        <v>660000</v>
      </c>
      <c r="E572" s="840">
        <f>E585</f>
        <v>660000</v>
      </c>
      <c r="F572" s="840">
        <f>F585</f>
        <v>660000</v>
      </c>
      <c r="G572" s="820"/>
    </row>
    <row r="573" spans="1:7" s="873" customFormat="1" ht="15.75" thickBot="1" x14ac:dyDescent="0.25">
      <c r="A573" s="822"/>
      <c r="B573" s="828" t="s">
        <v>20</v>
      </c>
      <c r="C573" s="840">
        <f>C572/C571</f>
        <v>320000</v>
      </c>
      <c r="D573" s="840">
        <f>D572/D571</f>
        <v>660000</v>
      </c>
      <c r="E573" s="840">
        <f>E572/E571</f>
        <v>660000</v>
      </c>
      <c r="F573" s="840">
        <f>F572/F571</f>
        <v>660000</v>
      </c>
      <c r="G573" s="820"/>
    </row>
    <row r="574" spans="1:7" s="873" customFormat="1" ht="15.75" thickBot="1" x14ac:dyDescent="0.25">
      <c r="A574" s="822"/>
      <c r="B574" s="828" t="s">
        <v>15</v>
      </c>
      <c r="C574" s="876" t="s">
        <v>19</v>
      </c>
      <c r="D574" s="877">
        <f>D571/C571-1</f>
        <v>0</v>
      </c>
      <c r="E574" s="877">
        <f t="shared" ref="E574:F576" si="15">E571/D571-1</f>
        <v>0</v>
      </c>
      <c r="F574" s="877">
        <f t="shared" si="15"/>
        <v>0</v>
      </c>
      <c r="G574" s="820"/>
    </row>
    <row r="575" spans="1:7" s="873" customFormat="1" ht="15.75" thickBot="1" x14ac:dyDescent="0.25">
      <c r="A575" s="822"/>
      <c r="B575" s="828" t="s">
        <v>16</v>
      </c>
      <c r="C575" s="876" t="s">
        <v>19</v>
      </c>
      <c r="D575" s="877">
        <f>D572/C572-1</f>
        <v>1.0625</v>
      </c>
      <c r="E575" s="877">
        <f t="shared" si="15"/>
        <v>0</v>
      </c>
      <c r="F575" s="877">
        <f t="shared" si="15"/>
        <v>0</v>
      </c>
      <c r="G575" s="820"/>
    </row>
    <row r="576" spans="1:7" s="873" customFormat="1" ht="15.75" thickBot="1" x14ac:dyDescent="0.25">
      <c r="A576" s="822"/>
      <c r="B576" s="828" t="s">
        <v>17</v>
      </c>
      <c r="C576" s="876" t="s">
        <v>19</v>
      </c>
      <c r="D576" s="877">
        <f>D573/C573-1</f>
        <v>1.0625</v>
      </c>
      <c r="E576" s="877">
        <f t="shared" si="15"/>
        <v>0</v>
      </c>
      <c r="F576" s="877">
        <f t="shared" si="15"/>
        <v>0</v>
      </c>
      <c r="G576" s="820"/>
    </row>
    <row r="577" spans="1:7" s="873" customFormat="1" ht="16.5" customHeight="1" thickBot="1" x14ac:dyDescent="0.25">
      <c r="A577" s="822"/>
      <c r="B577" s="1247" t="s">
        <v>1649</v>
      </c>
      <c r="C577" s="1248"/>
      <c r="D577" s="1248"/>
      <c r="E577" s="1248"/>
      <c r="F577" s="1249"/>
      <c r="G577" s="820"/>
    </row>
    <row r="578" spans="1:7" s="873" customFormat="1" ht="15" x14ac:dyDescent="0.2">
      <c r="A578" s="822"/>
      <c r="B578" s="1236"/>
      <c r="C578" s="874">
        <v>2019</v>
      </c>
      <c r="D578" s="874">
        <v>2020</v>
      </c>
      <c r="E578" s="874">
        <v>2021</v>
      </c>
      <c r="F578" s="874">
        <v>2022</v>
      </c>
      <c r="G578" s="820"/>
    </row>
    <row r="579" spans="1:7" s="873" customFormat="1" ht="15.75" thickBot="1" x14ac:dyDescent="0.25">
      <c r="A579" s="822"/>
      <c r="B579" s="1237"/>
      <c r="C579" s="875" t="s">
        <v>5</v>
      </c>
      <c r="D579" s="875" t="s">
        <v>6</v>
      </c>
      <c r="E579" s="875" t="s">
        <v>6</v>
      </c>
      <c r="F579" s="875" t="s">
        <v>6</v>
      </c>
      <c r="G579" s="820"/>
    </row>
    <row r="580" spans="1:7" s="873" customFormat="1" ht="15.75" thickBot="1" x14ac:dyDescent="0.25">
      <c r="A580" s="822"/>
      <c r="B580" s="848" t="s">
        <v>59</v>
      </c>
      <c r="C580" s="878">
        <f>C581+C582+C583+C584</f>
        <v>0</v>
      </c>
      <c r="D580" s="878">
        <f>D581+D582+D583+D584</f>
        <v>0</v>
      </c>
      <c r="E580" s="878">
        <f>E581+E582+E583+E584</f>
        <v>0</v>
      </c>
      <c r="F580" s="878">
        <f>F581+F582+F583+F584</f>
        <v>0</v>
      </c>
      <c r="G580" s="820"/>
    </row>
    <row r="581" spans="1:7" s="873" customFormat="1" ht="15.75" thickBot="1" x14ac:dyDescent="0.25">
      <c r="A581" s="822"/>
      <c r="B581" s="847" t="s">
        <v>28</v>
      </c>
      <c r="C581" s="878"/>
      <c r="D581" s="878"/>
      <c r="E581" s="878"/>
      <c r="F581" s="878"/>
      <c r="G581" s="820"/>
    </row>
    <row r="582" spans="1:7" s="873" customFormat="1" ht="15.75" thickBot="1" x14ac:dyDescent="0.25">
      <c r="A582" s="822"/>
      <c r="B582" s="847" t="s">
        <v>60</v>
      </c>
      <c r="C582" s="878"/>
      <c r="D582" s="878"/>
      <c r="E582" s="878"/>
      <c r="F582" s="878"/>
      <c r="G582" s="820"/>
    </row>
    <row r="583" spans="1:7" s="873" customFormat="1" ht="15.75" thickBot="1" x14ac:dyDescent="0.25">
      <c r="A583" s="822"/>
      <c r="B583" s="847" t="s">
        <v>42</v>
      </c>
      <c r="C583" s="878"/>
      <c r="D583" s="878"/>
      <c r="E583" s="878"/>
      <c r="F583" s="878"/>
      <c r="G583" s="820"/>
    </row>
    <row r="584" spans="1:7" s="873" customFormat="1" ht="15.75" thickBot="1" x14ac:dyDescent="0.25">
      <c r="A584" s="822"/>
      <c r="B584" s="847" t="s">
        <v>43</v>
      </c>
      <c r="C584" s="878"/>
      <c r="D584" s="878"/>
      <c r="E584" s="878"/>
      <c r="F584" s="878"/>
      <c r="G584" s="820"/>
    </row>
    <row r="585" spans="1:7" s="873" customFormat="1" ht="15.75" thickBot="1" x14ac:dyDescent="0.25">
      <c r="A585" s="822"/>
      <c r="B585" s="848" t="s">
        <v>61</v>
      </c>
      <c r="C585" s="880">
        <f>C586</f>
        <v>320000</v>
      </c>
      <c r="D585" s="880">
        <f>D586</f>
        <v>660000</v>
      </c>
      <c r="E585" s="880">
        <f>E586</f>
        <v>660000</v>
      </c>
      <c r="F585" s="880">
        <f>F586</f>
        <v>660000</v>
      </c>
      <c r="G585" s="820"/>
    </row>
    <row r="586" spans="1:7" s="873" customFormat="1" ht="15.75" thickBot="1" x14ac:dyDescent="0.25">
      <c r="A586" s="822"/>
      <c r="B586" s="847" t="s">
        <v>28</v>
      </c>
      <c r="C586" s="880">
        <v>320000</v>
      </c>
      <c r="D586" s="893">
        <v>660000</v>
      </c>
      <c r="E586" s="878">
        <v>660000</v>
      </c>
      <c r="F586" s="878">
        <v>660000</v>
      </c>
      <c r="G586" s="820"/>
    </row>
    <row r="587" spans="1:7" s="873" customFormat="1" ht="15.75" thickBot="1" x14ac:dyDescent="0.25">
      <c r="A587" s="822"/>
      <c r="B587" s="859" t="s">
        <v>60</v>
      </c>
      <c r="C587" s="880"/>
      <c r="D587" s="878"/>
      <c r="E587" s="878"/>
      <c r="F587" s="878"/>
      <c r="G587" s="820"/>
    </row>
    <row r="588" spans="1:7" s="873" customFormat="1" ht="15.75" thickBot="1" x14ac:dyDescent="0.25">
      <c r="A588" s="822"/>
      <c r="B588" s="891" t="s">
        <v>42</v>
      </c>
      <c r="C588" s="880"/>
      <c r="D588" s="878"/>
      <c r="E588" s="878"/>
      <c r="F588" s="878"/>
      <c r="G588" s="820"/>
    </row>
    <row r="589" spans="1:7" s="873" customFormat="1" ht="15.75" thickBot="1" x14ac:dyDescent="0.25">
      <c r="A589" s="822"/>
      <c r="B589" s="891" t="s">
        <v>43</v>
      </c>
      <c r="C589" s="880"/>
      <c r="D589" s="878"/>
      <c r="E589" s="878"/>
      <c r="F589" s="878"/>
      <c r="G589" s="820"/>
    </row>
    <row r="590" spans="1:7" s="873" customFormat="1" ht="15.75" thickBot="1" x14ac:dyDescent="0.25">
      <c r="A590" s="822"/>
      <c r="B590" s="854" t="s">
        <v>1404</v>
      </c>
      <c r="C590" s="880">
        <f>C580+C585</f>
        <v>320000</v>
      </c>
      <c r="D590" s="880">
        <f>D580+D585</f>
        <v>660000</v>
      </c>
      <c r="E590" s="880">
        <f>E580+E585</f>
        <v>660000</v>
      </c>
      <c r="F590" s="880">
        <f>F580+F585</f>
        <v>660000</v>
      </c>
      <c r="G590" s="820"/>
    </row>
    <row r="591" spans="1:7" s="873" customFormat="1" ht="60.75" thickBot="1" x14ac:dyDescent="0.25">
      <c r="A591" s="822"/>
      <c r="B591" s="858" t="s">
        <v>62</v>
      </c>
      <c r="C591" s="888" t="s">
        <v>1675</v>
      </c>
      <c r="D591" s="885" t="s">
        <v>981</v>
      </c>
      <c r="E591" s="889" t="s">
        <v>1676</v>
      </c>
      <c r="F591" s="890"/>
      <c r="G591" s="820"/>
    </row>
    <row r="592" spans="1:7" s="873" customFormat="1" ht="15.75" thickBot="1" x14ac:dyDescent="0.25">
      <c r="A592" s="822"/>
      <c r="B592" s="828" t="s">
        <v>9</v>
      </c>
      <c r="C592" s="1254" t="s">
        <v>1677</v>
      </c>
      <c r="D592" s="1255"/>
      <c r="E592" s="1255"/>
      <c r="F592" s="1256"/>
      <c r="G592" s="820"/>
    </row>
    <row r="593" spans="1:7" s="873" customFormat="1" ht="15.75" thickBot="1" x14ac:dyDescent="0.25">
      <c r="A593" s="822"/>
      <c r="B593" s="828" t="s">
        <v>13</v>
      </c>
      <c r="C593" s="1307" t="s">
        <v>67</v>
      </c>
      <c r="D593" s="1308"/>
      <c r="E593" s="1308"/>
      <c r="F593" s="1309"/>
      <c r="G593" s="820"/>
    </row>
    <row r="594" spans="1:7" s="873" customFormat="1" ht="15" x14ac:dyDescent="0.2">
      <c r="A594" s="822"/>
      <c r="B594" s="1236"/>
      <c r="C594" s="874">
        <v>2018</v>
      </c>
      <c r="D594" s="874">
        <v>2019</v>
      </c>
      <c r="E594" s="874">
        <v>2020</v>
      </c>
      <c r="F594" s="874">
        <v>2021</v>
      </c>
      <c r="G594" s="820"/>
    </row>
    <row r="595" spans="1:7" s="873" customFormat="1" ht="15.75" thickBot="1" x14ac:dyDescent="0.25">
      <c r="A595" s="822"/>
      <c r="B595" s="1237"/>
      <c r="C595" s="875" t="s">
        <v>5</v>
      </c>
      <c r="D595" s="875" t="s">
        <v>6</v>
      </c>
      <c r="E595" s="875" t="s">
        <v>6</v>
      </c>
      <c r="F595" s="875" t="s">
        <v>6</v>
      </c>
      <c r="G595" s="820"/>
    </row>
    <row r="596" spans="1:7" s="873" customFormat="1" ht="15.75" thickBot="1" x14ac:dyDescent="0.25">
      <c r="A596" s="822"/>
      <c r="B596" s="828" t="s">
        <v>8</v>
      </c>
      <c r="C596" s="876">
        <v>1</v>
      </c>
      <c r="D596" s="876">
        <v>1</v>
      </c>
      <c r="E596" s="876">
        <v>1</v>
      </c>
      <c r="F596" s="876">
        <v>1</v>
      </c>
      <c r="G596" s="820"/>
    </row>
    <row r="597" spans="1:7" s="873" customFormat="1" ht="15.75" thickBot="1" x14ac:dyDescent="0.25">
      <c r="A597" s="822"/>
      <c r="B597" s="828" t="s">
        <v>14</v>
      </c>
      <c r="C597" s="840">
        <f>C610</f>
        <v>60000</v>
      </c>
      <c r="D597" s="840">
        <f>D610</f>
        <v>60000</v>
      </c>
      <c r="E597" s="840">
        <f>E610</f>
        <v>60000</v>
      </c>
      <c r="F597" s="840">
        <f>F610</f>
        <v>32000</v>
      </c>
      <c r="G597" s="820"/>
    </row>
    <row r="598" spans="1:7" s="873" customFormat="1" ht="15.75" thickBot="1" x14ac:dyDescent="0.25">
      <c r="A598" s="822"/>
      <c r="B598" s="828" t="s">
        <v>20</v>
      </c>
      <c r="C598" s="840">
        <f>C597/C596</f>
        <v>60000</v>
      </c>
      <c r="D598" s="840">
        <f>D597/D596</f>
        <v>60000</v>
      </c>
      <c r="E598" s="840">
        <f>E597/E596</f>
        <v>60000</v>
      </c>
      <c r="F598" s="840">
        <f>F597/F596</f>
        <v>32000</v>
      </c>
      <c r="G598" s="820"/>
    </row>
    <row r="599" spans="1:7" s="873" customFormat="1" ht="15.75" thickBot="1" x14ac:dyDescent="0.25">
      <c r="A599" s="822"/>
      <c r="B599" s="828" t="s">
        <v>15</v>
      </c>
      <c r="C599" s="876" t="s">
        <v>19</v>
      </c>
      <c r="D599" s="877">
        <f>D596/C596-1</f>
        <v>0</v>
      </c>
      <c r="E599" s="877">
        <f t="shared" ref="E599:F601" si="16">E596/D596-1</f>
        <v>0</v>
      </c>
      <c r="F599" s="877">
        <f t="shared" si="16"/>
        <v>0</v>
      </c>
      <c r="G599" s="820"/>
    </row>
    <row r="600" spans="1:7" s="873" customFormat="1" ht="15.75" thickBot="1" x14ac:dyDescent="0.25">
      <c r="A600" s="822"/>
      <c r="B600" s="828" t="s">
        <v>16</v>
      </c>
      <c r="C600" s="876" t="s">
        <v>19</v>
      </c>
      <c r="D600" s="877">
        <f>D597/C597-1</f>
        <v>0</v>
      </c>
      <c r="E600" s="877">
        <f t="shared" si="16"/>
        <v>0</v>
      </c>
      <c r="F600" s="877">
        <f t="shared" si="16"/>
        <v>-0.46666666666666667</v>
      </c>
      <c r="G600" s="820"/>
    </row>
    <row r="601" spans="1:7" s="873" customFormat="1" ht="15.75" thickBot="1" x14ac:dyDescent="0.25">
      <c r="A601" s="822"/>
      <c r="B601" s="828" t="s">
        <v>17</v>
      </c>
      <c r="C601" s="876" t="s">
        <v>19</v>
      </c>
      <c r="D601" s="877">
        <f>D598/C598-1</f>
        <v>0</v>
      </c>
      <c r="E601" s="877">
        <f t="shared" si="16"/>
        <v>0</v>
      </c>
      <c r="F601" s="877">
        <f t="shared" si="16"/>
        <v>-0.46666666666666667</v>
      </c>
      <c r="G601" s="820"/>
    </row>
    <row r="602" spans="1:7" s="873" customFormat="1" ht="15.75" thickBot="1" x14ac:dyDescent="0.25">
      <c r="A602" s="822"/>
      <c r="B602" s="1247" t="s">
        <v>1651</v>
      </c>
      <c r="C602" s="1248"/>
      <c r="D602" s="1248"/>
      <c r="E602" s="1248"/>
      <c r="F602" s="1249"/>
      <c r="G602" s="820"/>
    </row>
    <row r="603" spans="1:7" s="873" customFormat="1" ht="15" x14ac:dyDescent="0.2">
      <c r="A603" s="822"/>
      <c r="B603" s="1236"/>
      <c r="C603" s="874">
        <v>2018</v>
      </c>
      <c r="D603" s="874">
        <v>2019</v>
      </c>
      <c r="E603" s="874">
        <v>2020</v>
      </c>
      <c r="F603" s="874">
        <v>2021</v>
      </c>
      <c r="G603" s="820"/>
    </row>
    <row r="604" spans="1:7" s="873" customFormat="1" ht="15.75" thickBot="1" x14ac:dyDescent="0.25">
      <c r="A604" s="822"/>
      <c r="B604" s="1237"/>
      <c r="C604" s="875" t="s">
        <v>5</v>
      </c>
      <c r="D604" s="875" t="s">
        <v>6</v>
      </c>
      <c r="E604" s="875" t="s">
        <v>6</v>
      </c>
      <c r="F604" s="875" t="s">
        <v>6</v>
      </c>
      <c r="G604" s="820"/>
    </row>
    <row r="605" spans="1:7" s="873" customFormat="1" ht="15.75" thickBot="1" x14ac:dyDescent="0.25">
      <c r="A605" s="822"/>
      <c r="B605" s="848" t="s">
        <v>59</v>
      </c>
      <c r="C605" s="878">
        <f>C606+C607+C608+C609</f>
        <v>0</v>
      </c>
      <c r="D605" s="878">
        <f>D606+D607+D608+D609</f>
        <v>0</v>
      </c>
      <c r="E605" s="878">
        <f>E606+E607+E608+E609</f>
        <v>0</v>
      </c>
      <c r="F605" s="878">
        <f>F606+F607+F608+F609</f>
        <v>0</v>
      </c>
      <c r="G605" s="820"/>
    </row>
    <row r="606" spans="1:7" s="873" customFormat="1" ht="15.75" thickBot="1" x14ac:dyDescent="0.25">
      <c r="A606" s="822"/>
      <c r="B606" s="847" t="s">
        <v>28</v>
      </c>
      <c r="C606" s="878"/>
      <c r="D606" s="878"/>
      <c r="E606" s="878"/>
      <c r="F606" s="878"/>
      <c r="G606" s="820"/>
    </row>
    <row r="607" spans="1:7" s="873" customFormat="1" ht="15.75" thickBot="1" x14ac:dyDescent="0.25">
      <c r="A607" s="822"/>
      <c r="B607" s="847" t="s">
        <v>60</v>
      </c>
      <c r="C607" s="878"/>
      <c r="D607" s="878"/>
      <c r="E607" s="878"/>
      <c r="F607" s="878"/>
      <c r="G607" s="820"/>
    </row>
    <row r="608" spans="1:7" s="873" customFormat="1" ht="15.75" thickBot="1" x14ac:dyDescent="0.25">
      <c r="A608" s="822"/>
      <c r="B608" s="847" t="s">
        <v>42</v>
      </c>
      <c r="C608" s="878"/>
      <c r="D608" s="878"/>
      <c r="E608" s="878"/>
      <c r="F608" s="878"/>
      <c r="G608" s="820"/>
    </row>
    <row r="609" spans="1:7" s="873" customFormat="1" ht="15.75" thickBot="1" x14ac:dyDescent="0.25">
      <c r="A609" s="822"/>
      <c r="B609" s="847" t="s">
        <v>43</v>
      </c>
      <c r="C609" s="878"/>
      <c r="D609" s="878"/>
      <c r="E609" s="878"/>
      <c r="F609" s="878"/>
      <c r="G609" s="820"/>
    </row>
    <row r="610" spans="1:7" s="873" customFormat="1" ht="15.75" thickBot="1" x14ac:dyDescent="0.25">
      <c r="A610" s="822"/>
      <c r="B610" s="848" t="s">
        <v>61</v>
      </c>
      <c r="C610" s="880">
        <v>60000</v>
      </c>
      <c r="D610" s="880">
        <v>60000</v>
      </c>
      <c r="E610" s="880">
        <v>60000</v>
      </c>
      <c r="F610" s="880">
        <f>F611</f>
        <v>32000</v>
      </c>
      <c r="G610" s="820"/>
    </row>
    <row r="611" spans="1:7" s="873" customFormat="1" ht="15.75" thickBot="1" x14ac:dyDescent="0.25">
      <c r="A611" s="822"/>
      <c r="B611" s="847" t="s">
        <v>28</v>
      </c>
      <c r="C611" s="880">
        <v>60000</v>
      </c>
      <c r="D611" s="878">
        <v>60000</v>
      </c>
      <c r="E611" s="878">
        <v>60000</v>
      </c>
      <c r="F611" s="878">
        <v>32000</v>
      </c>
      <c r="G611" s="820"/>
    </row>
    <row r="612" spans="1:7" s="873" customFormat="1" ht="15.75" thickBot="1" x14ac:dyDescent="0.25">
      <c r="A612" s="822"/>
      <c r="B612" s="847" t="s">
        <v>60</v>
      </c>
      <c r="C612" s="880"/>
      <c r="D612" s="878"/>
      <c r="E612" s="878"/>
      <c r="F612" s="878"/>
      <c r="G612" s="820"/>
    </row>
    <row r="613" spans="1:7" s="873" customFormat="1" ht="15.75" thickBot="1" x14ac:dyDescent="0.25">
      <c r="A613" s="822"/>
      <c r="B613" s="859" t="s">
        <v>42</v>
      </c>
      <c r="C613" s="894"/>
      <c r="D613" s="895"/>
      <c r="E613" s="895"/>
      <c r="F613" s="895"/>
      <c r="G613" s="820"/>
    </row>
    <row r="614" spans="1:7" s="873" customFormat="1" ht="15.75" thickBot="1" x14ac:dyDescent="0.25">
      <c r="A614" s="822"/>
      <c r="B614" s="891" t="s">
        <v>43</v>
      </c>
      <c r="C614" s="896"/>
      <c r="D614" s="897"/>
      <c r="E614" s="897"/>
      <c r="F614" s="897"/>
      <c r="G614" s="820"/>
    </row>
    <row r="615" spans="1:7" s="873" customFormat="1" ht="15.75" thickBot="1" x14ac:dyDescent="0.25">
      <c r="A615" s="822"/>
      <c r="B615" s="854" t="s">
        <v>63</v>
      </c>
      <c r="C615" s="896">
        <f>C605+C610</f>
        <v>60000</v>
      </c>
      <c r="D615" s="896">
        <f>D605+D610</f>
        <v>60000</v>
      </c>
      <c r="E615" s="896">
        <f>E605+E610</f>
        <v>60000</v>
      </c>
      <c r="F615" s="896">
        <f>F605+F610</f>
        <v>32000</v>
      </c>
      <c r="G615" s="820"/>
    </row>
    <row r="616" spans="1:7" s="873" customFormat="1" ht="70.5" customHeight="1" thickBot="1" x14ac:dyDescent="0.25">
      <c r="A616" s="822"/>
      <c r="B616" s="858" t="s">
        <v>66</v>
      </c>
      <c r="C616" s="898" t="s">
        <v>1678</v>
      </c>
      <c r="D616" s="899" t="s">
        <v>981</v>
      </c>
      <c r="E616" s="1311"/>
      <c r="F616" s="1311"/>
      <c r="G616" s="820"/>
    </row>
    <row r="617" spans="1:7" s="873" customFormat="1" ht="23.25" customHeight="1" thickBot="1" x14ac:dyDescent="0.25">
      <c r="A617" s="822"/>
      <c r="B617" s="828" t="s">
        <v>9</v>
      </c>
      <c r="C617" s="1312" t="s">
        <v>1668</v>
      </c>
      <c r="D617" s="1313"/>
      <c r="E617" s="1313"/>
      <c r="F617" s="1314"/>
      <c r="G617" s="820"/>
    </row>
    <row r="618" spans="1:7" s="873" customFormat="1" ht="15.75" thickBot="1" x14ac:dyDescent="0.25">
      <c r="A618" s="822"/>
      <c r="B618" s="828" t="s">
        <v>13</v>
      </c>
      <c r="C618" s="1307" t="s">
        <v>1679</v>
      </c>
      <c r="D618" s="1308"/>
      <c r="E618" s="1308"/>
      <c r="F618" s="1309"/>
      <c r="G618" s="820"/>
    </row>
    <row r="619" spans="1:7" s="873" customFormat="1" ht="15" x14ac:dyDescent="0.2">
      <c r="A619" s="822"/>
      <c r="B619" s="1236"/>
      <c r="C619" s="874">
        <v>2019</v>
      </c>
      <c r="D619" s="874">
        <v>2020</v>
      </c>
      <c r="E619" s="874">
        <v>2021</v>
      </c>
      <c r="F619" s="874">
        <v>2022</v>
      </c>
      <c r="G619" s="820"/>
    </row>
    <row r="620" spans="1:7" s="873" customFormat="1" ht="15.75" thickBot="1" x14ac:dyDescent="0.25">
      <c r="A620" s="822"/>
      <c r="B620" s="1237"/>
      <c r="C620" s="875" t="s">
        <v>5</v>
      </c>
      <c r="D620" s="875" t="s">
        <v>6</v>
      </c>
      <c r="E620" s="875" t="s">
        <v>6</v>
      </c>
      <c r="F620" s="875" t="s">
        <v>6</v>
      </c>
      <c r="G620" s="820"/>
    </row>
    <row r="621" spans="1:7" s="873" customFormat="1" ht="15.75" thickBot="1" x14ac:dyDescent="0.25">
      <c r="A621" s="822"/>
      <c r="B621" s="828" t="s">
        <v>8</v>
      </c>
      <c r="C621" s="840">
        <v>0</v>
      </c>
      <c r="D621" s="840">
        <v>0</v>
      </c>
      <c r="E621" s="840">
        <v>0</v>
      </c>
      <c r="F621" s="840">
        <v>25.07</v>
      </c>
      <c r="G621" s="820"/>
    </row>
    <row r="622" spans="1:7" s="873" customFormat="1" ht="15.75" thickBot="1" x14ac:dyDescent="0.25">
      <c r="A622" s="822"/>
      <c r="B622" s="828" t="s">
        <v>14</v>
      </c>
      <c r="C622" s="840">
        <v>0</v>
      </c>
      <c r="D622" s="840">
        <v>0</v>
      </c>
      <c r="E622" s="840">
        <v>0</v>
      </c>
      <c r="F622" s="840">
        <f>F635</f>
        <v>212000</v>
      </c>
      <c r="G622" s="820"/>
    </row>
    <row r="623" spans="1:7" s="873" customFormat="1" ht="15.75" thickBot="1" x14ac:dyDescent="0.25">
      <c r="A623" s="822"/>
      <c r="B623" s="828" t="s">
        <v>20</v>
      </c>
      <c r="C623" s="840">
        <v>0</v>
      </c>
      <c r="D623" s="840">
        <v>0</v>
      </c>
      <c r="E623" s="840">
        <v>0</v>
      </c>
      <c r="F623" s="840">
        <f>F622/F621</f>
        <v>8456.3222975668123</v>
      </c>
      <c r="G623" s="820"/>
    </row>
    <row r="624" spans="1:7" s="873" customFormat="1" ht="15.75" thickBot="1" x14ac:dyDescent="0.25">
      <c r="A624" s="822"/>
      <c r="B624" s="828" t="s">
        <v>15</v>
      </c>
      <c r="C624" s="876" t="s">
        <v>19</v>
      </c>
      <c r="D624" s="877" t="e">
        <f>D621/C621-1</f>
        <v>#DIV/0!</v>
      </c>
      <c r="E624" s="877" t="e">
        <f t="shared" ref="E624:F626" si="17">E621/D621-1</f>
        <v>#DIV/0!</v>
      </c>
      <c r="F624" s="877" t="e">
        <f t="shared" si="17"/>
        <v>#DIV/0!</v>
      </c>
      <c r="G624" s="820"/>
    </row>
    <row r="625" spans="1:8" s="873" customFormat="1" ht="15.75" thickBot="1" x14ac:dyDescent="0.25">
      <c r="A625" s="822"/>
      <c r="B625" s="828" t="s">
        <v>16</v>
      </c>
      <c r="C625" s="876" t="s">
        <v>19</v>
      </c>
      <c r="D625" s="877" t="e">
        <f>D622/C622-1</f>
        <v>#DIV/0!</v>
      </c>
      <c r="E625" s="877" t="e">
        <f t="shared" si="17"/>
        <v>#DIV/0!</v>
      </c>
      <c r="F625" s="877" t="e">
        <f t="shared" si="17"/>
        <v>#DIV/0!</v>
      </c>
      <c r="G625" s="820"/>
    </row>
    <row r="626" spans="1:8" s="873" customFormat="1" ht="15.75" thickBot="1" x14ac:dyDescent="0.25">
      <c r="A626" s="822"/>
      <c r="B626" s="828" t="s">
        <v>17</v>
      </c>
      <c r="C626" s="876" t="s">
        <v>19</v>
      </c>
      <c r="D626" s="877" t="e">
        <f>D623/C623-1</f>
        <v>#DIV/0!</v>
      </c>
      <c r="E626" s="877" t="e">
        <f t="shared" si="17"/>
        <v>#DIV/0!</v>
      </c>
      <c r="F626" s="877" t="e">
        <f t="shared" si="17"/>
        <v>#DIV/0!</v>
      </c>
      <c r="G626" s="820"/>
    </row>
    <row r="627" spans="1:8" s="873" customFormat="1" ht="24.75" customHeight="1" thickBot="1" x14ac:dyDescent="0.25">
      <c r="A627" s="822"/>
      <c r="B627" s="1247" t="s">
        <v>1680</v>
      </c>
      <c r="C627" s="1248"/>
      <c r="D627" s="1248"/>
      <c r="E627" s="1248"/>
      <c r="F627" s="1249"/>
      <c r="G627" s="820"/>
    </row>
    <row r="628" spans="1:8" s="873" customFormat="1" ht="15" x14ac:dyDescent="0.2">
      <c r="A628" s="822"/>
      <c r="B628" s="1236"/>
      <c r="C628" s="874">
        <v>2019</v>
      </c>
      <c r="D628" s="874">
        <v>2020</v>
      </c>
      <c r="E628" s="874">
        <v>2021</v>
      </c>
      <c r="F628" s="874">
        <v>2022</v>
      </c>
      <c r="G628" s="820"/>
    </row>
    <row r="629" spans="1:8" s="873" customFormat="1" ht="21.75" customHeight="1" thickBot="1" x14ac:dyDescent="0.25">
      <c r="A629" s="822"/>
      <c r="B629" s="1237"/>
      <c r="C629" s="875" t="s">
        <v>5</v>
      </c>
      <c r="D629" s="875" t="s">
        <v>6</v>
      </c>
      <c r="E629" s="875" t="s">
        <v>6</v>
      </c>
      <c r="F629" s="875" t="s">
        <v>6</v>
      </c>
      <c r="G629" s="820"/>
    </row>
    <row r="630" spans="1:8" s="873" customFormat="1" ht="21" customHeight="1" thickBot="1" x14ac:dyDescent="0.25">
      <c r="A630" s="822"/>
      <c r="B630" s="848" t="s">
        <v>59</v>
      </c>
      <c r="C630" s="878">
        <f>C631+C632+C633+C634</f>
        <v>0</v>
      </c>
      <c r="D630" s="878">
        <f>D631+D632+D633+D634</f>
        <v>0</v>
      </c>
      <c r="E630" s="878">
        <f>E631+E632+E633+E634</f>
        <v>0</v>
      </c>
      <c r="F630" s="878">
        <f>F631+F632+F633+F634</f>
        <v>0</v>
      </c>
      <c r="G630" s="820"/>
    </row>
    <row r="631" spans="1:8" s="873" customFormat="1" ht="21" customHeight="1" thickBot="1" x14ac:dyDescent="0.25">
      <c r="A631" s="822"/>
      <c r="B631" s="847" t="s">
        <v>28</v>
      </c>
      <c r="C631" s="878"/>
      <c r="D631" s="878"/>
      <c r="E631" s="878"/>
      <c r="F631" s="878"/>
      <c r="G631" s="820"/>
    </row>
    <row r="632" spans="1:8" s="873" customFormat="1" ht="21" customHeight="1" thickBot="1" x14ac:dyDescent="0.25">
      <c r="A632" s="822"/>
      <c r="B632" s="847" t="s">
        <v>60</v>
      </c>
      <c r="C632" s="878"/>
      <c r="D632" s="878"/>
      <c r="E632" s="878"/>
      <c r="F632" s="878"/>
      <c r="G632" s="820"/>
    </row>
    <row r="633" spans="1:8" s="873" customFormat="1" ht="19.5" customHeight="1" thickBot="1" x14ac:dyDescent="0.25">
      <c r="A633" s="822"/>
      <c r="B633" s="847" t="s">
        <v>42</v>
      </c>
      <c r="C633" s="878"/>
      <c r="D633" s="878"/>
      <c r="E633" s="878"/>
      <c r="F633" s="878"/>
      <c r="G633" s="820"/>
    </row>
    <row r="634" spans="1:8" s="873" customFormat="1" ht="21" customHeight="1" thickBot="1" x14ac:dyDescent="0.25">
      <c r="A634" s="822"/>
      <c r="B634" s="847" t="s">
        <v>43</v>
      </c>
      <c r="C634" s="878"/>
      <c r="D634" s="878"/>
      <c r="E634" s="878"/>
      <c r="F634" s="878"/>
      <c r="G634" s="820"/>
    </row>
    <row r="635" spans="1:8" s="873" customFormat="1" ht="21.75" customHeight="1" thickBot="1" x14ac:dyDescent="0.25">
      <c r="A635" s="822"/>
      <c r="B635" s="848" t="s">
        <v>61</v>
      </c>
      <c r="C635" s="880">
        <f>C636+C637+C638+C639</f>
        <v>0</v>
      </c>
      <c r="D635" s="880">
        <f>D636+D637+D638+D639</f>
        <v>0</v>
      </c>
      <c r="E635" s="880">
        <f>E636+E637+E638+E639</f>
        <v>0</v>
      </c>
      <c r="F635" s="880">
        <f>F636</f>
        <v>212000</v>
      </c>
      <c r="G635" s="820"/>
    </row>
    <row r="636" spans="1:8" s="873" customFormat="1" ht="21" customHeight="1" thickBot="1" x14ac:dyDescent="0.25">
      <c r="A636" s="822"/>
      <c r="B636" s="847" t="s">
        <v>28</v>
      </c>
      <c r="C636" s="880">
        <v>0</v>
      </c>
      <c r="D636" s="878">
        <v>0</v>
      </c>
      <c r="E636" s="878">
        <v>0</v>
      </c>
      <c r="F636" s="878">
        <v>212000</v>
      </c>
      <c r="G636" s="820"/>
    </row>
    <row r="637" spans="1:8" s="873" customFormat="1" ht="19.5" customHeight="1" thickBot="1" x14ac:dyDescent="0.25">
      <c r="A637" s="822"/>
      <c r="B637" s="847" t="s">
        <v>60</v>
      </c>
      <c r="C637" s="880"/>
      <c r="D637" s="878"/>
      <c r="E637" s="878"/>
      <c r="F637" s="878"/>
      <c r="G637" s="820"/>
      <c r="H637" s="873" t="s">
        <v>976</v>
      </c>
    </row>
    <row r="638" spans="1:8" s="873" customFormat="1" ht="22.5" customHeight="1" thickBot="1" x14ac:dyDescent="0.25">
      <c r="A638" s="822"/>
      <c r="B638" s="859" t="s">
        <v>42</v>
      </c>
      <c r="C638" s="880"/>
      <c r="D638" s="878"/>
      <c r="E638" s="878"/>
      <c r="F638" s="878"/>
      <c r="G638" s="820"/>
    </row>
    <row r="639" spans="1:8" s="873" customFormat="1" ht="15.75" thickBot="1" x14ac:dyDescent="0.25">
      <c r="A639" s="822"/>
      <c r="B639" s="891" t="s">
        <v>43</v>
      </c>
      <c r="C639" s="880"/>
      <c r="D639" s="878"/>
      <c r="E639" s="878"/>
      <c r="F639" s="878"/>
      <c r="G639" s="820"/>
    </row>
    <row r="640" spans="1:8" s="873" customFormat="1" ht="15.75" thickBot="1" x14ac:dyDescent="0.25">
      <c r="A640" s="822"/>
      <c r="B640" s="854" t="s">
        <v>68</v>
      </c>
      <c r="C640" s="880">
        <f>C630+C635</f>
        <v>0</v>
      </c>
      <c r="D640" s="880">
        <f>D630+D635</f>
        <v>0</v>
      </c>
      <c r="E640" s="880">
        <f>E630+E635</f>
        <v>0</v>
      </c>
      <c r="F640" s="880">
        <f>F630+F635</f>
        <v>212000</v>
      </c>
      <c r="G640" s="820"/>
    </row>
    <row r="641" spans="1:7" s="873" customFormat="1" ht="60.75" thickBot="1" x14ac:dyDescent="0.25">
      <c r="A641" s="822"/>
      <c r="B641" s="858" t="s">
        <v>66</v>
      </c>
      <c r="C641" s="888" t="s">
        <v>1681</v>
      </c>
      <c r="D641" s="885" t="s">
        <v>981</v>
      </c>
      <c r="E641" s="900"/>
      <c r="F641" s="890"/>
      <c r="G641" s="820"/>
    </row>
    <row r="642" spans="1:7" s="873" customFormat="1" ht="15.75" thickBot="1" x14ac:dyDescent="0.25">
      <c r="A642" s="822"/>
      <c r="B642" s="828" t="s">
        <v>9</v>
      </c>
      <c r="C642" s="1254" t="s">
        <v>1677</v>
      </c>
      <c r="D642" s="1255"/>
      <c r="E642" s="1255"/>
      <c r="F642" s="1256"/>
      <c r="G642" s="820"/>
    </row>
    <row r="643" spans="1:7" s="873" customFormat="1" ht="15.75" thickBot="1" x14ac:dyDescent="0.25">
      <c r="A643" s="822"/>
      <c r="B643" s="828" t="s">
        <v>13</v>
      </c>
      <c r="C643" s="1307" t="s">
        <v>67</v>
      </c>
      <c r="D643" s="1308"/>
      <c r="E643" s="1308"/>
      <c r="F643" s="1309"/>
      <c r="G643" s="820"/>
    </row>
    <row r="644" spans="1:7" s="873" customFormat="1" ht="15" x14ac:dyDescent="0.2">
      <c r="A644" s="822"/>
      <c r="B644" s="1236"/>
      <c r="C644" s="874">
        <v>2019</v>
      </c>
      <c r="D644" s="874">
        <v>2020</v>
      </c>
      <c r="E644" s="874">
        <v>2021</v>
      </c>
      <c r="F644" s="874">
        <v>2022</v>
      </c>
      <c r="G644" s="820"/>
    </row>
    <row r="645" spans="1:7" s="873" customFormat="1" ht="15.75" thickBot="1" x14ac:dyDescent="0.25">
      <c r="A645" s="822"/>
      <c r="B645" s="1237"/>
      <c r="C645" s="875" t="s">
        <v>5</v>
      </c>
      <c r="D645" s="875" t="s">
        <v>6</v>
      </c>
      <c r="E645" s="875" t="s">
        <v>6</v>
      </c>
      <c r="F645" s="875" t="s">
        <v>6</v>
      </c>
      <c r="G645" s="820"/>
    </row>
    <row r="646" spans="1:7" s="873" customFormat="1" ht="15.75" thickBot="1" x14ac:dyDescent="0.25">
      <c r="A646" s="822"/>
      <c r="B646" s="828" t="s">
        <v>8</v>
      </c>
      <c r="C646" s="828"/>
      <c r="D646" s="876">
        <v>1</v>
      </c>
      <c r="E646" s="876">
        <v>1</v>
      </c>
      <c r="F646" s="876">
        <v>1</v>
      </c>
      <c r="G646" s="820"/>
    </row>
    <row r="647" spans="1:7" s="873" customFormat="1" ht="15.75" thickBot="1" x14ac:dyDescent="0.25">
      <c r="A647" s="822"/>
      <c r="B647" s="828" t="s">
        <v>14</v>
      </c>
      <c r="C647" s="840">
        <v>0</v>
      </c>
      <c r="D647" s="839">
        <f>D660</f>
        <v>100000</v>
      </c>
      <c r="E647" s="839">
        <f>E660</f>
        <v>100000</v>
      </c>
      <c r="F647" s="839">
        <f>F660</f>
        <v>100000</v>
      </c>
      <c r="G647" s="820"/>
    </row>
    <row r="648" spans="1:7" s="873" customFormat="1" ht="15.75" thickBot="1" x14ac:dyDescent="0.25">
      <c r="A648" s="822"/>
      <c r="B648" s="828" t="s">
        <v>20</v>
      </c>
      <c r="C648" s="840">
        <v>0</v>
      </c>
      <c r="D648" s="840">
        <f>D647/D646</f>
        <v>100000</v>
      </c>
      <c r="E648" s="840">
        <f>E647/E646</f>
        <v>100000</v>
      </c>
      <c r="F648" s="840">
        <f>F647/F646</f>
        <v>100000</v>
      </c>
      <c r="G648" s="820"/>
    </row>
    <row r="649" spans="1:7" s="873" customFormat="1" ht="15.75" thickBot="1" x14ac:dyDescent="0.25">
      <c r="A649" s="822"/>
      <c r="B649" s="828" t="s">
        <v>15</v>
      </c>
      <c r="C649" s="876" t="s">
        <v>19</v>
      </c>
      <c r="D649" s="877" t="e">
        <f>D646/C646-1</f>
        <v>#DIV/0!</v>
      </c>
      <c r="E649" s="877">
        <f t="shared" ref="E649:F651" si="18">E646/D646-1</f>
        <v>0</v>
      </c>
      <c r="F649" s="877">
        <f t="shared" si="18"/>
        <v>0</v>
      </c>
      <c r="G649" s="820"/>
    </row>
    <row r="650" spans="1:7" s="873" customFormat="1" ht="15.75" thickBot="1" x14ac:dyDescent="0.25">
      <c r="A650" s="822"/>
      <c r="B650" s="828" t="s">
        <v>16</v>
      </c>
      <c r="C650" s="876" t="s">
        <v>19</v>
      </c>
      <c r="D650" s="877" t="e">
        <f>D647/C647-1</f>
        <v>#DIV/0!</v>
      </c>
      <c r="E650" s="877">
        <f t="shared" si="18"/>
        <v>0</v>
      </c>
      <c r="F650" s="877">
        <f t="shared" si="18"/>
        <v>0</v>
      </c>
      <c r="G650" s="820"/>
    </row>
    <row r="651" spans="1:7" s="873" customFormat="1" ht="15.75" thickBot="1" x14ac:dyDescent="0.25">
      <c r="A651" s="822"/>
      <c r="B651" s="828" t="s">
        <v>17</v>
      </c>
      <c r="C651" s="876" t="s">
        <v>19</v>
      </c>
      <c r="D651" s="877" t="e">
        <f>D648/C648-1</f>
        <v>#DIV/0!</v>
      </c>
      <c r="E651" s="877">
        <f t="shared" si="18"/>
        <v>0</v>
      </c>
      <c r="F651" s="877">
        <f t="shared" si="18"/>
        <v>0</v>
      </c>
      <c r="G651" s="820"/>
    </row>
    <row r="652" spans="1:7" s="873" customFormat="1" ht="15.75" thickBot="1" x14ac:dyDescent="0.25">
      <c r="A652" s="822"/>
      <c r="B652" s="1247" t="s">
        <v>1680</v>
      </c>
      <c r="C652" s="1248"/>
      <c r="D652" s="1248"/>
      <c r="E652" s="1248"/>
      <c r="F652" s="1249"/>
      <c r="G652" s="820"/>
    </row>
    <row r="653" spans="1:7" s="873" customFormat="1" ht="15" x14ac:dyDescent="0.2">
      <c r="A653" s="822"/>
      <c r="B653" s="1236"/>
      <c r="C653" s="874">
        <v>2018</v>
      </c>
      <c r="D653" s="874">
        <v>2019</v>
      </c>
      <c r="E653" s="874">
        <v>2020</v>
      </c>
      <c r="F653" s="874">
        <v>2021</v>
      </c>
      <c r="G653" s="820"/>
    </row>
    <row r="654" spans="1:7" s="873" customFormat="1" ht="15.75" thickBot="1" x14ac:dyDescent="0.25">
      <c r="A654" s="822"/>
      <c r="B654" s="1237"/>
      <c r="C654" s="875" t="s">
        <v>5</v>
      </c>
      <c r="D654" s="875" t="s">
        <v>6</v>
      </c>
      <c r="E654" s="875" t="s">
        <v>6</v>
      </c>
      <c r="F654" s="875" t="s">
        <v>6</v>
      </c>
      <c r="G654" s="820"/>
    </row>
    <row r="655" spans="1:7" s="873" customFormat="1" ht="15.75" thickBot="1" x14ac:dyDescent="0.25">
      <c r="A655" s="822"/>
      <c r="B655" s="848" t="s">
        <v>59</v>
      </c>
      <c r="C655" s="878">
        <f>C656+C657+C658+C659</f>
        <v>0</v>
      </c>
      <c r="D655" s="878">
        <f>D656+D657+D658+D659</f>
        <v>0</v>
      </c>
      <c r="E655" s="878">
        <f>E656+E657+E658+E659</f>
        <v>0</v>
      </c>
      <c r="F655" s="878">
        <f>F656+F657+F658+F659</f>
        <v>0</v>
      </c>
      <c r="G655" s="820"/>
    </row>
    <row r="656" spans="1:7" s="873" customFormat="1" ht="15.75" thickBot="1" x14ac:dyDescent="0.25">
      <c r="A656" s="822"/>
      <c r="B656" s="847" t="s">
        <v>28</v>
      </c>
      <c r="C656" s="878"/>
      <c r="D656" s="878"/>
      <c r="E656" s="878"/>
      <c r="F656" s="878"/>
      <c r="G656" s="820"/>
    </row>
    <row r="657" spans="1:7" s="873" customFormat="1" ht="15.75" thickBot="1" x14ac:dyDescent="0.25">
      <c r="A657" s="822"/>
      <c r="B657" s="847" t="s">
        <v>60</v>
      </c>
      <c r="C657" s="878"/>
      <c r="D657" s="878"/>
      <c r="E657" s="878"/>
      <c r="F657" s="878"/>
      <c r="G657" s="820"/>
    </row>
    <row r="658" spans="1:7" s="873" customFormat="1" ht="15.75" thickBot="1" x14ac:dyDescent="0.25">
      <c r="A658" s="822"/>
      <c r="B658" s="847" t="s">
        <v>42</v>
      </c>
      <c r="C658" s="878"/>
      <c r="D658" s="878"/>
      <c r="E658" s="878"/>
      <c r="F658" s="878"/>
      <c r="G658" s="820"/>
    </row>
    <row r="659" spans="1:7" s="873" customFormat="1" ht="15.75" thickBot="1" x14ac:dyDescent="0.25">
      <c r="A659" s="822"/>
      <c r="B659" s="847" t="s">
        <v>43</v>
      </c>
      <c r="C659" s="878"/>
      <c r="D659" s="878"/>
      <c r="E659" s="878"/>
      <c r="F659" s="878"/>
      <c r="G659" s="820"/>
    </row>
    <row r="660" spans="1:7" s="873" customFormat="1" ht="15.75" thickBot="1" x14ac:dyDescent="0.25">
      <c r="A660" s="822"/>
      <c r="B660" s="848" t="s">
        <v>61</v>
      </c>
      <c r="C660" s="880">
        <f>C661+C662+C663+C664</f>
        <v>0</v>
      </c>
      <c r="D660" s="880">
        <v>100000</v>
      </c>
      <c r="E660" s="880">
        <v>100000</v>
      </c>
      <c r="F660" s="880">
        <v>100000</v>
      </c>
      <c r="G660" s="820"/>
    </row>
    <row r="661" spans="1:7" s="873" customFormat="1" ht="15.75" thickBot="1" x14ac:dyDescent="0.25">
      <c r="A661" s="822"/>
      <c r="B661" s="847" t="s">
        <v>28</v>
      </c>
      <c r="C661" s="880">
        <v>0</v>
      </c>
      <c r="D661" s="878">
        <v>100000</v>
      </c>
      <c r="E661" s="878">
        <v>100000</v>
      </c>
      <c r="F661" s="878">
        <v>100000</v>
      </c>
      <c r="G661" s="820"/>
    </row>
    <row r="662" spans="1:7" s="873" customFormat="1" ht="15.75" thickBot="1" x14ac:dyDescent="0.25">
      <c r="A662" s="822"/>
      <c r="B662" s="847" t="s">
        <v>60</v>
      </c>
      <c r="C662" s="880"/>
      <c r="D662" s="878"/>
      <c r="E662" s="878"/>
      <c r="F662" s="878"/>
      <c r="G662" s="820"/>
    </row>
    <row r="663" spans="1:7" s="873" customFormat="1" ht="15.75" thickBot="1" x14ac:dyDescent="0.25">
      <c r="A663" s="822"/>
      <c r="B663" s="859" t="s">
        <v>42</v>
      </c>
      <c r="C663" s="880"/>
      <c r="D663" s="878"/>
      <c r="E663" s="878"/>
      <c r="F663" s="878"/>
      <c r="G663" s="820"/>
    </row>
    <row r="664" spans="1:7" s="873" customFormat="1" ht="15.75" thickBot="1" x14ac:dyDescent="0.25">
      <c r="A664" s="822"/>
      <c r="B664" s="891" t="s">
        <v>43</v>
      </c>
      <c r="C664" s="880"/>
      <c r="D664" s="878"/>
      <c r="E664" s="878"/>
      <c r="F664" s="878"/>
      <c r="G664" s="820"/>
    </row>
    <row r="665" spans="1:7" s="873" customFormat="1" ht="15.75" thickBot="1" x14ac:dyDescent="0.25">
      <c r="A665" s="822"/>
      <c r="B665" s="854" t="s">
        <v>68</v>
      </c>
      <c r="C665" s="880">
        <f>C655+C660</f>
        <v>0</v>
      </c>
      <c r="D665" s="880">
        <f>D655+D660</f>
        <v>100000</v>
      </c>
      <c r="E665" s="880">
        <f>E655+E660</f>
        <v>100000</v>
      </c>
      <c r="F665" s="880">
        <f>F655+F660</f>
        <v>100000</v>
      </c>
      <c r="G665" s="820"/>
    </row>
    <row r="666" spans="1:7" s="873" customFormat="1" ht="36.75" thickBot="1" x14ac:dyDescent="0.25">
      <c r="A666" s="822"/>
      <c r="B666" s="858" t="s">
        <v>69</v>
      </c>
      <c r="C666" s="892" t="s">
        <v>1682</v>
      </c>
      <c r="D666" s="885" t="s">
        <v>981</v>
      </c>
      <c r="E666" s="1310"/>
      <c r="F666" s="1295"/>
      <c r="G666" s="820"/>
    </row>
    <row r="667" spans="1:7" s="873" customFormat="1" ht="15.75" thickBot="1" x14ac:dyDescent="0.25">
      <c r="A667" s="822"/>
      <c r="B667" s="828" t="s">
        <v>9</v>
      </c>
      <c r="C667" s="1254" t="s">
        <v>1668</v>
      </c>
      <c r="D667" s="1255"/>
      <c r="E667" s="1255"/>
      <c r="F667" s="1256"/>
      <c r="G667" s="820"/>
    </row>
    <row r="668" spans="1:7" s="873" customFormat="1" ht="15.75" thickBot="1" x14ac:dyDescent="0.25">
      <c r="A668" s="822"/>
      <c r="B668" s="828" t="s">
        <v>13</v>
      </c>
      <c r="C668" s="1307" t="s">
        <v>127</v>
      </c>
      <c r="D668" s="1308"/>
      <c r="E668" s="1308"/>
      <c r="F668" s="1309"/>
      <c r="G668" s="820"/>
    </row>
    <row r="669" spans="1:7" s="873" customFormat="1" ht="15" x14ac:dyDescent="0.2">
      <c r="A669" s="822"/>
      <c r="B669" s="1236"/>
      <c r="C669" s="874">
        <v>2019</v>
      </c>
      <c r="D669" s="874">
        <v>2020</v>
      </c>
      <c r="E669" s="874">
        <v>2021</v>
      </c>
      <c r="F669" s="874">
        <v>2022</v>
      </c>
      <c r="G669" s="820"/>
    </row>
    <row r="670" spans="1:7" s="873" customFormat="1" ht="15.75" thickBot="1" x14ac:dyDescent="0.25">
      <c r="A670" s="822"/>
      <c r="B670" s="1237"/>
      <c r="C670" s="875" t="s">
        <v>5</v>
      </c>
      <c r="D670" s="875" t="s">
        <v>6</v>
      </c>
      <c r="E670" s="875" t="s">
        <v>6</v>
      </c>
      <c r="F670" s="875" t="s">
        <v>6</v>
      </c>
      <c r="G670" s="820"/>
    </row>
    <row r="671" spans="1:7" s="873" customFormat="1" ht="15.75" thickBot="1" x14ac:dyDescent="0.25">
      <c r="A671" s="822"/>
      <c r="B671" s="828" t="s">
        <v>8</v>
      </c>
      <c r="C671" s="828"/>
      <c r="D671" s="876">
        <v>14.7</v>
      </c>
      <c r="E671" s="876">
        <v>14.7</v>
      </c>
      <c r="F671" s="876">
        <v>14.7</v>
      </c>
      <c r="G671" s="820"/>
    </row>
    <row r="672" spans="1:7" s="873" customFormat="1" ht="15.75" thickBot="1" x14ac:dyDescent="0.25">
      <c r="A672" s="822"/>
      <c r="B672" s="828" t="s">
        <v>14</v>
      </c>
      <c r="C672" s="840">
        <v>0</v>
      </c>
      <c r="D672" s="840">
        <f>D685</f>
        <v>313147</v>
      </c>
      <c r="E672" s="840">
        <f>E685</f>
        <v>1007880</v>
      </c>
      <c r="F672" s="840">
        <f>F685</f>
        <v>963300</v>
      </c>
      <c r="G672" s="820"/>
    </row>
    <row r="673" spans="1:7" s="873" customFormat="1" ht="15.75" thickBot="1" x14ac:dyDescent="0.25">
      <c r="A673" s="822"/>
      <c r="B673" s="828" t="s">
        <v>20</v>
      </c>
      <c r="C673" s="840">
        <v>0</v>
      </c>
      <c r="D673" s="840">
        <f>D672/D671</f>
        <v>21302.517006802722</v>
      </c>
      <c r="E673" s="840">
        <f>E672/E671</f>
        <v>68563.265306122456</v>
      </c>
      <c r="F673" s="840">
        <f>F672/F671</f>
        <v>65530.612244897966</v>
      </c>
      <c r="G673" s="820"/>
    </row>
    <row r="674" spans="1:7" s="873" customFormat="1" ht="15.75" thickBot="1" x14ac:dyDescent="0.25">
      <c r="A674" s="822"/>
      <c r="B674" s="828" t="s">
        <v>15</v>
      </c>
      <c r="C674" s="876" t="s">
        <v>19</v>
      </c>
      <c r="D674" s="877" t="e">
        <f>D671/C671-1</f>
        <v>#DIV/0!</v>
      </c>
      <c r="E674" s="877">
        <f t="shared" ref="E674:F676" si="19">E671/D671-1</f>
        <v>0</v>
      </c>
      <c r="F674" s="877">
        <f t="shared" si="19"/>
        <v>0</v>
      </c>
      <c r="G674" s="820"/>
    </row>
    <row r="675" spans="1:7" s="873" customFormat="1" ht="15.75" thickBot="1" x14ac:dyDescent="0.25">
      <c r="A675" s="822"/>
      <c r="B675" s="828" t="s">
        <v>16</v>
      </c>
      <c r="C675" s="876" t="s">
        <v>19</v>
      </c>
      <c r="D675" s="877" t="e">
        <f>D672/C672-1</f>
        <v>#DIV/0!</v>
      </c>
      <c r="E675" s="877">
        <f t="shared" si="19"/>
        <v>2.2185523092988277</v>
      </c>
      <c r="F675" s="877">
        <f t="shared" si="19"/>
        <v>-4.4231456125729207E-2</v>
      </c>
      <c r="G675" s="820"/>
    </row>
    <row r="676" spans="1:7" s="873" customFormat="1" ht="15.75" thickBot="1" x14ac:dyDescent="0.25">
      <c r="A676" s="822"/>
      <c r="B676" s="828" t="s">
        <v>17</v>
      </c>
      <c r="C676" s="876" t="s">
        <v>19</v>
      </c>
      <c r="D676" s="877" t="e">
        <f>D673/C673-1</f>
        <v>#DIV/0!</v>
      </c>
      <c r="E676" s="877">
        <f t="shared" si="19"/>
        <v>2.2185523092988277</v>
      </c>
      <c r="F676" s="877">
        <f t="shared" si="19"/>
        <v>-4.4231456125729207E-2</v>
      </c>
      <c r="G676" s="820"/>
    </row>
    <row r="677" spans="1:7" s="873" customFormat="1" ht="15.75" thickBot="1" x14ac:dyDescent="0.25">
      <c r="A677" s="822"/>
      <c r="B677" s="1247" t="s">
        <v>1683</v>
      </c>
      <c r="C677" s="1248"/>
      <c r="D677" s="1248"/>
      <c r="E677" s="1248"/>
      <c r="F677" s="1249"/>
      <c r="G677" s="820"/>
    </row>
    <row r="678" spans="1:7" s="873" customFormat="1" ht="15" x14ac:dyDescent="0.2">
      <c r="A678" s="822"/>
      <c r="B678" s="1236"/>
      <c r="C678" s="874">
        <v>2019</v>
      </c>
      <c r="D678" s="874">
        <v>2020</v>
      </c>
      <c r="E678" s="874">
        <v>2021</v>
      </c>
      <c r="F678" s="874">
        <v>2022</v>
      </c>
      <c r="G678" s="820"/>
    </row>
    <row r="679" spans="1:7" s="873" customFormat="1" ht="15.75" thickBot="1" x14ac:dyDescent="0.25">
      <c r="A679" s="822"/>
      <c r="B679" s="1237"/>
      <c r="C679" s="875" t="s">
        <v>5</v>
      </c>
      <c r="D679" s="875" t="s">
        <v>6</v>
      </c>
      <c r="E679" s="875" t="s">
        <v>6</v>
      </c>
      <c r="F679" s="875" t="s">
        <v>6</v>
      </c>
      <c r="G679" s="820"/>
    </row>
    <row r="680" spans="1:7" s="873" customFormat="1" ht="15.75" thickBot="1" x14ac:dyDescent="0.25">
      <c r="A680" s="822"/>
      <c r="B680" s="848" t="s">
        <v>59</v>
      </c>
      <c r="C680" s="878">
        <f>C681+C682+C683+C684</f>
        <v>0</v>
      </c>
      <c r="D680" s="878">
        <f>D681+D682+D683+D684</f>
        <v>0</v>
      </c>
      <c r="E680" s="878">
        <f>E681+E682+E683+E684</f>
        <v>0</v>
      </c>
      <c r="F680" s="878">
        <f>F681+F682+F683+F684</f>
        <v>0</v>
      </c>
      <c r="G680" s="820"/>
    </row>
    <row r="681" spans="1:7" s="873" customFormat="1" ht="15.75" thickBot="1" x14ac:dyDescent="0.25">
      <c r="A681" s="822"/>
      <c r="B681" s="847" t="s">
        <v>28</v>
      </c>
      <c r="C681" s="878"/>
      <c r="D681" s="878"/>
      <c r="E681" s="878"/>
      <c r="F681" s="878"/>
      <c r="G681" s="820"/>
    </row>
    <row r="682" spans="1:7" s="873" customFormat="1" ht="15.75" thickBot="1" x14ac:dyDescent="0.25">
      <c r="A682" s="822"/>
      <c r="B682" s="847" t="s">
        <v>60</v>
      </c>
      <c r="C682" s="878"/>
      <c r="D682" s="878"/>
      <c r="E682" s="878"/>
      <c r="F682" s="878"/>
      <c r="G682" s="820"/>
    </row>
    <row r="683" spans="1:7" s="873" customFormat="1" ht="15.75" thickBot="1" x14ac:dyDescent="0.25">
      <c r="A683" s="822"/>
      <c r="B683" s="847" t="s">
        <v>42</v>
      </c>
      <c r="C683" s="878"/>
      <c r="D683" s="878"/>
      <c r="E683" s="878"/>
      <c r="F683" s="878"/>
      <c r="G683" s="820"/>
    </row>
    <row r="684" spans="1:7" s="873" customFormat="1" ht="15.75" thickBot="1" x14ac:dyDescent="0.25">
      <c r="A684" s="822"/>
      <c r="B684" s="847" t="s">
        <v>43</v>
      </c>
      <c r="C684" s="878"/>
      <c r="D684" s="878"/>
      <c r="E684" s="878"/>
      <c r="F684" s="878"/>
      <c r="G684" s="820"/>
    </row>
    <row r="685" spans="1:7" s="873" customFormat="1" ht="15.75" thickBot="1" x14ac:dyDescent="0.25">
      <c r="A685" s="822"/>
      <c r="B685" s="848" t="s">
        <v>61</v>
      </c>
      <c r="C685" s="880">
        <f>C686</f>
        <v>0</v>
      </c>
      <c r="D685" s="880">
        <f>D686</f>
        <v>313147</v>
      </c>
      <c r="E685" s="880">
        <f>E686</f>
        <v>1007880</v>
      </c>
      <c r="F685" s="880">
        <f>F686</f>
        <v>963300</v>
      </c>
      <c r="G685" s="820"/>
    </row>
    <row r="686" spans="1:7" s="873" customFormat="1" ht="15.75" thickBot="1" x14ac:dyDescent="0.25">
      <c r="A686" s="822"/>
      <c r="B686" s="847" t="s">
        <v>28</v>
      </c>
      <c r="C686" s="880">
        <v>0</v>
      </c>
      <c r="D686" s="878">
        <v>313147</v>
      </c>
      <c r="E686" s="878">
        <v>1007880</v>
      </c>
      <c r="F686" s="878">
        <v>963300</v>
      </c>
      <c r="G686" s="820"/>
    </row>
    <row r="687" spans="1:7" s="873" customFormat="1" ht="15.75" thickBot="1" x14ac:dyDescent="0.25">
      <c r="A687" s="822"/>
      <c r="B687" s="847" t="s">
        <v>60</v>
      </c>
      <c r="C687" s="880"/>
      <c r="D687" s="878"/>
      <c r="E687" s="878"/>
      <c r="F687" s="878"/>
      <c r="G687" s="820"/>
    </row>
    <row r="688" spans="1:7" s="873" customFormat="1" ht="15.75" thickBot="1" x14ac:dyDescent="0.25">
      <c r="A688" s="822"/>
      <c r="B688" s="847" t="s">
        <v>42</v>
      </c>
      <c r="C688" s="880"/>
      <c r="D688" s="878"/>
      <c r="E688" s="878"/>
      <c r="F688" s="878"/>
      <c r="G688" s="820"/>
    </row>
    <row r="689" spans="1:7" s="873" customFormat="1" ht="15.75" thickBot="1" x14ac:dyDescent="0.25">
      <c r="A689" s="822"/>
      <c r="B689" s="847" t="s">
        <v>43</v>
      </c>
      <c r="C689" s="880"/>
      <c r="D689" s="878"/>
      <c r="E689" s="878"/>
      <c r="F689" s="878"/>
      <c r="G689" s="820"/>
    </row>
    <row r="690" spans="1:7" s="873" customFormat="1" ht="15.75" thickBot="1" x14ac:dyDescent="0.25">
      <c r="A690" s="822"/>
      <c r="B690" s="886" t="s">
        <v>1684</v>
      </c>
      <c r="C690" s="880">
        <f>C680+C685</f>
        <v>0</v>
      </c>
      <c r="D690" s="880">
        <f>D680+D685</f>
        <v>313147</v>
      </c>
      <c r="E690" s="880">
        <f>E680+E685</f>
        <v>1007880</v>
      </c>
      <c r="F690" s="880">
        <f>F680+F685</f>
        <v>963300</v>
      </c>
      <c r="G690" s="820"/>
    </row>
    <row r="691" spans="1:7" s="873" customFormat="1" ht="73.5" customHeight="1" thickBot="1" x14ac:dyDescent="0.25">
      <c r="A691" s="822"/>
      <c r="B691" s="887" t="s">
        <v>72</v>
      </c>
      <c r="C691" s="888" t="s">
        <v>1685</v>
      </c>
      <c r="D691" s="885" t="s">
        <v>981</v>
      </c>
      <c r="E691" s="900"/>
      <c r="F691" s="890"/>
      <c r="G691" s="820"/>
    </row>
    <row r="692" spans="1:7" s="873" customFormat="1" ht="15.75" thickBot="1" x14ac:dyDescent="0.25">
      <c r="A692" s="822"/>
      <c r="B692" s="828" t="s">
        <v>9</v>
      </c>
      <c r="C692" s="1254" t="s">
        <v>1677</v>
      </c>
      <c r="D692" s="1255"/>
      <c r="E692" s="1255"/>
      <c r="F692" s="1256"/>
      <c r="G692" s="820"/>
    </row>
    <row r="693" spans="1:7" s="873" customFormat="1" ht="15.75" thickBot="1" x14ac:dyDescent="0.25">
      <c r="A693" s="822"/>
      <c r="B693" s="828" t="s">
        <v>13</v>
      </c>
      <c r="C693" s="1307" t="s">
        <v>67</v>
      </c>
      <c r="D693" s="1308"/>
      <c r="E693" s="1308"/>
      <c r="F693" s="1309"/>
      <c r="G693" s="820"/>
    </row>
    <row r="694" spans="1:7" s="873" customFormat="1" ht="15" x14ac:dyDescent="0.2">
      <c r="A694" s="822"/>
      <c r="B694" s="1236"/>
      <c r="C694" s="874">
        <v>2019</v>
      </c>
      <c r="D694" s="874">
        <v>2020</v>
      </c>
      <c r="E694" s="874">
        <v>2021</v>
      </c>
      <c r="F694" s="874">
        <v>2022</v>
      </c>
      <c r="G694" s="820"/>
    </row>
    <row r="695" spans="1:7" s="873" customFormat="1" ht="15.75" thickBot="1" x14ac:dyDescent="0.25">
      <c r="A695" s="822"/>
      <c r="B695" s="1237"/>
      <c r="C695" s="875" t="s">
        <v>5</v>
      </c>
      <c r="D695" s="875" t="s">
        <v>6</v>
      </c>
      <c r="E695" s="875" t="s">
        <v>6</v>
      </c>
      <c r="F695" s="875" t="s">
        <v>6</v>
      </c>
      <c r="G695" s="820"/>
    </row>
    <row r="696" spans="1:7" s="873" customFormat="1" ht="15.75" thickBot="1" x14ac:dyDescent="0.25">
      <c r="A696" s="822"/>
      <c r="B696" s="828" t="s">
        <v>8</v>
      </c>
      <c r="C696" s="828"/>
      <c r="D696" s="876">
        <v>1</v>
      </c>
      <c r="E696" s="876">
        <v>1</v>
      </c>
      <c r="F696" s="876">
        <v>1</v>
      </c>
      <c r="G696" s="820"/>
    </row>
    <row r="697" spans="1:7" s="873" customFormat="1" ht="15.75" thickBot="1" x14ac:dyDescent="0.25">
      <c r="A697" s="822"/>
      <c r="B697" s="828" t="s">
        <v>14</v>
      </c>
      <c r="C697" s="840">
        <f>C715</f>
        <v>0</v>
      </c>
      <c r="D697" s="840">
        <f>D715</f>
        <v>80000</v>
      </c>
      <c r="E697" s="840">
        <f>E715</f>
        <v>80000</v>
      </c>
      <c r="F697" s="840">
        <f>F715</f>
        <v>73000</v>
      </c>
      <c r="G697" s="820"/>
    </row>
    <row r="698" spans="1:7" s="873" customFormat="1" ht="15.75" thickBot="1" x14ac:dyDescent="0.25">
      <c r="A698" s="822"/>
      <c r="B698" s="828" t="s">
        <v>20</v>
      </c>
      <c r="C698" s="840">
        <v>0</v>
      </c>
      <c r="D698" s="840">
        <f>D697/D696</f>
        <v>80000</v>
      </c>
      <c r="E698" s="840">
        <f>E697/E696</f>
        <v>80000</v>
      </c>
      <c r="F698" s="840">
        <f>F697/F696</f>
        <v>73000</v>
      </c>
      <c r="G698" s="820"/>
    </row>
    <row r="699" spans="1:7" s="873" customFormat="1" ht="15.75" thickBot="1" x14ac:dyDescent="0.25">
      <c r="A699" s="822"/>
      <c r="B699" s="828" t="s">
        <v>15</v>
      </c>
      <c r="C699" s="876" t="s">
        <v>19</v>
      </c>
      <c r="D699" s="877" t="e">
        <f>D696/C696-1</f>
        <v>#DIV/0!</v>
      </c>
      <c r="E699" s="877">
        <f t="shared" ref="E699:F701" si="20">E696/D696-1</f>
        <v>0</v>
      </c>
      <c r="F699" s="877">
        <f t="shared" si="20"/>
        <v>0</v>
      </c>
      <c r="G699" s="820"/>
    </row>
    <row r="700" spans="1:7" s="873" customFormat="1" ht="15.75" thickBot="1" x14ac:dyDescent="0.25">
      <c r="A700" s="822"/>
      <c r="B700" s="828" t="s">
        <v>16</v>
      </c>
      <c r="C700" s="876" t="s">
        <v>19</v>
      </c>
      <c r="D700" s="877" t="e">
        <f>D697/C697-1</f>
        <v>#DIV/0!</v>
      </c>
      <c r="E700" s="877">
        <f t="shared" si="20"/>
        <v>0</v>
      </c>
      <c r="F700" s="877">
        <f t="shared" si="20"/>
        <v>-8.7500000000000022E-2</v>
      </c>
      <c r="G700" s="820"/>
    </row>
    <row r="701" spans="1:7" s="873" customFormat="1" ht="15.75" thickBot="1" x14ac:dyDescent="0.25">
      <c r="A701" s="822"/>
      <c r="B701" s="828" t="s">
        <v>17</v>
      </c>
      <c r="C701" s="876" t="s">
        <v>19</v>
      </c>
      <c r="D701" s="877" t="e">
        <f>D698/C698-1</f>
        <v>#DIV/0!</v>
      </c>
      <c r="E701" s="877">
        <f t="shared" si="20"/>
        <v>0</v>
      </c>
      <c r="F701" s="877">
        <f t="shared" si="20"/>
        <v>-8.7500000000000022E-2</v>
      </c>
      <c r="G701" s="820"/>
    </row>
    <row r="702" spans="1:7" s="873" customFormat="1" ht="15.75" thickBot="1" x14ac:dyDescent="0.25">
      <c r="A702" s="822"/>
      <c r="B702" s="1247" t="s">
        <v>1686</v>
      </c>
      <c r="C702" s="1248"/>
      <c r="D702" s="1248"/>
      <c r="E702" s="1248"/>
      <c r="F702" s="1249"/>
      <c r="G702" s="820"/>
    </row>
    <row r="703" spans="1:7" s="873" customFormat="1" ht="15" x14ac:dyDescent="0.2">
      <c r="A703" s="822"/>
      <c r="B703" s="1236"/>
      <c r="C703" s="874">
        <v>2019</v>
      </c>
      <c r="D703" s="874">
        <v>2020</v>
      </c>
      <c r="E703" s="874">
        <v>2021</v>
      </c>
      <c r="F703" s="874">
        <v>2022</v>
      </c>
      <c r="G703" s="820"/>
    </row>
    <row r="704" spans="1:7" s="873" customFormat="1" ht="15.75" thickBot="1" x14ac:dyDescent="0.25">
      <c r="A704" s="822"/>
      <c r="B704" s="1237"/>
      <c r="C704" s="875" t="s">
        <v>5</v>
      </c>
      <c r="D704" s="875" t="s">
        <v>6</v>
      </c>
      <c r="E704" s="875" t="s">
        <v>6</v>
      </c>
      <c r="F704" s="875" t="s">
        <v>6</v>
      </c>
      <c r="G704" s="820"/>
    </row>
    <row r="705" spans="1:7" s="873" customFormat="1" ht="15.75" thickBot="1" x14ac:dyDescent="0.25">
      <c r="A705" s="822"/>
      <c r="B705" s="848" t="s">
        <v>59</v>
      </c>
      <c r="C705" s="878">
        <f>C706+C707+C708+C709</f>
        <v>0</v>
      </c>
      <c r="D705" s="878">
        <f>D706+D707+D708+D709</f>
        <v>0</v>
      </c>
      <c r="E705" s="878">
        <f>E706+E707+E708+E709</f>
        <v>0</v>
      </c>
      <c r="F705" s="878">
        <f>F706+F707+F708+F709</f>
        <v>0</v>
      </c>
      <c r="G705" s="820"/>
    </row>
    <row r="706" spans="1:7" s="873" customFormat="1" ht="15.75" thickBot="1" x14ac:dyDescent="0.25">
      <c r="A706" s="822"/>
      <c r="B706" s="847" t="s">
        <v>28</v>
      </c>
      <c r="C706" s="878"/>
      <c r="D706" s="878"/>
      <c r="E706" s="878"/>
      <c r="F706" s="878"/>
      <c r="G706" s="820"/>
    </row>
    <row r="707" spans="1:7" s="873" customFormat="1" ht="15.75" thickBot="1" x14ac:dyDescent="0.25">
      <c r="A707" s="822"/>
      <c r="B707" s="847" t="s">
        <v>60</v>
      </c>
      <c r="C707" s="878"/>
      <c r="D707" s="878"/>
      <c r="E707" s="878"/>
      <c r="F707" s="878"/>
      <c r="G707" s="820"/>
    </row>
    <row r="708" spans="1:7" s="873" customFormat="1" ht="15.75" thickBot="1" x14ac:dyDescent="0.25">
      <c r="A708" s="822"/>
      <c r="B708" s="847" t="s">
        <v>42</v>
      </c>
      <c r="C708" s="878"/>
      <c r="D708" s="878"/>
      <c r="E708" s="878"/>
      <c r="F708" s="878"/>
      <c r="G708" s="820"/>
    </row>
    <row r="709" spans="1:7" s="873" customFormat="1" ht="15.75" thickBot="1" x14ac:dyDescent="0.25">
      <c r="A709" s="822"/>
      <c r="B709" s="847" t="s">
        <v>43</v>
      </c>
      <c r="C709" s="878"/>
      <c r="D709" s="878"/>
      <c r="E709" s="878"/>
      <c r="F709" s="878"/>
      <c r="G709" s="820"/>
    </row>
    <row r="710" spans="1:7" s="873" customFormat="1" ht="15.75" thickBot="1" x14ac:dyDescent="0.25">
      <c r="A710" s="822"/>
      <c r="B710" s="848" t="s">
        <v>61</v>
      </c>
      <c r="C710" s="880">
        <f>C711</f>
        <v>0</v>
      </c>
      <c r="D710" s="880">
        <f>D711</f>
        <v>80000</v>
      </c>
      <c r="E710" s="880">
        <f>E711</f>
        <v>80000</v>
      </c>
      <c r="F710" s="880">
        <f>F711</f>
        <v>73000</v>
      </c>
      <c r="G710" s="820"/>
    </row>
    <row r="711" spans="1:7" s="873" customFormat="1" ht="15.75" thickBot="1" x14ac:dyDescent="0.25">
      <c r="A711" s="822"/>
      <c r="B711" s="847" t="s">
        <v>28</v>
      </c>
      <c r="C711" s="880">
        <v>0</v>
      </c>
      <c r="D711" s="880">
        <v>80000</v>
      </c>
      <c r="E711" s="880">
        <v>80000</v>
      </c>
      <c r="F711" s="880">
        <v>73000</v>
      </c>
      <c r="G711" s="820"/>
    </row>
    <row r="712" spans="1:7" s="873" customFormat="1" ht="15.75" thickBot="1" x14ac:dyDescent="0.25">
      <c r="A712" s="822"/>
      <c r="B712" s="847" t="s">
        <v>60</v>
      </c>
      <c r="C712" s="880"/>
      <c r="D712" s="880"/>
      <c r="E712" s="880"/>
      <c r="F712" s="880"/>
      <c r="G712" s="820"/>
    </row>
    <row r="713" spans="1:7" s="873" customFormat="1" ht="15.75" thickBot="1" x14ac:dyDescent="0.25">
      <c r="A713" s="822"/>
      <c r="B713" s="847" t="s">
        <v>42</v>
      </c>
      <c r="C713" s="880"/>
      <c r="D713" s="880"/>
      <c r="E713" s="880"/>
      <c r="F713" s="880"/>
      <c r="G713" s="820"/>
    </row>
    <row r="714" spans="1:7" s="873" customFormat="1" ht="15.75" thickBot="1" x14ac:dyDescent="0.25">
      <c r="A714" s="822"/>
      <c r="B714" s="847" t="s">
        <v>43</v>
      </c>
      <c r="C714" s="880"/>
      <c r="D714" s="880"/>
      <c r="E714" s="880"/>
      <c r="F714" s="880"/>
      <c r="G714" s="820"/>
    </row>
    <row r="715" spans="1:7" s="873" customFormat="1" ht="15.75" thickBot="1" x14ac:dyDescent="0.25">
      <c r="A715" s="822"/>
      <c r="B715" s="901" t="s">
        <v>73</v>
      </c>
      <c r="C715" s="880">
        <f>C705+C710</f>
        <v>0</v>
      </c>
      <c r="D715" s="880">
        <f>D705+D710</f>
        <v>80000</v>
      </c>
      <c r="E715" s="880">
        <f>E705+E710</f>
        <v>80000</v>
      </c>
      <c r="F715" s="880">
        <f>F705+F710</f>
        <v>73000</v>
      </c>
      <c r="G715" s="820"/>
    </row>
    <row r="716" spans="1:7" s="873" customFormat="1" ht="54" customHeight="1" thickBot="1" x14ac:dyDescent="0.25">
      <c r="A716" s="822"/>
      <c r="B716" s="887" t="s">
        <v>184</v>
      </c>
      <c r="C716" s="888" t="s">
        <v>1687</v>
      </c>
      <c r="D716" s="885" t="s">
        <v>981</v>
      </c>
      <c r="E716" s="900"/>
      <c r="F716" s="890"/>
      <c r="G716" s="820"/>
    </row>
    <row r="717" spans="1:7" s="873" customFormat="1" ht="15.75" thickBot="1" x14ac:dyDescent="0.25">
      <c r="A717" s="822"/>
      <c r="B717" s="828" t="s">
        <v>9</v>
      </c>
      <c r="C717" s="1254" t="s">
        <v>1688</v>
      </c>
      <c r="D717" s="1255"/>
      <c r="E717" s="1255"/>
      <c r="F717" s="1256"/>
      <c r="G717" s="820"/>
    </row>
    <row r="718" spans="1:7" s="873" customFormat="1" ht="15.75" thickBot="1" x14ac:dyDescent="0.25">
      <c r="A718" s="822"/>
      <c r="B718" s="828" t="s">
        <v>13</v>
      </c>
      <c r="C718" s="1307" t="s">
        <v>67</v>
      </c>
      <c r="D718" s="1308"/>
      <c r="E718" s="1308"/>
      <c r="F718" s="1309"/>
      <c r="G718" s="820"/>
    </row>
    <row r="719" spans="1:7" s="873" customFormat="1" ht="15" x14ac:dyDescent="0.2">
      <c r="A719" s="822"/>
      <c r="B719" s="1236"/>
      <c r="C719" s="874">
        <v>2019</v>
      </c>
      <c r="D719" s="874">
        <v>2020</v>
      </c>
      <c r="E719" s="874">
        <v>2021</v>
      </c>
      <c r="F719" s="874">
        <v>2022</v>
      </c>
      <c r="G719" s="820"/>
    </row>
    <row r="720" spans="1:7" s="873" customFormat="1" ht="15.75" thickBot="1" x14ac:dyDescent="0.25">
      <c r="A720" s="822"/>
      <c r="B720" s="1237"/>
      <c r="C720" s="875" t="s">
        <v>5</v>
      </c>
      <c r="D720" s="875" t="s">
        <v>6</v>
      </c>
      <c r="E720" s="875" t="s">
        <v>6</v>
      </c>
      <c r="F720" s="875" t="s">
        <v>6</v>
      </c>
      <c r="G720" s="820"/>
    </row>
    <row r="721" spans="1:7" s="873" customFormat="1" ht="15.75" thickBot="1" x14ac:dyDescent="0.25">
      <c r="A721" s="822"/>
      <c r="B721" s="828" t="s">
        <v>8</v>
      </c>
      <c r="C721" s="828"/>
      <c r="D721" s="876">
        <v>5</v>
      </c>
      <c r="E721" s="876">
        <v>5</v>
      </c>
      <c r="F721" s="876">
        <v>5</v>
      </c>
      <c r="G721" s="820"/>
    </row>
    <row r="722" spans="1:7" s="873" customFormat="1" ht="15.75" thickBot="1" x14ac:dyDescent="0.25">
      <c r="A722" s="822"/>
      <c r="B722" s="828" t="s">
        <v>14</v>
      </c>
      <c r="C722" s="840">
        <f>C740</f>
        <v>0</v>
      </c>
      <c r="D722" s="840">
        <f>D740</f>
        <v>261853</v>
      </c>
      <c r="E722" s="840">
        <f>E740</f>
        <v>367120</v>
      </c>
      <c r="F722" s="840">
        <f>F740</f>
        <v>259700</v>
      </c>
      <c r="G722" s="820"/>
    </row>
    <row r="723" spans="1:7" s="873" customFormat="1" ht="15.75" thickBot="1" x14ac:dyDescent="0.25">
      <c r="A723" s="822"/>
      <c r="B723" s="828" t="s">
        <v>20</v>
      </c>
      <c r="C723" s="840">
        <v>0</v>
      </c>
      <c r="D723" s="840">
        <f>D722/D721</f>
        <v>52370.6</v>
      </c>
      <c r="E723" s="840">
        <f>E722/E721</f>
        <v>73424</v>
      </c>
      <c r="F723" s="840">
        <f>F722/F721</f>
        <v>51940</v>
      </c>
      <c r="G723" s="820"/>
    </row>
    <row r="724" spans="1:7" s="873" customFormat="1" ht="15.75" thickBot="1" x14ac:dyDescent="0.25">
      <c r="A724" s="822"/>
      <c r="B724" s="828" t="s">
        <v>15</v>
      </c>
      <c r="C724" s="876" t="s">
        <v>19</v>
      </c>
      <c r="D724" s="877" t="e">
        <f t="shared" ref="D724:F726" si="21">D721/C721-1</f>
        <v>#DIV/0!</v>
      </c>
      <c r="E724" s="877">
        <f t="shared" si="21"/>
        <v>0</v>
      </c>
      <c r="F724" s="877">
        <f t="shared" si="21"/>
        <v>0</v>
      </c>
      <c r="G724" s="820"/>
    </row>
    <row r="725" spans="1:7" s="873" customFormat="1" ht="15.75" thickBot="1" x14ac:dyDescent="0.25">
      <c r="A725" s="822"/>
      <c r="B725" s="828" t="s">
        <v>16</v>
      </c>
      <c r="C725" s="876" t="s">
        <v>19</v>
      </c>
      <c r="D725" s="877" t="e">
        <f t="shared" si="21"/>
        <v>#DIV/0!</v>
      </c>
      <c r="E725" s="877">
        <f t="shared" si="21"/>
        <v>0.40200799685319621</v>
      </c>
      <c r="F725" s="877">
        <f t="shared" si="21"/>
        <v>-0.29260187404663329</v>
      </c>
      <c r="G725" s="820"/>
    </row>
    <row r="726" spans="1:7" s="873" customFormat="1" ht="15.75" thickBot="1" x14ac:dyDescent="0.25">
      <c r="A726" s="822"/>
      <c r="B726" s="828" t="s">
        <v>17</v>
      </c>
      <c r="C726" s="876" t="s">
        <v>19</v>
      </c>
      <c r="D726" s="877" t="e">
        <f t="shared" si="21"/>
        <v>#DIV/0!</v>
      </c>
      <c r="E726" s="877">
        <f t="shared" si="21"/>
        <v>0.40200799685319621</v>
      </c>
      <c r="F726" s="877">
        <f t="shared" si="21"/>
        <v>-0.29260187404663329</v>
      </c>
      <c r="G726" s="820"/>
    </row>
    <row r="727" spans="1:7" s="873" customFormat="1" ht="15.75" thickBot="1" x14ac:dyDescent="0.25">
      <c r="A727" s="822"/>
      <c r="B727" s="1247" t="s">
        <v>1686</v>
      </c>
      <c r="C727" s="1248"/>
      <c r="D727" s="1248"/>
      <c r="E727" s="1248"/>
      <c r="F727" s="1249"/>
      <c r="G727" s="820"/>
    </row>
    <row r="728" spans="1:7" s="873" customFormat="1" ht="15" x14ac:dyDescent="0.2">
      <c r="A728" s="822"/>
      <c r="B728" s="1236"/>
      <c r="C728" s="874">
        <v>2019</v>
      </c>
      <c r="D728" s="874">
        <v>2020</v>
      </c>
      <c r="E728" s="874">
        <v>2021</v>
      </c>
      <c r="F728" s="874">
        <v>2022</v>
      </c>
      <c r="G728" s="820"/>
    </row>
    <row r="729" spans="1:7" s="873" customFormat="1" ht="15.75" thickBot="1" x14ac:dyDescent="0.25">
      <c r="A729" s="822"/>
      <c r="B729" s="1237"/>
      <c r="C729" s="875" t="s">
        <v>5</v>
      </c>
      <c r="D729" s="875" t="s">
        <v>6</v>
      </c>
      <c r="E729" s="875" t="s">
        <v>6</v>
      </c>
      <c r="F729" s="875" t="s">
        <v>6</v>
      </c>
      <c r="G729" s="820"/>
    </row>
    <row r="730" spans="1:7" s="873" customFormat="1" ht="15.75" thickBot="1" x14ac:dyDescent="0.25">
      <c r="A730" s="822"/>
      <c r="B730" s="848" t="s">
        <v>59</v>
      </c>
      <c r="C730" s="878">
        <f>C731+C732+C733+C734</f>
        <v>0</v>
      </c>
      <c r="D730" s="878">
        <f>D731+D732+D733+D734</f>
        <v>261853</v>
      </c>
      <c r="E730" s="878">
        <f>E731+E732+E733+E734</f>
        <v>367120</v>
      </c>
      <c r="F730" s="878">
        <f>F731+F732+F733+F734</f>
        <v>259700</v>
      </c>
      <c r="G730" s="820"/>
    </row>
    <row r="731" spans="1:7" s="873" customFormat="1" ht="15.75" thickBot="1" x14ac:dyDescent="0.25">
      <c r="A731" s="822"/>
      <c r="B731" s="847" t="s">
        <v>28</v>
      </c>
      <c r="C731" s="878"/>
      <c r="D731" s="878">
        <v>261853</v>
      </c>
      <c r="E731" s="878">
        <v>367120</v>
      </c>
      <c r="F731" s="878">
        <v>259700</v>
      </c>
      <c r="G731" s="820"/>
    </row>
    <row r="732" spans="1:7" s="873" customFormat="1" ht="15.75" thickBot="1" x14ac:dyDescent="0.25">
      <c r="A732" s="822"/>
      <c r="B732" s="847" t="s">
        <v>60</v>
      </c>
      <c r="C732" s="878"/>
      <c r="D732" s="878"/>
      <c r="E732" s="878"/>
      <c r="F732" s="878"/>
      <c r="G732" s="820"/>
    </row>
    <row r="733" spans="1:7" s="873" customFormat="1" ht="15.75" thickBot="1" x14ac:dyDescent="0.25">
      <c r="A733" s="822"/>
      <c r="B733" s="847" t="s">
        <v>42</v>
      </c>
      <c r="C733" s="878"/>
      <c r="D733" s="878"/>
      <c r="E733" s="878"/>
      <c r="F733" s="878"/>
      <c r="G733" s="820"/>
    </row>
    <row r="734" spans="1:7" s="873" customFormat="1" ht="15.75" thickBot="1" x14ac:dyDescent="0.25">
      <c r="A734" s="822"/>
      <c r="B734" s="847" t="s">
        <v>43</v>
      </c>
      <c r="C734" s="878"/>
      <c r="D734" s="878"/>
      <c r="E734" s="878"/>
      <c r="F734" s="878"/>
      <c r="G734" s="820"/>
    </row>
    <row r="735" spans="1:7" s="873" customFormat="1" ht="15.75" thickBot="1" x14ac:dyDescent="0.25">
      <c r="A735" s="822"/>
      <c r="B735" s="848" t="s">
        <v>61</v>
      </c>
      <c r="C735" s="880">
        <f>C736</f>
        <v>0</v>
      </c>
      <c r="D735" s="880">
        <f>D736</f>
        <v>0</v>
      </c>
      <c r="E735" s="880">
        <f>E736</f>
        <v>0</v>
      </c>
      <c r="F735" s="880">
        <f>F736</f>
        <v>0</v>
      </c>
      <c r="G735" s="820"/>
    </row>
    <row r="736" spans="1:7" s="873" customFormat="1" ht="15.75" thickBot="1" x14ac:dyDescent="0.25">
      <c r="A736" s="822"/>
      <c r="B736" s="847" t="s">
        <v>28</v>
      </c>
      <c r="C736" s="880">
        <v>0</v>
      </c>
      <c r="D736" s="880"/>
      <c r="E736" s="880"/>
      <c r="F736" s="880"/>
      <c r="G736" s="820"/>
    </row>
    <row r="737" spans="1:7" s="873" customFormat="1" ht="15.75" thickBot="1" x14ac:dyDescent="0.25">
      <c r="A737" s="822"/>
      <c r="B737" s="847" t="s">
        <v>60</v>
      </c>
      <c r="C737" s="880"/>
      <c r="D737" s="880"/>
      <c r="E737" s="880"/>
      <c r="F737" s="880"/>
      <c r="G737" s="820"/>
    </row>
    <row r="738" spans="1:7" s="873" customFormat="1" ht="15.75" thickBot="1" x14ac:dyDescent="0.25">
      <c r="A738" s="822"/>
      <c r="B738" s="847" t="s">
        <v>42</v>
      </c>
      <c r="C738" s="880"/>
      <c r="D738" s="880"/>
      <c r="E738" s="880"/>
      <c r="F738" s="880"/>
      <c r="G738" s="820"/>
    </row>
    <row r="739" spans="1:7" s="873" customFormat="1" ht="15.75" thickBot="1" x14ac:dyDescent="0.25">
      <c r="A739" s="822"/>
      <c r="B739" s="847" t="s">
        <v>43</v>
      </c>
      <c r="C739" s="880"/>
      <c r="D739" s="880"/>
      <c r="E739" s="880"/>
      <c r="F739" s="880"/>
      <c r="G739" s="820"/>
    </row>
    <row r="740" spans="1:7" s="873" customFormat="1" ht="15.75" thickBot="1" x14ac:dyDescent="0.25">
      <c r="A740" s="822"/>
      <c r="B740" s="901" t="s">
        <v>73</v>
      </c>
      <c r="C740" s="880">
        <f>C730+C735</f>
        <v>0</v>
      </c>
      <c r="D740" s="880">
        <f>D730+D735</f>
        <v>261853</v>
      </c>
      <c r="E740" s="880">
        <f>E730+E735</f>
        <v>367120</v>
      </c>
      <c r="F740" s="880">
        <f>F730+F735</f>
        <v>259700</v>
      </c>
      <c r="G740" s="820"/>
    </row>
    <row r="741" spans="1:7" s="873" customFormat="1" ht="31.5" customHeight="1" thickBot="1" x14ac:dyDescent="0.25">
      <c r="A741" s="822"/>
      <c r="B741" s="887" t="s">
        <v>184</v>
      </c>
      <c r="C741" s="888" t="s">
        <v>1689</v>
      </c>
      <c r="D741" s="885" t="s">
        <v>981</v>
      </c>
      <c r="E741" s="902" t="s">
        <v>1690</v>
      </c>
      <c r="F741" s="890"/>
      <c r="G741" s="820"/>
    </row>
    <row r="742" spans="1:7" s="873" customFormat="1" ht="15.75" thickBot="1" x14ac:dyDescent="0.25">
      <c r="A742" s="822"/>
      <c r="B742" s="828" t="s">
        <v>9</v>
      </c>
      <c r="C742" s="1254" t="s">
        <v>1689</v>
      </c>
      <c r="D742" s="1255"/>
      <c r="E742" s="1255"/>
      <c r="F742" s="1256"/>
      <c r="G742" s="820"/>
    </row>
    <row r="743" spans="1:7" s="873" customFormat="1" ht="15.75" thickBot="1" x14ac:dyDescent="0.25">
      <c r="A743" s="822"/>
      <c r="B743" s="828" t="s">
        <v>13</v>
      </c>
      <c r="C743" s="1307" t="s">
        <v>67</v>
      </c>
      <c r="D743" s="1308"/>
      <c r="E743" s="1308"/>
      <c r="F743" s="1309"/>
      <c r="G743" s="820"/>
    </row>
    <row r="744" spans="1:7" s="873" customFormat="1" ht="15" x14ac:dyDescent="0.2">
      <c r="A744" s="822"/>
      <c r="B744" s="1236"/>
      <c r="C744" s="874">
        <v>2019</v>
      </c>
      <c r="D744" s="874">
        <v>2020</v>
      </c>
      <c r="E744" s="874">
        <v>2021</v>
      </c>
      <c r="F744" s="874">
        <v>2022</v>
      </c>
      <c r="G744" s="820"/>
    </row>
    <row r="745" spans="1:7" s="873" customFormat="1" ht="15.75" thickBot="1" x14ac:dyDescent="0.25">
      <c r="A745" s="822"/>
      <c r="B745" s="1237"/>
      <c r="C745" s="875" t="s">
        <v>5</v>
      </c>
      <c r="D745" s="875" t="s">
        <v>6</v>
      </c>
      <c r="E745" s="875" t="s">
        <v>6</v>
      </c>
      <c r="F745" s="875" t="s">
        <v>6</v>
      </c>
      <c r="G745" s="820"/>
    </row>
    <row r="746" spans="1:7" s="873" customFormat="1" ht="15.75" thickBot="1" x14ac:dyDescent="0.25">
      <c r="A746" s="822"/>
      <c r="B746" s="828" t="s">
        <v>8</v>
      </c>
      <c r="C746" s="876">
        <v>1</v>
      </c>
      <c r="D746" s="876">
        <v>1</v>
      </c>
      <c r="E746" s="876">
        <v>1</v>
      </c>
      <c r="F746" s="876">
        <v>1</v>
      </c>
      <c r="G746" s="820"/>
    </row>
    <row r="747" spans="1:7" s="873" customFormat="1" ht="15.75" thickBot="1" x14ac:dyDescent="0.25">
      <c r="A747" s="822"/>
      <c r="B747" s="828" t="s">
        <v>14</v>
      </c>
      <c r="C747" s="840">
        <f>C765</f>
        <v>9000</v>
      </c>
      <c r="D747" s="840">
        <f>D765</f>
        <v>22605</v>
      </c>
      <c r="E747" s="840">
        <f>E765</f>
        <v>13500</v>
      </c>
      <c r="F747" s="840">
        <f>F760</f>
        <v>13500</v>
      </c>
      <c r="G747" s="820"/>
    </row>
    <row r="748" spans="1:7" s="873" customFormat="1" ht="15.75" thickBot="1" x14ac:dyDescent="0.25">
      <c r="A748" s="822"/>
      <c r="B748" s="828" t="s">
        <v>20</v>
      </c>
      <c r="C748" s="840">
        <v>0</v>
      </c>
      <c r="D748" s="840">
        <f>D747/D746</f>
        <v>22605</v>
      </c>
      <c r="E748" s="840">
        <f>E747/E746</f>
        <v>13500</v>
      </c>
      <c r="F748" s="840">
        <f>F747/F746</f>
        <v>13500</v>
      </c>
      <c r="G748" s="820"/>
    </row>
    <row r="749" spans="1:7" s="873" customFormat="1" ht="15.75" thickBot="1" x14ac:dyDescent="0.25">
      <c r="A749" s="822"/>
      <c r="B749" s="828" t="s">
        <v>15</v>
      </c>
      <c r="C749" s="876" t="s">
        <v>19</v>
      </c>
      <c r="D749" s="877">
        <f>D746/C746-1</f>
        <v>0</v>
      </c>
      <c r="E749" s="877">
        <f t="shared" ref="E749:F751" si="22">E746/D746-1</f>
        <v>0</v>
      </c>
      <c r="F749" s="877">
        <f t="shared" si="22"/>
        <v>0</v>
      </c>
      <c r="G749" s="820"/>
    </row>
    <row r="750" spans="1:7" s="873" customFormat="1" ht="15.75" thickBot="1" x14ac:dyDescent="0.25">
      <c r="A750" s="822"/>
      <c r="B750" s="828" t="s">
        <v>16</v>
      </c>
      <c r="C750" s="876" t="s">
        <v>19</v>
      </c>
      <c r="D750" s="877">
        <f>D747/C747-1</f>
        <v>1.5116666666666667</v>
      </c>
      <c r="E750" s="877">
        <f t="shared" si="22"/>
        <v>-0.40278699402786999</v>
      </c>
      <c r="F750" s="877">
        <f t="shared" si="22"/>
        <v>0</v>
      </c>
      <c r="G750" s="820"/>
    </row>
    <row r="751" spans="1:7" s="873" customFormat="1" ht="15.75" thickBot="1" x14ac:dyDescent="0.25">
      <c r="A751" s="822"/>
      <c r="B751" s="828" t="s">
        <v>17</v>
      </c>
      <c r="C751" s="876" t="s">
        <v>19</v>
      </c>
      <c r="D751" s="877" t="e">
        <f>D748/C748-1</f>
        <v>#DIV/0!</v>
      </c>
      <c r="E751" s="877">
        <f t="shared" si="22"/>
        <v>-0.40278699402786999</v>
      </c>
      <c r="F751" s="877">
        <f t="shared" si="22"/>
        <v>0</v>
      </c>
      <c r="G751" s="820"/>
    </row>
    <row r="752" spans="1:7" s="873" customFormat="1" ht="15.75" thickBot="1" x14ac:dyDescent="0.25">
      <c r="A752" s="822"/>
      <c r="B752" s="1247" t="s">
        <v>1691</v>
      </c>
      <c r="C752" s="1248"/>
      <c r="D752" s="1248"/>
      <c r="E752" s="1248"/>
      <c r="F752" s="1249"/>
      <c r="G752" s="820"/>
    </row>
    <row r="753" spans="1:7" s="873" customFormat="1" ht="15" x14ac:dyDescent="0.2">
      <c r="A753" s="822"/>
      <c r="B753" s="1236"/>
      <c r="C753" s="874">
        <v>2019</v>
      </c>
      <c r="D753" s="874">
        <v>2020</v>
      </c>
      <c r="E753" s="874">
        <v>2021</v>
      </c>
      <c r="F753" s="874">
        <v>2022</v>
      </c>
      <c r="G753" s="820"/>
    </row>
    <row r="754" spans="1:7" s="873" customFormat="1" ht="15.75" thickBot="1" x14ac:dyDescent="0.25">
      <c r="A754" s="822"/>
      <c r="B754" s="1237"/>
      <c r="C754" s="875" t="s">
        <v>5</v>
      </c>
      <c r="D754" s="875" t="s">
        <v>6</v>
      </c>
      <c r="E754" s="875" t="s">
        <v>6</v>
      </c>
      <c r="F754" s="875" t="s">
        <v>6</v>
      </c>
      <c r="G754" s="820"/>
    </row>
    <row r="755" spans="1:7" s="873" customFormat="1" ht="15.75" thickBot="1" x14ac:dyDescent="0.25">
      <c r="A755" s="822"/>
      <c r="B755" s="848" t="s">
        <v>59</v>
      </c>
      <c r="C755" s="878">
        <f>C756+C757+C758+C759</f>
        <v>0</v>
      </c>
      <c r="D755" s="878">
        <f>D756+D757+D758+D759</f>
        <v>18605</v>
      </c>
      <c r="E755" s="878">
        <f>E756+E757+E758+E759</f>
        <v>0</v>
      </c>
      <c r="F755" s="878">
        <f>F756+F757+F758+F759</f>
        <v>0</v>
      </c>
      <c r="G755" s="820"/>
    </row>
    <row r="756" spans="1:7" s="873" customFormat="1" ht="15.75" thickBot="1" x14ac:dyDescent="0.25">
      <c r="A756" s="822"/>
      <c r="B756" s="847" t="s">
        <v>28</v>
      </c>
      <c r="C756" s="878"/>
      <c r="D756" s="878"/>
      <c r="E756" s="878"/>
      <c r="F756" s="878"/>
      <c r="G756" s="820"/>
    </row>
    <row r="757" spans="1:7" s="873" customFormat="1" ht="15.75" thickBot="1" x14ac:dyDescent="0.25">
      <c r="A757" s="822"/>
      <c r="B757" s="847" t="s">
        <v>60</v>
      </c>
      <c r="C757" s="878"/>
      <c r="D757" s="878">
        <v>18605</v>
      </c>
      <c r="E757" s="878">
        <v>0</v>
      </c>
      <c r="F757" s="878">
        <v>0</v>
      </c>
      <c r="G757" s="820"/>
    </row>
    <row r="758" spans="1:7" s="873" customFormat="1" ht="15.75" thickBot="1" x14ac:dyDescent="0.25">
      <c r="A758" s="822"/>
      <c r="B758" s="847" t="s">
        <v>42</v>
      </c>
      <c r="C758" s="878"/>
      <c r="D758" s="878"/>
      <c r="E758" s="878"/>
      <c r="F758" s="878"/>
      <c r="G758" s="820"/>
    </row>
    <row r="759" spans="1:7" s="873" customFormat="1" ht="15.75" thickBot="1" x14ac:dyDescent="0.25">
      <c r="A759" s="822"/>
      <c r="B759" s="847" t="s">
        <v>43</v>
      </c>
      <c r="C759" s="878"/>
      <c r="D759" s="878"/>
      <c r="E759" s="878"/>
      <c r="F759" s="878"/>
      <c r="G759" s="820"/>
    </row>
    <row r="760" spans="1:7" s="873" customFormat="1" ht="15.75" thickBot="1" x14ac:dyDescent="0.25">
      <c r="A760" s="822"/>
      <c r="B760" s="848" t="s">
        <v>61</v>
      </c>
      <c r="C760" s="880">
        <f>C763+C764</f>
        <v>9000</v>
      </c>
      <c r="D760" s="880">
        <f>D763+D764</f>
        <v>4000</v>
      </c>
      <c r="E760" s="880">
        <f>E761+E762+E763+E764</f>
        <v>13500</v>
      </c>
      <c r="F760" s="880">
        <f>F761+F762+F763+F764</f>
        <v>13500</v>
      </c>
      <c r="G760" s="820"/>
    </row>
    <row r="761" spans="1:7" s="873" customFormat="1" ht="15.75" thickBot="1" x14ac:dyDescent="0.25">
      <c r="A761" s="822"/>
      <c r="B761" s="847" t="s">
        <v>28</v>
      </c>
      <c r="C761" s="880">
        <v>0</v>
      </c>
      <c r="D761" s="880">
        <v>0</v>
      </c>
      <c r="E761" s="880">
        <v>0</v>
      </c>
      <c r="F761" s="880">
        <v>0</v>
      </c>
      <c r="G761" s="820"/>
    </row>
    <row r="762" spans="1:7" s="873" customFormat="1" ht="15.75" thickBot="1" x14ac:dyDescent="0.25">
      <c r="A762" s="822"/>
      <c r="B762" s="847" t="s">
        <v>60</v>
      </c>
      <c r="C762" s="880">
        <v>0</v>
      </c>
      <c r="D762" s="880">
        <v>0</v>
      </c>
      <c r="E762" s="880">
        <v>10000</v>
      </c>
      <c r="F762" s="880">
        <v>10000</v>
      </c>
      <c r="G762" s="820"/>
    </row>
    <row r="763" spans="1:7" s="873" customFormat="1" ht="15.75" thickBot="1" x14ac:dyDescent="0.25">
      <c r="A763" s="822"/>
      <c r="B763" s="847" t="s">
        <v>42</v>
      </c>
      <c r="C763" s="880">
        <v>7600</v>
      </c>
      <c r="D763" s="880">
        <v>2000</v>
      </c>
      <c r="E763" s="880">
        <v>1500</v>
      </c>
      <c r="F763" s="880">
        <v>1500</v>
      </c>
      <c r="G763" s="820"/>
    </row>
    <row r="764" spans="1:7" s="873" customFormat="1" ht="15.75" thickBot="1" x14ac:dyDescent="0.25">
      <c r="A764" s="822"/>
      <c r="B764" s="847" t="s">
        <v>43</v>
      </c>
      <c r="C764" s="880">
        <v>1400</v>
      </c>
      <c r="D764" s="880">
        <v>2000</v>
      </c>
      <c r="E764" s="880">
        <v>2000</v>
      </c>
      <c r="F764" s="880">
        <v>2000</v>
      </c>
      <c r="G764" s="820"/>
    </row>
    <row r="765" spans="1:7" s="873" customFormat="1" ht="15.75" thickBot="1" x14ac:dyDescent="0.25">
      <c r="A765" s="822"/>
      <c r="B765" s="901" t="s">
        <v>166</v>
      </c>
      <c r="C765" s="880">
        <f>C763+C764</f>
        <v>9000</v>
      </c>
      <c r="D765" s="880">
        <f>D755+D763+D764</f>
        <v>22605</v>
      </c>
      <c r="E765" s="880">
        <f>E764+E763+E762+E761</f>
        <v>13500</v>
      </c>
      <c r="F765" s="880">
        <f>F764+F763+F762+F761</f>
        <v>13500</v>
      </c>
      <c r="G765" s="820"/>
    </row>
    <row r="766" spans="1:7" s="873" customFormat="1" ht="15.75" thickBot="1" x14ac:dyDescent="0.25">
      <c r="A766" s="820"/>
      <c r="B766" s="1286" t="s">
        <v>1692</v>
      </c>
      <c r="C766" s="1287"/>
      <c r="D766" s="1287"/>
      <c r="E766" s="1287"/>
      <c r="F766" s="1315"/>
      <c r="G766" s="820"/>
    </row>
    <row r="767" spans="1:7" s="873" customFormat="1" ht="14.25" customHeight="1" thickBot="1" x14ac:dyDescent="0.25">
      <c r="A767" s="820"/>
      <c r="B767" s="1286"/>
      <c r="C767" s="1287"/>
      <c r="D767" s="1287"/>
      <c r="E767" s="1287"/>
      <c r="F767" s="1315"/>
      <c r="G767" s="820"/>
    </row>
    <row r="768" spans="1:7" s="873" customFormat="1" ht="15.75" hidden="1" thickBot="1" x14ac:dyDescent="0.25">
      <c r="A768" s="820"/>
      <c r="B768" s="1286"/>
      <c r="C768" s="1287"/>
      <c r="D768" s="1287"/>
      <c r="E768" s="1287"/>
      <c r="F768" s="1315"/>
      <c r="G768" s="820"/>
    </row>
    <row r="769" spans="1:7" s="873" customFormat="1" ht="15.75" thickBot="1" x14ac:dyDescent="0.25">
      <c r="A769" s="820"/>
      <c r="B769" s="1322" t="s">
        <v>1693</v>
      </c>
      <c r="C769" s="1323"/>
      <c r="D769" s="1323"/>
      <c r="E769" s="1323"/>
      <c r="F769" s="1324"/>
      <c r="G769" s="820"/>
    </row>
    <row r="770" spans="1:7" s="873" customFormat="1" ht="24.75" thickBot="1" x14ac:dyDescent="0.25">
      <c r="A770" s="820"/>
      <c r="B770" s="858" t="s">
        <v>24</v>
      </c>
      <c r="C770" s="903" t="s">
        <v>1694</v>
      </c>
      <c r="D770" s="903" t="s">
        <v>1695</v>
      </c>
      <c r="E770" s="904"/>
      <c r="F770" s="904"/>
      <c r="G770" s="820"/>
    </row>
    <row r="771" spans="1:7" s="873" customFormat="1" ht="15.75" thickBot="1" x14ac:dyDescent="0.25">
      <c r="A771" s="820"/>
      <c r="B771" s="828" t="s">
        <v>9</v>
      </c>
      <c r="C771" s="1316" t="s">
        <v>1696</v>
      </c>
      <c r="D771" s="1317"/>
      <c r="E771" s="1317"/>
      <c r="F771" s="1318"/>
      <c r="G771" s="820"/>
    </row>
    <row r="772" spans="1:7" s="873" customFormat="1" ht="15.75" thickBot="1" x14ac:dyDescent="0.25">
      <c r="A772" s="820"/>
      <c r="B772" s="828" t="s">
        <v>13</v>
      </c>
      <c r="C772" s="1244" t="s">
        <v>127</v>
      </c>
      <c r="D772" s="1245"/>
      <c r="E772" s="1245"/>
      <c r="F772" s="1246"/>
      <c r="G772" s="820"/>
    </row>
    <row r="773" spans="1:7" s="873" customFormat="1" ht="15" x14ac:dyDescent="0.2">
      <c r="A773" s="820"/>
      <c r="B773" s="1236"/>
      <c r="C773" s="836">
        <v>2019</v>
      </c>
      <c r="D773" s="836">
        <v>2020</v>
      </c>
      <c r="E773" s="836">
        <v>2021</v>
      </c>
      <c r="F773" s="836">
        <v>2022</v>
      </c>
      <c r="G773" s="820"/>
    </row>
    <row r="774" spans="1:7" s="873" customFormat="1" ht="15.75" thickBot="1" x14ac:dyDescent="0.25">
      <c r="A774" s="820"/>
      <c r="B774" s="1237"/>
      <c r="C774" s="837" t="s">
        <v>5</v>
      </c>
      <c r="D774" s="837" t="s">
        <v>6</v>
      </c>
      <c r="E774" s="837" t="s">
        <v>6</v>
      </c>
      <c r="F774" s="837" t="s">
        <v>6</v>
      </c>
      <c r="G774" s="820"/>
    </row>
    <row r="775" spans="1:7" s="873" customFormat="1" ht="15.75" thickBot="1" x14ac:dyDescent="0.25">
      <c r="A775" s="820"/>
      <c r="B775" s="828" t="s">
        <v>8</v>
      </c>
      <c r="C775" s="860">
        <v>1.28</v>
      </c>
      <c r="D775" s="860">
        <v>1.07</v>
      </c>
      <c r="E775" s="860">
        <v>1.35</v>
      </c>
      <c r="F775" s="860">
        <v>1.67</v>
      </c>
      <c r="G775" s="820"/>
    </row>
    <row r="776" spans="1:7" s="873" customFormat="1" ht="15.75" thickBot="1" x14ac:dyDescent="0.25">
      <c r="A776" s="820"/>
      <c r="B776" s="828" t="s">
        <v>14</v>
      </c>
      <c r="C776" s="840">
        <v>537994</v>
      </c>
      <c r="D776" s="839">
        <v>450000</v>
      </c>
      <c r="E776" s="839">
        <v>566310</v>
      </c>
      <c r="F776" s="839">
        <v>701244</v>
      </c>
      <c r="G776" s="820"/>
    </row>
    <row r="777" spans="1:7" s="873" customFormat="1" ht="15.75" thickBot="1" x14ac:dyDescent="0.25">
      <c r="A777" s="820"/>
      <c r="B777" s="828" t="s">
        <v>20</v>
      </c>
      <c r="C777" s="839">
        <f>C776/C775</f>
        <v>420307.8125</v>
      </c>
      <c r="D777" s="839">
        <f>D776/D775</f>
        <v>420560.74766355136</v>
      </c>
      <c r="E777" s="839">
        <f>E776/E775</f>
        <v>419488.88888888888</v>
      </c>
      <c r="F777" s="839">
        <f>F776/F775</f>
        <v>419906.58682634734</v>
      </c>
      <c r="G777" s="820"/>
    </row>
    <row r="778" spans="1:7" s="873" customFormat="1" ht="15.75" thickBot="1" x14ac:dyDescent="0.25">
      <c r="A778" s="820"/>
      <c r="B778" s="828" t="s">
        <v>15</v>
      </c>
      <c r="C778" s="841" t="s">
        <v>19</v>
      </c>
      <c r="D778" s="842">
        <f>D775/C775-1</f>
        <v>-0.1640625</v>
      </c>
      <c r="E778" s="842">
        <f t="shared" ref="E778:F780" si="23">E775/D775-1</f>
        <v>0.26168224299065423</v>
      </c>
      <c r="F778" s="842">
        <f t="shared" si="23"/>
        <v>0.23703703703703694</v>
      </c>
      <c r="G778" s="820"/>
    </row>
    <row r="779" spans="1:7" s="873" customFormat="1" ht="15.75" thickBot="1" x14ac:dyDescent="0.25">
      <c r="A779" s="820"/>
      <c r="B779" s="828" t="s">
        <v>16</v>
      </c>
      <c r="C779" s="841" t="s">
        <v>19</v>
      </c>
      <c r="D779" s="842">
        <f>D776/C776-1</f>
        <v>-0.16355944490087249</v>
      </c>
      <c r="E779" s="842">
        <f t="shared" si="23"/>
        <v>0.25846666666666662</v>
      </c>
      <c r="F779" s="842">
        <f t="shared" si="23"/>
        <v>0.23826879271070611</v>
      </c>
      <c r="G779" s="820"/>
    </row>
    <row r="780" spans="1:7" s="873" customFormat="1" ht="15.75" thickBot="1" x14ac:dyDescent="0.25">
      <c r="A780" s="820"/>
      <c r="B780" s="828" t="s">
        <v>17</v>
      </c>
      <c r="C780" s="841" t="s">
        <v>19</v>
      </c>
      <c r="D780" s="842">
        <f>D777/C777-1</f>
        <v>6.0178553914314037E-4</v>
      </c>
      <c r="E780" s="842">
        <f t="shared" si="23"/>
        <v>-2.5486419753085743E-3</v>
      </c>
      <c r="F780" s="842">
        <f t="shared" si="23"/>
        <v>9.9573063440328013E-4</v>
      </c>
      <c r="G780" s="820"/>
    </row>
    <row r="781" spans="1:7" s="873" customFormat="1" ht="15.75" thickBot="1" x14ac:dyDescent="0.25">
      <c r="A781" s="820"/>
      <c r="B781" s="1247" t="s">
        <v>1552</v>
      </c>
      <c r="C781" s="1248"/>
      <c r="D781" s="1248"/>
      <c r="E781" s="1248"/>
      <c r="F781" s="1249"/>
      <c r="G781" s="820"/>
    </row>
    <row r="782" spans="1:7" s="873" customFormat="1" ht="15" x14ac:dyDescent="0.2">
      <c r="A782" s="820"/>
      <c r="B782" s="1236"/>
      <c r="C782" s="836">
        <v>2019</v>
      </c>
      <c r="D782" s="836">
        <v>2020</v>
      </c>
      <c r="E782" s="836">
        <v>2021</v>
      </c>
      <c r="F782" s="836">
        <v>2022</v>
      </c>
      <c r="G782" s="820"/>
    </row>
    <row r="783" spans="1:7" s="873" customFormat="1" ht="15.75" thickBot="1" x14ac:dyDescent="0.25">
      <c r="A783" s="820"/>
      <c r="B783" s="1237"/>
      <c r="C783" s="837" t="s">
        <v>5</v>
      </c>
      <c r="D783" s="837" t="s">
        <v>6</v>
      </c>
      <c r="E783" s="837" t="s">
        <v>6</v>
      </c>
      <c r="F783" s="837" t="s">
        <v>6</v>
      </c>
      <c r="G783" s="820"/>
    </row>
    <row r="784" spans="1:7" s="873" customFormat="1" ht="15.75" thickBot="1" x14ac:dyDescent="0.25">
      <c r="A784" s="820"/>
      <c r="B784" s="905" t="s">
        <v>59</v>
      </c>
      <c r="C784" s="844"/>
      <c r="D784" s="844"/>
      <c r="E784" s="844"/>
      <c r="F784" s="844"/>
      <c r="G784" s="820"/>
    </row>
    <row r="785" spans="1:7" s="873" customFormat="1" ht="15.75" thickBot="1" x14ac:dyDescent="0.25">
      <c r="A785" s="820"/>
      <c r="B785" s="879" t="s">
        <v>28</v>
      </c>
      <c r="C785" s="844"/>
      <c r="D785" s="844"/>
      <c r="E785" s="844"/>
      <c r="F785" s="844"/>
      <c r="G785" s="820"/>
    </row>
    <row r="786" spans="1:7" s="873" customFormat="1" ht="15.75" thickBot="1" x14ac:dyDescent="0.25">
      <c r="A786" s="820"/>
      <c r="B786" s="879" t="s">
        <v>48</v>
      </c>
      <c r="C786" s="844"/>
      <c r="D786" s="844"/>
      <c r="E786" s="844"/>
      <c r="F786" s="844"/>
      <c r="G786" s="820"/>
    </row>
    <row r="787" spans="1:7" s="873" customFormat="1" ht="15.75" thickBot="1" x14ac:dyDescent="0.25">
      <c r="A787" s="820"/>
      <c r="B787" s="879" t="s">
        <v>42</v>
      </c>
      <c r="C787" s="844"/>
      <c r="D787" s="844"/>
      <c r="E787" s="844"/>
      <c r="F787" s="844"/>
      <c r="G787" s="820"/>
    </row>
    <row r="788" spans="1:7" s="873" customFormat="1" ht="15.75" thickBot="1" x14ac:dyDescent="0.25">
      <c r="A788" s="820"/>
      <c r="B788" s="879" t="s">
        <v>43</v>
      </c>
      <c r="C788" s="844"/>
      <c r="D788" s="844"/>
      <c r="E788" s="844"/>
      <c r="F788" s="844"/>
      <c r="G788" s="820"/>
    </row>
    <row r="789" spans="1:7" s="873" customFormat="1" ht="15.75" thickBot="1" x14ac:dyDescent="0.25">
      <c r="A789" s="820"/>
      <c r="B789" s="905" t="s">
        <v>61</v>
      </c>
      <c r="C789" s="846">
        <f>C790+C791+C792+C793</f>
        <v>537994</v>
      </c>
      <c r="D789" s="846">
        <f>D790+D791+D792+D793</f>
        <v>450000</v>
      </c>
      <c r="E789" s="846">
        <f>E790+E791+E792+E793</f>
        <v>566310</v>
      </c>
      <c r="F789" s="846">
        <f>F790+F791+F792+F793</f>
        <v>701244</v>
      </c>
      <c r="G789" s="820"/>
    </row>
    <row r="790" spans="1:7" s="873" customFormat="1" ht="15.75" thickBot="1" x14ac:dyDescent="0.25">
      <c r="A790" s="820"/>
      <c r="B790" s="879" t="s">
        <v>28</v>
      </c>
      <c r="C790" s="846">
        <v>537994</v>
      </c>
      <c r="D790" s="844">
        <v>450000</v>
      </c>
      <c r="E790" s="844">
        <v>566310</v>
      </c>
      <c r="F790" s="844">
        <v>701244</v>
      </c>
      <c r="G790" s="820"/>
    </row>
    <row r="791" spans="1:7" s="873" customFormat="1" ht="15.75" thickBot="1" x14ac:dyDescent="0.25">
      <c r="A791" s="820"/>
      <c r="B791" s="879" t="s">
        <v>48</v>
      </c>
      <c r="C791" s="846"/>
      <c r="D791" s="844"/>
      <c r="E791" s="844"/>
      <c r="F791" s="844"/>
      <c r="G791" s="820"/>
    </row>
    <row r="792" spans="1:7" s="873" customFormat="1" ht="15.75" thickBot="1" x14ac:dyDescent="0.25">
      <c r="A792" s="820"/>
      <c r="B792" s="879" t="s">
        <v>42</v>
      </c>
      <c r="C792" s="846"/>
      <c r="D792" s="844"/>
      <c r="E792" s="844"/>
      <c r="F792" s="844"/>
      <c r="G792" s="820"/>
    </row>
    <row r="793" spans="1:7" s="873" customFormat="1" ht="15.75" thickBot="1" x14ac:dyDescent="0.25">
      <c r="A793" s="820"/>
      <c r="B793" s="906" t="s">
        <v>43</v>
      </c>
      <c r="C793" s="907"/>
      <c r="D793" s="908"/>
      <c r="E793" s="908"/>
      <c r="F793" s="908"/>
      <c r="G793" s="820"/>
    </row>
    <row r="794" spans="1:7" s="873" customFormat="1" ht="15.75" thickBot="1" x14ac:dyDescent="0.25">
      <c r="A794" s="820"/>
      <c r="B794" s="909" t="s">
        <v>26</v>
      </c>
      <c r="C794" s="910">
        <f>C789+C784</f>
        <v>537994</v>
      </c>
      <c r="D794" s="911">
        <f>D789+D784</f>
        <v>450000</v>
      </c>
      <c r="E794" s="911">
        <f>E789+E784</f>
        <v>566310</v>
      </c>
      <c r="F794" s="911">
        <f>F789+F784</f>
        <v>701244</v>
      </c>
      <c r="G794" s="820"/>
    </row>
    <row r="795" spans="1:7" s="873" customFormat="1" ht="24.75" thickBot="1" x14ac:dyDescent="0.25">
      <c r="A795" s="820"/>
      <c r="B795" s="858" t="s">
        <v>40</v>
      </c>
      <c r="C795" s="903" t="s">
        <v>1697</v>
      </c>
      <c r="D795" s="903" t="s">
        <v>1698</v>
      </c>
      <c r="E795" s="904"/>
      <c r="F795" s="904"/>
      <c r="G795" s="820"/>
    </row>
    <row r="796" spans="1:7" s="873" customFormat="1" ht="15.75" thickBot="1" x14ac:dyDescent="0.25">
      <c r="A796" s="820"/>
      <c r="B796" s="828" t="s">
        <v>9</v>
      </c>
      <c r="C796" s="1316" t="s">
        <v>1696</v>
      </c>
      <c r="D796" s="1317"/>
      <c r="E796" s="1317"/>
      <c r="F796" s="1318"/>
      <c r="G796" s="820"/>
    </row>
    <row r="797" spans="1:7" s="873" customFormat="1" ht="15.75" thickBot="1" x14ac:dyDescent="0.25">
      <c r="A797" s="820"/>
      <c r="B797" s="828" t="s">
        <v>13</v>
      </c>
      <c r="C797" s="1244" t="s">
        <v>127</v>
      </c>
      <c r="D797" s="1245"/>
      <c r="E797" s="1245"/>
      <c r="F797" s="1246"/>
      <c r="G797" s="820"/>
    </row>
    <row r="798" spans="1:7" s="873" customFormat="1" ht="15" x14ac:dyDescent="0.2">
      <c r="A798" s="820"/>
      <c r="B798" s="1236"/>
      <c r="C798" s="836">
        <v>2019</v>
      </c>
      <c r="D798" s="836">
        <v>2020</v>
      </c>
      <c r="E798" s="836">
        <v>2021</v>
      </c>
      <c r="F798" s="836">
        <v>2022</v>
      </c>
      <c r="G798" s="820"/>
    </row>
    <row r="799" spans="1:7" s="873" customFormat="1" ht="15.75" thickBot="1" x14ac:dyDescent="0.25">
      <c r="A799" s="820"/>
      <c r="B799" s="1237"/>
      <c r="C799" s="837" t="s">
        <v>5</v>
      </c>
      <c r="D799" s="837" t="s">
        <v>6</v>
      </c>
      <c r="E799" s="837" t="s">
        <v>6</v>
      </c>
      <c r="F799" s="837" t="s">
        <v>6</v>
      </c>
      <c r="G799" s="820"/>
    </row>
    <row r="800" spans="1:7" s="873" customFormat="1" ht="15.75" thickBot="1" x14ac:dyDescent="0.25">
      <c r="A800" s="820"/>
      <c r="B800" s="828" t="s">
        <v>8</v>
      </c>
      <c r="C800" s="860">
        <v>0.57999999999999996</v>
      </c>
      <c r="D800" s="860">
        <v>0.49</v>
      </c>
      <c r="E800" s="860">
        <v>0.61</v>
      </c>
      <c r="F800" s="860">
        <v>0.8</v>
      </c>
      <c r="G800" s="820"/>
    </row>
    <row r="801" spans="1:7" s="873" customFormat="1" ht="15.75" thickBot="1" x14ac:dyDescent="0.25">
      <c r="A801" s="820"/>
      <c r="B801" s="828" t="s">
        <v>14</v>
      </c>
      <c r="C801" s="840">
        <v>407082</v>
      </c>
      <c r="D801" s="839">
        <v>340000</v>
      </c>
      <c r="E801" s="839">
        <v>428508</v>
      </c>
      <c r="F801" s="839">
        <v>558410</v>
      </c>
      <c r="G801" s="820"/>
    </row>
    <row r="802" spans="1:7" s="873" customFormat="1" ht="15.75" thickBot="1" x14ac:dyDescent="0.25">
      <c r="A802" s="820"/>
      <c r="B802" s="828" t="s">
        <v>20</v>
      </c>
      <c r="C802" s="839">
        <f>C801/C800</f>
        <v>701865.51724137936</v>
      </c>
      <c r="D802" s="839">
        <f>D801/D800</f>
        <v>693877.55102040817</v>
      </c>
      <c r="E802" s="839">
        <f>E801/E800</f>
        <v>702472.13114754099</v>
      </c>
      <c r="F802" s="839">
        <f>F801/F800</f>
        <v>698012.5</v>
      </c>
      <c r="G802" s="820"/>
    </row>
    <row r="803" spans="1:7" s="873" customFormat="1" ht="15.75" thickBot="1" x14ac:dyDescent="0.25">
      <c r="A803" s="820"/>
      <c r="B803" s="828" t="s">
        <v>15</v>
      </c>
      <c r="C803" s="841" t="s">
        <v>19</v>
      </c>
      <c r="D803" s="842">
        <f>D800/C800-1</f>
        <v>-0.15517241379310343</v>
      </c>
      <c r="E803" s="842">
        <f t="shared" ref="E803:F805" si="24">E800/D800-1</f>
        <v>0.24489795918367352</v>
      </c>
      <c r="F803" s="842">
        <f t="shared" si="24"/>
        <v>0.3114754098360657</v>
      </c>
      <c r="G803" s="820"/>
    </row>
    <row r="804" spans="1:7" s="873" customFormat="1" ht="15.75" thickBot="1" x14ac:dyDescent="0.25">
      <c r="A804" s="820"/>
      <c r="B804" s="828" t="s">
        <v>16</v>
      </c>
      <c r="C804" s="841" t="s">
        <v>19</v>
      </c>
      <c r="D804" s="842">
        <f>D801/C801-1</f>
        <v>-0.16478743840307353</v>
      </c>
      <c r="E804" s="842">
        <f t="shared" si="24"/>
        <v>0.26031764705882354</v>
      </c>
      <c r="F804" s="842">
        <f t="shared" si="24"/>
        <v>0.30314953279752066</v>
      </c>
      <c r="G804" s="820"/>
    </row>
    <row r="805" spans="1:7" s="873" customFormat="1" ht="15.75" thickBot="1" x14ac:dyDescent="0.25">
      <c r="A805" s="820"/>
      <c r="B805" s="828" t="s">
        <v>17</v>
      </c>
      <c r="C805" s="841" t="s">
        <v>19</v>
      </c>
      <c r="D805" s="842">
        <f>D802/C802-1</f>
        <v>-1.1381049538332078E-2</v>
      </c>
      <c r="E805" s="842">
        <f t="shared" si="24"/>
        <v>1.2386306653809021E-2</v>
      </c>
      <c r="F805" s="842">
        <f t="shared" si="24"/>
        <v>-6.348481241890469E-3</v>
      </c>
      <c r="G805" s="820"/>
    </row>
    <row r="806" spans="1:7" s="873" customFormat="1" ht="15.75" thickBot="1" x14ac:dyDescent="0.25">
      <c r="A806" s="820"/>
      <c r="B806" s="1247" t="s">
        <v>1561</v>
      </c>
      <c r="C806" s="1248"/>
      <c r="D806" s="1248"/>
      <c r="E806" s="1248"/>
      <c r="F806" s="1249"/>
      <c r="G806" s="820"/>
    </row>
    <row r="807" spans="1:7" s="873" customFormat="1" ht="15" x14ac:dyDescent="0.2">
      <c r="A807" s="820"/>
      <c r="B807" s="1236"/>
      <c r="C807" s="836">
        <v>2019</v>
      </c>
      <c r="D807" s="836">
        <v>2020</v>
      </c>
      <c r="E807" s="836">
        <v>2021</v>
      </c>
      <c r="F807" s="836">
        <v>2022</v>
      </c>
      <c r="G807" s="820"/>
    </row>
    <row r="808" spans="1:7" s="873" customFormat="1" ht="15.75" thickBot="1" x14ac:dyDescent="0.25">
      <c r="A808" s="820"/>
      <c r="B808" s="1237"/>
      <c r="C808" s="837" t="s">
        <v>5</v>
      </c>
      <c r="D808" s="837" t="s">
        <v>6</v>
      </c>
      <c r="E808" s="837" t="s">
        <v>6</v>
      </c>
      <c r="F808" s="837" t="s">
        <v>6</v>
      </c>
      <c r="G808" s="820"/>
    </row>
    <row r="809" spans="1:7" s="873" customFormat="1" ht="15.75" thickBot="1" x14ac:dyDescent="0.25">
      <c r="A809" s="820"/>
      <c r="B809" s="905" t="s">
        <v>59</v>
      </c>
      <c r="C809" s="844">
        <f>C810+C811+C812+C813</f>
        <v>0</v>
      </c>
      <c r="D809" s="844">
        <f>D810+D811+D812+D813</f>
        <v>0</v>
      </c>
      <c r="E809" s="844">
        <f>E810+E811+E812+E813</f>
        <v>0</v>
      </c>
      <c r="F809" s="844">
        <f>F810+F811+F812+F813</f>
        <v>0</v>
      </c>
      <c r="G809" s="820"/>
    </row>
    <row r="810" spans="1:7" s="873" customFormat="1" ht="15.75" thickBot="1" x14ac:dyDescent="0.25">
      <c r="A810" s="820"/>
      <c r="B810" s="879" t="s">
        <v>28</v>
      </c>
      <c r="C810" s="844"/>
      <c r="D810" s="844"/>
      <c r="E810" s="844"/>
      <c r="F810" s="844"/>
      <c r="G810" s="820"/>
    </row>
    <row r="811" spans="1:7" s="873" customFormat="1" ht="15.75" thickBot="1" x14ac:dyDescent="0.25">
      <c r="A811" s="820"/>
      <c r="B811" s="879" t="s">
        <v>48</v>
      </c>
      <c r="C811" s="844"/>
      <c r="D811" s="844"/>
      <c r="E811" s="844"/>
      <c r="F811" s="844"/>
      <c r="G811" s="820"/>
    </row>
    <row r="812" spans="1:7" s="873" customFormat="1" ht="15.75" thickBot="1" x14ac:dyDescent="0.25">
      <c r="A812" s="820"/>
      <c r="B812" s="879" t="s">
        <v>42</v>
      </c>
      <c r="C812" s="844"/>
      <c r="D812" s="844"/>
      <c r="E812" s="844"/>
      <c r="F812" s="844"/>
      <c r="G812" s="820"/>
    </row>
    <row r="813" spans="1:7" s="873" customFormat="1" ht="15.75" thickBot="1" x14ac:dyDescent="0.25">
      <c r="A813" s="820"/>
      <c r="B813" s="879" t="s">
        <v>43</v>
      </c>
      <c r="C813" s="844"/>
      <c r="D813" s="844"/>
      <c r="E813" s="844"/>
      <c r="F813" s="844"/>
      <c r="G813" s="820"/>
    </row>
    <row r="814" spans="1:7" s="873" customFormat="1" ht="15.75" thickBot="1" x14ac:dyDescent="0.25">
      <c r="A814" s="820"/>
      <c r="B814" s="905" t="s">
        <v>61</v>
      </c>
      <c r="C814" s="844">
        <f>C815+C816+C817+C818</f>
        <v>407082</v>
      </c>
      <c r="D814" s="844">
        <f>D815+D816+D817+D818</f>
        <v>340000</v>
      </c>
      <c r="E814" s="844">
        <f>E815+E816+E817+E818</f>
        <v>428508</v>
      </c>
      <c r="F814" s="844">
        <f>F815+F816+F817+F818</f>
        <v>558410</v>
      </c>
      <c r="G814" s="820"/>
    </row>
    <row r="815" spans="1:7" s="873" customFormat="1" ht="15.75" thickBot="1" x14ac:dyDescent="0.25">
      <c r="A815" s="820"/>
      <c r="B815" s="879" t="s">
        <v>28</v>
      </c>
      <c r="C815" s="844">
        <v>407082</v>
      </c>
      <c r="D815" s="844">
        <v>340000</v>
      </c>
      <c r="E815" s="844">
        <v>428508</v>
      </c>
      <c r="F815" s="844">
        <v>558410</v>
      </c>
      <c r="G815" s="820"/>
    </row>
    <row r="816" spans="1:7" s="873" customFormat="1" ht="15.75" thickBot="1" x14ac:dyDescent="0.25">
      <c r="A816" s="820"/>
      <c r="B816" s="879" t="s">
        <v>48</v>
      </c>
      <c r="C816" s="844"/>
      <c r="D816" s="844"/>
      <c r="E816" s="844"/>
      <c r="F816" s="844"/>
      <c r="G816" s="820"/>
    </row>
    <row r="817" spans="1:7" s="873" customFormat="1" ht="15.75" thickBot="1" x14ac:dyDescent="0.25">
      <c r="A817" s="820"/>
      <c r="B817" s="879" t="s">
        <v>42</v>
      </c>
      <c r="C817" s="844"/>
      <c r="D817" s="844"/>
      <c r="E817" s="844"/>
      <c r="F817" s="844"/>
      <c r="G817" s="820"/>
    </row>
    <row r="818" spans="1:7" s="873" customFormat="1" ht="15.75" thickBot="1" x14ac:dyDescent="0.25">
      <c r="A818" s="820"/>
      <c r="B818" s="879" t="s">
        <v>43</v>
      </c>
      <c r="C818" s="844"/>
      <c r="D818" s="844"/>
      <c r="E818" s="844"/>
      <c r="F818" s="844"/>
      <c r="G818" s="820"/>
    </row>
    <row r="819" spans="1:7" s="873" customFormat="1" ht="15.75" thickBot="1" x14ac:dyDescent="0.25">
      <c r="A819" s="820"/>
      <c r="B819" s="912" t="s">
        <v>35</v>
      </c>
      <c r="C819" s="882">
        <f>C814+C809</f>
        <v>407082</v>
      </c>
      <c r="D819" s="846">
        <f>D814+D809</f>
        <v>340000</v>
      </c>
      <c r="E819" s="846">
        <f>E814+E809</f>
        <v>428508</v>
      </c>
      <c r="F819" s="846">
        <f>F814+F809</f>
        <v>558410</v>
      </c>
      <c r="G819" s="820"/>
    </row>
    <row r="820" spans="1:7" s="873" customFormat="1" ht="15.75" thickBot="1" x14ac:dyDescent="0.25">
      <c r="A820" s="820"/>
      <c r="B820" s="913" t="s">
        <v>978</v>
      </c>
      <c r="C820" s="1319" t="s">
        <v>1699</v>
      </c>
      <c r="D820" s="1320"/>
      <c r="E820" s="1320"/>
      <c r="F820" s="1321"/>
      <c r="G820" s="820"/>
    </row>
    <row r="821" spans="1:7" s="873" customFormat="1" ht="24.75" thickBot="1" x14ac:dyDescent="0.25">
      <c r="A821" s="820"/>
      <c r="B821" s="858" t="s">
        <v>55</v>
      </c>
      <c r="C821" s="903" t="s">
        <v>1700</v>
      </c>
      <c r="D821" s="903" t="s">
        <v>1701</v>
      </c>
      <c r="E821" s="904"/>
      <c r="F821" s="904"/>
      <c r="G821" s="820"/>
    </row>
    <row r="822" spans="1:7" s="873" customFormat="1" ht="15.75" thickBot="1" x14ac:dyDescent="0.25">
      <c r="A822" s="820"/>
      <c r="B822" s="828" t="s">
        <v>9</v>
      </c>
      <c r="C822" s="1316" t="s">
        <v>1696</v>
      </c>
      <c r="D822" s="1317"/>
      <c r="E822" s="1317"/>
      <c r="F822" s="1318"/>
      <c r="G822" s="820"/>
    </row>
    <row r="823" spans="1:7" s="873" customFormat="1" ht="15.75" thickBot="1" x14ac:dyDescent="0.25">
      <c r="A823" s="820"/>
      <c r="B823" s="828" t="s">
        <v>13</v>
      </c>
      <c r="C823" s="1244" t="s">
        <v>127</v>
      </c>
      <c r="D823" s="1245"/>
      <c r="E823" s="1245"/>
      <c r="F823" s="1246"/>
      <c r="G823" s="820"/>
    </row>
    <row r="824" spans="1:7" s="873" customFormat="1" ht="15" x14ac:dyDescent="0.2">
      <c r="A824" s="820"/>
      <c r="B824" s="1236"/>
      <c r="C824" s="836">
        <v>2019</v>
      </c>
      <c r="D824" s="836">
        <v>2020</v>
      </c>
      <c r="E824" s="836">
        <v>2021</v>
      </c>
      <c r="F824" s="836">
        <v>2022</v>
      </c>
      <c r="G824" s="820"/>
    </row>
    <row r="825" spans="1:7" s="873" customFormat="1" ht="15.75" thickBot="1" x14ac:dyDescent="0.25">
      <c r="A825" s="820"/>
      <c r="B825" s="1237"/>
      <c r="C825" s="837" t="s">
        <v>5</v>
      </c>
      <c r="D825" s="837" t="s">
        <v>6</v>
      </c>
      <c r="E825" s="837" t="s">
        <v>6</v>
      </c>
      <c r="F825" s="837" t="s">
        <v>6</v>
      </c>
      <c r="G825" s="820"/>
    </row>
    <row r="826" spans="1:7" s="873" customFormat="1" ht="15.75" thickBot="1" x14ac:dyDescent="0.25">
      <c r="A826" s="820"/>
      <c r="B826" s="828" t="s">
        <v>8</v>
      </c>
      <c r="C826" s="860">
        <v>0.92</v>
      </c>
      <c r="D826" s="860">
        <v>0.78</v>
      </c>
      <c r="E826" s="860">
        <v>0.97</v>
      </c>
      <c r="F826" s="860">
        <v>1.21</v>
      </c>
      <c r="G826" s="820"/>
    </row>
    <row r="827" spans="1:7" s="873" customFormat="1" ht="15.75" thickBot="1" x14ac:dyDescent="0.25">
      <c r="A827" s="820"/>
      <c r="B827" s="828" t="s">
        <v>14</v>
      </c>
      <c r="C827" s="840">
        <v>542331</v>
      </c>
      <c r="D827" s="839">
        <v>456000</v>
      </c>
      <c r="E827" s="839">
        <v>570875</v>
      </c>
      <c r="F827" s="839">
        <v>709166</v>
      </c>
      <c r="G827" s="820"/>
    </row>
    <row r="828" spans="1:7" s="873" customFormat="1" ht="15.75" thickBot="1" x14ac:dyDescent="0.25">
      <c r="A828" s="820"/>
      <c r="B828" s="828" t="s">
        <v>20</v>
      </c>
      <c r="C828" s="839">
        <f>C827/C826</f>
        <v>589490.21739130432</v>
      </c>
      <c r="D828" s="839">
        <f>D827/D826</f>
        <v>584615.38461538462</v>
      </c>
      <c r="E828" s="839">
        <f>E827/E826</f>
        <v>588530.92783505155</v>
      </c>
      <c r="F828" s="839">
        <f>F827/F826</f>
        <v>586087.6033057851</v>
      </c>
      <c r="G828" s="820"/>
    </row>
    <row r="829" spans="1:7" s="873" customFormat="1" ht="15.75" thickBot="1" x14ac:dyDescent="0.25">
      <c r="A829" s="820"/>
      <c r="B829" s="828" t="s">
        <v>15</v>
      </c>
      <c r="C829" s="841" t="s">
        <v>19</v>
      </c>
      <c r="D829" s="842">
        <f>D826/C826-1</f>
        <v>-0.15217391304347827</v>
      </c>
      <c r="E829" s="842">
        <f t="shared" ref="E829:F831" si="25">E826/D826-1</f>
        <v>0.24358974358974361</v>
      </c>
      <c r="F829" s="842">
        <f t="shared" si="25"/>
        <v>0.24742268041237114</v>
      </c>
      <c r="G829" s="820"/>
    </row>
    <row r="830" spans="1:7" s="873" customFormat="1" ht="15.75" thickBot="1" x14ac:dyDescent="0.25">
      <c r="A830" s="820"/>
      <c r="B830" s="828" t="s">
        <v>16</v>
      </c>
      <c r="C830" s="841" t="s">
        <v>19</v>
      </c>
      <c r="D830" s="842">
        <f>D827/C827-1</f>
        <v>-0.15918507332238063</v>
      </c>
      <c r="E830" s="842">
        <f t="shared" si="25"/>
        <v>0.25191885964912286</v>
      </c>
      <c r="F830" s="842">
        <f t="shared" si="25"/>
        <v>0.24224392380118243</v>
      </c>
      <c r="G830" s="820"/>
    </row>
    <row r="831" spans="1:7" ht="13.5" thickBot="1" x14ac:dyDescent="0.25">
      <c r="B831" s="828" t="s">
        <v>17</v>
      </c>
      <c r="C831" s="841" t="s">
        <v>19</v>
      </c>
      <c r="D831" s="842">
        <f>D828/C828-1</f>
        <v>-8.2695736622949712E-3</v>
      </c>
      <c r="E831" s="842">
        <f t="shared" si="25"/>
        <v>6.6976397178513114E-3</v>
      </c>
      <c r="F831" s="842">
        <f t="shared" si="25"/>
        <v>-4.1515652172340323E-3</v>
      </c>
    </row>
    <row r="832" spans="1:7" ht="13.5" thickBot="1" x14ac:dyDescent="0.25">
      <c r="B832" s="1247" t="s">
        <v>1566</v>
      </c>
      <c r="C832" s="1248"/>
      <c r="D832" s="1248"/>
      <c r="E832" s="1248"/>
      <c r="F832" s="1249"/>
    </row>
    <row r="833" spans="2:6" x14ac:dyDescent="0.2">
      <c r="B833" s="1236"/>
      <c r="C833" s="836">
        <v>2019</v>
      </c>
      <c r="D833" s="836">
        <v>2020</v>
      </c>
      <c r="E833" s="836">
        <v>2021</v>
      </c>
      <c r="F833" s="836">
        <v>2022</v>
      </c>
    </row>
    <row r="834" spans="2:6" ht="13.5" thickBot="1" x14ac:dyDescent="0.25">
      <c r="B834" s="1237"/>
      <c r="C834" s="837" t="s">
        <v>5</v>
      </c>
      <c r="D834" s="837" t="s">
        <v>6</v>
      </c>
      <c r="E834" s="837" t="s">
        <v>6</v>
      </c>
      <c r="F834" s="837" t="s">
        <v>6</v>
      </c>
    </row>
    <row r="835" spans="2:6" ht="13.5" thickBot="1" x14ac:dyDescent="0.25">
      <c r="B835" s="905" t="s">
        <v>59</v>
      </c>
      <c r="C835" s="844"/>
      <c r="D835" s="844"/>
      <c r="E835" s="844"/>
      <c r="F835" s="844"/>
    </row>
    <row r="836" spans="2:6" ht="13.5" thickBot="1" x14ac:dyDescent="0.25">
      <c r="B836" s="879" t="s">
        <v>28</v>
      </c>
      <c r="C836" s="844"/>
      <c r="D836" s="844"/>
      <c r="E836" s="844"/>
      <c r="F836" s="844"/>
    </row>
    <row r="837" spans="2:6" ht="13.5" thickBot="1" x14ac:dyDescent="0.25">
      <c r="B837" s="879" t="s">
        <v>48</v>
      </c>
      <c r="C837" s="844"/>
      <c r="D837" s="844"/>
      <c r="E837" s="844"/>
      <c r="F837" s="844"/>
    </row>
    <row r="838" spans="2:6" ht="13.5" thickBot="1" x14ac:dyDescent="0.25">
      <c r="B838" s="879" t="s">
        <v>42</v>
      </c>
      <c r="C838" s="844"/>
      <c r="D838" s="844"/>
      <c r="E838" s="844"/>
      <c r="F838" s="844"/>
    </row>
    <row r="839" spans="2:6" ht="13.5" thickBot="1" x14ac:dyDescent="0.25">
      <c r="B839" s="879" t="s">
        <v>43</v>
      </c>
      <c r="C839" s="844"/>
      <c r="D839" s="844"/>
      <c r="E839" s="844"/>
      <c r="F839" s="844"/>
    </row>
    <row r="840" spans="2:6" ht="13.5" thickBot="1" x14ac:dyDescent="0.25">
      <c r="B840" s="905" t="s">
        <v>61</v>
      </c>
      <c r="C840" s="844">
        <f>C841+C842+C843+C844</f>
        <v>542331</v>
      </c>
      <c r="D840" s="844">
        <f>D841+D842+D843+D844</f>
        <v>456000</v>
      </c>
      <c r="E840" s="844">
        <f>E841+E842+E843+E844</f>
        <v>570875</v>
      </c>
      <c r="F840" s="844">
        <f>F841+F842+F843+F844</f>
        <v>709166</v>
      </c>
    </row>
    <row r="841" spans="2:6" ht="13.5" thickBot="1" x14ac:dyDescent="0.25">
      <c r="B841" s="879" t="s">
        <v>28</v>
      </c>
      <c r="C841" s="846">
        <v>542331</v>
      </c>
      <c r="D841" s="844">
        <v>456000</v>
      </c>
      <c r="E841" s="844">
        <v>570875</v>
      </c>
      <c r="F841" s="844">
        <v>709166</v>
      </c>
    </row>
    <row r="842" spans="2:6" ht="13.5" thickBot="1" x14ac:dyDescent="0.25">
      <c r="B842" s="879" t="s">
        <v>48</v>
      </c>
      <c r="C842" s="846"/>
      <c r="D842" s="844"/>
      <c r="E842" s="844"/>
      <c r="F842" s="844"/>
    </row>
    <row r="843" spans="2:6" ht="13.5" thickBot="1" x14ac:dyDescent="0.25">
      <c r="B843" s="879" t="s">
        <v>42</v>
      </c>
      <c r="C843" s="846"/>
      <c r="D843" s="844"/>
      <c r="E843" s="844"/>
      <c r="F843" s="844"/>
    </row>
    <row r="844" spans="2:6" ht="13.5" thickBot="1" x14ac:dyDescent="0.25">
      <c r="B844" s="879" t="s">
        <v>43</v>
      </c>
      <c r="C844" s="846"/>
      <c r="D844" s="844"/>
      <c r="E844" s="844"/>
      <c r="F844" s="844"/>
    </row>
    <row r="845" spans="2:6" ht="13.5" thickBot="1" x14ac:dyDescent="0.25">
      <c r="B845" s="914" t="s">
        <v>36</v>
      </c>
      <c r="C845" s="915">
        <f>C840+C835</f>
        <v>542331</v>
      </c>
      <c r="D845" s="907">
        <f>D840+D835</f>
        <v>456000</v>
      </c>
      <c r="E845" s="907">
        <f>E840+E835</f>
        <v>570875</v>
      </c>
      <c r="F845" s="907">
        <f>F840+F835</f>
        <v>709166</v>
      </c>
    </row>
    <row r="846" spans="2:6" ht="24.75" thickBot="1" x14ac:dyDescent="0.25">
      <c r="B846" s="858" t="s">
        <v>62</v>
      </c>
      <c r="C846" s="903" t="s">
        <v>1702</v>
      </c>
      <c r="D846" s="903" t="s">
        <v>1703</v>
      </c>
      <c r="E846" s="916"/>
      <c r="F846" s="916"/>
    </row>
    <row r="847" spans="2:6" ht="13.5" thickBot="1" x14ac:dyDescent="0.25">
      <c r="B847" s="828" t="s">
        <v>9</v>
      </c>
      <c r="C847" s="1316" t="s">
        <v>1704</v>
      </c>
      <c r="D847" s="1317"/>
      <c r="E847" s="1317"/>
      <c r="F847" s="1318"/>
    </row>
    <row r="848" spans="2:6" ht="13.5" thickBot="1" x14ac:dyDescent="0.25">
      <c r="B848" s="828" t="s">
        <v>13</v>
      </c>
      <c r="C848" s="1244" t="s">
        <v>127</v>
      </c>
      <c r="D848" s="1245"/>
      <c r="E848" s="1245"/>
      <c r="F848" s="1246"/>
    </row>
    <row r="849" spans="2:6" x14ac:dyDescent="0.2">
      <c r="B849" s="1236"/>
      <c r="C849" s="836">
        <v>2019</v>
      </c>
      <c r="D849" s="836">
        <v>2020</v>
      </c>
      <c r="E849" s="836">
        <v>2021</v>
      </c>
      <c r="F849" s="836">
        <v>2022</v>
      </c>
    </row>
    <row r="850" spans="2:6" ht="13.5" thickBot="1" x14ac:dyDescent="0.25">
      <c r="B850" s="1237"/>
      <c r="C850" s="837" t="s">
        <v>5</v>
      </c>
      <c r="D850" s="837" t="s">
        <v>6</v>
      </c>
      <c r="E850" s="837" t="s">
        <v>6</v>
      </c>
      <c r="F850" s="837" t="s">
        <v>6</v>
      </c>
    </row>
    <row r="851" spans="2:6" ht="13.5" thickBot="1" x14ac:dyDescent="0.25">
      <c r="B851" s="828" t="s">
        <v>8</v>
      </c>
      <c r="C851" s="860">
        <v>0.2</v>
      </c>
      <c r="D851" s="860">
        <v>0.16</v>
      </c>
      <c r="E851" s="860">
        <v>0.2</v>
      </c>
      <c r="F851" s="860">
        <v>0.44</v>
      </c>
    </row>
    <row r="852" spans="2:6" ht="13.5" thickBot="1" x14ac:dyDescent="0.25">
      <c r="B852" s="828" t="s">
        <v>14</v>
      </c>
      <c r="C852" s="840">
        <v>560000</v>
      </c>
      <c r="D852" s="839">
        <v>448000</v>
      </c>
      <c r="E852" s="839">
        <v>560000</v>
      </c>
      <c r="F852" s="839">
        <v>1232000</v>
      </c>
    </row>
    <row r="853" spans="2:6" ht="13.5" thickBot="1" x14ac:dyDescent="0.25">
      <c r="B853" s="828" t="s">
        <v>20</v>
      </c>
      <c r="C853" s="839">
        <f>C852/C851</f>
        <v>2800000</v>
      </c>
      <c r="D853" s="839">
        <f>D852/D851</f>
        <v>2800000</v>
      </c>
      <c r="E853" s="839">
        <f>E852/E851</f>
        <v>2800000</v>
      </c>
      <c r="F853" s="839">
        <f>F852/F851</f>
        <v>2800000</v>
      </c>
    </row>
    <row r="854" spans="2:6" ht="13.5" thickBot="1" x14ac:dyDescent="0.25">
      <c r="B854" s="828" t="s">
        <v>15</v>
      </c>
      <c r="C854" s="841" t="s">
        <v>19</v>
      </c>
      <c r="D854" s="842">
        <f>D851/C851-1</f>
        <v>-0.20000000000000007</v>
      </c>
      <c r="E854" s="842">
        <f t="shared" ref="E854:F856" si="26">E851/D851-1</f>
        <v>0.25</v>
      </c>
      <c r="F854" s="842">
        <f t="shared" si="26"/>
        <v>1.1999999999999997</v>
      </c>
    </row>
    <row r="855" spans="2:6" ht="13.5" thickBot="1" x14ac:dyDescent="0.25">
      <c r="B855" s="828" t="s">
        <v>16</v>
      </c>
      <c r="C855" s="841" t="s">
        <v>19</v>
      </c>
      <c r="D855" s="842">
        <f>D852/C852-1</f>
        <v>-0.19999999999999996</v>
      </c>
      <c r="E855" s="842">
        <f t="shared" si="26"/>
        <v>0.25</v>
      </c>
      <c r="F855" s="842">
        <f t="shared" si="26"/>
        <v>1.2000000000000002</v>
      </c>
    </row>
    <row r="856" spans="2:6" ht="13.5" thickBot="1" x14ac:dyDescent="0.25">
      <c r="B856" s="828" t="s">
        <v>17</v>
      </c>
      <c r="C856" s="841" t="s">
        <v>19</v>
      </c>
      <c r="D856" s="842">
        <f>D853/C853-1</f>
        <v>0</v>
      </c>
      <c r="E856" s="842">
        <f t="shared" si="26"/>
        <v>0</v>
      </c>
      <c r="F856" s="842">
        <f t="shared" si="26"/>
        <v>0</v>
      </c>
    </row>
    <row r="857" spans="2:6" ht="13.5" thickBot="1" x14ac:dyDescent="0.25">
      <c r="B857" s="1247" t="s">
        <v>1651</v>
      </c>
      <c r="C857" s="1248"/>
      <c r="D857" s="1248"/>
      <c r="E857" s="1248"/>
      <c r="F857" s="1249"/>
    </row>
    <row r="858" spans="2:6" x14ac:dyDescent="0.2">
      <c r="B858" s="1236"/>
      <c r="C858" s="836">
        <v>2019</v>
      </c>
      <c r="D858" s="836">
        <v>2020</v>
      </c>
      <c r="E858" s="836">
        <v>2021</v>
      </c>
      <c r="F858" s="836">
        <v>2022</v>
      </c>
    </row>
    <row r="859" spans="2:6" ht="13.5" thickBot="1" x14ac:dyDescent="0.25">
      <c r="B859" s="1237"/>
      <c r="C859" s="837" t="s">
        <v>5</v>
      </c>
      <c r="D859" s="837" t="s">
        <v>6</v>
      </c>
      <c r="E859" s="837" t="s">
        <v>6</v>
      </c>
      <c r="F859" s="837" t="s">
        <v>6</v>
      </c>
    </row>
    <row r="860" spans="2:6" ht="13.5" thickBot="1" x14ac:dyDescent="0.25">
      <c r="B860" s="905" t="s">
        <v>59</v>
      </c>
      <c r="C860" s="844"/>
      <c r="D860" s="844"/>
      <c r="E860" s="844"/>
      <c r="F860" s="844"/>
    </row>
    <row r="861" spans="2:6" ht="13.5" thickBot="1" x14ac:dyDescent="0.25">
      <c r="B861" s="879" t="s">
        <v>28</v>
      </c>
      <c r="C861" s="844"/>
      <c r="D861" s="844"/>
      <c r="E861" s="844"/>
      <c r="F861" s="844"/>
    </row>
    <row r="862" spans="2:6" ht="13.5" thickBot="1" x14ac:dyDescent="0.25">
      <c r="B862" s="879" t="s">
        <v>48</v>
      </c>
      <c r="C862" s="844"/>
      <c r="D862" s="844"/>
      <c r="E862" s="844"/>
      <c r="F862" s="844"/>
    </row>
    <row r="863" spans="2:6" ht="13.5" thickBot="1" x14ac:dyDescent="0.25">
      <c r="B863" s="879" t="s">
        <v>42</v>
      </c>
      <c r="C863" s="844"/>
      <c r="D863" s="844"/>
      <c r="E863" s="844"/>
      <c r="F863" s="844"/>
    </row>
    <row r="864" spans="2:6" ht="13.5" thickBot="1" x14ac:dyDescent="0.25">
      <c r="B864" s="879" t="s">
        <v>43</v>
      </c>
      <c r="C864" s="844"/>
      <c r="D864" s="844"/>
      <c r="E864" s="844"/>
      <c r="F864" s="844"/>
    </row>
    <row r="865" spans="2:6" ht="13.5" thickBot="1" x14ac:dyDescent="0.25">
      <c r="B865" s="905" t="s">
        <v>61</v>
      </c>
      <c r="C865" s="844">
        <f>C866+C867+C868+C869</f>
        <v>560000</v>
      </c>
      <c r="D865" s="844">
        <f>D866+D867+D868+D869</f>
        <v>448000</v>
      </c>
      <c r="E865" s="844">
        <f>E866+E867+E868+E869</f>
        <v>560000</v>
      </c>
      <c r="F865" s="844">
        <f>F866+F867+F868+F869</f>
        <v>1232000</v>
      </c>
    </row>
    <row r="866" spans="2:6" ht="13.5" thickBot="1" x14ac:dyDescent="0.25">
      <c r="B866" s="879" t="s">
        <v>28</v>
      </c>
      <c r="C866" s="846">
        <v>560000</v>
      </c>
      <c r="D866" s="844">
        <v>448000</v>
      </c>
      <c r="E866" s="844">
        <v>560000</v>
      </c>
      <c r="F866" s="844">
        <v>1232000</v>
      </c>
    </row>
    <row r="867" spans="2:6" ht="13.5" thickBot="1" x14ac:dyDescent="0.25">
      <c r="B867" s="879" t="s">
        <v>48</v>
      </c>
      <c r="C867" s="846"/>
      <c r="D867" s="844"/>
      <c r="E867" s="844"/>
      <c r="F867" s="844"/>
    </row>
    <row r="868" spans="2:6" ht="13.5" thickBot="1" x14ac:dyDescent="0.25">
      <c r="B868" s="879" t="s">
        <v>42</v>
      </c>
      <c r="C868" s="846"/>
      <c r="D868" s="844"/>
      <c r="E868" s="844"/>
      <c r="F868" s="844"/>
    </row>
    <row r="869" spans="2:6" ht="13.5" thickBot="1" x14ac:dyDescent="0.25">
      <c r="B869" s="879" t="s">
        <v>43</v>
      </c>
      <c r="C869" s="846"/>
      <c r="D869" s="844"/>
      <c r="E869" s="844"/>
      <c r="F869" s="844"/>
    </row>
    <row r="870" spans="2:6" ht="13.5" thickBot="1" x14ac:dyDescent="0.25">
      <c r="B870" s="914" t="s">
        <v>63</v>
      </c>
      <c r="C870" s="915">
        <f>C865+C860</f>
        <v>560000</v>
      </c>
      <c r="D870" s="907">
        <f>D865+D860</f>
        <v>448000</v>
      </c>
      <c r="E870" s="907">
        <f>E865+E860</f>
        <v>560000</v>
      </c>
      <c r="F870" s="907">
        <f>F865+F860</f>
        <v>1232000</v>
      </c>
    </row>
    <row r="871" spans="2:6" ht="99.75" customHeight="1" thickBot="1" x14ac:dyDescent="0.25">
      <c r="B871" s="858" t="s">
        <v>64</v>
      </c>
      <c r="C871" s="903" t="s">
        <v>1705</v>
      </c>
      <c r="D871" s="903" t="s">
        <v>1706</v>
      </c>
      <c r="E871" s="916"/>
      <c r="F871" s="916"/>
    </row>
    <row r="872" spans="2:6" ht="36.75" customHeight="1" thickBot="1" x14ac:dyDescent="0.25">
      <c r="B872" s="828" t="s">
        <v>9</v>
      </c>
      <c r="C872" s="1316" t="s">
        <v>1707</v>
      </c>
      <c r="D872" s="1317"/>
      <c r="E872" s="1317"/>
      <c r="F872" s="1318"/>
    </row>
    <row r="873" spans="2:6" ht="13.5" thickBot="1" x14ac:dyDescent="0.25">
      <c r="B873" s="828" t="s">
        <v>13</v>
      </c>
      <c r="C873" s="1244" t="s">
        <v>127</v>
      </c>
      <c r="D873" s="1245"/>
      <c r="E873" s="1245"/>
      <c r="F873" s="1246"/>
    </row>
    <row r="874" spans="2:6" x14ac:dyDescent="0.2">
      <c r="B874" s="1236"/>
      <c r="C874" s="836">
        <v>2019</v>
      </c>
      <c r="D874" s="836">
        <v>2020</v>
      </c>
      <c r="E874" s="836">
        <v>2021</v>
      </c>
      <c r="F874" s="836">
        <v>2022</v>
      </c>
    </row>
    <row r="875" spans="2:6" ht="13.5" thickBot="1" x14ac:dyDescent="0.25">
      <c r="B875" s="1237"/>
      <c r="C875" s="837" t="s">
        <v>5</v>
      </c>
      <c r="D875" s="837" t="s">
        <v>6</v>
      </c>
      <c r="E875" s="837" t="s">
        <v>6</v>
      </c>
      <c r="F875" s="837" t="s">
        <v>6</v>
      </c>
    </row>
    <row r="876" spans="2:6" ht="13.5" thickBot="1" x14ac:dyDescent="0.25">
      <c r="B876" s="828" t="s">
        <v>8</v>
      </c>
      <c r="C876" s="860">
        <v>0</v>
      </c>
      <c r="D876" s="860">
        <v>6.6</v>
      </c>
      <c r="E876" s="860">
        <v>6.6</v>
      </c>
      <c r="F876" s="860">
        <v>19.8</v>
      </c>
    </row>
    <row r="877" spans="2:6" ht="13.5" thickBot="1" x14ac:dyDescent="0.25">
      <c r="B877" s="828" t="s">
        <v>14</v>
      </c>
      <c r="C877" s="840">
        <f>C895</f>
        <v>0</v>
      </c>
      <c r="D877" s="839">
        <v>280000</v>
      </c>
      <c r="E877" s="839">
        <v>280000</v>
      </c>
      <c r="F877" s="839">
        <v>840000</v>
      </c>
    </row>
    <row r="878" spans="2:6" ht="13.5" thickBot="1" x14ac:dyDescent="0.25">
      <c r="B878" s="828" t="s">
        <v>20</v>
      </c>
      <c r="C878" s="839" t="e">
        <f>C877/C876</f>
        <v>#DIV/0!</v>
      </c>
      <c r="D878" s="839">
        <f>D877/D876</f>
        <v>42424.242424242424</v>
      </c>
      <c r="E878" s="839">
        <f>E877/E876</f>
        <v>42424.242424242424</v>
      </c>
      <c r="F878" s="839">
        <f>F877/F876</f>
        <v>42424.242424242424</v>
      </c>
    </row>
    <row r="879" spans="2:6" ht="13.5" thickBot="1" x14ac:dyDescent="0.25">
      <c r="B879" s="828" t="s">
        <v>15</v>
      </c>
      <c r="C879" s="841" t="s">
        <v>19</v>
      </c>
      <c r="D879" s="842" t="e">
        <f>D876/C876-1</f>
        <v>#DIV/0!</v>
      </c>
      <c r="E879" s="842">
        <f t="shared" ref="E879:F881" si="27">E876/D876-1</f>
        <v>0</v>
      </c>
      <c r="F879" s="842">
        <f t="shared" si="27"/>
        <v>2.0000000000000004</v>
      </c>
    </row>
    <row r="880" spans="2:6" ht="13.5" thickBot="1" x14ac:dyDescent="0.25">
      <c r="B880" s="828" t="s">
        <v>16</v>
      </c>
      <c r="C880" s="841" t="s">
        <v>19</v>
      </c>
      <c r="D880" s="842" t="e">
        <f>D877/C877-1</f>
        <v>#DIV/0!</v>
      </c>
      <c r="E880" s="842">
        <f t="shared" si="27"/>
        <v>0</v>
      </c>
      <c r="F880" s="842">
        <f t="shared" si="27"/>
        <v>2</v>
      </c>
    </row>
    <row r="881" spans="2:6" ht="13.5" thickBot="1" x14ac:dyDescent="0.25">
      <c r="B881" s="828" t="s">
        <v>17</v>
      </c>
      <c r="C881" s="841" t="s">
        <v>19</v>
      </c>
      <c r="D881" s="842" t="e">
        <f>D878/C878-1</f>
        <v>#DIV/0!</v>
      </c>
      <c r="E881" s="842">
        <f t="shared" si="27"/>
        <v>0</v>
      </c>
      <c r="F881" s="842">
        <f t="shared" si="27"/>
        <v>0</v>
      </c>
    </row>
    <row r="882" spans="2:6" ht="13.5" thickBot="1" x14ac:dyDescent="0.25">
      <c r="B882" s="1247" t="s">
        <v>1664</v>
      </c>
      <c r="C882" s="1248"/>
      <c r="D882" s="1248"/>
      <c r="E882" s="1248"/>
      <c r="F882" s="1249"/>
    </row>
    <row r="883" spans="2:6" x14ac:dyDescent="0.2">
      <c r="B883" s="1236"/>
      <c r="C883" s="836">
        <v>2019</v>
      </c>
      <c r="D883" s="836">
        <v>2020</v>
      </c>
      <c r="E883" s="836">
        <v>2021</v>
      </c>
      <c r="F883" s="836">
        <v>2022</v>
      </c>
    </row>
    <row r="884" spans="2:6" ht="13.5" thickBot="1" x14ac:dyDescent="0.25">
      <c r="B884" s="1237"/>
      <c r="C884" s="837" t="s">
        <v>5</v>
      </c>
      <c r="D884" s="837" t="s">
        <v>6</v>
      </c>
      <c r="E884" s="837" t="s">
        <v>6</v>
      </c>
      <c r="F884" s="837" t="s">
        <v>6</v>
      </c>
    </row>
    <row r="885" spans="2:6" ht="13.5" thickBot="1" x14ac:dyDescent="0.25">
      <c r="B885" s="905" t="s">
        <v>59</v>
      </c>
      <c r="C885" s="844"/>
      <c r="D885" s="844"/>
      <c r="E885" s="844"/>
      <c r="F885" s="844"/>
    </row>
    <row r="886" spans="2:6" ht="13.5" thickBot="1" x14ac:dyDescent="0.25">
      <c r="B886" s="879" t="s">
        <v>28</v>
      </c>
      <c r="C886" s="844"/>
      <c r="D886" s="844"/>
      <c r="E886" s="844"/>
      <c r="F886" s="844"/>
    </row>
    <row r="887" spans="2:6" ht="13.5" thickBot="1" x14ac:dyDescent="0.25">
      <c r="B887" s="879" t="s">
        <v>48</v>
      </c>
      <c r="C887" s="844"/>
      <c r="D887" s="844"/>
      <c r="E887" s="844"/>
      <c r="F887" s="844"/>
    </row>
    <row r="888" spans="2:6" ht="13.5" thickBot="1" x14ac:dyDescent="0.25">
      <c r="B888" s="879" t="s">
        <v>42</v>
      </c>
      <c r="C888" s="844"/>
      <c r="D888" s="844"/>
      <c r="E888" s="844"/>
      <c r="F888" s="844"/>
    </row>
    <row r="889" spans="2:6" ht="13.5" thickBot="1" x14ac:dyDescent="0.25">
      <c r="B889" s="879" t="s">
        <v>43</v>
      </c>
      <c r="C889" s="844"/>
      <c r="D889" s="844"/>
      <c r="E889" s="844"/>
      <c r="F889" s="844"/>
    </row>
    <row r="890" spans="2:6" ht="13.5" thickBot="1" x14ac:dyDescent="0.25">
      <c r="B890" s="905" t="s">
        <v>61</v>
      </c>
      <c r="C890" s="844">
        <f>C891+C892+C893+C894</f>
        <v>0</v>
      </c>
      <c r="D890" s="844">
        <f>D891+D892+D893+D894</f>
        <v>280000</v>
      </c>
      <c r="E890" s="844">
        <f>E891+E892+E893+E894</f>
        <v>280000</v>
      </c>
      <c r="F890" s="844">
        <f>F891+F892+F893+F894</f>
        <v>840000</v>
      </c>
    </row>
    <row r="891" spans="2:6" ht="13.5" thickBot="1" x14ac:dyDescent="0.25">
      <c r="B891" s="879" t="s">
        <v>28</v>
      </c>
      <c r="C891" s="846">
        <v>0</v>
      </c>
      <c r="D891" s="844">
        <v>280000</v>
      </c>
      <c r="E891" s="844">
        <v>280000</v>
      </c>
      <c r="F891" s="844">
        <v>840000</v>
      </c>
    </row>
    <row r="892" spans="2:6" ht="13.5" thickBot="1" x14ac:dyDescent="0.25">
      <c r="B892" s="879" t="s">
        <v>48</v>
      </c>
      <c r="C892" s="846"/>
      <c r="D892" s="844"/>
      <c r="E892" s="844"/>
      <c r="F892" s="844"/>
    </row>
    <row r="893" spans="2:6" ht="13.5" thickBot="1" x14ac:dyDescent="0.25">
      <c r="B893" s="879" t="s">
        <v>42</v>
      </c>
      <c r="C893" s="846"/>
      <c r="D893" s="844"/>
      <c r="E893" s="844"/>
      <c r="F893" s="844"/>
    </row>
    <row r="894" spans="2:6" ht="13.5" thickBot="1" x14ac:dyDescent="0.25">
      <c r="B894" s="906" t="s">
        <v>43</v>
      </c>
      <c r="C894" s="907"/>
      <c r="D894" s="908"/>
      <c r="E894" s="908"/>
      <c r="F894" s="908"/>
    </row>
    <row r="895" spans="2:6" ht="13.5" thickBot="1" x14ac:dyDescent="0.25">
      <c r="B895" s="909" t="s">
        <v>65</v>
      </c>
      <c r="C895" s="910">
        <f>C890+C885</f>
        <v>0</v>
      </c>
      <c r="D895" s="911">
        <f>D890+D885</f>
        <v>280000</v>
      </c>
      <c r="E895" s="911">
        <f>E890+E885</f>
        <v>280000</v>
      </c>
      <c r="F895" s="911">
        <f>F890+F885</f>
        <v>840000</v>
      </c>
    </row>
    <row r="896" spans="2:6" ht="36.75" thickBot="1" x14ac:dyDescent="0.25">
      <c r="B896" s="858" t="s">
        <v>66</v>
      </c>
      <c r="C896" s="899" t="s">
        <v>1708</v>
      </c>
      <c r="D896" s="899" t="s">
        <v>1709</v>
      </c>
      <c r="E896" s="916"/>
      <c r="F896" s="916"/>
    </row>
    <row r="897" spans="2:6" ht="42" customHeight="1" thickBot="1" x14ac:dyDescent="0.25">
      <c r="B897" s="828" t="s">
        <v>9</v>
      </c>
      <c r="C897" s="1316" t="s">
        <v>1710</v>
      </c>
      <c r="D897" s="1317"/>
      <c r="E897" s="1317"/>
      <c r="F897" s="1318"/>
    </row>
    <row r="898" spans="2:6" ht="13.5" thickBot="1" x14ac:dyDescent="0.25">
      <c r="B898" s="917" t="s">
        <v>13</v>
      </c>
      <c r="C898" s="1244" t="s">
        <v>127</v>
      </c>
      <c r="D898" s="1245"/>
      <c r="E898" s="1245"/>
      <c r="F898" s="1246"/>
    </row>
    <row r="899" spans="2:6" x14ac:dyDescent="0.2">
      <c r="B899" s="1236"/>
      <c r="C899" s="836">
        <v>2019</v>
      </c>
      <c r="D899" s="836">
        <v>2020</v>
      </c>
      <c r="E899" s="836">
        <v>2021</v>
      </c>
      <c r="F899" s="836">
        <v>2022</v>
      </c>
    </row>
    <row r="900" spans="2:6" ht="13.5" thickBot="1" x14ac:dyDescent="0.25">
      <c r="B900" s="1237"/>
      <c r="C900" s="837" t="s">
        <v>5</v>
      </c>
      <c r="D900" s="837" t="s">
        <v>6</v>
      </c>
      <c r="E900" s="837" t="s">
        <v>6</v>
      </c>
      <c r="F900" s="837" t="s">
        <v>6</v>
      </c>
    </row>
    <row r="901" spans="2:6" ht="13.5" thickBot="1" x14ac:dyDescent="0.25">
      <c r="B901" s="917" t="s">
        <v>8</v>
      </c>
      <c r="C901" s="918">
        <v>3.27</v>
      </c>
      <c r="D901" s="918">
        <v>3.1</v>
      </c>
      <c r="E901" s="918">
        <v>4.6900000000000004</v>
      </c>
      <c r="F901" s="918">
        <v>1.49</v>
      </c>
    </row>
    <row r="902" spans="2:6" ht="13.5" thickBot="1" x14ac:dyDescent="0.25">
      <c r="B902" s="828" t="s">
        <v>14</v>
      </c>
      <c r="C902" s="840">
        <v>294238</v>
      </c>
      <c r="D902" s="839">
        <v>278752</v>
      </c>
      <c r="E902" s="839">
        <v>422020</v>
      </c>
      <c r="F902" s="839">
        <v>134000</v>
      </c>
    </row>
    <row r="903" spans="2:6" ht="13.5" thickBot="1" x14ac:dyDescent="0.25">
      <c r="B903" s="828" t="s">
        <v>20</v>
      </c>
      <c r="C903" s="839">
        <f>C902/C901</f>
        <v>89981.039755351681</v>
      </c>
      <c r="D903" s="839">
        <f>D902/D901</f>
        <v>89920</v>
      </c>
      <c r="E903" s="839">
        <f>E902/E901</f>
        <v>89982.942430703624</v>
      </c>
      <c r="F903" s="839">
        <f>F902/F901</f>
        <v>89932.885906040276</v>
      </c>
    </row>
    <row r="904" spans="2:6" ht="13.5" thickBot="1" x14ac:dyDescent="0.25">
      <c r="B904" s="828" t="s">
        <v>15</v>
      </c>
      <c r="C904" s="841" t="s">
        <v>19</v>
      </c>
      <c r="D904" s="842">
        <f>D901/C901-1</f>
        <v>-5.1987767584097844E-2</v>
      </c>
      <c r="E904" s="842">
        <f t="shared" ref="E904:F906" si="28">E901/D901-1</f>
        <v>0.51290322580645165</v>
      </c>
      <c r="F904" s="842">
        <f t="shared" si="28"/>
        <v>-0.68230277185501076</v>
      </c>
    </row>
    <row r="905" spans="2:6" ht="13.5" thickBot="1" x14ac:dyDescent="0.25">
      <c r="B905" s="828" t="s">
        <v>16</v>
      </c>
      <c r="C905" s="841" t="s">
        <v>19</v>
      </c>
      <c r="D905" s="842">
        <f>D902/C902-1</f>
        <v>-5.2630863450676024E-2</v>
      </c>
      <c r="E905" s="842">
        <f t="shared" si="28"/>
        <v>0.5139622316611181</v>
      </c>
      <c r="F905" s="842">
        <f t="shared" si="28"/>
        <v>-0.68247950334107388</v>
      </c>
    </row>
    <row r="906" spans="2:6" ht="13.5" thickBot="1" x14ac:dyDescent="0.25">
      <c r="B906" s="828" t="s">
        <v>17</v>
      </c>
      <c r="C906" s="841" t="s">
        <v>19</v>
      </c>
      <c r="D906" s="842">
        <f>D903/C903-1</f>
        <v>-6.7836241410013098E-4</v>
      </c>
      <c r="E906" s="842">
        <f t="shared" si="28"/>
        <v>6.9998254786063363E-4</v>
      </c>
      <c r="F906" s="842">
        <f t="shared" si="28"/>
        <v>-5.5628904002447133E-4</v>
      </c>
    </row>
    <row r="907" spans="2:6" ht="13.5" thickBot="1" x14ac:dyDescent="0.25">
      <c r="B907" s="1247" t="s">
        <v>1582</v>
      </c>
      <c r="C907" s="1248"/>
      <c r="D907" s="1248"/>
      <c r="E907" s="1248"/>
      <c r="F907" s="1249"/>
    </row>
    <row r="908" spans="2:6" x14ac:dyDescent="0.2">
      <c r="B908" s="1236"/>
      <c r="C908" s="836">
        <v>2019</v>
      </c>
      <c r="D908" s="836">
        <v>2020</v>
      </c>
      <c r="E908" s="836">
        <v>2021</v>
      </c>
      <c r="F908" s="836">
        <v>2022</v>
      </c>
    </row>
    <row r="909" spans="2:6" ht="13.5" thickBot="1" x14ac:dyDescent="0.25">
      <c r="B909" s="1237"/>
      <c r="C909" s="837" t="s">
        <v>5</v>
      </c>
      <c r="D909" s="837" t="s">
        <v>6</v>
      </c>
      <c r="E909" s="837" t="s">
        <v>6</v>
      </c>
      <c r="F909" s="837" t="s">
        <v>6</v>
      </c>
    </row>
    <row r="910" spans="2:6" ht="13.5" thickBot="1" x14ac:dyDescent="0.25">
      <c r="B910" s="905" t="s">
        <v>59</v>
      </c>
      <c r="C910" s="844"/>
      <c r="D910" s="844"/>
      <c r="E910" s="844"/>
      <c r="F910" s="844"/>
    </row>
    <row r="911" spans="2:6" ht="13.5" thickBot="1" x14ac:dyDescent="0.25">
      <c r="B911" s="879" t="s">
        <v>28</v>
      </c>
      <c r="C911" s="844"/>
      <c r="D911" s="844"/>
      <c r="E911" s="844"/>
      <c r="F911" s="844"/>
    </row>
    <row r="912" spans="2:6" ht="13.5" thickBot="1" x14ac:dyDescent="0.25">
      <c r="B912" s="879" t="s">
        <v>48</v>
      </c>
      <c r="C912" s="844"/>
      <c r="D912" s="844"/>
      <c r="E912" s="844"/>
      <c r="F912" s="844"/>
    </row>
    <row r="913" spans="2:6" ht="13.5" thickBot="1" x14ac:dyDescent="0.25">
      <c r="B913" s="879" t="s">
        <v>42</v>
      </c>
      <c r="C913" s="844"/>
      <c r="D913" s="844"/>
      <c r="E913" s="844"/>
      <c r="F913" s="844"/>
    </row>
    <row r="914" spans="2:6" ht="13.5" thickBot="1" x14ac:dyDescent="0.25">
      <c r="B914" s="879" t="s">
        <v>43</v>
      </c>
      <c r="C914" s="844"/>
      <c r="D914" s="844"/>
      <c r="E914" s="844"/>
      <c r="F914" s="844"/>
    </row>
    <row r="915" spans="2:6" ht="13.5" thickBot="1" x14ac:dyDescent="0.25">
      <c r="B915" s="905" t="s">
        <v>61</v>
      </c>
      <c r="C915" s="844">
        <f>C916+C917+C918+C919</f>
        <v>294238</v>
      </c>
      <c r="D915" s="844">
        <f>D916+D917+D918+D919</f>
        <v>278752</v>
      </c>
      <c r="E915" s="844">
        <f>E916+E917+E918+E919</f>
        <v>422020</v>
      </c>
      <c r="F915" s="844">
        <f>F916+F917+F918+F919</f>
        <v>134000</v>
      </c>
    </row>
    <row r="916" spans="2:6" ht="13.5" thickBot="1" x14ac:dyDescent="0.25">
      <c r="B916" s="879" t="s">
        <v>28</v>
      </c>
      <c r="C916" s="846">
        <v>294238</v>
      </c>
      <c r="D916" s="844">
        <v>278752</v>
      </c>
      <c r="E916" s="844">
        <v>422020</v>
      </c>
      <c r="F916" s="844">
        <v>134000</v>
      </c>
    </row>
    <row r="917" spans="2:6" ht="13.5" thickBot="1" x14ac:dyDescent="0.25">
      <c r="B917" s="879" t="s">
        <v>48</v>
      </c>
      <c r="C917" s="844"/>
      <c r="D917" s="844"/>
      <c r="E917" s="844"/>
      <c r="F917" s="844"/>
    </row>
    <row r="918" spans="2:6" ht="13.5" thickBot="1" x14ac:dyDescent="0.25">
      <c r="B918" s="879" t="s">
        <v>42</v>
      </c>
      <c r="C918" s="844"/>
      <c r="D918" s="844"/>
      <c r="E918" s="844"/>
      <c r="F918" s="844"/>
    </row>
    <row r="919" spans="2:6" ht="13.5" thickBot="1" x14ac:dyDescent="0.25">
      <c r="B919" s="879" t="s">
        <v>43</v>
      </c>
      <c r="C919" s="844"/>
      <c r="D919" s="844"/>
      <c r="E919" s="844"/>
      <c r="F919" s="844"/>
    </row>
    <row r="920" spans="2:6" ht="13.5" thickBot="1" x14ac:dyDescent="0.25">
      <c r="B920" s="914" t="s">
        <v>68</v>
      </c>
      <c r="C920" s="919">
        <f>C915+C910</f>
        <v>294238</v>
      </c>
      <c r="D920" s="908">
        <f>D915+D910</f>
        <v>278752</v>
      </c>
      <c r="E920" s="908">
        <f>E915+E910</f>
        <v>422020</v>
      </c>
      <c r="F920" s="908">
        <f>F915+F910</f>
        <v>134000</v>
      </c>
    </row>
    <row r="921" spans="2:6" ht="24.75" thickBot="1" x14ac:dyDescent="0.25">
      <c r="B921" s="858" t="s">
        <v>69</v>
      </c>
      <c r="C921" s="903" t="s">
        <v>1711</v>
      </c>
      <c r="D921" s="920" t="s">
        <v>1712</v>
      </c>
      <c r="E921" s="916"/>
      <c r="F921" s="916"/>
    </row>
    <row r="922" spans="2:6" ht="13.5" thickBot="1" x14ac:dyDescent="0.25">
      <c r="B922" s="828" t="s">
        <v>9</v>
      </c>
      <c r="C922" s="1278" t="s">
        <v>1713</v>
      </c>
      <c r="D922" s="1279"/>
      <c r="E922" s="1279"/>
      <c r="F922" s="1269"/>
    </row>
    <row r="923" spans="2:6" ht="13.5" thickBot="1" x14ac:dyDescent="0.25">
      <c r="B923" s="828" t="s">
        <v>13</v>
      </c>
      <c r="C923" s="1244" t="s">
        <v>1645</v>
      </c>
      <c r="D923" s="1245"/>
      <c r="E923" s="1245"/>
      <c r="F923" s="1246"/>
    </row>
    <row r="924" spans="2:6" x14ac:dyDescent="0.2">
      <c r="B924" s="1236"/>
      <c r="C924" s="836">
        <v>2019</v>
      </c>
      <c r="D924" s="836">
        <v>2020</v>
      </c>
      <c r="E924" s="836">
        <v>2021</v>
      </c>
      <c r="F924" s="836">
        <v>2022</v>
      </c>
    </row>
    <row r="925" spans="2:6" ht="13.5" thickBot="1" x14ac:dyDescent="0.25">
      <c r="B925" s="1237"/>
      <c r="C925" s="837" t="s">
        <v>5</v>
      </c>
      <c r="D925" s="837" t="s">
        <v>6</v>
      </c>
      <c r="E925" s="837" t="s">
        <v>6</v>
      </c>
      <c r="F925" s="837" t="s">
        <v>6</v>
      </c>
    </row>
    <row r="926" spans="2:6" ht="13.5" thickBot="1" x14ac:dyDescent="0.25">
      <c r="B926" s="828" t="s">
        <v>8</v>
      </c>
      <c r="C926" s="860">
        <v>0.1</v>
      </c>
      <c r="D926" s="860">
        <v>0</v>
      </c>
      <c r="E926" s="860"/>
      <c r="F926" s="860"/>
    </row>
    <row r="927" spans="2:6" ht="13.5" thickBot="1" x14ac:dyDescent="0.25">
      <c r="B927" s="828" t="s">
        <v>14</v>
      </c>
      <c r="C927" s="840">
        <v>168812</v>
      </c>
      <c r="D927" s="839">
        <v>0</v>
      </c>
      <c r="E927" s="839">
        <f>E945</f>
        <v>0</v>
      </c>
      <c r="F927" s="839">
        <f>F945</f>
        <v>0</v>
      </c>
    </row>
    <row r="928" spans="2:6" ht="13.5" thickBot="1" x14ac:dyDescent="0.25">
      <c r="B928" s="828" t="s">
        <v>20</v>
      </c>
      <c r="C928" s="839">
        <f>C927/C926</f>
        <v>1688120</v>
      </c>
      <c r="D928" s="839" t="e">
        <f>D927/D926</f>
        <v>#DIV/0!</v>
      </c>
      <c r="E928" s="839" t="e">
        <f>E927/E926</f>
        <v>#DIV/0!</v>
      </c>
      <c r="F928" s="839" t="e">
        <f>F927/F926</f>
        <v>#DIV/0!</v>
      </c>
    </row>
    <row r="929" spans="2:6" ht="13.5" thickBot="1" x14ac:dyDescent="0.25">
      <c r="B929" s="828" t="s">
        <v>15</v>
      </c>
      <c r="C929" s="841" t="s">
        <v>19</v>
      </c>
      <c r="D929" s="842">
        <f>D926/C926-1</f>
        <v>-1</v>
      </c>
      <c r="E929" s="842" t="e">
        <f t="shared" ref="E929:F931" si="29">E926/D926-1</f>
        <v>#DIV/0!</v>
      </c>
      <c r="F929" s="842" t="e">
        <f t="shared" si="29"/>
        <v>#DIV/0!</v>
      </c>
    </row>
    <row r="930" spans="2:6" ht="13.5" thickBot="1" x14ac:dyDescent="0.25">
      <c r="B930" s="828" t="s">
        <v>16</v>
      </c>
      <c r="C930" s="841" t="s">
        <v>19</v>
      </c>
      <c r="D930" s="842">
        <f>D927/C927-1</f>
        <v>-1</v>
      </c>
      <c r="E930" s="842" t="e">
        <f t="shared" si="29"/>
        <v>#DIV/0!</v>
      </c>
      <c r="F930" s="842" t="e">
        <f t="shared" si="29"/>
        <v>#DIV/0!</v>
      </c>
    </row>
    <row r="931" spans="2:6" ht="13.5" thickBot="1" x14ac:dyDescent="0.25">
      <c r="B931" s="828" t="s">
        <v>17</v>
      </c>
      <c r="C931" s="841" t="s">
        <v>19</v>
      </c>
      <c r="D931" s="842" t="e">
        <f>D928/C928-1</f>
        <v>#DIV/0!</v>
      </c>
      <c r="E931" s="842" t="e">
        <f t="shared" si="29"/>
        <v>#DIV/0!</v>
      </c>
      <c r="F931" s="842" t="e">
        <f t="shared" si="29"/>
        <v>#DIV/0!</v>
      </c>
    </row>
    <row r="932" spans="2:6" ht="13.5" thickBot="1" x14ac:dyDescent="0.25">
      <c r="B932" s="1247" t="s">
        <v>1714</v>
      </c>
      <c r="C932" s="1248"/>
      <c r="D932" s="1248"/>
      <c r="E932" s="1248"/>
      <c r="F932" s="1249"/>
    </row>
    <row r="933" spans="2:6" x14ac:dyDescent="0.2">
      <c r="B933" s="1236"/>
      <c r="C933" s="836">
        <v>2019</v>
      </c>
      <c r="D933" s="836">
        <v>2020</v>
      </c>
      <c r="E933" s="836">
        <v>2021</v>
      </c>
      <c r="F933" s="836">
        <v>2022</v>
      </c>
    </row>
    <row r="934" spans="2:6" ht="13.5" thickBot="1" x14ac:dyDescent="0.25">
      <c r="B934" s="1237"/>
      <c r="C934" s="837" t="s">
        <v>5</v>
      </c>
      <c r="D934" s="837" t="s">
        <v>6</v>
      </c>
      <c r="E934" s="837" t="s">
        <v>6</v>
      </c>
      <c r="F934" s="837" t="s">
        <v>6</v>
      </c>
    </row>
    <row r="935" spans="2:6" ht="13.5" thickBot="1" x14ac:dyDescent="0.25">
      <c r="B935" s="905" t="s">
        <v>59</v>
      </c>
      <c r="C935" s="844">
        <v>0</v>
      </c>
      <c r="D935" s="844">
        <v>0</v>
      </c>
      <c r="E935" s="844">
        <v>0</v>
      </c>
      <c r="F935" s="844">
        <v>0</v>
      </c>
    </row>
    <row r="936" spans="2:6" ht="13.5" thickBot="1" x14ac:dyDescent="0.25">
      <c r="B936" s="879" t="s">
        <v>28</v>
      </c>
      <c r="C936" s="844"/>
      <c r="D936" s="844"/>
      <c r="E936" s="844"/>
      <c r="F936" s="844"/>
    </row>
    <row r="937" spans="2:6" ht="13.5" thickBot="1" x14ac:dyDescent="0.25">
      <c r="B937" s="879" t="s">
        <v>48</v>
      </c>
      <c r="C937" s="844"/>
      <c r="D937" s="844"/>
      <c r="E937" s="844"/>
      <c r="F937" s="844"/>
    </row>
    <row r="938" spans="2:6" ht="13.5" thickBot="1" x14ac:dyDescent="0.25">
      <c r="B938" s="879" t="s">
        <v>42</v>
      </c>
      <c r="C938" s="844"/>
      <c r="D938" s="844"/>
      <c r="E938" s="844"/>
      <c r="F938" s="844"/>
    </row>
    <row r="939" spans="2:6" ht="13.5" thickBot="1" x14ac:dyDescent="0.25">
      <c r="B939" s="879" t="s">
        <v>43</v>
      </c>
      <c r="C939" s="844"/>
      <c r="D939" s="844"/>
      <c r="E939" s="844"/>
      <c r="F939" s="844"/>
    </row>
    <row r="940" spans="2:6" ht="13.5" thickBot="1" x14ac:dyDescent="0.25">
      <c r="B940" s="905" t="s">
        <v>1715</v>
      </c>
      <c r="C940" s="844">
        <f>C941+C942+C943+C944</f>
        <v>168812</v>
      </c>
      <c r="D940" s="844">
        <f>D941+D942+D943+D944</f>
        <v>0</v>
      </c>
      <c r="E940" s="844">
        <f>E941+E942+E943+E944</f>
        <v>0</v>
      </c>
      <c r="F940" s="844">
        <f>F941+F942+F943+F944</f>
        <v>0</v>
      </c>
    </row>
    <row r="941" spans="2:6" ht="13.5" thickBot="1" x14ac:dyDescent="0.25">
      <c r="B941" s="879" t="s">
        <v>28</v>
      </c>
      <c r="C941" s="846">
        <v>168812</v>
      </c>
      <c r="D941" s="844">
        <v>0</v>
      </c>
      <c r="E941" s="844">
        <v>0</v>
      </c>
      <c r="F941" s="844">
        <v>0</v>
      </c>
    </row>
    <row r="942" spans="2:6" ht="13.5" thickBot="1" x14ac:dyDescent="0.25">
      <c r="B942" s="879" t="s">
        <v>48</v>
      </c>
      <c r="C942" s="846"/>
      <c r="D942" s="845"/>
      <c r="E942" s="844"/>
      <c r="F942" s="844"/>
    </row>
    <row r="943" spans="2:6" ht="13.5" thickBot="1" x14ac:dyDescent="0.25">
      <c r="B943" s="879" t="s">
        <v>42</v>
      </c>
      <c r="C943" s="846"/>
      <c r="D943" s="845"/>
      <c r="E943" s="844"/>
      <c r="F943" s="844"/>
    </row>
    <row r="944" spans="2:6" ht="13.5" thickBot="1" x14ac:dyDescent="0.25">
      <c r="B944" s="879" t="s">
        <v>43</v>
      </c>
      <c r="C944" s="846"/>
      <c r="D944" s="845"/>
      <c r="E944" s="844"/>
      <c r="F944" s="844"/>
    </row>
    <row r="945" spans="2:6" ht="13.5" thickBot="1" x14ac:dyDescent="0.25">
      <c r="B945" s="921" t="s">
        <v>71</v>
      </c>
      <c r="C945" s="915">
        <f>C935+C940</f>
        <v>168812</v>
      </c>
      <c r="D945" s="907">
        <f>D935+D940</f>
        <v>0</v>
      </c>
      <c r="E945" s="907">
        <f>E935+E940</f>
        <v>0</v>
      </c>
      <c r="F945" s="907">
        <f>F935+F940</f>
        <v>0</v>
      </c>
    </row>
    <row r="946" spans="2:6" ht="36.75" thickBot="1" x14ac:dyDescent="0.25">
      <c r="B946" s="858" t="s">
        <v>72</v>
      </c>
      <c r="C946" s="899" t="s">
        <v>1716</v>
      </c>
      <c r="D946" s="899" t="s">
        <v>1717</v>
      </c>
      <c r="E946" s="916"/>
      <c r="F946" s="916"/>
    </row>
    <row r="947" spans="2:6" ht="13.5" thickBot="1" x14ac:dyDescent="0.25">
      <c r="B947" s="828" t="s">
        <v>9</v>
      </c>
      <c r="C947" s="1316" t="s">
        <v>1718</v>
      </c>
      <c r="D947" s="1317"/>
      <c r="E947" s="1317"/>
      <c r="F947" s="1318"/>
    </row>
    <row r="948" spans="2:6" ht="13.5" thickBot="1" x14ac:dyDescent="0.25">
      <c r="B948" s="828" t="s">
        <v>13</v>
      </c>
      <c r="C948" s="1244" t="s">
        <v>127</v>
      </c>
      <c r="D948" s="1245"/>
      <c r="E948" s="1245"/>
      <c r="F948" s="1246"/>
    </row>
    <row r="949" spans="2:6" x14ac:dyDescent="0.2">
      <c r="B949" s="1236"/>
      <c r="C949" s="836">
        <v>2019</v>
      </c>
      <c r="D949" s="836">
        <v>2020</v>
      </c>
      <c r="E949" s="836">
        <v>2021</v>
      </c>
      <c r="F949" s="836">
        <v>2022</v>
      </c>
    </row>
    <row r="950" spans="2:6" ht="13.5" thickBot="1" x14ac:dyDescent="0.25">
      <c r="B950" s="1237"/>
      <c r="C950" s="837" t="s">
        <v>5</v>
      </c>
      <c r="D950" s="837" t="s">
        <v>6</v>
      </c>
      <c r="E950" s="837" t="s">
        <v>6</v>
      </c>
      <c r="F950" s="837" t="s">
        <v>6</v>
      </c>
    </row>
    <row r="951" spans="2:6" ht="13.5" thickBot="1" x14ac:dyDescent="0.25">
      <c r="B951" s="828" t="s">
        <v>8</v>
      </c>
      <c r="C951" s="860">
        <v>7.0000000000000007E-2</v>
      </c>
      <c r="D951" s="860">
        <v>0</v>
      </c>
      <c r="E951" s="860"/>
      <c r="F951" s="860"/>
    </row>
    <row r="952" spans="2:6" ht="13.5" thickBot="1" x14ac:dyDescent="0.25">
      <c r="B952" s="828" t="s">
        <v>14</v>
      </c>
      <c r="C952" s="840">
        <v>9391</v>
      </c>
      <c r="D952" s="839">
        <v>0</v>
      </c>
      <c r="E952" s="839">
        <f>E965</f>
        <v>0</v>
      </c>
      <c r="F952" s="839">
        <f>F965</f>
        <v>0</v>
      </c>
    </row>
    <row r="953" spans="2:6" ht="13.5" thickBot="1" x14ac:dyDescent="0.25">
      <c r="B953" s="828" t="s">
        <v>20</v>
      </c>
      <c r="C953" s="839">
        <f>C952/C951</f>
        <v>134157.14285714284</v>
      </c>
      <c r="D953" s="839" t="e">
        <f>D952/D951</f>
        <v>#DIV/0!</v>
      </c>
      <c r="E953" s="839" t="e">
        <f>E952/E951</f>
        <v>#DIV/0!</v>
      </c>
      <c r="F953" s="839" t="e">
        <f>F952/F951</f>
        <v>#DIV/0!</v>
      </c>
    </row>
    <row r="954" spans="2:6" ht="13.5" thickBot="1" x14ac:dyDescent="0.25">
      <c r="B954" s="828" t="s">
        <v>15</v>
      </c>
      <c r="C954" s="841" t="s">
        <v>19</v>
      </c>
      <c r="D954" s="842">
        <f>D951/C951-1</f>
        <v>-1</v>
      </c>
      <c r="E954" s="842" t="e">
        <f t="shared" ref="E954:F956" si="30">E951/D951-1</f>
        <v>#DIV/0!</v>
      </c>
      <c r="F954" s="842" t="e">
        <f t="shared" si="30"/>
        <v>#DIV/0!</v>
      </c>
    </row>
    <row r="955" spans="2:6" ht="13.5" thickBot="1" x14ac:dyDescent="0.25">
      <c r="B955" s="828" t="s">
        <v>16</v>
      </c>
      <c r="C955" s="841" t="s">
        <v>19</v>
      </c>
      <c r="D955" s="842">
        <f>D952/C952-1</f>
        <v>-1</v>
      </c>
      <c r="E955" s="842" t="e">
        <f t="shared" si="30"/>
        <v>#DIV/0!</v>
      </c>
      <c r="F955" s="842" t="e">
        <f t="shared" si="30"/>
        <v>#DIV/0!</v>
      </c>
    </row>
    <row r="956" spans="2:6" ht="13.5" thickBot="1" x14ac:dyDescent="0.25">
      <c r="B956" s="828" t="s">
        <v>17</v>
      </c>
      <c r="C956" s="841" t="s">
        <v>19</v>
      </c>
      <c r="D956" s="842" t="e">
        <f>D953/C953-1</f>
        <v>#DIV/0!</v>
      </c>
      <c r="E956" s="842" t="e">
        <f t="shared" si="30"/>
        <v>#DIV/0!</v>
      </c>
      <c r="F956" s="842" t="e">
        <f t="shared" si="30"/>
        <v>#DIV/0!</v>
      </c>
    </row>
    <row r="957" spans="2:6" ht="13.5" thickBot="1" x14ac:dyDescent="0.25">
      <c r="B957" s="1247" t="s">
        <v>1686</v>
      </c>
      <c r="C957" s="1248"/>
      <c r="D957" s="1248"/>
      <c r="E957" s="1248"/>
      <c r="F957" s="1249"/>
    </row>
    <row r="958" spans="2:6" x14ac:dyDescent="0.2">
      <c r="B958" s="1236"/>
      <c r="C958" s="836">
        <v>2019</v>
      </c>
      <c r="D958" s="836">
        <v>2020</v>
      </c>
      <c r="E958" s="836">
        <v>2021</v>
      </c>
      <c r="F958" s="836">
        <v>2022</v>
      </c>
    </row>
    <row r="959" spans="2:6" ht="13.5" thickBot="1" x14ac:dyDescent="0.25">
      <c r="B959" s="1237"/>
      <c r="C959" s="837" t="s">
        <v>5</v>
      </c>
      <c r="D959" s="837" t="s">
        <v>6</v>
      </c>
      <c r="E959" s="837" t="s">
        <v>6</v>
      </c>
      <c r="F959" s="837" t="s">
        <v>6</v>
      </c>
    </row>
    <row r="960" spans="2:6" ht="13.5" thickBot="1" x14ac:dyDescent="0.25">
      <c r="B960" s="905" t="s">
        <v>59</v>
      </c>
      <c r="C960" s="844">
        <v>0</v>
      </c>
      <c r="D960" s="844">
        <v>0</v>
      </c>
      <c r="E960" s="844">
        <v>0</v>
      </c>
      <c r="F960" s="844">
        <v>0</v>
      </c>
    </row>
    <row r="961" spans="2:6" ht="13.5" thickBot="1" x14ac:dyDescent="0.25">
      <c r="B961" s="879" t="s">
        <v>28</v>
      </c>
      <c r="C961" s="844"/>
      <c r="D961" s="844"/>
      <c r="E961" s="844"/>
      <c r="F961" s="844"/>
    </row>
    <row r="962" spans="2:6" ht="13.5" thickBot="1" x14ac:dyDescent="0.25">
      <c r="B962" s="879" t="s">
        <v>48</v>
      </c>
      <c r="C962" s="844"/>
      <c r="D962" s="844"/>
      <c r="E962" s="844"/>
      <c r="F962" s="844"/>
    </row>
    <row r="963" spans="2:6" ht="13.5" thickBot="1" x14ac:dyDescent="0.25">
      <c r="B963" s="879" t="s">
        <v>42</v>
      </c>
      <c r="C963" s="844"/>
      <c r="D963" s="844"/>
      <c r="E963" s="844"/>
      <c r="F963" s="844"/>
    </row>
    <row r="964" spans="2:6" ht="13.5" thickBot="1" x14ac:dyDescent="0.25">
      <c r="B964" s="879" t="s">
        <v>43</v>
      </c>
      <c r="C964" s="844"/>
      <c r="D964" s="844"/>
      <c r="E964" s="844"/>
      <c r="F964" s="844"/>
    </row>
    <row r="965" spans="2:6" ht="13.5" thickBot="1" x14ac:dyDescent="0.25">
      <c r="B965" s="905" t="s">
        <v>61</v>
      </c>
      <c r="C965" s="846">
        <f>C966+C967+C968+C969</f>
        <v>9391</v>
      </c>
      <c r="D965" s="846">
        <f>D966+D967+D968+D969</f>
        <v>0</v>
      </c>
      <c r="E965" s="846">
        <f>E966+E967+E968+E969</f>
        <v>0</v>
      </c>
      <c r="F965" s="846">
        <f>F966+F967+F968+F969</f>
        <v>0</v>
      </c>
    </row>
    <row r="966" spans="2:6" ht="13.5" thickBot="1" x14ac:dyDescent="0.25">
      <c r="B966" s="879" t="s">
        <v>28</v>
      </c>
      <c r="C966" s="844">
        <v>9391</v>
      </c>
      <c r="D966" s="844">
        <v>0</v>
      </c>
      <c r="E966" s="844">
        <v>0</v>
      </c>
      <c r="F966" s="844">
        <v>0</v>
      </c>
    </row>
    <row r="967" spans="2:6" ht="13.5" thickBot="1" x14ac:dyDescent="0.25">
      <c r="B967" s="879" t="s">
        <v>48</v>
      </c>
      <c r="C967" s="844"/>
      <c r="D967" s="844"/>
      <c r="E967" s="844"/>
      <c r="F967" s="844"/>
    </row>
    <row r="968" spans="2:6" ht="13.5" thickBot="1" x14ac:dyDescent="0.25">
      <c r="B968" s="879" t="s">
        <v>42</v>
      </c>
      <c r="C968" s="844"/>
      <c r="D968" s="844"/>
      <c r="E968" s="844"/>
      <c r="F968" s="844"/>
    </row>
    <row r="969" spans="2:6" ht="13.5" thickBot="1" x14ac:dyDescent="0.25">
      <c r="B969" s="879" t="s">
        <v>43</v>
      </c>
      <c r="C969" s="844"/>
      <c r="D969" s="844"/>
      <c r="E969" s="844"/>
      <c r="F969" s="844"/>
    </row>
    <row r="970" spans="2:6" ht="13.5" thickBot="1" x14ac:dyDescent="0.25">
      <c r="B970" s="921" t="s">
        <v>73</v>
      </c>
      <c r="C970" s="915">
        <f>C965+C960</f>
        <v>9391</v>
      </c>
      <c r="D970" s="907">
        <f>D965+D960</f>
        <v>0</v>
      </c>
      <c r="E970" s="907">
        <f>E965+E960</f>
        <v>0</v>
      </c>
      <c r="F970" s="907">
        <f>F965+F960</f>
        <v>0</v>
      </c>
    </row>
    <row r="971" spans="2:6" ht="36.75" thickBot="1" x14ac:dyDescent="0.25">
      <c r="B971" s="858" t="s">
        <v>184</v>
      </c>
      <c r="C971" s="899" t="s">
        <v>1719</v>
      </c>
      <c r="D971" s="899" t="s">
        <v>1720</v>
      </c>
      <c r="E971" s="916"/>
      <c r="F971" s="916"/>
    </row>
    <row r="972" spans="2:6" ht="13.5" thickBot="1" x14ac:dyDescent="0.25">
      <c r="B972" s="828" t="s">
        <v>9</v>
      </c>
      <c r="C972" s="1316" t="s">
        <v>1721</v>
      </c>
      <c r="D972" s="1317"/>
      <c r="E972" s="1317"/>
      <c r="F972" s="1318"/>
    </row>
    <row r="973" spans="2:6" ht="13.5" thickBot="1" x14ac:dyDescent="0.25">
      <c r="B973" s="828" t="s">
        <v>13</v>
      </c>
      <c r="C973" s="1244" t="s">
        <v>127</v>
      </c>
      <c r="D973" s="1245"/>
      <c r="E973" s="1245"/>
      <c r="F973" s="1246"/>
    </row>
    <row r="974" spans="2:6" x14ac:dyDescent="0.2">
      <c r="B974" s="1236"/>
      <c r="C974" s="836">
        <v>2019</v>
      </c>
      <c r="D974" s="836">
        <v>2020</v>
      </c>
      <c r="E974" s="836">
        <v>2021</v>
      </c>
      <c r="F974" s="836">
        <v>2022</v>
      </c>
    </row>
    <row r="975" spans="2:6" ht="13.5" thickBot="1" x14ac:dyDescent="0.25">
      <c r="B975" s="1237"/>
      <c r="C975" s="837" t="s">
        <v>5</v>
      </c>
      <c r="D975" s="837" t="s">
        <v>6</v>
      </c>
      <c r="E975" s="837" t="s">
        <v>6</v>
      </c>
      <c r="F975" s="837" t="s">
        <v>6</v>
      </c>
    </row>
    <row r="976" spans="2:6" ht="13.5" thickBot="1" x14ac:dyDescent="0.25">
      <c r="B976" s="917" t="s">
        <v>8</v>
      </c>
      <c r="C976" s="860"/>
      <c r="D976" s="860"/>
      <c r="E976" s="839"/>
      <c r="F976" s="839"/>
    </row>
    <row r="977" spans="2:6" ht="13.5" thickBot="1" x14ac:dyDescent="0.25">
      <c r="B977" s="828" t="s">
        <v>14</v>
      </c>
      <c r="C977" s="840">
        <v>67781</v>
      </c>
      <c r="D977" s="839">
        <v>0</v>
      </c>
      <c r="E977" s="839">
        <f>E990</f>
        <v>0</v>
      </c>
      <c r="F977" s="839">
        <f>F990</f>
        <v>0</v>
      </c>
    </row>
    <row r="978" spans="2:6" ht="13.5" thickBot="1" x14ac:dyDescent="0.25">
      <c r="B978" s="828" t="s">
        <v>20</v>
      </c>
      <c r="C978" s="839" t="e">
        <f>C977/C976</f>
        <v>#DIV/0!</v>
      </c>
      <c r="D978" s="839" t="e">
        <f>D977/D976</f>
        <v>#DIV/0!</v>
      </c>
      <c r="E978" s="839" t="e">
        <f>E977/E976</f>
        <v>#DIV/0!</v>
      </c>
      <c r="F978" s="839" t="e">
        <f>F977/F976</f>
        <v>#DIV/0!</v>
      </c>
    </row>
    <row r="979" spans="2:6" ht="13.5" thickBot="1" x14ac:dyDescent="0.25">
      <c r="B979" s="828" t="s">
        <v>15</v>
      </c>
      <c r="C979" s="841" t="s">
        <v>19</v>
      </c>
      <c r="D979" s="842" t="e">
        <f>D976/C976-1</f>
        <v>#DIV/0!</v>
      </c>
      <c r="E979" s="842" t="e">
        <f t="shared" ref="E979:F981" si="31">E976/D976-1</f>
        <v>#DIV/0!</v>
      </c>
      <c r="F979" s="842" t="e">
        <f t="shared" si="31"/>
        <v>#DIV/0!</v>
      </c>
    </row>
    <row r="980" spans="2:6" ht="13.5" thickBot="1" x14ac:dyDescent="0.25">
      <c r="B980" s="828" t="s">
        <v>16</v>
      </c>
      <c r="C980" s="841" t="s">
        <v>19</v>
      </c>
      <c r="D980" s="842">
        <f>D977/C977-1</f>
        <v>-1</v>
      </c>
      <c r="E980" s="842" t="e">
        <f t="shared" si="31"/>
        <v>#DIV/0!</v>
      </c>
      <c r="F980" s="842" t="e">
        <f t="shared" si="31"/>
        <v>#DIV/0!</v>
      </c>
    </row>
    <row r="981" spans="2:6" ht="13.5" thickBot="1" x14ac:dyDescent="0.25">
      <c r="B981" s="828" t="s">
        <v>17</v>
      </c>
      <c r="C981" s="841" t="s">
        <v>19</v>
      </c>
      <c r="D981" s="842" t="e">
        <f>D978/C978-1</f>
        <v>#DIV/0!</v>
      </c>
      <c r="E981" s="842" t="e">
        <f t="shared" si="31"/>
        <v>#DIV/0!</v>
      </c>
      <c r="F981" s="842" t="e">
        <f t="shared" si="31"/>
        <v>#DIV/0!</v>
      </c>
    </row>
    <row r="982" spans="2:6" ht="13.5" thickBot="1" x14ac:dyDescent="0.25">
      <c r="B982" s="1247" t="s">
        <v>1722</v>
      </c>
      <c r="C982" s="1248"/>
      <c r="D982" s="1248"/>
      <c r="E982" s="1248"/>
      <c r="F982" s="1249"/>
    </row>
    <row r="983" spans="2:6" x14ac:dyDescent="0.2">
      <c r="B983" s="1236"/>
      <c r="C983" s="836">
        <v>2019</v>
      </c>
      <c r="D983" s="836">
        <v>2020</v>
      </c>
      <c r="E983" s="836">
        <v>2021</v>
      </c>
      <c r="F983" s="836">
        <v>2022</v>
      </c>
    </row>
    <row r="984" spans="2:6" ht="13.5" thickBot="1" x14ac:dyDescent="0.25">
      <c r="B984" s="1237"/>
      <c r="C984" s="837" t="s">
        <v>5</v>
      </c>
      <c r="D984" s="837" t="s">
        <v>6</v>
      </c>
      <c r="E984" s="837" t="s">
        <v>6</v>
      </c>
      <c r="F984" s="837" t="s">
        <v>6</v>
      </c>
    </row>
    <row r="985" spans="2:6" ht="13.5" thickBot="1" x14ac:dyDescent="0.25">
      <c r="B985" s="905" t="s">
        <v>59</v>
      </c>
      <c r="C985" s="844"/>
      <c r="D985" s="844"/>
      <c r="E985" s="844"/>
      <c r="F985" s="844"/>
    </row>
    <row r="986" spans="2:6" ht="13.5" thickBot="1" x14ac:dyDescent="0.25">
      <c r="B986" s="879" t="s">
        <v>28</v>
      </c>
      <c r="C986" s="844"/>
      <c r="D986" s="844"/>
      <c r="E986" s="844"/>
      <c r="F986" s="844"/>
    </row>
    <row r="987" spans="2:6" ht="13.5" thickBot="1" x14ac:dyDescent="0.25">
      <c r="B987" s="879" t="s">
        <v>48</v>
      </c>
      <c r="C987" s="844"/>
      <c r="D987" s="844"/>
      <c r="E987" s="844"/>
      <c r="F987" s="844"/>
    </row>
    <row r="988" spans="2:6" ht="13.5" thickBot="1" x14ac:dyDescent="0.25">
      <c r="B988" s="879" t="s">
        <v>42</v>
      </c>
      <c r="C988" s="844"/>
      <c r="D988" s="844"/>
      <c r="E988" s="844"/>
      <c r="F988" s="844"/>
    </row>
    <row r="989" spans="2:6" ht="13.5" thickBot="1" x14ac:dyDescent="0.25">
      <c r="B989" s="879" t="s">
        <v>43</v>
      </c>
      <c r="C989" s="844"/>
      <c r="D989" s="844"/>
      <c r="E989" s="844"/>
      <c r="F989" s="844"/>
    </row>
    <row r="990" spans="2:6" ht="13.5" thickBot="1" x14ac:dyDescent="0.25">
      <c r="B990" s="905" t="s">
        <v>61</v>
      </c>
      <c r="C990" s="846">
        <f>C991+C992+C993+C994</f>
        <v>67781</v>
      </c>
      <c r="D990" s="846">
        <f>D991+D992+D993+D994</f>
        <v>0</v>
      </c>
      <c r="E990" s="846">
        <f>E991+E992+E993+E994</f>
        <v>0</v>
      </c>
      <c r="F990" s="846">
        <f>F991+F992+F993+F994</f>
        <v>0</v>
      </c>
    </row>
    <row r="991" spans="2:6" ht="13.5" thickBot="1" x14ac:dyDescent="0.25">
      <c r="B991" s="879" t="s">
        <v>28</v>
      </c>
      <c r="C991" s="844">
        <v>67781</v>
      </c>
      <c r="D991" s="844">
        <v>0</v>
      </c>
      <c r="E991" s="844">
        <v>0</v>
      </c>
      <c r="F991" s="844">
        <v>0</v>
      </c>
    </row>
    <row r="992" spans="2:6" ht="13.5" thickBot="1" x14ac:dyDescent="0.25">
      <c r="B992" s="879" t="s">
        <v>48</v>
      </c>
      <c r="C992" s="844"/>
      <c r="D992" s="844"/>
      <c r="E992" s="844"/>
      <c r="F992" s="844"/>
    </row>
    <row r="993" spans="2:6" ht="13.5" thickBot="1" x14ac:dyDescent="0.25">
      <c r="B993" s="879" t="s">
        <v>42</v>
      </c>
      <c r="C993" s="844"/>
      <c r="D993" s="844"/>
      <c r="E993" s="844"/>
      <c r="F993" s="844"/>
    </row>
    <row r="994" spans="2:6" ht="13.5" thickBot="1" x14ac:dyDescent="0.25">
      <c r="B994" s="879" t="s">
        <v>43</v>
      </c>
      <c r="C994" s="844"/>
      <c r="D994" s="844"/>
      <c r="E994" s="844"/>
      <c r="F994" s="844"/>
    </row>
    <row r="995" spans="2:6" ht="13.5" thickBot="1" x14ac:dyDescent="0.25">
      <c r="B995" s="922" t="s">
        <v>166</v>
      </c>
      <c r="C995" s="915">
        <f>C990+C985</f>
        <v>67781</v>
      </c>
      <c r="D995" s="907">
        <f>D990+D985</f>
        <v>0</v>
      </c>
      <c r="E995" s="846">
        <f>E990+E985</f>
        <v>0</v>
      </c>
      <c r="F995" s="846">
        <f>F990+F985</f>
        <v>0</v>
      </c>
    </row>
    <row r="996" spans="2:6" ht="45.75" customHeight="1" thickBot="1" x14ac:dyDescent="0.25">
      <c r="B996" s="913" t="s">
        <v>978</v>
      </c>
      <c r="C996" s="1325" t="s">
        <v>1723</v>
      </c>
      <c r="D996" s="1326"/>
      <c r="E996" s="1326"/>
      <c r="F996" s="1327"/>
    </row>
    <row r="997" spans="2:6" ht="36.75" thickBot="1" x14ac:dyDescent="0.25">
      <c r="B997" s="858" t="s">
        <v>185</v>
      </c>
      <c r="C997" s="899" t="s">
        <v>1724</v>
      </c>
      <c r="D997" s="899" t="s">
        <v>1725</v>
      </c>
      <c r="E997" s="916"/>
      <c r="F997" s="916"/>
    </row>
    <row r="998" spans="2:6" ht="13.5" thickBot="1" x14ac:dyDescent="0.25">
      <c r="B998" s="828" t="s">
        <v>9</v>
      </c>
      <c r="C998" s="1316" t="s">
        <v>1726</v>
      </c>
      <c r="D998" s="1317"/>
      <c r="E998" s="1317"/>
      <c r="F998" s="1318"/>
    </row>
    <row r="999" spans="2:6" ht="13.5" thickBot="1" x14ac:dyDescent="0.25">
      <c r="B999" s="828" t="s">
        <v>13</v>
      </c>
      <c r="C999" s="1244" t="s">
        <v>1727</v>
      </c>
      <c r="D999" s="1245"/>
      <c r="E999" s="1245"/>
      <c r="F999" s="1246"/>
    </row>
    <row r="1000" spans="2:6" x14ac:dyDescent="0.2">
      <c r="B1000" s="1236"/>
      <c r="C1000" s="836">
        <v>2019</v>
      </c>
      <c r="D1000" s="836">
        <v>2020</v>
      </c>
      <c r="E1000" s="836">
        <v>2021</v>
      </c>
      <c r="F1000" s="836">
        <v>2022</v>
      </c>
    </row>
    <row r="1001" spans="2:6" ht="13.5" thickBot="1" x14ac:dyDescent="0.25">
      <c r="B1001" s="1237"/>
      <c r="C1001" s="837" t="s">
        <v>5</v>
      </c>
      <c r="D1001" s="837" t="s">
        <v>6</v>
      </c>
      <c r="E1001" s="837" t="s">
        <v>6</v>
      </c>
      <c r="F1001" s="837" t="s">
        <v>6</v>
      </c>
    </row>
    <row r="1002" spans="2:6" ht="13.5" thickBot="1" x14ac:dyDescent="0.25">
      <c r="B1002" s="828" t="s">
        <v>8</v>
      </c>
      <c r="C1002" s="839">
        <v>10</v>
      </c>
      <c r="D1002" s="839">
        <v>10</v>
      </c>
      <c r="E1002" s="839">
        <v>0</v>
      </c>
      <c r="F1002" s="839"/>
    </row>
    <row r="1003" spans="2:6" ht="13.5" thickBot="1" x14ac:dyDescent="0.25">
      <c r="B1003" s="828" t="s">
        <v>14</v>
      </c>
      <c r="C1003" s="840">
        <v>83279</v>
      </c>
      <c r="D1003" s="839">
        <v>263433</v>
      </c>
      <c r="E1003" s="839">
        <v>0</v>
      </c>
      <c r="F1003" s="839"/>
    </row>
    <row r="1004" spans="2:6" ht="13.5" thickBot="1" x14ac:dyDescent="0.25">
      <c r="B1004" s="828" t="s">
        <v>20</v>
      </c>
      <c r="C1004" s="839">
        <f>C1003/C1002</f>
        <v>8327.9</v>
      </c>
      <c r="D1004" s="839">
        <f>D1003/D1002</f>
        <v>26343.3</v>
      </c>
      <c r="E1004" s="839" t="e">
        <f>E1003/E1002</f>
        <v>#DIV/0!</v>
      </c>
      <c r="F1004" s="839" t="e">
        <f>F1003/F1002</f>
        <v>#DIV/0!</v>
      </c>
    </row>
    <row r="1005" spans="2:6" ht="13.5" thickBot="1" x14ac:dyDescent="0.25">
      <c r="B1005" s="828" t="s">
        <v>15</v>
      </c>
      <c r="C1005" s="841" t="s">
        <v>19</v>
      </c>
      <c r="D1005" s="842">
        <f>D1002/C1002-1</f>
        <v>0</v>
      </c>
      <c r="E1005" s="842">
        <f t="shared" ref="E1005:F1007" si="32">E1002/D1002-1</f>
        <v>-1</v>
      </c>
      <c r="F1005" s="842" t="e">
        <f t="shared" si="32"/>
        <v>#DIV/0!</v>
      </c>
    </row>
    <row r="1006" spans="2:6" ht="13.5" thickBot="1" x14ac:dyDescent="0.25">
      <c r="B1006" s="828" t="s">
        <v>16</v>
      </c>
      <c r="C1006" s="841" t="s">
        <v>19</v>
      </c>
      <c r="D1006" s="842">
        <f>D1003/C1003-1</f>
        <v>2.1632584445058178</v>
      </c>
      <c r="E1006" s="842">
        <f t="shared" si="32"/>
        <v>-1</v>
      </c>
      <c r="F1006" s="842" t="e">
        <f>F1003/E1003-1</f>
        <v>#DIV/0!</v>
      </c>
    </row>
    <row r="1007" spans="2:6" ht="13.5" thickBot="1" x14ac:dyDescent="0.25">
      <c r="B1007" s="828" t="s">
        <v>17</v>
      </c>
      <c r="C1007" s="841" t="s">
        <v>19</v>
      </c>
      <c r="D1007" s="842">
        <f>D1004/C1004-1</f>
        <v>2.1632584445058178</v>
      </c>
      <c r="E1007" s="842" t="e">
        <f t="shared" si="32"/>
        <v>#DIV/0!</v>
      </c>
      <c r="F1007" s="842" t="e">
        <f t="shared" si="32"/>
        <v>#DIV/0!</v>
      </c>
    </row>
    <row r="1008" spans="2:6" ht="13.5" thickBot="1" x14ac:dyDescent="0.25">
      <c r="B1008" s="1247" t="s">
        <v>1728</v>
      </c>
      <c r="C1008" s="1248"/>
      <c r="D1008" s="1248"/>
      <c r="E1008" s="1248"/>
      <c r="F1008" s="1249"/>
    </row>
    <row r="1009" spans="2:6" x14ac:dyDescent="0.2">
      <c r="B1009" s="1236"/>
      <c r="C1009" s="836">
        <v>2019</v>
      </c>
      <c r="D1009" s="836">
        <v>2020</v>
      </c>
      <c r="E1009" s="836">
        <v>2021</v>
      </c>
      <c r="F1009" s="836">
        <v>2022</v>
      </c>
    </row>
    <row r="1010" spans="2:6" ht="13.5" thickBot="1" x14ac:dyDescent="0.25">
      <c r="B1010" s="1237"/>
      <c r="C1010" s="837" t="s">
        <v>5</v>
      </c>
      <c r="D1010" s="837" t="s">
        <v>6</v>
      </c>
      <c r="E1010" s="837" t="s">
        <v>6</v>
      </c>
      <c r="F1010" s="837" t="s">
        <v>6</v>
      </c>
    </row>
    <row r="1011" spans="2:6" ht="13.5" thickBot="1" x14ac:dyDescent="0.25">
      <c r="B1011" s="905" t="s">
        <v>59</v>
      </c>
      <c r="C1011" s="844"/>
      <c r="D1011" s="844"/>
      <c r="E1011" s="844"/>
      <c r="F1011" s="844"/>
    </row>
    <row r="1012" spans="2:6" ht="13.5" thickBot="1" x14ac:dyDescent="0.25">
      <c r="B1012" s="879" t="s">
        <v>28</v>
      </c>
      <c r="C1012" s="844"/>
      <c r="D1012" s="844"/>
      <c r="E1012" s="844"/>
      <c r="F1012" s="844"/>
    </row>
    <row r="1013" spans="2:6" ht="13.5" thickBot="1" x14ac:dyDescent="0.25">
      <c r="B1013" s="879" t="s">
        <v>48</v>
      </c>
      <c r="C1013" s="844"/>
      <c r="D1013" s="844"/>
      <c r="E1013" s="844"/>
      <c r="F1013" s="844"/>
    </row>
    <row r="1014" spans="2:6" ht="13.5" thickBot="1" x14ac:dyDescent="0.25">
      <c r="B1014" s="879" t="s">
        <v>42</v>
      </c>
      <c r="C1014" s="844"/>
      <c r="D1014" s="844"/>
      <c r="E1014" s="844"/>
      <c r="F1014" s="844"/>
    </row>
    <row r="1015" spans="2:6" ht="13.5" thickBot="1" x14ac:dyDescent="0.25">
      <c r="B1015" s="879" t="s">
        <v>43</v>
      </c>
      <c r="C1015" s="844"/>
      <c r="D1015" s="844"/>
      <c r="E1015" s="844"/>
      <c r="F1015" s="844"/>
    </row>
    <row r="1016" spans="2:6" ht="13.5" thickBot="1" x14ac:dyDescent="0.25">
      <c r="B1016" s="905" t="s">
        <v>61</v>
      </c>
      <c r="C1016" s="844">
        <f>C1017+C1018+C1019+C1020</f>
        <v>83279</v>
      </c>
      <c r="D1016" s="844">
        <f>D1017+D1018+D1019+D1020</f>
        <v>263433</v>
      </c>
      <c r="E1016" s="844">
        <f>E1017+E1018+E1019+E1020</f>
        <v>0</v>
      </c>
      <c r="F1016" s="844">
        <v>0</v>
      </c>
    </row>
    <row r="1017" spans="2:6" ht="13.5" thickBot="1" x14ac:dyDescent="0.25">
      <c r="B1017" s="879" t="s">
        <v>28</v>
      </c>
      <c r="C1017" s="846">
        <v>83279</v>
      </c>
      <c r="D1017" s="844">
        <v>263433</v>
      </c>
      <c r="E1017" s="844">
        <v>0</v>
      </c>
      <c r="F1017" s="844">
        <v>0</v>
      </c>
    </row>
    <row r="1018" spans="2:6" ht="13.5" thickBot="1" x14ac:dyDescent="0.25">
      <c r="B1018" s="879" t="s">
        <v>48</v>
      </c>
      <c r="C1018" s="844"/>
      <c r="D1018" s="844"/>
      <c r="E1018" s="844"/>
      <c r="F1018" s="844"/>
    </row>
    <row r="1019" spans="2:6" ht="13.5" thickBot="1" x14ac:dyDescent="0.25">
      <c r="B1019" s="879" t="s">
        <v>42</v>
      </c>
      <c r="C1019" s="844"/>
      <c r="D1019" s="844"/>
      <c r="E1019" s="844"/>
      <c r="F1019" s="844"/>
    </row>
    <row r="1020" spans="2:6" ht="13.5" thickBot="1" x14ac:dyDescent="0.25">
      <c r="B1020" s="879" t="s">
        <v>43</v>
      </c>
      <c r="C1020" s="844"/>
      <c r="D1020" s="844"/>
      <c r="E1020" s="844"/>
      <c r="F1020" s="844"/>
    </row>
    <row r="1021" spans="2:6" ht="13.5" thickBot="1" x14ac:dyDescent="0.25">
      <c r="B1021" s="914" t="s">
        <v>167</v>
      </c>
      <c r="C1021" s="919">
        <f>C1016+C1011</f>
        <v>83279</v>
      </c>
      <c r="D1021" s="908">
        <f>D1016+D1011</f>
        <v>263433</v>
      </c>
      <c r="E1021" s="908">
        <f>E1016+E1011</f>
        <v>0</v>
      </c>
      <c r="F1021" s="908">
        <f>F1016+F1011</f>
        <v>0</v>
      </c>
    </row>
    <row r="1022" spans="2:6" ht="36.75" thickBot="1" x14ac:dyDescent="0.25">
      <c r="B1022" s="858" t="s">
        <v>186</v>
      </c>
      <c r="C1022" s="899" t="s">
        <v>1729</v>
      </c>
      <c r="D1022" s="899" t="s">
        <v>1730</v>
      </c>
      <c r="E1022" s="916"/>
      <c r="F1022" s="916"/>
    </row>
    <row r="1023" spans="2:6" ht="35.25" customHeight="1" thickBot="1" x14ac:dyDescent="0.25">
      <c r="B1023" s="828" t="s">
        <v>9</v>
      </c>
      <c r="C1023" s="1316" t="s">
        <v>1731</v>
      </c>
      <c r="D1023" s="1317"/>
      <c r="E1023" s="1317"/>
      <c r="F1023" s="1318"/>
    </row>
    <row r="1024" spans="2:6" ht="13.5" thickBot="1" x14ac:dyDescent="0.25">
      <c r="B1024" s="828" t="s">
        <v>13</v>
      </c>
      <c r="C1024" s="1244" t="s">
        <v>127</v>
      </c>
      <c r="D1024" s="1245"/>
      <c r="E1024" s="1245"/>
      <c r="F1024" s="1246"/>
    </row>
    <row r="1025" spans="2:6" x14ac:dyDescent="0.2">
      <c r="B1025" s="1236"/>
      <c r="C1025" s="836">
        <v>2019</v>
      </c>
      <c r="D1025" s="836">
        <v>2020</v>
      </c>
      <c r="E1025" s="836">
        <v>2021</v>
      </c>
      <c r="F1025" s="836">
        <v>2022</v>
      </c>
    </row>
    <row r="1026" spans="2:6" ht="13.5" thickBot="1" x14ac:dyDescent="0.25">
      <c r="B1026" s="1237"/>
      <c r="C1026" s="837" t="s">
        <v>5</v>
      </c>
      <c r="D1026" s="837" t="s">
        <v>6</v>
      </c>
      <c r="E1026" s="837" t="s">
        <v>6</v>
      </c>
      <c r="F1026" s="837" t="s">
        <v>6</v>
      </c>
    </row>
    <row r="1027" spans="2:6" ht="13.5" thickBot="1" x14ac:dyDescent="0.25">
      <c r="B1027" s="828" t="s">
        <v>8</v>
      </c>
      <c r="C1027" s="860">
        <v>3.34</v>
      </c>
      <c r="D1027" s="860">
        <v>0</v>
      </c>
      <c r="E1027" s="839">
        <v>0</v>
      </c>
      <c r="F1027" s="839">
        <v>0</v>
      </c>
    </row>
    <row r="1028" spans="2:6" ht="13.5" thickBot="1" x14ac:dyDescent="0.25">
      <c r="B1028" s="828" t="s">
        <v>14</v>
      </c>
      <c r="C1028" s="840">
        <v>109542</v>
      </c>
      <c r="D1028" s="839">
        <v>0</v>
      </c>
      <c r="E1028" s="839">
        <f>E1041</f>
        <v>0</v>
      </c>
      <c r="F1028" s="839">
        <f>F1041</f>
        <v>0</v>
      </c>
    </row>
    <row r="1029" spans="2:6" ht="13.5" thickBot="1" x14ac:dyDescent="0.25">
      <c r="B1029" s="828" t="s">
        <v>20</v>
      </c>
      <c r="C1029" s="839">
        <f>C1028/C1027</f>
        <v>32797.005988023957</v>
      </c>
      <c r="D1029" s="839" t="e">
        <f>D1028/D1027</f>
        <v>#DIV/0!</v>
      </c>
      <c r="E1029" s="839" t="e">
        <f>E1028/E1027</f>
        <v>#DIV/0!</v>
      </c>
      <c r="F1029" s="839" t="e">
        <f>F1028/F1027</f>
        <v>#DIV/0!</v>
      </c>
    </row>
    <row r="1030" spans="2:6" ht="13.5" thickBot="1" x14ac:dyDescent="0.25">
      <c r="B1030" s="828" t="s">
        <v>15</v>
      </c>
      <c r="C1030" s="841" t="s">
        <v>19</v>
      </c>
      <c r="D1030" s="842">
        <f>D1027/C1027-1</f>
        <v>-1</v>
      </c>
      <c r="E1030" s="842" t="e">
        <f t="shared" ref="E1030:F1032" si="33">E1027/D1027-1</f>
        <v>#DIV/0!</v>
      </c>
      <c r="F1030" s="842" t="e">
        <f t="shared" si="33"/>
        <v>#DIV/0!</v>
      </c>
    </row>
    <row r="1031" spans="2:6" ht="13.5" thickBot="1" x14ac:dyDescent="0.25">
      <c r="B1031" s="828" t="s">
        <v>16</v>
      </c>
      <c r="C1031" s="841" t="s">
        <v>19</v>
      </c>
      <c r="D1031" s="842">
        <f>D1028/C1028-1</f>
        <v>-1</v>
      </c>
      <c r="E1031" s="842" t="e">
        <f t="shared" si="33"/>
        <v>#DIV/0!</v>
      </c>
      <c r="F1031" s="842" t="e">
        <f t="shared" si="33"/>
        <v>#DIV/0!</v>
      </c>
    </row>
    <row r="1032" spans="2:6" ht="13.5" thickBot="1" x14ac:dyDescent="0.25">
      <c r="B1032" s="828" t="s">
        <v>17</v>
      </c>
      <c r="C1032" s="841" t="s">
        <v>19</v>
      </c>
      <c r="D1032" s="842" t="e">
        <f>D1029/C1029-1</f>
        <v>#DIV/0!</v>
      </c>
      <c r="E1032" s="842" t="e">
        <f t="shared" si="33"/>
        <v>#DIV/0!</v>
      </c>
      <c r="F1032" s="842" t="e">
        <f t="shared" si="33"/>
        <v>#DIV/0!</v>
      </c>
    </row>
    <row r="1033" spans="2:6" ht="13.5" thickBot="1" x14ac:dyDescent="0.25">
      <c r="B1033" s="1247" t="s">
        <v>1732</v>
      </c>
      <c r="C1033" s="1248"/>
      <c r="D1033" s="1248"/>
      <c r="E1033" s="1248"/>
      <c r="F1033" s="1249"/>
    </row>
    <row r="1034" spans="2:6" x14ac:dyDescent="0.2">
      <c r="B1034" s="1236"/>
      <c r="C1034" s="836">
        <v>2019</v>
      </c>
      <c r="D1034" s="836">
        <v>2020</v>
      </c>
      <c r="E1034" s="836">
        <v>2021</v>
      </c>
      <c r="F1034" s="836">
        <v>2022</v>
      </c>
    </row>
    <row r="1035" spans="2:6" ht="13.5" thickBot="1" x14ac:dyDescent="0.25">
      <c r="B1035" s="1237"/>
      <c r="C1035" s="837" t="s">
        <v>5</v>
      </c>
      <c r="D1035" s="837" t="s">
        <v>6</v>
      </c>
      <c r="E1035" s="837" t="s">
        <v>6</v>
      </c>
      <c r="F1035" s="837" t="s">
        <v>6</v>
      </c>
    </row>
    <row r="1036" spans="2:6" ht="13.5" thickBot="1" x14ac:dyDescent="0.25">
      <c r="B1036" s="905" t="s">
        <v>59</v>
      </c>
      <c r="C1036" s="844"/>
      <c r="D1036" s="844"/>
      <c r="E1036" s="844"/>
      <c r="F1036" s="844"/>
    </row>
    <row r="1037" spans="2:6" ht="13.5" thickBot="1" x14ac:dyDescent="0.25">
      <c r="B1037" s="879" t="s">
        <v>28</v>
      </c>
      <c r="C1037" s="844"/>
      <c r="D1037" s="844"/>
      <c r="E1037" s="844"/>
      <c r="F1037" s="844"/>
    </row>
    <row r="1038" spans="2:6" ht="13.5" thickBot="1" x14ac:dyDescent="0.25">
      <c r="B1038" s="879" t="s">
        <v>48</v>
      </c>
      <c r="C1038" s="844"/>
      <c r="D1038" s="844"/>
      <c r="E1038" s="844"/>
      <c r="F1038" s="844"/>
    </row>
    <row r="1039" spans="2:6" ht="13.5" thickBot="1" x14ac:dyDescent="0.25">
      <c r="B1039" s="879" t="s">
        <v>42</v>
      </c>
      <c r="C1039" s="844"/>
      <c r="D1039" s="844"/>
      <c r="E1039" s="844"/>
      <c r="F1039" s="844"/>
    </row>
    <row r="1040" spans="2:6" ht="13.5" thickBot="1" x14ac:dyDescent="0.25">
      <c r="B1040" s="879" t="s">
        <v>43</v>
      </c>
      <c r="C1040" s="844"/>
      <c r="D1040" s="844"/>
      <c r="E1040" s="844"/>
      <c r="F1040" s="844"/>
    </row>
    <row r="1041" spans="2:6" ht="13.5" thickBot="1" x14ac:dyDescent="0.25">
      <c r="B1041" s="905" t="s">
        <v>61</v>
      </c>
      <c r="C1041" s="844">
        <f>C1042+C1043+C1044+C1045</f>
        <v>109542</v>
      </c>
      <c r="D1041" s="844">
        <f>D1042+D1043+D1044+D1045</f>
        <v>0</v>
      </c>
      <c r="E1041" s="844">
        <f>E1042+E1043+E1044+E1045</f>
        <v>0</v>
      </c>
      <c r="F1041" s="844">
        <f>F1042+F1043+F1044+F1045</f>
        <v>0</v>
      </c>
    </row>
    <row r="1042" spans="2:6" ht="13.5" thickBot="1" x14ac:dyDescent="0.25">
      <c r="B1042" s="879" t="s">
        <v>28</v>
      </c>
      <c r="C1042" s="846">
        <v>109542</v>
      </c>
      <c r="D1042" s="844">
        <v>0</v>
      </c>
      <c r="E1042" s="844">
        <v>0</v>
      </c>
      <c r="F1042" s="844">
        <v>0</v>
      </c>
    </row>
    <row r="1043" spans="2:6" ht="13.5" thickBot="1" x14ac:dyDescent="0.25">
      <c r="B1043" s="879" t="s">
        <v>48</v>
      </c>
      <c r="C1043" s="844"/>
      <c r="D1043" s="844"/>
      <c r="E1043" s="844"/>
      <c r="F1043" s="844"/>
    </row>
    <row r="1044" spans="2:6" ht="13.5" thickBot="1" x14ac:dyDescent="0.25">
      <c r="B1044" s="879" t="s">
        <v>42</v>
      </c>
      <c r="C1044" s="844"/>
      <c r="D1044" s="844"/>
      <c r="E1044" s="844"/>
      <c r="F1044" s="844"/>
    </row>
    <row r="1045" spans="2:6" ht="13.5" thickBot="1" x14ac:dyDescent="0.25">
      <c r="B1045" s="879" t="s">
        <v>43</v>
      </c>
      <c r="C1045" s="844"/>
      <c r="D1045" s="844"/>
      <c r="E1045" s="844"/>
      <c r="F1045" s="844"/>
    </row>
    <row r="1046" spans="2:6" ht="13.5" thickBot="1" x14ac:dyDescent="0.25">
      <c r="B1046" s="914" t="s">
        <v>168</v>
      </c>
      <c r="C1046" s="919">
        <f>C1041+C1036</f>
        <v>109542</v>
      </c>
      <c r="D1046" s="908">
        <f>D1041+D1036</f>
        <v>0</v>
      </c>
      <c r="E1046" s="908">
        <f>E1041+E1036</f>
        <v>0</v>
      </c>
      <c r="F1046" s="908">
        <f>F1041+F1036</f>
        <v>0</v>
      </c>
    </row>
    <row r="1047" spans="2:6" ht="36.75" thickBot="1" x14ac:dyDescent="0.25">
      <c r="B1047" s="858" t="s">
        <v>189</v>
      </c>
      <c r="C1047" s="903" t="s">
        <v>1733</v>
      </c>
      <c r="D1047" s="903" t="s">
        <v>1734</v>
      </c>
      <c r="E1047" s="916"/>
      <c r="F1047" s="916"/>
    </row>
    <row r="1048" spans="2:6" ht="42.75" customHeight="1" thickBot="1" x14ac:dyDescent="0.25">
      <c r="B1048" s="828" t="s">
        <v>9</v>
      </c>
      <c r="C1048" s="1316" t="s">
        <v>1735</v>
      </c>
      <c r="D1048" s="1317"/>
      <c r="E1048" s="1317"/>
      <c r="F1048" s="1318"/>
    </row>
    <row r="1049" spans="2:6" ht="13.5" thickBot="1" x14ac:dyDescent="0.25">
      <c r="B1049" s="828" t="s">
        <v>13</v>
      </c>
      <c r="C1049" s="1244" t="s">
        <v>127</v>
      </c>
      <c r="D1049" s="1245"/>
      <c r="E1049" s="1245"/>
      <c r="F1049" s="1246"/>
    </row>
    <row r="1050" spans="2:6" x14ac:dyDescent="0.2">
      <c r="B1050" s="1236"/>
      <c r="C1050" s="836">
        <v>2019</v>
      </c>
      <c r="D1050" s="836">
        <v>2020</v>
      </c>
      <c r="E1050" s="836">
        <v>2021</v>
      </c>
      <c r="F1050" s="836">
        <v>2022</v>
      </c>
    </row>
    <row r="1051" spans="2:6" ht="13.5" thickBot="1" x14ac:dyDescent="0.25">
      <c r="B1051" s="1237"/>
      <c r="C1051" s="837" t="s">
        <v>5</v>
      </c>
      <c r="D1051" s="837" t="s">
        <v>6</v>
      </c>
      <c r="E1051" s="837" t="s">
        <v>6</v>
      </c>
      <c r="F1051" s="837" t="s">
        <v>6</v>
      </c>
    </row>
    <row r="1052" spans="2:6" ht="13.5" thickBot="1" x14ac:dyDescent="0.25">
      <c r="B1052" s="828" t="s">
        <v>8</v>
      </c>
      <c r="C1052" s="860">
        <v>0.14000000000000001</v>
      </c>
      <c r="D1052" s="860">
        <v>0.11</v>
      </c>
      <c r="E1052" s="860">
        <v>0.2</v>
      </c>
      <c r="F1052" s="860">
        <v>0.13</v>
      </c>
    </row>
    <row r="1053" spans="2:6" ht="13.5" thickBot="1" x14ac:dyDescent="0.25">
      <c r="B1053" s="828" t="s">
        <v>14</v>
      </c>
      <c r="C1053" s="840">
        <v>539200</v>
      </c>
      <c r="D1053" s="839">
        <v>431360</v>
      </c>
      <c r="E1053" s="839">
        <v>745088</v>
      </c>
      <c r="F1053" s="839">
        <v>500000</v>
      </c>
    </row>
    <row r="1054" spans="2:6" ht="13.5" thickBot="1" x14ac:dyDescent="0.25">
      <c r="B1054" s="828" t="s">
        <v>20</v>
      </c>
      <c r="C1054" s="839">
        <f>C1053/C1052</f>
        <v>3851428.5714285709</v>
      </c>
      <c r="D1054" s="839">
        <f>D1053/D1052</f>
        <v>3921454.5454545454</v>
      </c>
      <c r="E1054" s="839">
        <f>E1053/E1052</f>
        <v>3725440</v>
      </c>
      <c r="F1054" s="839">
        <f>F1053/F1052</f>
        <v>3846153.846153846</v>
      </c>
    </row>
    <row r="1055" spans="2:6" ht="13.5" thickBot="1" x14ac:dyDescent="0.25">
      <c r="B1055" s="828" t="s">
        <v>15</v>
      </c>
      <c r="C1055" s="841" t="s">
        <v>19</v>
      </c>
      <c r="D1055" s="842">
        <f>D1052/C1052-1</f>
        <v>-0.2142857142857143</v>
      </c>
      <c r="E1055" s="842">
        <f t="shared" ref="E1055:F1057" si="34">E1052/D1052-1</f>
        <v>0.81818181818181834</v>
      </c>
      <c r="F1055" s="842">
        <f t="shared" si="34"/>
        <v>-0.35</v>
      </c>
    </row>
    <row r="1056" spans="2:6" ht="13.5" thickBot="1" x14ac:dyDescent="0.25">
      <c r="B1056" s="828" t="s">
        <v>16</v>
      </c>
      <c r="C1056" s="841" t="s">
        <v>19</v>
      </c>
      <c r="D1056" s="842">
        <f>D1053/C1053-1</f>
        <v>-0.19999999999999996</v>
      </c>
      <c r="E1056" s="842">
        <f t="shared" si="34"/>
        <v>0.72729970326409488</v>
      </c>
      <c r="F1056" s="842">
        <f t="shared" si="34"/>
        <v>-0.3289383267479814</v>
      </c>
    </row>
    <row r="1057" spans="2:6" ht="13.5" thickBot="1" x14ac:dyDescent="0.25">
      <c r="B1057" s="828" t="s">
        <v>17</v>
      </c>
      <c r="C1057" s="841" t="s">
        <v>19</v>
      </c>
      <c r="D1057" s="842">
        <f>D1054/C1054-1</f>
        <v>1.8181818181818299E-2</v>
      </c>
      <c r="E1057" s="842">
        <f t="shared" si="34"/>
        <v>-4.9985163204747773E-2</v>
      </c>
      <c r="F1057" s="842">
        <f t="shared" si="34"/>
        <v>3.2402574233874715E-2</v>
      </c>
    </row>
    <row r="1058" spans="2:6" ht="13.5" thickBot="1" x14ac:dyDescent="0.25">
      <c r="B1058" s="1247" t="s">
        <v>1736</v>
      </c>
      <c r="C1058" s="1248"/>
      <c r="D1058" s="1248"/>
      <c r="E1058" s="1248"/>
      <c r="F1058" s="1249"/>
    </row>
    <row r="1059" spans="2:6" x14ac:dyDescent="0.2">
      <c r="B1059" s="1236"/>
      <c r="C1059" s="836">
        <v>2019</v>
      </c>
      <c r="D1059" s="836">
        <v>2020</v>
      </c>
      <c r="E1059" s="836">
        <v>2021</v>
      </c>
      <c r="F1059" s="836">
        <v>2022</v>
      </c>
    </row>
    <row r="1060" spans="2:6" ht="13.5" thickBot="1" x14ac:dyDescent="0.25">
      <c r="B1060" s="1237"/>
      <c r="C1060" s="837" t="s">
        <v>5</v>
      </c>
      <c r="D1060" s="837" t="s">
        <v>6</v>
      </c>
      <c r="E1060" s="837" t="s">
        <v>6</v>
      </c>
      <c r="F1060" s="837" t="s">
        <v>6</v>
      </c>
    </row>
    <row r="1061" spans="2:6" ht="13.5" thickBot="1" x14ac:dyDescent="0.25">
      <c r="B1061" s="905" t="s">
        <v>59</v>
      </c>
      <c r="C1061" s="844"/>
      <c r="D1061" s="844"/>
      <c r="E1061" s="844"/>
      <c r="F1061" s="844"/>
    </row>
    <row r="1062" spans="2:6" ht="13.5" thickBot="1" x14ac:dyDescent="0.25">
      <c r="B1062" s="879" t="s">
        <v>28</v>
      </c>
      <c r="C1062" s="844"/>
      <c r="D1062" s="844"/>
      <c r="E1062" s="844"/>
      <c r="F1062" s="844"/>
    </row>
    <row r="1063" spans="2:6" ht="13.5" thickBot="1" x14ac:dyDescent="0.25">
      <c r="B1063" s="879" t="s">
        <v>48</v>
      </c>
      <c r="C1063" s="844"/>
      <c r="D1063" s="844"/>
      <c r="E1063" s="844"/>
      <c r="F1063" s="844"/>
    </row>
    <row r="1064" spans="2:6" ht="13.5" thickBot="1" x14ac:dyDescent="0.25">
      <c r="B1064" s="879" t="s">
        <v>42</v>
      </c>
      <c r="C1064" s="844"/>
      <c r="D1064" s="844"/>
      <c r="E1064" s="844"/>
      <c r="F1064" s="844"/>
    </row>
    <row r="1065" spans="2:6" ht="13.5" thickBot="1" x14ac:dyDescent="0.25">
      <c r="B1065" s="879" t="s">
        <v>43</v>
      </c>
      <c r="C1065" s="844"/>
      <c r="D1065" s="844"/>
      <c r="E1065" s="844"/>
      <c r="F1065" s="844"/>
    </row>
    <row r="1066" spans="2:6" ht="13.5" thickBot="1" x14ac:dyDescent="0.25">
      <c r="B1066" s="905" t="s">
        <v>61</v>
      </c>
      <c r="C1066" s="844">
        <f>C1067+C1068+C1069+C1070</f>
        <v>539200</v>
      </c>
      <c r="D1066" s="844">
        <f>D1067+D1068+D1069+D1070</f>
        <v>431360</v>
      </c>
      <c r="E1066" s="844">
        <f>E1067+E1068+E1069+E1070</f>
        <v>745088</v>
      </c>
      <c r="F1066" s="844">
        <f>F1067+F1068+F1069+F1070</f>
        <v>500000</v>
      </c>
    </row>
    <row r="1067" spans="2:6" ht="13.5" thickBot="1" x14ac:dyDescent="0.25">
      <c r="B1067" s="879" t="s">
        <v>28</v>
      </c>
      <c r="C1067" s="846">
        <v>539200</v>
      </c>
      <c r="D1067" s="844">
        <v>431360</v>
      </c>
      <c r="E1067" s="844">
        <v>745088</v>
      </c>
      <c r="F1067" s="844">
        <v>500000</v>
      </c>
    </row>
    <row r="1068" spans="2:6" ht="13.5" thickBot="1" x14ac:dyDescent="0.25">
      <c r="B1068" s="879" t="s">
        <v>48</v>
      </c>
      <c r="C1068" s="846"/>
      <c r="D1068" s="846"/>
      <c r="E1068" s="844"/>
      <c r="F1068" s="844"/>
    </row>
    <row r="1069" spans="2:6" ht="13.5" thickBot="1" x14ac:dyDescent="0.25">
      <c r="B1069" s="879" t="s">
        <v>42</v>
      </c>
      <c r="C1069" s="846"/>
      <c r="D1069" s="846"/>
      <c r="E1069" s="844"/>
      <c r="F1069" s="844"/>
    </row>
    <row r="1070" spans="2:6" ht="13.5" thickBot="1" x14ac:dyDescent="0.25">
      <c r="B1070" s="879" t="s">
        <v>43</v>
      </c>
      <c r="C1070" s="846"/>
      <c r="D1070" s="846"/>
      <c r="E1070" s="844"/>
      <c r="F1070" s="844"/>
    </row>
    <row r="1071" spans="2:6" ht="13.5" thickBot="1" x14ac:dyDescent="0.25">
      <c r="B1071" s="914" t="s">
        <v>169</v>
      </c>
      <c r="C1071" s="915">
        <f>C1067+C1061</f>
        <v>539200</v>
      </c>
      <c r="D1071" s="907">
        <f>D1067+D1061</f>
        <v>431360</v>
      </c>
      <c r="E1071" s="907">
        <f>E1067+E1061</f>
        <v>745088</v>
      </c>
      <c r="F1071" s="907">
        <f>F1067+F1061</f>
        <v>500000</v>
      </c>
    </row>
    <row r="1072" spans="2:6" ht="36.75" thickBot="1" x14ac:dyDescent="0.25">
      <c r="B1072" s="858" t="s">
        <v>170</v>
      </c>
      <c r="C1072" s="903" t="s">
        <v>1737</v>
      </c>
      <c r="D1072" s="903" t="s">
        <v>1738</v>
      </c>
      <c r="E1072" s="916"/>
      <c r="F1072" s="916"/>
    </row>
    <row r="1073" spans="2:6" ht="13.5" thickBot="1" x14ac:dyDescent="0.25">
      <c r="B1073" s="828" t="s">
        <v>9</v>
      </c>
      <c r="C1073" s="1316" t="s">
        <v>1739</v>
      </c>
      <c r="D1073" s="1317"/>
      <c r="E1073" s="1317"/>
      <c r="F1073" s="1318"/>
    </row>
    <row r="1074" spans="2:6" ht="13.5" thickBot="1" x14ac:dyDescent="0.25">
      <c r="B1074" s="828" t="s">
        <v>13</v>
      </c>
      <c r="C1074" s="1244" t="s">
        <v>127</v>
      </c>
      <c r="D1074" s="1245"/>
      <c r="E1074" s="1245"/>
      <c r="F1074" s="1246"/>
    </row>
    <row r="1075" spans="2:6" x14ac:dyDescent="0.2">
      <c r="B1075" s="1236"/>
      <c r="C1075" s="836">
        <v>2019</v>
      </c>
      <c r="D1075" s="836">
        <v>2020</v>
      </c>
      <c r="E1075" s="836">
        <v>2021</v>
      </c>
      <c r="F1075" s="836">
        <v>2022</v>
      </c>
    </row>
    <row r="1076" spans="2:6" ht="13.5" thickBot="1" x14ac:dyDescent="0.25">
      <c r="B1076" s="1237"/>
      <c r="C1076" s="837" t="s">
        <v>5</v>
      </c>
      <c r="D1076" s="837" t="s">
        <v>6</v>
      </c>
      <c r="E1076" s="837" t="s">
        <v>6</v>
      </c>
      <c r="F1076" s="837" t="s">
        <v>6</v>
      </c>
    </row>
    <row r="1077" spans="2:6" ht="13.5" thickBot="1" x14ac:dyDescent="0.25">
      <c r="B1077" s="828" t="s">
        <v>8</v>
      </c>
      <c r="C1077" s="860">
        <v>0.09</v>
      </c>
      <c r="D1077" s="860">
        <v>0.13</v>
      </c>
      <c r="E1077" s="860">
        <v>0.14000000000000001</v>
      </c>
      <c r="F1077" s="860">
        <v>0.24</v>
      </c>
    </row>
    <row r="1078" spans="2:6" ht="13.5" thickBot="1" x14ac:dyDescent="0.25">
      <c r="B1078" s="828" t="s">
        <v>14</v>
      </c>
      <c r="C1078" s="840">
        <v>207685</v>
      </c>
      <c r="D1078" s="839">
        <v>301208</v>
      </c>
      <c r="E1078" s="839">
        <v>328732</v>
      </c>
      <c r="F1078" s="839">
        <v>575129</v>
      </c>
    </row>
    <row r="1079" spans="2:6" ht="13.5" thickBot="1" x14ac:dyDescent="0.25">
      <c r="B1079" s="828" t="s">
        <v>20</v>
      </c>
      <c r="C1079" s="839">
        <f>C1078/C1077</f>
        <v>2307611.111111111</v>
      </c>
      <c r="D1079" s="839">
        <f>D1078/D1077</f>
        <v>2316984.6153846155</v>
      </c>
      <c r="E1079" s="839">
        <f>E1078/E1077</f>
        <v>2348085.7142857141</v>
      </c>
      <c r="F1079" s="839">
        <f>F1078/F1077</f>
        <v>2396370.8333333335</v>
      </c>
    </row>
    <row r="1080" spans="2:6" ht="13.5" thickBot="1" x14ac:dyDescent="0.25">
      <c r="B1080" s="828" t="s">
        <v>15</v>
      </c>
      <c r="C1080" s="841" t="s">
        <v>19</v>
      </c>
      <c r="D1080" s="842">
        <f>D1077/C1077-1</f>
        <v>0.44444444444444464</v>
      </c>
      <c r="E1080" s="842">
        <f t="shared" ref="E1080:F1082" si="35">E1077/D1077-1</f>
        <v>7.6923076923077094E-2</v>
      </c>
      <c r="F1080" s="842">
        <f t="shared" si="35"/>
        <v>0.71428571428571397</v>
      </c>
    </row>
    <row r="1081" spans="2:6" ht="13.5" thickBot="1" x14ac:dyDescent="0.25">
      <c r="B1081" s="828" t="s">
        <v>16</v>
      </c>
      <c r="C1081" s="841" t="s">
        <v>19</v>
      </c>
      <c r="D1081" s="842">
        <f>D1078/C1078-1</f>
        <v>0.45031177022895252</v>
      </c>
      <c r="E1081" s="842">
        <f t="shared" si="35"/>
        <v>9.1378715040769221E-2</v>
      </c>
      <c r="F1081" s="842">
        <f t="shared" si="35"/>
        <v>0.74953761726877821</v>
      </c>
    </row>
    <row r="1082" spans="2:6" ht="13.5" thickBot="1" x14ac:dyDescent="0.25">
      <c r="B1082" s="828" t="s">
        <v>17</v>
      </c>
      <c r="C1082" s="841" t="s">
        <v>19</v>
      </c>
      <c r="D1082" s="842">
        <f>D1079/C1079-1</f>
        <v>4.0619947738902429E-3</v>
      </c>
      <c r="E1082" s="842">
        <f t="shared" si="35"/>
        <v>1.3423092537856895E-2</v>
      </c>
      <c r="F1082" s="842">
        <f t="shared" si="35"/>
        <v>2.0563610073454086E-2</v>
      </c>
    </row>
    <row r="1083" spans="2:6" ht="13.5" thickBot="1" x14ac:dyDescent="0.25">
      <c r="B1083" s="1247" t="s">
        <v>1740</v>
      </c>
      <c r="C1083" s="1248"/>
      <c r="D1083" s="1248"/>
      <c r="E1083" s="1248"/>
      <c r="F1083" s="1249"/>
    </row>
    <row r="1084" spans="2:6" x14ac:dyDescent="0.2">
      <c r="B1084" s="1236"/>
      <c r="C1084" s="836">
        <v>2019</v>
      </c>
      <c r="D1084" s="836">
        <v>2020</v>
      </c>
      <c r="E1084" s="836">
        <v>2021</v>
      </c>
      <c r="F1084" s="836">
        <v>2022</v>
      </c>
    </row>
    <row r="1085" spans="2:6" ht="13.5" thickBot="1" x14ac:dyDescent="0.25">
      <c r="B1085" s="1237"/>
      <c r="C1085" s="837" t="s">
        <v>5</v>
      </c>
      <c r="D1085" s="837" t="s">
        <v>6</v>
      </c>
      <c r="E1085" s="837" t="s">
        <v>6</v>
      </c>
      <c r="F1085" s="837" t="s">
        <v>6</v>
      </c>
    </row>
    <row r="1086" spans="2:6" ht="13.5" thickBot="1" x14ac:dyDescent="0.25">
      <c r="B1086" s="905" t="s">
        <v>59</v>
      </c>
      <c r="C1086" s="844"/>
      <c r="D1086" s="844"/>
      <c r="E1086" s="844"/>
      <c r="F1086" s="844"/>
    </row>
    <row r="1087" spans="2:6" ht="13.5" thickBot="1" x14ac:dyDescent="0.25">
      <c r="B1087" s="879" t="s">
        <v>28</v>
      </c>
      <c r="C1087" s="844"/>
      <c r="D1087" s="844"/>
      <c r="E1087" s="844"/>
      <c r="F1087" s="844"/>
    </row>
    <row r="1088" spans="2:6" ht="13.5" thickBot="1" x14ac:dyDescent="0.25">
      <c r="B1088" s="879" t="s">
        <v>48</v>
      </c>
      <c r="C1088" s="844"/>
      <c r="D1088" s="844"/>
      <c r="E1088" s="844"/>
      <c r="F1088" s="844"/>
    </row>
    <row r="1089" spans="2:6" ht="13.5" thickBot="1" x14ac:dyDescent="0.25">
      <c r="B1089" s="879" t="s">
        <v>42</v>
      </c>
      <c r="C1089" s="844"/>
      <c r="D1089" s="844"/>
      <c r="E1089" s="844"/>
      <c r="F1089" s="844"/>
    </row>
    <row r="1090" spans="2:6" ht="13.5" thickBot="1" x14ac:dyDescent="0.25">
      <c r="B1090" s="879" t="s">
        <v>43</v>
      </c>
      <c r="C1090" s="844"/>
      <c r="D1090" s="844"/>
      <c r="E1090" s="844"/>
      <c r="F1090" s="844"/>
    </row>
    <row r="1091" spans="2:6" ht="13.5" thickBot="1" x14ac:dyDescent="0.25">
      <c r="B1091" s="905" t="s">
        <v>61</v>
      </c>
      <c r="C1091" s="844">
        <f>SUM(C1092:C1095)</f>
        <v>207685</v>
      </c>
      <c r="D1091" s="844">
        <f>SUM(D1092:D1095)</f>
        <v>301208</v>
      </c>
      <c r="E1091" s="844">
        <f>SUM(E1092:E1095)</f>
        <v>328732</v>
      </c>
      <c r="F1091" s="844">
        <f>SUM(F1092:F1095)</f>
        <v>575129</v>
      </c>
    </row>
    <row r="1092" spans="2:6" ht="13.5" thickBot="1" x14ac:dyDescent="0.25">
      <c r="B1092" s="879" t="s">
        <v>28</v>
      </c>
      <c r="C1092" s="846">
        <v>207685</v>
      </c>
      <c r="D1092" s="844">
        <v>301208</v>
      </c>
      <c r="E1092" s="844">
        <v>328732</v>
      </c>
      <c r="F1092" s="844">
        <v>575129</v>
      </c>
    </row>
    <row r="1093" spans="2:6" ht="13.5" thickBot="1" x14ac:dyDescent="0.25">
      <c r="B1093" s="879" t="s">
        <v>48</v>
      </c>
      <c r="C1093" s="846"/>
      <c r="D1093" s="844"/>
      <c r="E1093" s="844"/>
      <c r="F1093" s="844"/>
    </row>
    <row r="1094" spans="2:6" ht="13.5" thickBot="1" x14ac:dyDescent="0.25">
      <c r="B1094" s="879" t="s">
        <v>42</v>
      </c>
      <c r="C1094" s="846"/>
      <c r="D1094" s="844"/>
      <c r="E1094" s="844"/>
      <c r="F1094" s="844"/>
    </row>
    <row r="1095" spans="2:6" ht="13.5" thickBot="1" x14ac:dyDescent="0.25">
      <c r="B1095" s="879" t="s">
        <v>43</v>
      </c>
      <c r="C1095" s="846"/>
      <c r="D1095" s="844"/>
      <c r="E1095" s="844"/>
      <c r="F1095" s="844"/>
    </row>
    <row r="1096" spans="2:6" ht="13.5" thickBot="1" x14ac:dyDescent="0.25">
      <c r="B1096" s="914" t="s">
        <v>171</v>
      </c>
      <c r="C1096" s="915">
        <f>C1092+C1086</f>
        <v>207685</v>
      </c>
      <c r="D1096" s="907">
        <f>D1092+D1086</f>
        <v>301208</v>
      </c>
      <c r="E1096" s="907">
        <f>E1092+E1086</f>
        <v>328732</v>
      </c>
      <c r="F1096" s="907">
        <f>F1092+F1086</f>
        <v>575129</v>
      </c>
    </row>
    <row r="1097" spans="2:6" ht="51" customHeight="1" thickBot="1" x14ac:dyDescent="0.25">
      <c r="B1097" s="858" t="s">
        <v>172</v>
      </c>
      <c r="C1097" s="903" t="s">
        <v>1741</v>
      </c>
      <c r="D1097" s="903" t="s">
        <v>1742</v>
      </c>
      <c r="E1097" s="916"/>
      <c r="F1097" s="916"/>
    </row>
    <row r="1098" spans="2:6" ht="37.5" customHeight="1" thickBot="1" x14ac:dyDescent="0.25">
      <c r="B1098" s="828" t="s">
        <v>9</v>
      </c>
      <c r="C1098" s="1316" t="s">
        <v>1743</v>
      </c>
      <c r="D1098" s="1317"/>
      <c r="E1098" s="1317"/>
      <c r="F1098" s="1318"/>
    </row>
    <row r="1099" spans="2:6" ht="25.5" customHeight="1" thickBot="1" x14ac:dyDescent="0.25">
      <c r="B1099" s="828" t="s">
        <v>13</v>
      </c>
      <c r="C1099" s="1244" t="s">
        <v>127</v>
      </c>
      <c r="D1099" s="1245"/>
      <c r="E1099" s="1245"/>
      <c r="F1099" s="1246"/>
    </row>
    <row r="1100" spans="2:6" x14ac:dyDescent="0.2">
      <c r="B1100" s="1236"/>
      <c r="C1100" s="836">
        <v>2019</v>
      </c>
      <c r="D1100" s="836">
        <v>2020</v>
      </c>
      <c r="E1100" s="836">
        <v>2021</v>
      </c>
      <c r="F1100" s="836">
        <v>2022</v>
      </c>
    </row>
    <row r="1101" spans="2:6" ht="13.5" thickBot="1" x14ac:dyDescent="0.25">
      <c r="B1101" s="1237"/>
      <c r="C1101" s="837" t="s">
        <v>5</v>
      </c>
      <c r="D1101" s="837" t="s">
        <v>6</v>
      </c>
      <c r="E1101" s="837" t="s">
        <v>6</v>
      </c>
      <c r="F1101" s="837" t="s">
        <v>6</v>
      </c>
    </row>
    <row r="1102" spans="2:6" ht="13.5" thickBot="1" x14ac:dyDescent="0.25">
      <c r="B1102" s="828" t="s">
        <v>8</v>
      </c>
      <c r="C1102" s="860">
        <v>0.06</v>
      </c>
      <c r="D1102" s="860">
        <v>0.11</v>
      </c>
      <c r="E1102" s="860">
        <v>0.11</v>
      </c>
      <c r="F1102" s="860">
        <v>0.28000000000000003</v>
      </c>
    </row>
    <row r="1103" spans="2:6" ht="13.5" thickBot="1" x14ac:dyDescent="0.25">
      <c r="B1103" s="828" t="s">
        <v>14</v>
      </c>
      <c r="C1103" s="840">
        <v>116791</v>
      </c>
      <c r="D1103" s="839">
        <v>224666</v>
      </c>
      <c r="E1103" s="839">
        <v>212541</v>
      </c>
      <c r="F1103" s="839">
        <v>565563</v>
      </c>
    </row>
    <row r="1104" spans="2:6" ht="13.5" thickBot="1" x14ac:dyDescent="0.25">
      <c r="B1104" s="828" t="s">
        <v>20</v>
      </c>
      <c r="C1104" s="839">
        <f>C1103/C1102</f>
        <v>1946516.6666666667</v>
      </c>
      <c r="D1104" s="839">
        <f>D1103/D1102</f>
        <v>2042418.1818181819</v>
      </c>
      <c r="E1104" s="839">
        <f>E1103/E1102</f>
        <v>1932190.9090909092</v>
      </c>
      <c r="F1104" s="839">
        <f>F1103/F1102</f>
        <v>2019867.857142857</v>
      </c>
    </row>
    <row r="1105" spans="2:6" ht="13.5" thickBot="1" x14ac:dyDescent="0.25">
      <c r="B1105" s="828" t="s">
        <v>15</v>
      </c>
      <c r="C1105" s="841" t="s">
        <v>19</v>
      </c>
      <c r="D1105" s="842">
        <f>D1102/C1102-1</f>
        <v>0.83333333333333348</v>
      </c>
      <c r="E1105" s="842">
        <f t="shared" ref="E1105:F1107" si="36">E1102/D1102-1</f>
        <v>0</v>
      </c>
      <c r="F1105" s="842">
        <f t="shared" si="36"/>
        <v>1.5454545454545459</v>
      </c>
    </row>
    <row r="1106" spans="2:6" ht="13.5" thickBot="1" x14ac:dyDescent="0.25">
      <c r="B1106" s="828" t="s">
        <v>16</v>
      </c>
      <c r="C1106" s="841" t="s">
        <v>19</v>
      </c>
      <c r="D1106" s="842">
        <f>D1103/C1103-1</f>
        <v>0.9236585010831313</v>
      </c>
      <c r="E1106" s="842">
        <f t="shared" si="36"/>
        <v>-5.3969002875379424E-2</v>
      </c>
      <c r="F1106" s="842">
        <f t="shared" si="36"/>
        <v>1.660959532513727</v>
      </c>
    </row>
    <row r="1107" spans="2:6" ht="13.5" thickBot="1" x14ac:dyDescent="0.25">
      <c r="B1107" s="828" t="s">
        <v>17</v>
      </c>
      <c r="C1107" s="841" t="s">
        <v>19</v>
      </c>
      <c r="D1107" s="842">
        <f>D1104/C1104-1</f>
        <v>4.9268273318071598E-2</v>
      </c>
      <c r="E1107" s="842">
        <f t="shared" si="36"/>
        <v>-5.3969002875379424E-2</v>
      </c>
      <c r="F1107" s="842">
        <f t="shared" si="36"/>
        <v>4.5376959201821165E-2</v>
      </c>
    </row>
    <row r="1108" spans="2:6" ht="13.5" thickBot="1" x14ac:dyDescent="0.25">
      <c r="B1108" s="1247" t="s">
        <v>1744</v>
      </c>
      <c r="C1108" s="1248"/>
      <c r="D1108" s="1248"/>
      <c r="E1108" s="1248"/>
      <c r="F1108" s="1249"/>
    </row>
    <row r="1109" spans="2:6" x14ac:dyDescent="0.2">
      <c r="B1109" s="1236"/>
      <c r="C1109" s="836">
        <v>2019</v>
      </c>
      <c r="D1109" s="836">
        <v>2020</v>
      </c>
      <c r="E1109" s="836">
        <v>2021</v>
      </c>
      <c r="F1109" s="836">
        <v>2022</v>
      </c>
    </row>
    <row r="1110" spans="2:6" ht="13.5" thickBot="1" x14ac:dyDescent="0.25">
      <c r="B1110" s="1237"/>
      <c r="C1110" s="837" t="s">
        <v>5</v>
      </c>
      <c r="D1110" s="837" t="s">
        <v>6</v>
      </c>
      <c r="E1110" s="837" t="s">
        <v>6</v>
      </c>
      <c r="F1110" s="837" t="s">
        <v>6</v>
      </c>
    </row>
    <row r="1111" spans="2:6" ht="13.5" thickBot="1" x14ac:dyDescent="0.25">
      <c r="B1111" s="905" t="s">
        <v>59</v>
      </c>
      <c r="C1111" s="844"/>
      <c r="D1111" s="844"/>
      <c r="E1111" s="844"/>
      <c r="F1111" s="844"/>
    </row>
    <row r="1112" spans="2:6" ht="13.5" thickBot="1" x14ac:dyDescent="0.25">
      <c r="B1112" s="879" t="s">
        <v>28</v>
      </c>
      <c r="C1112" s="844"/>
      <c r="D1112" s="844"/>
      <c r="E1112" s="844"/>
      <c r="F1112" s="844"/>
    </row>
    <row r="1113" spans="2:6" ht="13.5" thickBot="1" x14ac:dyDescent="0.25">
      <c r="B1113" s="879" t="s">
        <v>48</v>
      </c>
      <c r="C1113" s="844"/>
      <c r="D1113" s="844"/>
      <c r="E1113" s="844"/>
      <c r="F1113" s="844"/>
    </row>
    <row r="1114" spans="2:6" ht="13.5" thickBot="1" x14ac:dyDescent="0.25">
      <c r="B1114" s="879" t="s">
        <v>42</v>
      </c>
      <c r="C1114" s="844"/>
      <c r="D1114" s="844"/>
      <c r="E1114" s="844"/>
      <c r="F1114" s="844"/>
    </row>
    <row r="1115" spans="2:6" ht="13.5" thickBot="1" x14ac:dyDescent="0.25">
      <c r="B1115" s="879" t="s">
        <v>43</v>
      </c>
      <c r="C1115" s="844"/>
      <c r="D1115" s="844"/>
      <c r="E1115" s="844"/>
      <c r="F1115" s="844"/>
    </row>
    <row r="1116" spans="2:6" ht="13.5" thickBot="1" x14ac:dyDescent="0.25">
      <c r="B1116" s="905" t="s">
        <v>61</v>
      </c>
      <c r="C1116" s="844">
        <f>C1117+C1118+C1119+C1120</f>
        <v>116791</v>
      </c>
      <c r="D1116" s="844">
        <f>D1117+D1118+D1119+D1120</f>
        <v>224666</v>
      </c>
      <c r="E1116" s="844">
        <f>E1117+E1118+E1119+E1120</f>
        <v>212541</v>
      </c>
      <c r="F1116" s="844">
        <f>F1117+F1118+F1119+F1120</f>
        <v>565563</v>
      </c>
    </row>
    <row r="1117" spans="2:6" ht="13.5" thickBot="1" x14ac:dyDescent="0.25">
      <c r="B1117" s="879" t="s">
        <v>28</v>
      </c>
      <c r="C1117" s="846">
        <v>116791</v>
      </c>
      <c r="D1117" s="844">
        <v>224666</v>
      </c>
      <c r="E1117" s="844">
        <v>212541</v>
      </c>
      <c r="F1117" s="844">
        <v>565563</v>
      </c>
    </row>
    <row r="1118" spans="2:6" ht="13.5" thickBot="1" x14ac:dyDescent="0.25">
      <c r="B1118" s="879" t="s">
        <v>48</v>
      </c>
      <c r="C1118" s="844"/>
      <c r="D1118" s="844"/>
      <c r="E1118" s="844"/>
      <c r="F1118" s="844"/>
    </row>
    <row r="1119" spans="2:6" ht="13.5" thickBot="1" x14ac:dyDescent="0.25">
      <c r="B1119" s="879" t="s">
        <v>42</v>
      </c>
      <c r="C1119" s="844"/>
      <c r="D1119" s="844"/>
      <c r="E1119" s="844"/>
      <c r="F1119" s="844"/>
    </row>
    <row r="1120" spans="2:6" ht="13.5" thickBot="1" x14ac:dyDescent="0.25">
      <c r="B1120" s="879" t="s">
        <v>43</v>
      </c>
      <c r="C1120" s="844"/>
      <c r="D1120" s="844"/>
      <c r="E1120" s="844"/>
      <c r="F1120" s="844"/>
    </row>
    <row r="1121" spans="2:6" ht="13.5" thickBot="1" x14ac:dyDescent="0.25">
      <c r="B1121" s="923" t="s">
        <v>173</v>
      </c>
      <c r="C1121" s="882">
        <f>C1117+C1111</f>
        <v>116791</v>
      </c>
      <c r="D1121" s="907">
        <f>D1117+D1111</f>
        <v>224666</v>
      </c>
      <c r="E1121" s="846">
        <f>E1117+E1111</f>
        <v>212541</v>
      </c>
      <c r="F1121" s="846">
        <f>F1117+F1111</f>
        <v>565563</v>
      </c>
    </row>
    <row r="1122" spans="2:6" ht="13.5" thickBot="1" x14ac:dyDescent="0.25">
      <c r="B1122" s="913" t="s">
        <v>978</v>
      </c>
      <c r="C1122" s="1328" t="s">
        <v>1745</v>
      </c>
      <c r="D1122" s="1329"/>
      <c r="E1122" s="1329"/>
      <c r="F1122" s="1330"/>
    </row>
    <row r="1123" spans="2:6" ht="48.75" thickBot="1" x14ac:dyDescent="0.25">
      <c r="B1123" s="858" t="s">
        <v>174</v>
      </c>
      <c r="C1123" s="899" t="s">
        <v>1746</v>
      </c>
      <c r="D1123" s="899" t="s">
        <v>1747</v>
      </c>
      <c r="E1123" s="916"/>
      <c r="F1123" s="916"/>
    </row>
    <row r="1124" spans="2:6" ht="13.5" thickBot="1" x14ac:dyDescent="0.25">
      <c r="B1124" s="828" t="s">
        <v>9</v>
      </c>
      <c r="C1124" s="1278" t="s">
        <v>1748</v>
      </c>
      <c r="D1124" s="1279"/>
      <c r="E1124" s="1279"/>
      <c r="F1124" s="1269"/>
    </row>
    <row r="1125" spans="2:6" ht="13.5" thickBot="1" x14ac:dyDescent="0.25">
      <c r="B1125" s="828" t="s">
        <v>13</v>
      </c>
      <c r="C1125" s="1244" t="s">
        <v>127</v>
      </c>
      <c r="D1125" s="1245"/>
      <c r="E1125" s="1245"/>
      <c r="F1125" s="1246"/>
    </row>
    <row r="1126" spans="2:6" x14ac:dyDescent="0.2">
      <c r="B1126" s="1236"/>
      <c r="C1126" s="836">
        <v>2019</v>
      </c>
      <c r="D1126" s="836">
        <v>2020</v>
      </c>
      <c r="E1126" s="836">
        <v>2021</v>
      </c>
      <c r="F1126" s="836">
        <v>2022</v>
      </c>
    </row>
    <row r="1127" spans="2:6" ht="13.5" thickBot="1" x14ac:dyDescent="0.25">
      <c r="B1127" s="1237"/>
      <c r="C1127" s="837" t="s">
        <v>5</v>
      </c>
      <c r="D1127" s="837" t="s">
        <v>6</v>
      </c>
      <c r="E1127" s="837" t="s">
        <v>6</v>
      </c>
      <c r="F1127" s="837" t="s">
        <v>6</v>
      </c>
    </row>
    <row r="1128" spans="2:6" ht="13.5" thickBot="1" x14ac:dyDescent="0.25">
      <c r="B1128" s="828" t="s">
        <v>8</v>
      </c>
      <c r="C1128" s="860">
        <v>0.02</v>
      </c>
      <c r="D1128" s="860">
        <v>0</v>
      </c>
      <c r="E1128" s="860">
        <v>0</v>
      </c>
      <c r="F1128" s="860">
        <v>0</v>
      </c>
    </row>
    <row r="1129" spans="2:6" ht="13.5" thickBot="1" x14ac:dyDescent="0.25">
      <c r="B1129" s="828" t="s">
        <v>14</v>
      </c>
      <c r="C1129" s="840">
        <v>16365</v>
      </c>
      <c r="D1129" s="839">
        <v>0</v>
      </c>
      <c r="E1129" s="839">
        <f>E1143</f>
        <v>0</v>
      </c>
      <c r="F1129" s="839">
        <f>F1143</f>
        <v>0</v>
      </c>
    </row>
    <row r="1130" spans="2:6" ht="13.5" thickBot="1" x14ac:dyDescent="0.25">
      <c r="B1130" s="828" t="s">
        <v>20</v>
      </c>
      <c r="C1130" s="839">
        <f>C1129/C1128</f>
        <v>818250</v>
      </c>
      <c r="D1130" s="839" t="e">
        <f>D1129/D1128</f>
        <v>#DIV/0!</v>
      </c>
      <c r="E1130" s="839" t="e">
        <f>E1129/E1128</f>
        <v>#DIV/0!</v>
      </c>
      <c r="F1130" s="839" t="e">
        <f>F1129/F1128</f>
        <v>#DIV/0!</v>
      </c>
    </row>
    <row r="1131" spans="2:6" ht="13.5" thickBot="1" x14ac:dyDescent="0.25">
      <c r="B1131" s="828" t="s">
        <v>15</v>
      </c>
      <c r="C1131" s="841" t="s">
        <v>19</v>
      </c>
      <c r="D1131" s="842">
        <f>D1128/C1128-1</f>
        <v>-1</v>
      </c>
      <c r="E1131" s="842" t="e">
        <f t="shared" ref="E1131:F1133" si="37">E1128/D1128-1</f>
        <v>#DIV/0!</v>
      </c>
      <c r="F1131" s="842" t="e">
        <f t="shared" si="37"/>
        <v>#DIV/0!</v>
      </c>
    </row>
    <row r="1132" spans="2:6" ht="13.5" thickBot="1" x14ac:dyDescent="0.25">
      <c r="B1132" s="828" t="s">
        <v>16</v>
      </c>
      <c r="C1132" s="841" t="s">
        <v>19</v>
      </c>
      <c r="D1132" s="842">
        <f>D1129/C1129-1</f>
        <v>-1</v>
      </c>
      <c r="E1132" s="842" t="e">
        <f t="shared" si="37"/>
        <v>#DIV/0!</v>
      </c>
      <c r="F1132" s="842" t="e">
        <f t="shared" si="37"/>
        <v>#DIV/0!</v>
      </c>
    </row>
    <row r="1133" spans="2:6" ht="13.5" thickBot="1" x14ac:dyDescent="0.25">
      <c r="B1133" s="828" t="s">
        <v>17</v>
      </c>
      <c r="C1133" s="841" t="s">
        <v>19</v>
      </c>
      <c r="D1133" s="842" t="e">
        <f>D1130/C1130-1</f>
        <v>#DIV/0!</v>
      </c>
      <c r="E1133" s="842" t="e">
        <f t="shared" si="37"/>
        <v>#DIV/0!</v>
      </c>
      <c r="F1133" s="842" t="e">
        <f t="shared" si="37"/>
        <v>#DIV/0!</v>
      </c>
    </row>
    <row r="1134" spans="2:6" ht="13.5" thickBot="1" x14ac:dyDescent="0.25">
      <c r="B1134" s="1247" t="s">
        <v>1749</v>
      </c>
      <c r="C1134" s="1248"/>
      <c r="D1134" s="1248"/>
      <c r="E1134" s="1248"/>
      <c r="F1134" s="1249"/>
    </row>
    <row r="1135" spans="2:6" x14ac:dyDescent="0.2">
      <c r="B1135" s="1236"/>
      <c r="C1135" s="836">
        <v>2019</v>
      </c>
      <c r="D1135" s="836">
        <v>2020</v>
      </c>
      <c r="E1135" s="836">
        <v>2021</v>
      </c>
      <c r="F1135" s="836">
        <v>2022</v>
      </c>
    </row>
    <row r="1136" spans="2:6" ht="13.5" thickBot="1" x14ac:dyDescent="0.25">
      <c r="B1136" s="1237"/>
      <c r="C1136" s="837" t="s">
        <v>5</v>
      </c>
      <c r="D1136" s="837" t="s">
        <v>6</v>
      </c>
      <c r="E1136" s="837" t="s">
        <v>6</v>
      </c>
      <c r="F1136" s="837" t="s">
        <v>6</v>
      </c>
    </row>
    <row r="1137" spans="2:6" ht="13.5" thickBot="1" x14ac:dyDescent="0.25">
      <c r="B1137" s="905" t="s">
        <v>59</v>
      </c>
      <c r="C1137" s="844"/>
      <c r="D1137" s="844"/>
      <c r="E1137" s="844"/>
      <c r="F1137" s="844"/>
    </row>
    <row r="1138" spans="2:6" ht="13.5" thickBot="1" x14ac:dyDescent="0.25">
      <c r="B1138" s="879" t="s">
        <v>28</v>
      </c>
      <c r="C1138" s="844"/>
      <c r="D1138" s="844"/>
      <c r="E1138" s="844"/>
      <c r="F1138" s="844"/>
    </row>
    <row r="1139" spans="2:6" ht="13.5" thickBot="1" x14ac:dyDescent="0.25">
      <c r="B1139" s="879" t="s">
        <v>48</v>
      </c>
      <c r="C1139" s="844"/>
      <c r="D1139" s="844"/>
      <c r="E1139" s="844"/>
      <c r="F1139" s="844"/>
    </row>
    <row r="1140" spans="2:6" ht="13.5" thickBot="1" x14ac:dyDescent="0.25">
      <c r="B1140" s="879" t="s">
        <v>42</v>
      </c>
      <c r="C1140" s="844"/>
      <c r="D1140" s="844"/>
      <c r="E1140" s="844"/>
      <c r="F1140" s="844"/>
    </row>
    <row r="1141" spans="2:6" ht="13.5" thickBot="1" x14ac:dyDescent="0.25">
      <c r="B1141" s="879" t="s">
        <v>43</v>
      </c>
      <c r="C1141" s="844"/>
      <c r="D1141" s="844"/>
      <c r="E1141" s="844"/>
      <c r="F1141" s="844"/>
    </row>
    <row r="1142" spans="2:6" ht="13.5" thickBot="1" x14ac:dyDescent="0.25">
      <c r="B1142" s="905" t="s">
        <v>61</v>
      </c>
      <c r="C1142" s="844">
        <f>SUM(C1143:C1146)</f>
        <v>16365</v>
      </c>
      <c r="D1142" s="844">
        <f>SUM(D1143:D1146)</f>
        <v>0</v>
      </c>
      <c r="E1142" s="844">
        <f>SUM(E1143:E1146)</f>
        <v>0</v>
      </c>
      <c r="F1142" s="844">
        <f>SUM(F1143:F1146)</f>
        <v>0</v>
      </c>
    </row>
    <row r="1143" spans="2:6" ht="13.5" thickBot="1" x14ac:dyDescent="0.25">
      <c r="B1143" s="879" t="s">
        <v>28</v>
      </c>
      <c r="C1143" s="846">
        <v>16365</v>
      </c>
      <c r="D1143" s="844">
        <v>0</v>
      </c>
      <c r="E1143" s="844">
        <v>0</v>
      </c>
      <c r="F1143" s="844">
        <v>0</v>
      </c>
    </row>
    <row r="1144" spans="2:6" ht="13.5" thickBot="1" x14ac:dyDescent="0.25">
      <c r="B1144" s="879" t="s">
        <v>48</v>
      </c>
      <c r="C1144" s="844"/>
      <c r="D1144" s="844"/>
      <c r="E1144" s="844"/>
      <c r="F1144" s="844"/>
    </row>
    <row r="1145" spans="2:6" ht="13.5" thickBot="1" x14ac:dyDescent="0.25">
      <c r="B1145" s="879" t="s">
        <v>42</v>
      </c>
      <c r="C1145" s="844"/>
      <c r="D1145" s="844"/>
      <c r="E1145" s="844"/>
      <c r="F1145" s="844"/>
    </row>
    <row r="1146" spans="2:6" ht="13.5" thickBot="1" x14ac:dyDescent="0.25">
      <c r="B1146" s="879" t="s">
        <v>43</v>
      </c>
      <c r="C1146" s="844"/>
      <c r="D1146" s="844"/>
      <c r="E1146" s="844"/>
      <c r="F1146" s="844"/>
    </row>
    <row r="1147" spans="2:6" ht="13.5" thickBot="1" x14ac:dyDescent="0.25">
      <c r="B1147" s="912" t="s">
        <v>175</v>
      </c>
      <c r="C1147" s="915">
        <f>C1143+C1137</f>
        <v>16365</v>
      </c>
      <c r="D1147" s="907">
        <f>D1143+D1137</f>
        <v>0</v>
      </c>
      <c r="E1147" s="907">
        <f>E1143+E1137</f>
        <v>0</v>
      </c>
      <c r="F1147" s="907">
        <f>F1143+F1137</f>
        <v>0</v>
      </c>
    </row>
    <row r="1148" spans="2:6" ht="48.75" thickBot="1" x14ac:dyDescent="0.25">
      <c r="B1148" s="858" t="s">
        <v>176</v>
      </c>
      <c r="C1148" s="899" t="s">
        <v>1750</v>
      </c>
      <c r="D1148" s="899" t="s">
        <v>1751</v>
      </c>
      <c r="E1148" s="916"/>
      <c r="F1148" s="916"/>
    </row>
    <row r="1149" spans="2:6" ht="67.5" customHeight="1" thickBot="1" x14ac:dyDescent="0.25">
      <c r="B1149" s="828" t="s">
        <v>9</v>
      </c>
      <c r="C1149" s="1316" t="s">
        <v>1752</v>
      </c>
      <c r="D1149" s="1317"/>
      <c r="E1149" s="1317"/>
      <c r="F1149" s="1318"/>
    </row>
    <row r="1150" spans="2:6" ht="13.5" thickBot="1" x14ac:dyDescent="0.25">
      <c r="B1150" s="828" t="s">
        <v>13</v>
      </c>
      <c r="C1150" s="1244" t="s">
        <v>67</v>
      </c>
      <c r="D1150" s="1245"/>
      <c r="E1150" s="1245"/>
      <c r="F1150" s="1246"/>
    </row>
    <row r="1151" spans="2:6" x14ac:dyDescent="0.2">
      <c r="B1151" s="1236"/>
      <c r="C1151" s="836">
        <v>2019</v>
      </c>
      <c r="D1151" s="836">
        <v>2020</v>
      </c>
      <c r="E1151" s="836">
        <v>2021</v>
      </c>
      <c r="F1151" s="836">
        <v>2022</v>
      </c>
    </row>
    <row r="1152" spans="2:6" ht="13.5" thickBot="1" x14ac:dyDescent="0.25">
      <c r="B1152" s="1237"/>
      <c r="C1152" s="837" t="s">
        <v>5</v>
      </c>
      <c r="D1152" s="837" t="s">
        <v>6</v>
      </c>
      <c r="E1152" s="837" t="s">
        <v>6</v>
      </c>
      <c r="F1152" s="837" t="s">
        <v>6</v>
      </c>
    </row>
    <row r="1153" spans="2:6" ht="13.5" thickBot="1" x14ac:dyDescent="0.25">
      <c r="B1153" s="917" t="s">
        <v>8</v>
      </c>
      <c r="C1153" s="924">
        <v>1</v>
      </c>
      <c r="D1153" s="924">
        <v>1</v>
      </c>
      <c r="E1153" s="924"/>
      <c r="F1153" s="924"/>
    </row>
    <row r="1154" spans="2:6" ht="13.5" thickBot="1" x14ac:dyDescent="0.25">
      <c r="B1154" s="828" t="s">
        <v>14</v>
      </c>
      <c r="C1154" s="840">
        <v>38832</v>
      </c>
      <c r="D1154" s="839">
        <v>65723</v>
      </c>
      <c r="E1154" s="839"/>
      <c r="F1154" s="839">
        <f>F1168</f>
        <v>0</v>
      </c>
    </row>
    <row r="1155" spans="2:6" ht="13.5" thickBot="1" x14ac:dyDescent="0.25">
      <c r="B1155" s="828" t="s">
        <v>20</v>
      </c>
      <c r="C1155" s="839">
        <f>C1154/C1153</f>
        <v>38832</v>
      </c>
      <c r="D1155" s="839">
        <f>D1154/D1153</f>
        <v>65723</v>
      </c>
      <c r="E1155" s="839" t="e">
        <f>E1154/E1153</f>
        <v>#DIV/0!</v>
      </c>
      <c r="F1155" s="839" t="e">
        <f>F1154/F1153</f>
        <v>#DIV/0!</v>
      </c>
    </row>
    <row r="1156" spans="2:6" ht="13.5" thickBot="1" x14ac:dyDescent="0.25">
      <c r="B1156" s="828" t="s">
        <v>15</v>
      </c>
      <c r="C1156" s="841" t="s">
        <v>19</v>
      </c>
      <c r="D1156" s="842">
        <f>D1153/C1153-1</f>
        <v>0</v>
      </c>
      <c r="E1156" s="842">
        <f t="shared" ref="E1156:F1158" si="38">E1153/D1153-1</f>
        <v>-1</v>
      </c>
      <c r="F1156" s="842" t="e">
        <f t="shared" si="38"/>
        <v>#DIV/0!</v>
      </c>
    </row>
    <row r="1157" spans="2:6" ht="13.5" thickBot="1" x14ac:dyDescent="0.25">
      <c r="B1157" s="828" t="s">
        <v>16</v>
      </c>
      <c r="C1157" s="841" t="s">
        <v>19</v>
      </c>
      <c r="D1157" s="842">
        <f>D1154/C1154-1</f>
        <v>0.69249587968685611</v>
      </c>
      <c r="E1157" s="842">
        <f t="shared" si="38"/>
        <v>-1</v>
      </c>
      <c r="F1157" s="842" t="e">
        <f t="shared" si="38"/>
        <v>#DIV/0!</v>
      </c>
    </row>
    <row r="1158" spans="2:6" ht="13.5" thickBot="1" x14ac:dyDescent="0.25">
      <c r="B1158" s="828" t="s">
        <v>17</v>
      </c>
      <c r="C1158" s="841" t="s">
        <v>19</v>
      </c>
      <c r="D1158" s="842">
        <f>D1155/C1155-1</f>
        <v>0.69249587968685611</v>
      </c>
      <c r="E1158" s="842" t="e">
        <f t="shared" si="38"/>
        <v>#DIV/0!</v>
      </c>
      <c r="F1158" s="842" t="e">
        <f t="shared" si="38"/>
        <v>#DIV/0!</v>
      </c>
    </row>
    <row r="1159" spans="2:6" ht="13.5" thickBot="1" x14ac:dyDescent="0.25">
      <c r="B1159" s="1247" t="s">
        <v>1753</v>
      </c>
      <c r="C1159" s="1248"/>
      <c r="D1159" s="1248"/>
      <c r="E1159" s="1248"/>
      <c r="F1159" s="1249"/>
    </row>
    <row r="1160" spans="2:6" x14ac:dyDescent="0.2">
      <c r="B1160" s="1236"/>
      <c r="C1160" s="836">
        <v>2019</v>
      </c>
      <c r="D1160" s="836">
        <v>2020</v>
      </c>
      <c r="E1160" s="836">
        <v>2021</v>
      </c>
      <c r="F1160" s="836">
        <v>2022</v>
      </c>
    </row>
    <row r="1161" spans="2:6" ht="13.5" thickBot="1" x14ac:dyDescent="0.25">
      <c r="B1161" s="1237"/>
      <c r="C1161" s="837" t="s">
        <v>5</v>
      </c>
      <c r="D1161" s="837" t="s">
        <v>6</v>
      </c>
      <c r="E1161" s="837" t="s">
        <v>6</v>
      </c>
      <c r="F1161" s="837" t="s">
        <v>6</v>
      </c>
    </row>
    <row r="1162" spans="2:6" ht="13.5" thickBot="1" x14ac:dyDescent="0.25">
      <c r="B1162" s="905" t="s">
        <v>59</v>
      </c>
      <c r="C1162" s="844"/>
      <c r="D1162" s="844"/>
      <c r="E1162" s="844"/>
      <c r="F1162" s="844"/>
    </row>
    <row r="1163" spans="2:6" ht="13.5" thickBot="1" x14ac:dyDescent="0.25">
      <c r="B1163" s="879" t="s">
        <v>28</v>
      </c>
      <c r="C1163" s="844"/>
      <c r="D1163" s="844"/>
      <c r="E1163" s="844"/>
      <c r="F1163" s="844"/>
    </row>
    <row r="1164" spans="2:6" ht="13.5" thickBot="1" x14ac:dyDescent="0.25">
      <c r="B1164" s="879" t="s">
        <v>48</v>
      </c>
      <c r="C1164" s="844"/>
      <c r="D1164" s="844"/>
      <c r="E1164" s="844"/>
      <c r="F1164" s="844"/>
    </row>
    <row r="1165" spans="2:6" ht="13.5" thickBot="1" x14ac:dyDescent="0.25">
      <c r="B1165" s="879" t="s">
        <v>42</v>
      </c>
      <c r="C1165" s="844"/>
      <c r="D1165" s="844"/>
      <c r="E1165" s="844"/>
      <c r="F1165" s="844"/>
    </row>
    <row r="1166" spans="2:6" ht="13.5" thickBot="1" x14ac:dyDescent="0.25">
      <c r="B1166" s="879" t="s">
        <v>43</v>
      </c>
      <c r="C1166" s="844"/>
      <c r="D1166" s="844"/>
      <c r="E1166" s="844"/>
      <c r="F1166" s="844"/>
    </row>
    <row r="1167" spans="2:6" ht="13.5" thickBot="1" x14ac:dyDescent="0.25">
      <c r="B1167" s="905" t="s">
        <v>61</v>
      </c>
      <c r="C1167" s="844">
        <f>SUM(C1168:C1171)</f>
        <v>38832</v>
      </c>
      <c r="D1167" s="844">
        <f>SUM(D1168:D1171)</f>
        <v>65723</v>
      </c>
      <c r="E1167" s="844">
        <f>SUM(E1168:E1171)</f>
        <v>0</v>
      </c>
      <c r="F1167" s="844">
        <f>SUM(F1168:F1171)</f>
        <v>0</v>
      </c>
    </row>
    <row r="1168" spans="2:6" ht="13.5" thickBot="1" x14ac:dyDescent="0.25">
      <c r="B1168" s="879" t="s">
        <v>28</v>
      </c>
      <c r="C1168" s="846">
        <v>38832</v>
      </c>
      <c r="D1168" s="844">
        <v>65723</v>
      </c>
      <c r="E1168" s="844">
        <v>0</v>
      </c>
      <c r="F1168" s="844">
        <v>0</v>
      </c>
    </row>
    <row r="1169" spans="2:6" ht="13.5" thickBot="1" x14ac:dyDescent="0.25">
      <c r="B1169" s="879" t="s">
        <v>48</v>
      </c>
      <c r="C1169" s="846"/>
      <c r="D1169" s="844"/>
      <c r="E1169" s="844"/>
      <c r="F1169" s="844"/>
    </row>
    <row r="1170" spans="2:6" ht="13.5" thickBot="1" x14ac:dyDescent="0.25">
      <c r="B1170" s="879" t="s">
        <v>42</v>
      </c>
      <c r="C1170" s="846"/>
      <c r="D1170" s="844"/>
      <c r="E1170" s="844"/>
      <c r="F1170" s="844"/>
    </row>
    <row r="1171" spans="2:6" ht="13.5" thickBot="1" x14ac:dyDescent="0.25">
      <c r="B1171" s="906" t="s">
        <v>43</v>
      </c>
      <c r="C1171" s="907"/>
      <c r="D1171" s="908"/>
      <c r="E1171" s="908"/>
      <c r="F1171" s="908"/>
    </row>
    <row r="1172" spans="2:6" ht="13.5" thickBot="1" x14ac:dyDescent="0.25">
      <c r="B1172" s="909" t="s">
        <v>177</v>
      </c>
      <c r="C1172" s="910">
        <f>C1168+C1162</f>
        <v>38832</v>
      </c>
      <c r="D1172" s="925">
        <f>D1168+D1162</f>
        <v>65723</v>
      </c>
      <c r="E1172" s="911">
        <f>E1168+E1162</f>
        <v>0</v>
      </c>
      <c r="F1172" s="911">
        <f>F1168+F1162</f>
        <v>0</v>
      </c>
    </row>
    <row r="1173" spans="2:6" ht="36.75" thickBot="1" x14ac:dyDescent="0.25">
      <c r="B1173" s="858" t="s">
        <v>178</v>
      </c>
      <c r="C1173" s="899" t="s">
        <v>1754</v>
      </c>
      <c r="D1173" s="899" t="s">
        <v>1755</v>
      </c>
      <c r="E1173" s="916"/>
      <c r="F1173" s="916"/>
    </row>
    <row r="1174" spans="2:6" ht="13.5" thickBot="1" x14ac:dyDescent="0.25">
      <c r="B1174" s="828" t="s">
        <v>9</v>
      </c>
      <c r="C1174" s="1278" t="s">
        <v>1748</v>
      </c>
      <c r="D1174" s="1279"/>
      <c r="E1174" s="1279"/>
      <c r="F1174" s="1269"/>
    </row>
    <row r="1175" spans="2:6" ht="13.5" thickBot="1" x14ac:dyDescent="0.25">
      <c r="B1175" s="828" t="s">
        <v>13</v>
      </c>
      <c r="C1175" s="1244" t="s">
        <v>127</v>
      </c>
      <c r="D1175" s="1245"/>
      <c r="E1175" s="1245"/>
      <c r="F1175" s="1246"/>
    </row>
    <row r="1176" spans="2:6" x14ac:dyDescent="0.2">
      <c r="B1176" s="1236"/>
      <c r="C1176" s="836">
        <v>2019</v>
      </c>
      <c r="D1176" s="836">
        <v>2020</v>
      </c>
      <c r="E1176" s="836">
        <v>2021</v>
      </c>
      <c r="F1176" s="836">
        <v>2022</v>
      </c>
    </row>
    <row r="1177" spans="2:6" ht="13.5" thickBot="1" x14ac:dyDescent="0.25">
      <c r="B1177" s="1237"/>
      <c r="C1177" s="837" t="s">
        <v>5</v>
      </c>
      <c r="D1177" s="837" t="s">
        <v>6</v>
      </c>
      <c r="E1177" s="837" t="s">
        <v>6</v>
      </c>
      <c r="F1177" s="837" t="s">
        <v>6</v>
      </c>
    </row>
    <row r="1178" spans="2:6" ht="13.5" thickBot="1" x14ac:dyDescent="0.25">
      <c r="B1178" s="828" t="s">
        <v>8</v>
      </c>
      <c r="C1178" s="860">
        <v>1.5</v>
      </c>
      <c r="D1178" s="860"/>
      <c r="E1178" s="860">
        <v>0</v>
      </c>
      <c r="F1178" s="860">
        <v>0</v>
      </c>
    </row>
    <row r="1179" spans="2:6" ht="13.5" thickBot="1" x14ac:dyDescent="0.25">
      <c r="B1179" s="828" t="s">
        <v>14</v>
      </c>
      <c r="C1179" s="840">
        <v>122591</v>
      </c>
      <c r="D1179" s="839"/>
      <c r="E1179" s="839">
        <f>E1193</f>
        <v>0</v>
      </c>
      <c r="F1179" s="839">
        <f>F1193</f>
        <v>0</v>
      </c>
    </row>
    <row r="1180" spans="2:6" ht="13.5" thickBot="1" x14ac:dyDescent="0.25">
      <c r="B1180" s="828" t="s">
        <v>20</v>
      </c>
      <c r="C1180" s="839">
        <f>C1179/C1178</f>
        <v>81727.333333333328</v>
      </c>
      <c r="D1180" s="839" t="e">
        <f>D1179/D1178</f>
        <v>#DIV/0!</v>
      </c>
      <c r="E1180" s="839" t="e">
        <f>E1179/E1178</f>
        <v>#DIV/0!</v>
      </c>
      <c r="F1180" s="839" t="e">
        <f>F1179/F1178</f>
        <v>#DIV/0!</v>
      </c>
    </row>
    <row r="1181" spans="2:6" ht="13.5" thickBot="1" x14ac:dyDescent="0.25">
      <c r="B1181" s="828" t="s">
        <v>15</v>
      </c>
      <c r="C1181" s="841" t="s">
        <v>19</v>
      </c>
      <c r="D1181" s="842">
        <f>D1178/C1178-1</f>
        <v>-1</v>
      </c>
      <c r="E1181" s="842" t="e">
        <f t="shared" ref="E1181:F1183" si="39">E1178/D1178-1</f>
        <v>#DIV/0!</v>
      </c>
      <c r="F1181" s="842" t="e">
        <f t="shared" si="39"/>
        <v>#DIV/0!</v>
      </c>
    </row>
    <row r="1182" spans="2:6" ht="13.5" thickBot="1" x14ac:dyDescent="0.25">
      <c r="B1182" s="828" t="s">
        <v>16</v>
      </c>
      <c r="C1182" s="841" t="s">
        <v>19</v>
      </c>
      <c r="D1182" s="842">
        <f>D1179/C1179-1</f>
        <v>-1</v>
      </c>
      <c r="E1182" s="842" t="e">
        <f t="shared" si="39"/>
        <v>#DIV/0!</v>
      </c>
      <c r="F1182" s="842" t="e">
        <f t="shared" si="39"/>
        <v>#DIV/0!</v>
      </c>
    </row>
    <row r="1183" spans="2:6" ht="13.5" thickBot="1" x14ac:dyDescent="0.25">
      <c r="B1183" s="828" t="s">
        <v>17</v>
      </c>
      <c r="C1183" s="841" t="s">
        <v>19</v>
      </c>
      <c r="D1183" s="842" t="e">
        <f>D1180/C1180-1</f>
        <v>#DIV/0!</v>
      </c>
      <c r="E1183" s="842" t="e">
        <f t="shared" si="39"/>
        <v>#DIV/0!</v>
      </c>
      <c r="F1183" s="842" t="e">
        <f t="shared" si="39"/>
        <v>#DIV/0!</v>
      </c>
    </row>
    <row r="1184" spans="2:6" ht="13.5" thickBot="1" x14ac:dyDescent="0.25">
      <c r="B1184" s="1247" t="s">
        <v>1756</v>
      </c>
      <c r="C1184" s="1248"/>
      <c r="D1184" s="1248"/>
      <c r="E1184" s="1248"/>
      <c r="F1184" s="1249"/>
    </row>
    <row r="1185" spans="2:6" x14ac:dyDescent="0.2">
      <c r="B1185" s="1236"/>
      <c r="C1185" s="836">
        <v>2019</v>
      </c>
      <c r="D1185" s="836">
        <v>2020</v>
      </c>
      <c r="E1185" s="836">
        <v>2021</v>
      </c>
      <c r="F1185" s="836">
        <v>2022</v>
      </c>
    </row>
    <row r="1186" spans="2:6" ht="13.5" thickBot="1" x14ac:dyDescent="0.25">
      <c r="B1186" s="1237"/>
      <c r="C1186" s="837" t="s">
        <v>5</v>
      </c>
      <c r="D1186" s="837" t="s">
        <v>6</v>
      </c>
      <c r="E1186" s="837" t="s">
        <v>6</v>
      </c>
      <c r="F1186" s="837" t="s">
        <v>6</v>
      </c>
    </row>
    <row r="1187" spans="2:6" ht="13.5" thickBot="1" x14ac:dyDescent="0.25">
      <c r="B1187" s="905" t="s">
        <v>59</v>
      </c>
      <c r="C1187" s="844"/>
      <c r="D1187" s="844"/>
      <c r="E1187" s="844"/>
      <c r="F1187" s="844"/>
    </row>
    <row r="1188" spans="2:6" ht="13.5" thickBot="1" x14ac:dyDescent="0.25">
      <c r="B1188" s="879" t="s">
        <v>28</v>
      </c>
      <c r="C1188" s="844"/>
      <c r="D1188" s="844"/>
      <c r="E1188" s="844"/>
      <c r="F1188" s="844"/>
    </row>
    <row r="1189" spans="2:6" ht="13.5" thickBot="1" x14ac:dyDescent="0.25">
      <c r="B1189" s="879" t="s">
        <v>48</v>
      </c>
      <c r="C1189" s="844"/>
      <c r="D1189" s="844"/>
      <c r="E1189" s="844"/>
      <c r="F1189" s="844"/>
    </row>
    <row r="1190" spans="2:6" ht="13.5" thickBot="1" x14ac:dyDescent="0.25">
      <c r="B1190" s="879" t="s">
        <v>42</v>
      </c>
      <c r="C1190" s="844"/>
      <c r="D1190" s="844"/>
      <c r="E1190" s="844"/>
      <c r="F1190" s="844"/>
    </row>
    <row r="1191" spans="2:6" ht="13.5" thickBot="1" x14ac:dyDescent="0.25">
      <c r="B1191" s="879" t="s">
        <v>43</v>
      </c>
      <c r="C1191" s="844"/>
      <c r="D1191" s="844"/>
      <c r="E1191" s="844"/>
      <c r="F1191" s="844"/>
    </row>
    <row r="1192" spans="2:6" ht="13.5" thickBot="1" x14ac:dyDescent="0.25">
      <c r="B1192" s="905" t="s">
        <v>61</v>
      </c>
      <c r="C1192" s="844">
        <f>SUM(C1193:C1196)</f>
        <v>122591</v>
      </c>
      <c r="D1192" s="844">
        <f>SUM(D1193:D1196)</f>
        <v>0</v>
      </c>
      <c r="E1192" s="844">
        <f>SUM(E1193:E1196)</f>
        <v>0</v>
      </c>
      <c r="F1192" s="844">
        <f>SUM(F1193:F1196)</f>
        <v>0</v>
      </c>
    </row>
    <row r="1193" spans="2:6" ht="13.5" thickBot="1" x14ac:dyDescent="0.25">
      <c r="B1193" s="879" t="s">
        <v>28</v>
      </c>
      <c r="C1193" s="846">
        <v>122591</v>
      </c>
      <c r="D1193" s="844">
        <v>0</v>
      </c>
      <c r="E1193" s="844">
        <v>0</v>
      </c>
      <c r="F1193" s="844">
        <v>0</v>
      </c>
    </row>
    <row r="1194" spans="2:6" ht="13.5" thickBot="1" x14ac:dyDescent="0.25">
      <c r="B1194" s="879" t="s">
        <v>48</v>
      </c>
      <c r="C1194" s="844"/>
      <c r="D1194" s="844"/>
      <c r="E1194" s="844"/>
      <c r="F1194" s="844"/>
    </row>
    <row r="1195" spans="2:6" ht="13.5" thickBot="1" x14ac:dyDescent="0.25">
      <c r="B1195" s="879" t="s">
        <v>42</v>
      </c>
      <c r="C1195" s="844"/>
      <c r="D1195" s="844"/>
      <c r="E1195" s="844"/>
      <c r="F1195" s="844"/>
    </row>
    <row r="1196" spans="2:6" ht="13.5" thickBot="1" x14ac:dyDescent="0.25">
      <c r="B1196" s="906" t="s">
        <v>43</v>
      </c>
      <c r="C1196" s="908"/>
      <c r="D1196" s="908"/>
      <c r="E1196" s="908"/>
      <c r="F1196" s="908"/>
    </row>
    <row r="1197" spans="2:6" ht="13.5" thickBot="1" x14ac:dyDescent="0.25">
      <c r="B1197" s="909" t="s">
        <v>179</v>
      </c>
      <c r="C1197" s="910">
        <f>C1193+C1187</f>
        <v>122591</v>
      </c>
      <c r="D1197" s="911">
        <f>D1193+D1187</f>
        <v>0</v>
      </c>
      <c r="E1197" s="911">
        <f>E1193+E1187</f>
        <v>0</v>
      </c>
      <c r="F1197" s="911">
        <f>F1193+F1187</f>
        <v>0</v>
      </c>
    </row>
    <row r="1198" spans="2:6" ht="48.75" thickBot="1" x14ac:dyDescent="0.25">
      <c r="B1198" s="858" t="s">
        <v>180</v>
      </c>
      <c r="C1198" s="899" t="s">
        <v>1757</v>
      </c>
      <c r="D1198" s="899" t="s">
        <v>1758</v>
      </c>
      <c r="E1198" s="916"/>
      <c r="F1198" s="916"/>
    </row>
    <row r="1199" spans="2:6" ht="13.5" thickBot="1" x14ac:dyDescent="0.25">
      <c r="B1199" s="828" t="s">
        <v>9</v>
      </c>
      <c r="C1199" s="1316" t="s">
        <v>1759</v>
      </c>
      <c r="D1199" s="1317"/>
      <c r="E1199" s="1317"/>
      <c r="F1199" s="1318"/>
    </row>
    <row r="1200" spans="2:6" ht="13.5" thickBot="1" x14ac:dyDescent="0.25">
      <c r="B1200" s="828" t="s">
        <v>13</v>
      </c>
      <c r="C1200" s="1244" t="s">
        <v>1679</v>
      </c>
      <c r="D1200" s="1245"/>
      <c r="E1200" s="1245"/>
      <c r="F1200" s="1246"/>
    </row>
    <row r="1201" spans="2:6" x14ac:dyDescent="0.2">
      <c r="B1201" s="1236"/>
      <c r="C1201" s="836">
        <v>2019</v>
      </c>
      <c r="D1201" s="836">
        <v>2020</v>
      </c>
      <c r="E1201" s="836">
        <v>2021</v>
      </c>
      <c r="F1201" s="836">
        <v>2022</v>
      </c>
    </row>
    <row r="1202" spans="2:6" ht="13.5" thickBot="1" x14ac:dyDescent="0.25">
      <c r="B1202" s="1237"/>
      <c r="C1202" s="837" t="s">
        <v>5</v>
      </c>
      <c r="D1202" s="837" t="s">
        <v>6</v>
      </c>
      <c r="E1202" s="837" t="s">
        <v>6</v>
      </c>
      <c r="F1202" s="837" t="s">
        <v>6</v>
      </c>
    </row>
    <row r="1203" spans="2:6" ht="13.5" thickBot="1" x14ac:dyDescent="0.25">
      <c r="B1203" s="828" t="s">
        <v>8</v>
      </c>
      <c r="C1203" s="860">
        <v>1.18</v>
      </c>
      <c r="D1203" s="860">
        <v>0.09</v>
      </c>
      <c r="E1203" s="860">
        <v>0</v>
      </c>
      <c r="F1203" s="860">
        <v>0</v>
      </c>
    </row>
    <row r="1204" spans="2:6" ht="13.5" thickBot="1" x14ac:dyDescent="0.25">
      <c r="B1204" s="828" t="s">
        <v>14</v>
      </c>
      <c r="C1204" s="840">
        <v>670000</v>
      </c>
      <c r="D1204" s="839">
        <v>50000</v>
      </c>
      <c r="E1204" s="839">
        <v>0</v>
      </c>
      <c r="F1204" s="839">
        <v>0</v>
      </c>
    </row>
    <row r="1205" spans="2:6" ht="13.5" thickBot="1" x14ac:dyDescent="0.25">
      <c r="B1205" s="828" t="s">
        <v>20</v>
      </c>
      <c r="C1205" s="839">
        <f>C1204/C1203</f>
        <v>567796.6101694915</v>
      </c>
      <c r="D1205" s="839">
        <f>D1204/D1203</f>
        <v>555555.55555555562</v>
      </c>
      <c r="E1205" s="839" t="e">
        <f>E1204/E1203</f>
        <v>#DIV/0!</v>
      </c>
      <c r="F1205" s="839" t="e">
        <f>F1204/F1203</f>
        <v>#DIV/0!</v>
      </c>
    </row>
    <row r="1206" spans="2:6" ht="13.5" thickBot="1" x14ac:dyDescent="0.25">
      <c r="B1206" s="828" t="s">
        <v>15</v>
      </c>
      <c r="C1206" s="841" t="s">
        <v>19</v>
      </c>
      <c r="D1206" s="842">
        <f>D1203/C1203-1</f>
        <v>-0.92372881355932202</v>
      </c>
      <c r="E1206" s="842">
        <f t="shared" ref="E1206:F1208" si="40">E1203/D1203-1</f>
        <v>-1</v>
      </c>
      <c r="F1206" s="842" t="e">
        <f t="shared" si="40"/>
        <v>#DIV/0!</v>
      </c>
    </row>
    <row r="1207" spans="2:6" ht="13.5" thickBot="1" x14ac:dyDescent="0.25">
      <c r="B1207" s="828" t="s">
        <v>16</v>
      </c>
      <c r="C1207" s="841" t="s">
        <v>19</v>
      </c>
      <c r="D1207" s="842">
        <f>D1204/C1204-1</f>
        <v>-0.92537313432835822</v>
      </c>
      <c r="E1207" s="842">
        <f t="shared" si="40"/>
        <v>-1</v>
      </c>
      <c r="F1207" s="842" t="e">
        <f t="shared" si="40"/>
        <v>#DIV/0!</v>
      </c>
    </row>
    <row r="1208" spans="2:6" ht="13.5" thickBot="1" x14ac:dyDescent="0.25">
      <c r="B1208" s="828" t="s">
        <v>17</v>
      </c>
      <c r="C1208" s="841" t="s">
        <v>19</v>
      </c>
      <c r="D1208" s="842">
        <f>D1205/C1205-1</f>
        <v>-2.1558872305140753E-2</v>
      </c>
      <c r="E1208" s="842" t="e">
        <f t="shared" si="40"/>
        <v>#DIV/0!</v>
      </c>
      <c r="F1208" s="842" t="e">
        <f t="shared" si="40"/>
        <v>#DIV/0!</v>
      </c>
    </row>
    <row r="1209" spans="2:6" ht="13.5" thickBot="1" x14ac:dyDescent="0.25">
      <c r="B1209" s="1247" t="s">
        <v>1760</v>
      </c>
      <c r="C1209" s="1248"/>
      <c r="D1209" s="1248"/>
      <c r="E1209" s="1248"/>
      <c r="F1209" s="1249"/>
    </row>
    <row r="1210" spans="2:6" x14ac:dyDescent="0.2">
      <c r="B1210" s="1236"/>
      <c r="C1210" s="836">
        <v>2019</v>
      </c>
      <c r="D1210" s="836">
        <v>2020</v>
      </c>
      <c r="E1210" s="836">
        <v>2021</v>
      </c>
      <c r="F1210" s="836">
        <v>2022</v>
      </c>
    </row>
    <row r="1211" spans="2:6" ht="13.5" thickBot="1" x14ac:dyDescent="0.25">
      <c r="B1211" s="1237"/>
      <c r="C1211" s="837" t="s">
        <v>5</v>
      </c>
      <c r="D1211" s="837" t="s">
        <v>6</v>
      </c>
      <c r="E1211" s="837" t="s">
        <v>6</v>
      </c>
      <c r="F1211" s="837" t="s">
        <v>6</v>
      </c>
    </row>
    <row r="1212" spans="2:6" ht="13.5" thickBot="1" x14ac:dyDescent="0.25">
      <c r="B1212" s="905" t="s">
        <v>59</v>
      </c>
      <c r="C1212" s="844"/>
      <c r="D1212" s="844"/>
      <c r="E1212" s="844"/>
      <c r="F1212" s="844"/>
    </row>
    <row r="1213" spans="2:6" ht="13.5" thickBot="1" x14ac:dyDescent="0.25">
      <c r="B1213" s="879" t="s">
        <v>28</v>
      </c>
      <c r="C1213" s="844"/>
      <c r="D1213" s="844"/>
      <c r="E1213" s="844"/>
      <c r="F1213" s="844"/>
    </row>
    <row r="1214" spans="2:6" ht="13.5" thickBot="1" x14ac:dyDescent="0.25">
      <c r="B1214" s="879" t="s">
        <v>48</v>
      </c>
      <c r="C1214" s="844"/>
      <c r="D1214" s="844"/>
      <c r="E1214" s="844"/>
      <c r="F1214" s="844"/>
    </row>
    <row r="1215" spans="2:6" ht="13.5" thickBot="1" x14ac:dyDescent="0.25">
      <c r="B1215" s="879" t="s">
        <v>42</v>
      </c>
      <c r="C1215" s="844"/>
      <c r="D1215" s="844"/>
      <c r="E1215" s="844"/>
      <c r="F1215" s="844"/>
    </row>
    <row r="1216" spans="2:6" ht="13.5" thickBot="1" x14ac:dyDescent="0.25">
      <c r="B1216" s="879" t="s">
        <v>43</v>
      </c>
      <c r="C1216" s="844"/>
      <c r="D1216" s="844"/>
      <c r="E1216" s="844"/>
      <c r="F1216" s="844"/>
    </row>
    <row r="1217" spans="2:6" ht="13.5" thickBot="1" x14ac:dyDescent="0.25">
      <c r="B1217" s="905" t="s">
        <v>61</v>
      </c>
      <c r="C1217" s="844">
        <f>C1218+C1219+C1220+C1221</f>
        <v>670000</v>
      </c>
      <c r="D1217" s="844">
        <f>D1218+D1219+D1220+D1221</f>
        <v>50000</v>
      </c>
      <c r="E1217" s="844">
        <f>E1218+E1219+E1220+E1221</f>
        <v>0</v>
      </c>
      <c r="F1217" s="844">
        <f>F1218+F1219+F1220+F1221</f>
        <v>0</v>
      </c>
    </row>
    <row r="1218" spans="2:6" ht="13.5" thickBot="1" x14ac:dyDescent="0.25">
      <c r="B1218" s="879" t="s">
        <v>28</v>
      </c>
      <c r="C1218" s="846">
        <v>670000</v>
      </c>
      <c r="D1218" s="844">
        <v>50000</v>
      </c>
      <c r="E1218" s="844">
        <v>0</v>
      </c>
      <c r="F1218" s="844">
        <v>0</v>
      </c>
    </row>
    <row r="1219" spans="2:6" ht="13.5" thickBot="1" x14ac:dyDescent="0.25">
      <c r="B1219" s="879" t="s">
        <v>48</v>
      </c>
      <c r="C1219" s="846"/>
      <c r="D1219" s="844"/>
      <c r="E1219" s="844"/>
      <c r="F1219" s="844"/>
    </row>
    <row r="1220" spans="2:6" ht="13.5" thickBot="1" x14ac:dyDescent="0.25">
      <c r="B1220" s="879" t="s">
        <v>42</v>
      </c>
      <c r="C1220" s="846"/>
      <c r="D1220" s="844"/>
      <c r="E1220" s="844"/>
      <c r="F1220" s="844"/>
    </row>
    <row r="1221" spans="2:6" ht="13.5" thickBot="1" x14ac:dyDescent="0.25">
      <c r="B1221" s="879" t="s">
        <v>43</v>
      </c>
      <c r="C1221" s="846"/>
      <c r="D1221" s="844"/>
      <c r="E1221" s="844"/>
      <c r="F1221" s="844"/>
    </row>
    <row r="1222" spans="2:6" ht="13.5" thickBot="1" x14ac:dyDescent="0.25">
      <c r="B1222" s="914" t="s">
        <v>181</v>
      </c>
      <c r="C1222" s="915">
        <f>C1217+C1212</f>
        <v>670000</v>
      </c>
      <c r="D1222" s="907">
        <f>D1217+D1212</f>
        <v>50000</v>
      </c>
      <c r="E1222" s="907">
        <f>E1217+E1212</f>
        <v>0</v>
      </c>
      <c r="F1222" s="907">
        <f>F1217+F1212</f>
        <v>0</v>
      </c>
    </row>
    <row r="1223" spans="2:6" ht="48.75" thickBot="1" x14ac:dyDescent="0.25">
      <c r="B1223" s="858" t="s">
        <v>182</v>
      </c>
      <c r="C1223" s="899" t="s">
        <v>1761</v>
      </c>
      <c r="D1223" s="899" t="s">
        <v>1762</v>
      </c>
      <c r="E1223" s="916"/>
      <c r="F1223" s="916"/>
    </row>
    <row r="1224" spans="2:6" ht="13.5" thickBot="1" x14ac:dyDescent="0.25">
      <c r="B1224" s="828" t="s">
        <v>9</v>
      </c>
      <c r="C1224" s="1316" t="s">
        <v>1759</v>
      </c>
      <c r="D1224" s="1317"/>
      <c r="E1224" s="1317"/>
      <c r="F1224" s="1318"/>
    </row>
    <row r="1225" spans="2:6" ht="13.5" thickBot="1" x14ac:dyDescent="0.25">
      <c r="B1225" s="828" t="s">
        <v>13</v>
      </c>
      <c r="C1225" s="1244" t="s">
        <v>1679</v>
      </c>
      <c r="D1225" s="1245"/>
      <c r="E1225" s="1245"/>
      <c r="F1225" s="1246"/>
    </row>
    <row r="1226" spans="2:6" x14ac:dyDescent="0.2">
      <c r="B1226" s="1236"/>
      <c r="C1226" s="836">
        <v>2019</v>
      </c>
      <c r="D1226" s="836">
        <v>2020</v>
      </c>
      <c r="E1226" s="836">
        <v>2021</v>
      </c>
      <c r="F1226" s="836">
        <v>2022</v>
      </c>
    </row>
    <row r="1227" spans="2:6" ht="13.5" thickBot="1" x14ac:dyDescent="0.25">
      <c r="B1227" s="1237"/>
      <c r="C1227" s="837" t="s">
        <v>5</v>
      </c>
      <c r="D1227" s="837" t="s">
        <v>6</v>
      </c>
      <c r="E1227" s="837" t="s">
        <v>6</v>
      </c>
      <c r="F1227" s="837" t="s">
        <v>6</v>
      </c>
    </row>
    <row r="1228" spans="2:6" ht="13.5" thickBot="1" x14ac:dyDescent="0.25">
      <c r="B1228" s="828" t="s">
        <v>8</v>
      </c>
      <c r="C1228" s="860">
        <v>7.0000000000000007E-2</v>
      </c>
      <c r="D1228" s="860">
        <v>0.2</v>
      </c>
      <c r="E1228" s="860">
        <v>0.44</v>
      </c>
      <c r="F1228" s="860">
        <v>0.55000000000000004</v>
      </c>
    </row>
    <row r="1229" spans="2:6" ht="13.5" thickBot="1" x14ac:dyDescent="0.25">
      <c r="B1229" s="828" t="s">
        <v>14</v>
      </c>
      <c r="C1229" s="840">
        <v>70835</v>
      </c>
      <c r="D1229" s="839">
        <v>208575</v>
      </c>
      <c r="E1229" s="839">
        <v>467477</v>
      </c>
      <c r="F1229" s="839">
        <v>582040</v>
      </c>
    </row>
    <row r="1230" spans="2:6" ht="13.5" thickBot="1" x14ac:dyDescent="0.25">
      <c r="B1230" s="828" t="s">
        <v>20</v>
      </c>
      <c r="C1230" s="839">
        <f>C1229/C1228</f>
        <v>1011928.5714285714</v>
      </c>
      <c r="D1230" s="839">
        <f>D1229/D1228</f>
        <v>1042875</v>
      </c>
      <c r="E1230" s="839">
        <f>E1229/E1228</f>
        <v>1062447.7272727273</v>
      </c>
      <c r="F1230" s="839">
        <f>F1229/F1228</f>
        <v>1058254.5454545454</v>
      </c>
    </row>
    <row r="1231" spans="2:6" ht="13.5" thickBot="1" x14ac:dyDescent="0.25">
      <c r="B1231" s="828" t="s">
        <v>15</v>
      </c>
      <c r="C1231" s="841" t="s">
        <v>19</v>
      </c>
      <c r="D1231" s="842">
        <f>D1228/C1228-1</f>
        <v>1.8571428571428572</v>
      </c>
      <c r="E1231" s="842">
        <f t="shared" ref="E1231:F1233" si="41">E1228/D1228-1</f>
        <v>1.1999999999999997</v>
      </c>
      <c r="F1231" s="842">
        <f t="shared" si="41"/>
        <v>0.25</v>
      </c>
    </row>
    <row r="1232" spans="2:6" ht="13.5" thickBot="1" x14ac:dyDescent="0.25">
      <c r="B1232" s="828" t="s">
        <v>16</v>
      </c>
      <c r="C1232" s="841" t="s">
        <v>19</v>
      </c>
      <c r="D1232" s="842">
        <f>D1229/C1229-1</f>
        <v>1.9445189524952355</v>
      </c>
      <c r="E1232" s="842">
        <f t="shared" si="41"/>
        <v>1.2412897039434254</v>
      </c>
      <c r="F1232" s="842">
        <f t="shared" si="41"/>
        <v>0.24506660220716747</v>
      </c>
    </row>
    <row r="1233" spans="2:6" ht="13.5" thickBot="1" x14ac:dyDescent="0.25">
      <c r="B1233" s="828" t="s">
        <v>17</v>
      </c>
      <c r="C1233" s="841" t="s">
        <v>19</v>
      </c>
      <c r="D1233" s="842">
        <f>D1230/C1230-1</f>
        <v>3.0581633373332417E-2</v>
      </c>
      <c r="E1233" s="842">
        <f t="shared" si="41"/>
        <v>1.8768047247011754E-2</v>
      </c>
      <c r="F1233" s="842">
        <f t="shared" si="41"/>
        <v>-3.9467182342661777E-3</v>
      </c>
    </row>
    <row r="1234" spans="2:6" ht="13.5" thickBot="1" x14ac:dyDescent="0.25">
      <c r="B1234" s="1247" t="s">
        <v>1763</v>
      </c>
      <c r="C1234" s="1248"/>
      <c r="D1234" s="1248"/>
      <c r="E1234" s="1248"/>
      <c r="F1234" s="1249"/>
    </row>
    <row r="1235" spans="2:6" x14ac:dyDescent="0.2">
      <c r="B1235" s="1236"/>
      <c r="C1235" s="836">
        <v>2019</v>
      </c>
      <c r="D1235" s="836">
        <v>2020</v>
      </c>
      <c r="E1235" s="836">
        <v>2021</v>
      </c>
      <c r="F1235" s="836">
        <v>2022</v>
      </c>
    </row>
    <row r="1236" spans="2:6" ht="13.5" thickBot="1" x14ac:dyDescent="0.25">
      <c r="B1236" s="1237"/>
      <c r="C1236" s="837" t="s">
        <v>5</v>
      </c>
      <c r="D1236" s="837" t="s">
        <v>6</v>
      </c>
      <c r="E1236" s="837" t="s">
        <v>6</v>
      </c>
      <c r="F1236" s="837" t="s">
        <v>6</v>
      </c>
    </row>
    <row r="1237" spans="2:6" ht="13.5" thickBot="1" x14ac:dyDescent="0.25">
      <c r="B1237" s="905" t="s">
        <v>59</v>
      </c>
      <c r="C1237" s="844">
        <v>0</v>
      </c>
      <c r="D1237" s="844"/>
      <c r="E1237" s="844"/>
      <c r="F1237" s="844"/>
    </row>
    <row r="1238" spans="2:6" ht="13.5" thickBot="1" x14ac:dyDescent="0.25">
      <c r="B1238" s="879" t="s">
        <v>28</v>
      </c>
      <c r="C1238" s="844"/>
      <c r="D1238" s="844"/>
      <c r="E1238" s="844"/>
      <c r="F1238" s="844"/>
    </row>
    <row r="1239" spans="2:6" ht="13.5" thickBot="1" x14ac:dyDescent="0.25">
      <c r="B1239" s="879" t="s">
        <v>48</v>
      </c>
      <c r="C1239" s="844"/>
      <c r="D1239" s="844"/>
      <c r="E1239" s="844"/>
      <c r="F1239" s="844"/>
    </row>
    <row r="1240" spans="2:6" ht="13.5" thickBot="1" x14ac:dyDescent="0.25">
      <c r="B1240" s="879" t="s">
        <v>42</v>
      </c>
      <c r="C1240" s="844"/>
      <c r="D1240" s="844"/>
      <c r="E1240" s="844"/>
      <c r="F1240" s="844"/>
    </row>
    <row r="1241" spans="2:6" ht="13.5" thickBot="1" x14ac:dyDescent="0.25">
      <c r="B1241" s="879" t="s">
        <v>43</v>
      </c>
      <c r="C1241" s="844"/>
      <c r="D1241" s="844"/>
      <c r="E1241" s="844"/>
      <c r="F1241" s="844"/>
    </row>
    <row r="1242" spans="2:6" ht="13.5" thickBot="1" x14ac:dyDescent="0.25">
      <c r="B1242" s="905" t="s">
        <v>61</v>
      </c>
      <c r="C1242" s="844">
        <f>C1243+C1244+C1245+C1246</f>
        <v>70835</v>
      </c>
      <c r="D1242" s="844">
        <f>D1243+D1244+D1245+D1246</f>
        <v>208575</v>
      </c>
      <c r="E1242" s="844">
        <f>E1243+E1244+E1245+E1246</f>
        <v>467477</v>
      </c>
      <c r="F1242" s="844">
        <f>F1243+F1244+F1245+F1246</f>
        <v>582040</v>
      </c>
    </row>
    <row r="1243" spans="2:6" ht="13.5" thickBot="1" x14ac:dyDescent="0.25">
      <c r="B1243" s="879" t="s">
        <v>28</v>
      </c>
      <c r="C1243" s="844">
        <v>70835</v>
      </c>
      <c r="D1243" s="844">
        <v>208575</v>
      </c>
      <c r="E1243" s="844">
        <v>467477</v>
      </c>
      <c r="F1243" s="844">
        <v>582040</v>
      </c>
    </row>
    <row r="1244" spans="2:6" ht="13.5" thickBot="1" x14ac:dyDescent="0.25">
      <c r="B1244" s="879" t="s">
        <v>48</v>
      </c>
      <c r="C1244" s="846"/>
      <c r="D1244" s="844"/>
      <c r="E1244" s="844"/>
      <c r="F1244" s="844"/>
    </row>
    <row r="1245" spans="2:6" ht="13.5" thickBot="1" x14ac:dyDescent="0.25">
      <c r="B1245" s="879" t="s">
        <v>42</v>
      </c>
      <c r="C1245" s="846"/>
      <c r="D1245" s="844"/>
      <c r="E1245" s="844"/>
      <c r="F1245" s="844"/>
    </row>
    <row r="1246" spans="2:6" ht="13.5" thickBot="1" x14ac:dyDescent="0.25">
      <c r="B1246" s="879" t="s">
        <v>43</v>
      </c>
      <c r="C1246" s="846"/>
      <c r="D1246" s="844"/>
      <c r="E1246" s="844"/>
      <c r="F1246" s="844"/>
    </row>
    <row r="1247" spans="2:6" ht="13.5" thickBot="1" x14ac:dyDescent="0.25">
      <c r="B1247" s="914" t="s">
        <v>183</v>
      </c>
      <c r="C1247" s="915">
        <f>C1242+C1237</f>
        <v>70835</v>
      </c>
      <c r="D1247" s="907">
        <f>D1242+D1237</f>
        <v>208575</v>
      </c>
      <c r="E1247" s="907">
        <f>E1242+E1237</f>
        <v>467477</v>
      </c>
      <c r="F1247" s="907">
        <f>F1242+F1237</f>
        <v>582040</v>
      </c>
    </row>
    <row r="1248" spans="2:6" ht="48.75" thickBot="1" x14ac:dyDescent="0.25">
      <c r="B1248" s="858" t="s">
        <v>192</v>
      </c>
      <c r="C1248" s="899" t="s">
        <v>1764</v>
      </c>
      <c r="D1248" s="899" t="s">
        <v>1765</v>
      </c>
      <c r="E1248" s="916"/>
      <c r="F1248" s="916"/>
    </row>
    <row r="1249" spans="2:6" ht="13.5" thickBot="1" x14ac:dyDescent="0.25">
      <c r="B1249" s="828" t="s">
        <v>9</v>
      </c>
      <c r="C1249" s="1316" t="s">
        <v>1759</v>
      </c>
      <c r="D1249" s="1317"/>
      <c r="E1249" s="1317"/>
      <c r="F1249" s="1318"/>
    </row>
    <row r="1250" spans="2:6" ht="13.5" thickBot="1" x14ac:dyDescent="0.25">
      <c r="B1250" s="828" t="s">
        <v>13</v>
      </c>
      <c r="C1250" s="1244" t="s">
        <v>1679</v>
      </c>
      <c r="D1250" s="1245"/>
      <c r="E1250" s="1245"/>
      <c r="F1250" s="1246"/>
    </row>
    <row r="1251" spans="2:6" x14ac:dyDescent="0.2">
      <c r="B1251" s="1236"/>
      <c r="C1251" s="836">
        <v>2019</v>
      </c>
      <c r="D1251" s="836">
        <v>2020</v>
      </c>
      <c r="E1251" s="836">
        <v>2021</v>
      </c>
      <c r="F1251" s="836">
        <v>2022</v>
      </c>
    </row>
    <row r="1252" spans="2:6" ht="13.5" thickBot="1" x14ac:dyDescent="0.25">
      <c r="B1252" s="1237"/>
      <c r="C1252" s="837" t="s">
        <v>5</v>
      </c>
      <c r="D1252" s="837" t="s">
        <v>6</v>
      </c>
      <c r="E1252" s="837" t="s">
        <v>6</v>
      </c>
      <c r="F1252" s="837" t="s">
        <v>6</v>
      </c>
    </row>
    <row r="1253" spans="2:6" ht="13.5" thickBot="1" x14ac:dyDescent="0.25">
      <c r="B1253" s="828" t="s">
        <v>8</v>
      </c>
      <c r="C1253" s="860">
        <v>0.25</v>
      </c>
      <c r="D1253" s="860">
        <v>0.27</v>
      </c>
      <c r="E1253" s="860">
        <v>0.21</v>
      </c>
      <c r="F1253" s="860"/>
    </row>
    <row r="1254" spans="2:6" ht="13.5" thickBot="1" x14ac:dyDescent="0.25">
      <c r="B1254" s="828" t="s">
        <v>14</v>
      </c>
      <c r="C1254" s="840">
        <v>190000</v>
      </c>
      <c r="D1254" s="839">
        <v>200000</v>
      </c>
      <c r="E1254" s="839">
        <v>159903</v>
      </c>
      <c r="F1254" s="839"/>
    </row>
    <row r="1255" spans="2:6" ht="13.5" thickBot="1" x14ac:dyDescent="0.25">
      <c r="B1255" s="828" t="s">
        <v>20</v>
      </c>
      <c r="C1255" s="839">
        <f>C1254/C1253</f>
        <v>760000</v>
      </c>
      <c r="D1255" s="839">
        <f>D1254/D1253</f>
        <v>740740.74074074067</v>
      </c>
      <c r="E1255" s="839">
        <f>E1254/E1253</f>
        <v>761442.85714285716</v>
      </c>
      <c r="F1255" s="839" t="e">
        <f>F1254/F1253</f>
        <v>#DIV/0!</v>
      </c>
    </row>
    <row r="1256" spans="2:6" ht="13.5" thickBot="1" x14ac:dyDescent="0.25">
      <c r="B1256" s="828" t="s">
        <v>15</v>
      </c>
      <c r="C1256" s="841" t="s">
        <v>19</v>
      </c>
      <c r="D1256" s="842">
        <f>D1253/C1253-1</f>
        <v>8.0000000000000071E-2</v>
      </c>
      <c r="E1256" s="842">
        <f t="shared" ref="E1256:F1258" si="42">E1253/D1253-1</f>
        <v>-0.22222222222222232</v>
      </c>
      <c r="F1256" s="842">
        <f t="shared" si="42"/>
        <v>-1</v>
      </c>
    </row>
    <row r="1257" spans="2:6" ht="13.5" thickBot="1" x14ac:dyDescent="0.25">
      <c r="B1257" s="828" t="s">
        <v>16</v>
      </c>
      <c r="C1257" s="841" t="s">
        <v>19</v>
      </c>
      <c r="D1257" s="842">
        <f>D1254/C1254-1</f>
        <v>5.2631578947368363E-2</v>
      </c>
      <c r="E1257" s="842">
        <f t="shared" si="42"/>
        <v>-0.20048500000000002</v>
      </c>
      <c r="F1257" s="842">
        <f t="shared" si="42"/>
        <v>-1</v>
      </c>
    </row>
    <row r="1258" spans="2:6" ht="13.5" thickBot="1" x14ac:dyDescent="0.25">
      <c r="B1258" s="828" t="s">
        <v>17</v>
      </c>
      <c r="C1258" s="841" t="s">
        <v>19</v>
      </c>
      <c r="D1258" s="842">
        <f>D1255/C1255-1</f>
        <v>-2.5341130604288553E-2</v>
      </c>
      <c r="E1258" s="842">
        <f t="shared" si="42"/>
        <v>2.7947857142857302E-2</v>
      </c>
      <c r="F1258" s="842" t="e">
        <f t="shared" si="42"/>
        <v>#DIV/0!</v>
      </c>
    </row>
    <row r="1259" spans="2:6" ht="13.5" thickBot="1" x14ac:dyDescent="0.25">
      <c r="B1259" s="1247" t="s">
        <v>1766</v>
      </c>
      <c r="C1259" s="1248"/>
      <c r="D1259" s="1248"/>
      <c r="E1259" s="1248"/>
      <c r="F1259" s="1249"/>
    </row>
    <row r="1260" spans="2:6" x14ac:dyDescent="0.2">
      <c r="B1260" s="1236"/>
      <c r="C1260" s="836">
        <v>2019</v>
      </c>
      <c r="D1260" s="836">
        <v>2020</v>
      </c>
      <c r="E1260" s="836">
        <v>2021</v>
      </c>
      <c r="F1260" s="836">
        <v>2022</v>
      </c>
    </row>
    <row r="1261" spans="2:6" ht="13.5" thickBot="1" x14ac:dyDescent="0.25">
      <c r="B1261" s="1237"/>
      <c r="C1261" s="837" t="s">
        <v>5</v>
      </c>
      <c r="D1261" s="837" t="s">
        <v>6</v>
      </c>
      <c r="E1261" s="837" t="s">
        <v>6</v>
      </c>
      <c r="F1261" s="837" t="s">
        <v>6</v>
      </c>
    </row>
    <row r="1262" spans="2:6" ht="13.5" thickBot="1" x14ac:dyDescent="0.25">
      <c r="B1262" s="905" t="s">
        <v>59</v>
      </c>
      <c r="C1262" s="844"/>
      <c r="D1262" s="844"/>
      <c r="E1262" s="844"/>
      <c r="F1262" s="844"/>
    </row>
    <row r="1263" spans="2:6" ht="13.5" thickBot="1" x14ac:dyDescent="0.25">
      <c r="B1263" s="879" t="s">
        <v>28</v>
      </c>
      <c r="C1263" s="844"/>
      <c r="D1263" s="844"/>
      <c r="E1263" s="844"/>
      <c r="F1263" s="844"/>
    </row>
    <row r="1264" spans="2:6" ht="13.5" thickBot="1" x14ac:dyDescent="0.25">
      <c r="B1264" s="879" t="s">
        <v>48</v>
      </c>
      <c r="C1264" s="844"/>
      <c r="D1264" s="844"/>
      <c r="E1264" s="844"/>
      <c r="F1264" s="844"/>
    </row>
    <row r="1265" spans="2:6" ht="13.5" thickBot="1" x14ac:dyDescent="0.25">
      <c r="B1265" s="879" t="s">
        <v>42</v>
      </c>
      <c r="C1265" s="844"/>
      <c r="D1265" s="844"/>
      <c r="E1265" s="844"/>
      <c r="F1265" s="844"/>
    </row>
    <row r="1266" spans="2:6" ht="13.5" thickBot="1" x14ac:dyDescent="0.25">
      <c r="B1266" s="879" t="s">
        <v>43</v>
      </c>
      <c r="C1266" s="844"/>
      <c r="D1266" s="844"/>
      <c r="E1266" s="844"/>
      <c r="F1266" s="844"/>
    </row>
    <row r="1267" spans="2:6" ht="13.5" thickBot="1" x14ac:dyDescent="0.25">
      <c r="B1267" s="905" t="s">
        <v>61</v>
      </c>
      <c r="C1267" s="844">
        <f>C1268+C1269+C1270+C1271</f>
        <v>190000</v>
      </c>
      <c r="D1267" s="844">
        <f>D1268+D1269+D1270+D1271</f>
        <v>200000</v>
      </c>
      <c r="E1267" s="844">
        <f>E1268+E1269+E1270+E1271</f>
        <v>159903</v>
      </c>
      <c r="F1267" s="844">
        <f>F1268+F1269+F1270+F1271</f>
        <v>0</v>
      </c>
    </row>
    <row r="1268" spans="2:6" ht="13.5" thickBot="1" x14ac:dyDescent="0.25">
      <c r="B1268" s="879" t="s">
        <v>28</v>
      </c>
      <c r="C1268" s="844">
        <v>190000</v>
      </c>
      <c r="D1268" s="844">
        <v>200000</v>
      </c>
      <c r="E1268" s="844">
        <v>159903</v>
      </c>
      <c r="F1268" s="844">
        <v>0</v>
      </c>
    </row>
    <row r="1269" spans="2:6" ht="13.5" thickBot="1" x14ac:dyDescent="0.25">
      <c r="B1269" s="879" t="s">
        <v>48</v>
      </c>
      <c r="C1269" s="846"/>
      <c r="D1269" s="844"/>
      <c r="E1269" s="844"/>
      <c r="F1269" s="844"/>
    </row>
    <row r="1270" spans="2:6" ht="13.5" thickBot="1" x14ac:dyDescent="0.25">
      <c r="B1270" s="879" t="s">
        <v>42</v>
      </c>
      <c r="C1270" s="846"/>
      <c r="D1270" s="844"/>
      <c r="E1270" s="844"/>
      <c r="F1270" s="844"/>
    </row>
    <row r="1271" spans="2:6" ht="13.5" thickBot="1" x14ac:dyDescent="0.25">
      <c r="B1271" s="879" t="s">
        <v>43</v>
      </c>
      <c r="C1271" s="846"/>
      <c r="D1271" s="844"/>
      <c r="E1271" s="844"/>
      <c r="F1271" s="844"/>
    </row>
    <row r="1272" spans="2:6" ht="13.5" thickBot="1" x14ac:dyDescent="0.25">
      <c r="B1272" s="914" t="s">
        <v>193</v>
      </c>
      <c r="C1272" s="915">
        <f>C1267+C1262</f>
        <v>190000</v>
      </c>
      <c r="D1272" s="907">
        <f>D1267+D1262</f>
        <v>200000</v>
      </c>
      <c r="E1272" s="907">
        <f>E1267+E1262</f>
        <v>159903</v>
      </c>
      <c r="F1272" s="907">
        <f>F1267+F1262</f>
        <v>0</v>
      </c>
    </row>
    <row r="1273" spans="2:6" ht="24.75" thickBot="1" x14ac:dyDescent="0.25">
      <c r="B1273" s="858" t="s">
        <v>194</v>
      </c>
      <c r="C1273" s="899" t="s">
        <v>1767</v>
      </c>
      <c r="D1273" s="899" t="s">
        <v>1768</v>
      </c>
      <c r="E1273" s="916"/>
      <c r="F1273" s="916"/>
    </row>
    <row r="1274" spans="2:6" ht="13.5" thickBot="1" x14ac:dyDescent="0.25">
      <c r="B1274" s="828" t="s">
        <v>9</v>
      </c>
      <c r="C1274" s="1278" t="s">
        <v>1769</v>
      </c>
      <c r="D1274" s="1279"/>
      <c r="E1274" s="1279"/>
      <c r="F1274" s="1269"/>
    </row>
    <row r="1275" spans="2:6" ht="13.5" thickBot="1" x14ac:dyDescent="0.25">
      <c r="B1275" s="828" t="s">
        <v>13</v>
      </c>
      <c r="C1275" s="1244" t="s">
        <v>1645</v>
      </c>
      <c r="D1275" s="1245"/>
      <c r="E1275" s="1245"/>
      <c r="F1275" s="1246"/>
    </row>
    <row r="1276" spans="2:6" x14ac:dyDescent="0.2">
      <c r="B1276" s="1236"/>
      <c r="C1276" s="836">
        <v>2019</v>
      </c>
      <c r="D1276" s="836">
        <v>2020</v>
      </c>
      <c r="E1276" s="836">
        <v>2021</v>
      </c>
      <c r="F1276" s="836">
        <v>2022</v>
      </c>
    </row>
    <row r="1277" spans="2:6" ht="13.5" thickBot="1" x14ac:dyDescent="0.25">
      <c r="B1277" s="1237"/>
      <c r="C1277" s="837" t="s">
        <v>5</v>
      </c>
      <c r="D1277" s="837" t="s">
        <v>6</v>
      </c>
      <c r="E1277" s="837" t="s">
        <v>6</v>
      </c>
      <c r="F1277" s="837" t="s">
        <v>6</v>
      </c>
    </row>
    <row r="1278" spans="2:6" ht="13.5" thickBot="1" x14ac:dyDescent="0.25">
      <c r="B1278" s="828" t="s">
        <v>8</v>
      </c>
      <c r="C1278" s="860">
        <v>0.59</v>
      </c>
      <c r="D1278" s="860">
        <v>0.75</v>
      </c>
      <c r="E1278" s="860">
        <v>1.08</v>
      </c>
      <c r="F1278" s="860"/>
    </row>
    <row r="1279" spans="2:6" ht="13.5" thickBot="1" x14ac:dyDescent="0.25">
      <c r="B1279" s="828" t="s">
        <v>14</v>
      </c>
      <c r="C1279" s="840">
        <v>77838</v>
      </c>
      <c r="D1279" s="839">
        <v>100000</v>
      </c>
      <c r="E1279" s="839">
        <v>143082</v>
      </c>
      <c r="F1279" s="839"/>
    </row>
    <row r="1280" spans="2:6" ht="13.5" thickBot="1" x14ac:dyDescent="0.25">
      <c r="B1280" s="828" t="s">
        <v>20</v>
      </c>
      <c r="C1280" s="839">
        <f>C1279/C1278</f>
        <v>131928.81355932204</v>
      </c>
      <c r="D1280" s="839">
        <f>D1279/D1278</f>
        <v>133333.33333333334</v>
      </c>
      <c r="E1280" s="839">
        <f>E1279/E1278</f>
        <v>132483.33333333331</v>
      </c>
      <c r="F1280" s="839" t="e">
        <f>F1279/F1278</f>
        <v>#DIV/0!</v>
      </c>
    </row>
    <row r="1281" spans="2:6" ht="13.5" thickBot="1" x14ac:dyDescent="0.25">
      <c r="B1281" s="828" t="s">
        <v>15</v>
      </c>
      <c r="C1281" s="841" t="s">
        <v>19</v>
      </c>
      <c r="D1281" s="842">
        <f>D1278/C1278-1</f>
        <v>0.27118644067796627</v>
      </c>
      <c r="E1281" s="842">
        <f t="shared" ref="E1281:F1283" si="43">E1278/D1278-1</f>
        <v>0.44000000000000017</v>
      </c>
      <c r="F1281" s="842">
        <f t="shared" si="43"/>
        <v>-1</v>
      </c>
    </row>
    <row r="1282" spans="2:6" ht="13.5" thickBot="1" x14ac:dyDescent="0.25">
      <c r="B1282" s="828" t="s">
        <v>16</v>
      </c>
      <c r="C1282" s="841" t="s">
        <v>19</v>
      </c>
      <c r="D1282" s="842">
        <f>D1279/C1279-1</f>
        <v>0.2847195457231686</v>
      </c>
      <c r="E1282" s="842">
        <f t="shared" si="43"/>
        <v>0.43081999999999998</v>
      </c>
      <c r="F1282" s="842">
        <f t="shared" si="43"/>
        <v>-1</v>
      </c>
    </row>
    <row r="1283" spans="2:6" ht="13.5" thickBot="1" x14ac:dyDescent="0.25">
      <c r="B1283" s="828" t="s">
        <v>17</v>
      </c>
      <c r="C1283" s="841" t="s">
        <v>19</v>
      </c>
      <c r="D1283" s="842">
        <f>D1280/C1280-1</f>
        <v>1.0646042635559461E-2</v>
      </c>
      <c r="E1283" s="842">
        <f t="shared" si="43"/>
        <v>-6.3750000000002416E-3</v>
      </c>
      <c r="F1283" s="842" t="e">
        <f t="shared" si="43"/>
        <v>#DIV/0!</v>
      </c>
    </row>
    <row r="1284" spans="2:6" ht="13.5" thickBot="1" x14ac:dyDescent="0.25">
      <c r="B1284" s="1247" t="s">
        <v>1770</v>
      </c>
      <c r="C1284" s="1248"/>
      <c r="D1284" s="1248"/>
      <c r="E1284" s="1248"/>
      <c r="F1284" s="1249"/>
    </row>
    <row r="1285" spans="2:6" x14ac:dyDescent="0.2">
      <c r="B1285" s="1236"/>
      <c r="C1285" s="836">
        <v>2019</v>
      </c>
      <c r="D1285" s="836">
        <v>2020</v>
      </c>
      <c r="E1285" s="836">
        <v>2021</v>
      </c>
      <c r="F1285" s="836">
        <v>2022</v>
      </c>
    </row>
    <row r="1286" spans="2:6" ht="13.5" thickBot="1" x14ac:dyDescent="0.25">
      <c r="B1286" s="1237"/>
      <c r="C1286" s="837" t="s">
        <v>5</v>
      </c>
      <c r="D1286" s="837" t="s">
        <v>6</v>
      </c>
      <c r="E1286" s="837" t="s">
        <v>6</v>
      </c>
      <c r="F1286" s="837" t="s">
        <v>6</v>
      </c>
    </row>
    <row r="1287" spans="2:6" ht="13.5" thickBot="1" x14ac:dyDescent="0.25">
      <c r="B1287" s="905" t="s">
        <v>59</v>
      </c>
      <c r="C1287" s="844"/>
      <c r="D1287" s="844"/>
      <c r="E1287" s="844"/>
      <c r="F1287" s="844"/>
    </row>
    <row r="1288" spans="2:6" ht="13.5" thickBot="1" x14ac:dyDescent="0.25">
      <c r="B1288" s="879" t="s">
        <v>28</v>
      </c>
      <c r="C1288" s="844"/>
      <c r="D1288" s="844"/>
      <c r="E1288" s="844"/>
      <c r="F1288" s="844"/>
    </row>
    <row r="1289" spans="2:6" ht="13.5" thickBot="1" x14ac:dyDescent="0.25">
      <c r="B1289" s="879" t="s">
        <v>48</v>
      </c>
      <c r="C1289" s="844"/>
      <c r="D1289" s="844"/>
      <c r="E1289" s="844"/>
      <c r="F1289" s="844"/>
    </row>
    <row r="1290" spans="2:6" ht="13.5" thickBot="1" x14ac:dyDescent="0.25">
      <c r="B1290" s="879" t="s">
        <v>42</v>
      </c>
      <c r="C1290" s="844"/>
      <c r="D1290" s="844"/>
      <c r="E1290" s="844"/>
      <c r="F1290" s="844"/>
    </row>
    <row r="1291" spans="2:6" ht="13.5" thickBot="1" x14ac:dyDescent="0.25">
      <c r="B1291" s="879" t="s">
        <v>43</v>
      </c>
      <c r="C1291" s="844"/>
      <c r="D1291" s="844"/>
      <c r="E1291" s="844"/>
      <c r="F1291" s="844"/>
    </row>
    <row r="1292" spans="2:6" ht="13.5" thickBot="1" x14ac:dyDescent="0.25">
      <c r="B1292" s="905" t="s">
        <v>61</v>
      </c>
      <c r="C1292" s="844">
        <f>SUM(C1293:C1296)</f>
        <v>77838</v>
      </c>
      <c r="D1292" s="844">
        <f>SUM(D1293:D1296)</f>
        <v>100000</v>
      </c>
      <c r="E1292" s="844">
        <f>SUM(E1293:E1296)</f>
        <v>143082</v>
      </c>
      <c r="F1292" s="844">
        <f>SUM(F1293:F1296)</f>
        <v>0</v>
      </c>
    </row>
    <row r="1293" spans="2:6" ht="13.5" thickBot="1" x14ac:dyDescent="0.25">
      <c r="B1293" s="879" t="s">
        <v>28</v>
      </c>
      <c r="C1293" s="844">
        <v>77838</v>
      </c>
      <c r="D1293" s="844">
        <v>100000</v>
      </c>
      <c r="E1293" s="844">
        <v>143082</v>
      </c>
      <c r="F1293" s="844">
        <v>0</v>
      </c>
    </row>
    <row r="1294" spans="2:6" ht="13.5" thickBot="1" x14ac:dyDescent="0.25">
      <c r="B1294" s="879" t="s">
        <v>48</v>
      </c>
      <c r="C1294" s="846"/>
      <c r="D1294" s="844"/>
      <c r="E1294" s="844"/>
      <c r="F1294" s="844"/>
    </row>
    <row r="1295" spans="2:6" ht="13.5" thickBot="1" x14ac:dyDescent="0.25">
      <c r="B1295" s="879" t="s">
        <v>42</v>
      </c>
      <c r="C1295" s="846"/>
      <c r="D1295" s="844"/>
      <c r="E1295" s="844"/>
      <c r="F1295" s="844"/>
    </row>
    <row r="1296" spans="2:6" ht="13.5" thickBot="1" x14ac:dyDescent="0.25">
      <c r="B1296" s="879" t="s">
        <v>43</v>
      </c>
      <c r="C1296" s="846"/>
      <c r="D1296" s="844"/>
      <c r="E1296" s="844"/>
      <c r="F1296" s="844"/>
    </row>
    <row r="1297" spans="2:6" ht="13.5" thickBot="1" x14ac:dyDescent="0.25">
      <c r="B1297" s="912" t="s">
        <v>195</v>
      </c>
      <c r="C1297" s="915">
        <f>C1293+C1287</f>
        <v>77838</v>
      </c>
      <c r="D1297" s="907">
        <f>D1293+D1287</f>
        <v>100000</v>
      </c>
      <c r="E1297" s="907">
        <f>E1293+E1287</f>
        <v>143082</v>
      </c>
      <c r="F1297" s="907">
        <f>F1293+F1287</f>
        <v>0</v>
      </c>
    </row>
    <row r="1298" spans="2:6" ht="36.75" thickBot="1" x14ac:dyDescent="0.25">
      <c r="B1298" s="858" t="s">
        <v>196</v>
      </c>
      <c r="C1298" s="899" t="s">
        <v>1771</v>
      </c>
      <c r="D1298" s="899" t="s">
        <v>1772</v>
      </c>
      <c r="E1298" s="916"/>
      <c r="F1298" s="916"/>
    </row>
    <row r="1299" spans="2:6" ht="13.5" thickBot="1" x14ac:dyDescent="0.25">
      <c r="B1299" s="828" t="s">
        <v>9</v>
      </c>
      <c r="C1299" s="1278" t="s">
        <v>1769</v>
      </c>
      <c r="D1299" s="1279"/>
      <c r="E1299" s="1279"/>
      <c r="F1299" s="1269"/>
    </row>
    <row r="1300" spans="2:6" ht="13.5" thickBot="1" x14ac:dyDescent="0.25">
      <c r="B1300" s="828" t="s">
        <v>13</v>
      </c>
      <c r="C1300" s="1244" t="s">
        <v>1773</v>
      </c>
      <c r="D1300" s="1245"/>
      <c r="E1300" s="1245"/>
      <c r="F1300" s="1246"/>
    </row>
    <row r="1301" spans="2:6" x14ac:dyDescent="0.2">
      <c r="B1301" s="1236"/>
      <c r="C1301" s="836">
        <v>2019</v>
      </c>
      <c r="D1301" s="836">
        <v>2020</v>
      </c>
      <c r="E1301" s="836">
        <v>2021</v>
      </c>
      <c r="F1301" s="836">
        <v>2022</v>
      </c>
    </row>
    <row r="1302" spans="2:6" ht="13.5" thickBot="1" x14ac:dyDescent="0.25">
      <c r="B1302" s="1237"/>
      <c r="C1302" s="837" t="s">
        <v>5</v>
      </c>
      <c r="D1302" s="837" t="s">
        <v>6</v>
      </c>
      <c r="E1302" s="837" t="s">
        <v>6</v>
      </c>
      <c r="F1302" s="837" t="s">
        <v>6</v>
      </c>
    </row>
    <row r="1303" spans="2:6" ht="13.5" thickBot="1" x14ac:dyDescent="0.25">
      <c r="B1303" s="917" t="s">
        <v>8</v>
      </c>
      <c r="C1303" s="860">
        <v>1</v>
      </c>
      <c r="D1303" s="860">
        <v>1</v>
      </c>
      <c r="E1303" s="860">
        <v>0</v>
      </c>
      <c r="F1303" s="860"/>
    </row>
    <row r="1304" spans="2:6" ht="13.5" thickBot="1" x14ac:dyDescent="0.25">
      <c r="B1304" s="828" t="s">
        <v>14</v>
      </c>
      <c r="C1304" s="840">
        <v>10038</v>
      </c>
      <c r="D1304" s="839">
        <v>21212</v>
      </c>
      <c r="E1304" s="839">
        <v>0</v>
      </c>
      <c r="F1304" s="839">
        <f>F1318</f>
        <v>0</v>
      </c>
    </row>
    <row r="1305" spans="2:6" ht="13.5" thickBot="1" x14ac:dyDescent="0.25">
      <c r="B1305" s="828" t="s">
        <v>20</v>
      </c>
      <c r="C1305" s="839">
        <f>C1304/C1303</f>
        <v>10038</v>
      </c>
      <c r="D1305" s="839">
        <f>D1304/D1303</f>
        <v>21212</v>
      </c>
      <c r="E1305" s="839" t="e">
        <f>E1304/E1303</f>
        <v>#DIV/0!</v>
      </c>
      <c r="F1305" s="839" t="e">
        <f>F1304/F1303</f>
        <v>#DIV/0!</v>
      </c>
    </row>
    <row r="1306" spans="2:6" ht="13.5" thickBot="1" x14ac:dyDescent="0.25">
      <c r="B1306" s="828" t="s">
        <v>15</v>
      </c>
      <c r="C1306" s="841" t="s">
        <v>19</v>
      </c>
      <c r="D1306" s="842">
        <f>D1303/C1303-1</f>
        <v>0</v>
      </c>
      <c r="E1306" s="842">
        <f t="shared" ref="E1306:F1308" si="44">E1303/D1303-1</f>
        <v>-1</v>
      </c>
      <c r="F1306" s="842" t="e">
        <f t="shared" si="44"/>
        <v>#DIV/0!</v>
      </c>
    </row>
    <row r="1307" spans="2:6" ht="13.5" thickBot="1" x14ac:dyDescent="0.25">
      <c r="B1307" s="828" t="s">
        <v>16</v>
      </c>
      <c r="C1307" s="841" t="s">
        <v>19</v>
      </c>
      <c r="D1307" s="842">
        <f>D1304/C1304-1</f>
        <v>1.1131699541741384</v>
      </c>
      <c r="E1307" s="842">
        <f t="shared" si="44"/>
        <v>-1</v>
      </c>
      <c r="F1307" s="842" t="e">
        <f t="shared" si="44"/>
        <v>#DIV/0!</v>
      </c>
    </row>
    <row r="1308" spans="2:6" ht="13.5" thickBot="1" x14ac:dyDescent="0.25">
      <c r="B1308" s="828" t="s">
        <v>17</v>
      </c>
      <c r="C1308" s="841" t="s">
        <v>19</v>
      </c>
      <c r="D1308" s="842">
        <f>D1305/C1305-1</f>
        <v>1.1131699541741384</v>
      </c>
      <c r="E1308" s="842" t="e">
        <f t="shared" si="44"/>
        <v>#DIV/0!</v>
      </c>
      <c r="F1308" s="842" t="e">
        <f t="shared" si="44"/>
        <v>#DIV/0!</v>
      </c>
    </row>
    <row r="1309" spans="2:6" ht="13.5" thickBot="1" x14ac:dyDescent="0.25">
      <c r="B1309" s="1247" t="s">
        <v>1774</v>
      </c>
      <c r="C1309" s="1248"/>
      <c r="D1309" s="1248"/>
      <c r="E1309" s="1248"/>
      <c r="F1309" s="1249"/>
    </row>
    <row r="1310" spans="2:6" x14ac:dyDescent="0.2">
      <c r="B1310" s="1236"/>
      <c r="C1310" s="836">
        <v>2019</v>
      </c>
      <c r="D1310" s="836">
        <v>2020</v>
      </c>
      <c r="E1310" s="836">
        <v>2021</v>
      </c>
      <c r="F1310" s="836">
        <v>2022</v>
      </c>
    </row>
    <row r="1311" spans="2:6" ht="13.5" thickBot="1" x14ac:dyDescent="0.25">
      <c r="B1311" s="1237"/>
      <c r="C1311" s="837" t="s">
        <v>5</v>
      </c>
      <c r="D1311" s="837" t="s">
        <v>6</v>
      </c>
      <c r="E1311" s="837" t="s">
        <v>6</v>
      </c>
      <c r="F1311" s="837" t="s">
        <v>6</v>
      </c>
    </row>
    <row r="1312" spans="2:6" ht="13.5" thickBot="1" x14ac:dyDescent="0.25">
      <c r="B1312" s="905" t="s">
        <v>59</v>
      </c>
      <c r="C1312" s="844"/>
      <c r="D1312" s="844"/>
      <c r="E1312" s="844"/>
      <c r="F1312" s="844"/>
    </row>
    <row r="1313" spans="2:6" ht="13.5" thickBot="1" x14ac:dyDescent="0.25">
      <c r="B1313" s="879" t="s">
        <v>28</v>
      </c>
      <c r="C1313" s="844"/>
      <c r="D1313" s="844"/>
      <c r="E1313" s="844"/>
      <c r="F1313" s="844"/>
    </row>
    <row r="1314" spans="2:6" ht="13.5" thickBot="1" x14ac:dyDescent="0.25">
      <c r="B1314" s="879" t="s">
        <v>48</v>
      </c>
      <c r="C1314" s="844"/>
      <c r="D1314" s="844"/>
      <c r="E1314" s="844"/>
      <c r="F1314" s="844"/>
    </row>
    <row r="1315" spans="2:6" ht="13.5" thickBot="1" x14ac:dyDescent="0.25">
      <c r="B1315" s="879" t="s">
        <v>42</v>
      </c>
      <c r="C1315" s="844"/>
      <c r="D1315" s="844"/>
      <c r="E1315" s="844"/>
      <c r="F1315" s="844"/>
    </row>
    <row r="1316" spans="2:6" ht="13.5" thickBot="1" x14ac:dyDescent="0.25">
      <c r="B1316" s="879" t="s">
        <v>43</v>
      </c>
      <c r="C1316" s="844"/>
      <c r="D1316" s="844"/>
      <c r="E1316" s="844"/>
      <c r="F1316" s="844"/>
    </row>
    <row r="1317" spans="2:6" ht="13.5" thickBot="1" x14ac:dyDescent="0.25">
      <c r="B1317" s="905" t="s">
        <v>61</v>
      </c>
      <c r="C1317" s="844">
        <f>SUM(C1318:C1321)</f>
        <v>10038</v>
      </c>
      <c r="D1317" s="844">
        <f>SUM(D1318:D1321)</f>
        <v>21212</v>
      </c>
      <c r="E1317" s="844">
        <f>SUM(E1318:E1321)</f>
        <v>0</v>
      </c>
      <c r="F1317" s="844">
        <f>SUM(F1318:F1321)</f>
        <v>0</v>
      </c>
    </row>
    <row r="1318" spans="2:6" ht="13.5" thickBot="1" x14ac:dyDescent="0.25">
      <c r="B1318" s="879" t="s">
        <v>28</v>
      </c>
      <c r="C1318" s="844">
        <v>10038</v>
      </c>
      <c r="D1318" s="844">
        <v>21212</v>
      </c>
      <c r="E1318" s="844">
        <v>0</v>
      </c>
      <c r="F1318" s="844">
        <v>0</v>
      </c>
    </row>
    <row r="1319" spans="2:6" ht="13.5" thickBot="1" x14ac:dyDescent="0.25">
      <c r="B1319" s="879" t="s">
        <v>48</v>
      </c>
      <c r="C1319" s="846"/>
      <c r="D1319" s="844"/>
      <c r="E1319" s="844"/>
      <c r="F1319" s="844"/>
    </row>
    <row r="1320" spans="2:6" ht="13.5" thickBot="1" x14ac:dyDescent="0.25">
      <c r="B1320" s="879" t="s">
        <v>42</v>
      </c>
      <c r="C1320" s="846"/>
      <c r="D1320" s="844"/>
      <c r="E1320" s="844"/>
      <c r="F1320" s="844"/>
    </row>
    <row r="1321" spans="2:6" ht="13.5" thickBot="1" x14ac:dyDescent="0.25">
      <c r="B1321" s="879" t="s">
        <v>43</v>
      </c>
      <c r="C1321" s="846"/>
      <c r="D1321" s="844"/>
      <c r="E1321" s="844"/>
      <c r="F1321" s="844"/>
    </row>
    <row r="1322" spans="2:6" ht="13.5" thickBot="1" x14ac:dyDescent="0.25">
      <c r="B1322" s="912" t="s">
        <v>197</v>
      </c>
      <c r="C1322" s="915">
        <f>C1318+C1312</f>
        <v>10038</v>
      </c>
      <c r="D1322" s="907">
        <f>D1318+D1312</f>
        <v>21212</v>
      </c>
      <c r="E1322" s="907">
        <f>E1318+E1312</f>
        <v>0</v>
      </c>
      <c r="F1322" s="907">
        <f>F1318+F1312</f>
        <v>0</v>
      </c>
    </row>
    <row r="1323" spans="2:6" ht="13.5" thickBot="1" x14ac:dyDescent="0.25">
      <c r="B1323" s="858" t="s">
        <v>198</v>
      </c>
      <c r="C1323" s="899" t="s">
        <v>1775</v>
      </c>
      <c r="D1323" s="899" t="s">
        <v>1776</v>
      </c>
      <c r="E1323" s="916"/>
      <c r="F1323" s="916"/>
    </row>
    <row r="1324" spans="2:6" ht="13.5" thickBot="1" x14ac:dyDescent="0.25">
      <c r="B1324" s="828" t="s">
        <v>9</v>
      </c>
      <c r="C1324" s="1316" t="s">
        <v>1759</v>
      </c>
      <c r="D1324" s="1317"/>
      <c r="E1324" s="1317"/>
      <c r="F1324" s="1318"/>
    </row>
    <row r="1325" spans="2:6" ht="13.5" thickBot="1" x14ac:dyDescent="0.25">
      <c r="B1325" s="828" t="s">
        <v>13</v>
      </c>
      <c r="C1325" s="1244" t="s">
        <v>127</v>
      </c>
      <c r="D1325" s="1245"/>
      <c r="E1325" s="1245"/>
      <c r="F1325" s="1246"/>
    </row>
    <row r="1326" spans="2:6" x14ac:dyDescent="0.2">
      <c r="B1326" s="1236"/>
      <c r="C1326" s="836">
        <v>2019</v>
      </c>
      <c r="D1326" s="836">
        <v>2020</v>
      </c>
      <c r="E1326" s="836">
        <v>2021</v>
      </c>
      <c r="F1326" s="836">
        <v>2022</v>
      </c>
    </row>
    <row r="1327" spans="2:6" ht="13.5" thickBot="1" x14ac:dyDescent="0.25">
      <c r="B1327" s="1237"/>
      <c r="C1327" s="837" t="s">
        <v>5</v>
      </c>
      <c r="D1327" s="837" t="s">
        <v>6</v>
      </c>
      <c r="E1327" s="837" t="s">
        <v>6</v>
      </c>
      <c r="F1327" s="837" t="s">
        <v>6</v>
      </c>
    </row>
    <row r="1328" spans="2:6" ht="13.5" thickBot="1" x14ac:dyDescent="0.25">
      <c r="B1328" s="828" t="s">
        <v>8</v>
      </c>
      <c r="C1328" s="860">
        <v>0.03</v>
      </c>
      <c r="D1328" s="860">
        <v>0.34</v>
      </c>
      <c r="E1328" s="860">
        <v>1.54</v>
      </c>
      <c r="F1328" s="860"/>
    </row>
    <row r="1329" spans="2:6" ht="13.5" thickBot="1" x14ac:dyDescent="0.25">
      <c r="B1329" s="828" t="s">
        <v>14</v>
      </c>
      <c r="C1329" s="840">
        <v>10000</v>
      </c>
      <c r="D1329" s="839">
        <v>100000</v>
      </c>
      <c r="E1329" s="839">
        <v>458434</v>
      </c>
      <c r="F1329" s="839"/>
    </row>
    <row r="1330" spans="2:6" ht="13.5" thickBot="1" x14ac:dyDescent="0.25">
      <c r="B1330" s="828" t="s">
        <v>20</v>
      </c>
      <c r="C1330" s="839">
        <f>C1329/C1328</f>
        <v>333333.33333333337</v>
      </c>
      <c r="D1330" s="839">
        <f>D1329/D1328</f>
        <v>294117.6470588235</v>
      </c>
      <c r="E1330" s="839">
        <f>E1329/E1328</f>
        <v>297684.4155844156</v>
      </c>
      <c r="F1330" s="839" t="e">
        <f>F1329/F1328</f>
        <v>#DIV/0!</v>
      </c>
    </row>
    <row r="1331" spans="2:6" ht="13.5" thickBot="1" x14ac:dyDescent="0.25">
      <c r="B1331" s="828" t="s">
        <v>15</v>
      </c>
      <c r="C1331" s="841" t="s">
        <v>19</v>
      </c>
      <c r="D1331" s="842">
        <f>D1328/C1328-1</f>
        <v>10.333333333333334</v>
      </c>
      <c r="E1331" s="842">
        <f t="shared" ref="E1331:F1333" si="45">E1328/D1328-1</f>
        <v>3.5294117647058822</v>
      </c>
      <c r="F1331" s="842">
        <f t="shared" si="45"/>
        <v>-1</v>
      </c>
    </row>
    <row r="1332" spans="2:6" ht="13.5" thickBot="1" x14ac:dyDescent="0.25">
      <c r="B1332" s="828" t="s">
        <v>16</v>
      </c>
      <c r="C1332" s="841" t="s">
        <v>19</v>
      </c>
      <c r="D1332" s="842">
        <f>D1329/C1329-1</f>
        <v>9</v>
      </c>
      <c r="E1332" s="842">
        <f t="shared" si="45"/>
        <v>3.5843400000000001</v>
      </c>
      <c r="F1332" s="842">
        <f t="shared" si="45"/>
        <v>-1</v>
      </c>
    </row>
    <row r="1333" spans="2:6" ht="13.5" thickBot="1" x14ac:dyDescent="0.25">
      <c r="B1333" s="828" t="s">
        <v>17</v>
      </c>
      <c r="C1333" s="841" t="s">
        <v>19</v>
      </c>
      <c r="D1333" s="842">
        <f>D1330/C1330-1</f>
        <v>-0.11764705882352966</v>
      </c>
      <c r="E1333" s="842">
        <f t="shared" si="45"/>
        <v>1.2127012987013241E-2</v>
      </c>
      <c r="F1333" s="842" t="e">
        <f t="shared" si="45"/>
        <v>#DIV/0!</v>
      </c>
    </row>
    <row r="1334" spans="2:6" ht="13.5" thickBot="1" x14ac:dyDescent="0.25">
      <c r="B1334" s="1247" t="s">
        <v>1777</v>
      </c>
      <c r="C1334" s="1248"/>
      <c r="D1334" s="1248"/>
      <c r="E1334" s="1248"/>
      <c r="F1334" s="1249"/>
    </row>
    <row r="1335" spans="2:6" x14ac:dyDescent="0.2">
      <c r="B1335" s="1236"/>
      <c r="C1335" s="836">
        <v>2019</v>
      </c>
      <c r="D1335" s="836">
        <v>2020</v>
      </c>
      <c r="E1335" s="836">
        <v>2021</v>
      </c>
      <c r="F1335" s="836">
        <v>2022</v>
      </c>
    </row>
    <row r="1336" spans="2:6" ht="13.5" thickBot="1" x14ac:dyDescent="0.25">
      <c r="B1336" s="1237"/>
      <c r="C1336" s="837" t="s">
        <v>5</v>
      </c>
      <c r="D1336" s="837" t="s">
        <v>6</v>
      </c>
      <c r="E1336" s="837" t="s">
        <v>6</v>
      </c>
      <c r="F1336" s="837" t="s">
        <v>6</v>
      </c>
    </row>
    <row r="1337" spans="2:6" ht="13.5" thickBot="1" x14ac:dyDescent="0.25">
      <c r="B1337" s="905" t="s">
        <v>59</v>
      </c>
      <c r="C1337" s="844"/>
      <c r="D1337" s="844"/>
      <c r="E1337" s="844"/>
      <c r="F1337" s="844"/>
    </row>
    <row r="1338" spans="2:6" ht="13.5" thickBot="1" x14ac:dyDescent="0.25">
      <c r="B1338" s="879" t="s">
        <v>28</v>
      </c>
      <c r="C1338" s="844"/>
      <c r="D1338" s="844"/>
      <c r="E1338" s="844"/>
      <c r="F1338" s="844"/>
    </row>
    <row r="1339" spans="2:6" ht="13.5" thickBot="1" x14ac:dyDescent="0.25">
      <c r="B1339" s="879" t="s">
        <v>48</v>
      </c>
      <c r="C1339" s="844"/>
      <c r="D1339" s="844"/>
      <c r="E1339" s="844"/>
      <c r="F1339" s="844"/>
    </row>
    <row r="1340" spans="2:6" ht="13.5" thickBot="1" x14ac:dyDescent="0.25">
      <c r="B1340" s="879" t="s">
        <v>42</v>
      </c>
      <c r="C1340" s="844"/>
      <c r="D1340" s="844"/>
      <c r="E1340" s="844"/>
      <c r="F1340" s="844"/>
    </row>
    <row r="1341" spans="2:6" ht="13.5" thickBot="1" x14ac:dyDescent="0.25">
      <c r="B1341" s="879" t="s">
        <v>43</v>
      </c>
      <c r="C1341" s="844"/>
      <c r="D1341" s="844"/>
      <c r="E1341" s="844"/>
      <c r="F1341" s="844"/>
    </row>
    <row r="1342" spans="2:6" ht="13.5" thickBot="1" x14ac:dyDescent="0.25">
      <c r="B1342" s="905" t="s">
        <v>61</v>
      </c>
      <c r="C1342" s="844">
        <f>C1343+C1344+C1345+C1346</f>
        <v>10000</v>
      </c>
      <c r="D1342" s="844">
        <f>D1343+D1344+D1345+D1346</f>
        <v>100000</v>
      </c>
      <c r="E1342" s="844">
        <f>E1343+E1344+E1345+E1346</f>
        <v>458434</v>
      </c>
      <c r="F1342" s="844">
        <f>F1343+F1344+F1345+F1346</f>
        <v>0</v>
      </c>
    </row>
    <row r="1343" spans="2:6" ht="13.5" thickBot="1" x14ac:dyDescent="0.25">
      <c r="B1343" s="879" t="s">
        <v>28</v>
      </c>
      <c r="C1343" s="846">
        <v>10000</v>
      </c>
      <c r="D1343" s="844">
        <v>100000</v>
      </c>
      <c r="E1343" s="844">
        <v>458434</v>
      </c>
      <c r="F1343" s="844">
        <v>0</v>
      </c>
    </row>
    <row r="1344" spans="2:6" ht="13.5" thickBot="1" x14ac:dyDescent="0.25">
      <c r="B1344" s="879" t="s">
        <v>48</v>
      </c>
      <c r="C1344" s="844"/>
      <c r="D1344" s="844"/>
      <c r="E1344" s="844"/>
      <c r="F1344" s="844"/>
    </row>
    <row r="1345" spans="2:6" ht="13.5" thickBot="1" x14ac:dyDescent="0.25">
      <c r="B1345" s="879" t="s">
        <v>42</v>
      </c>
      <c r="C1345" s="844"/>
      <c r="D1345" s="844"/>
      <c r="E1345" s="844"/>
      <c r="F1345" s="844"/>
    </row>
    <row r="1346" spans="2:6" ht="13.5" thickBot="1" x14ac:dyDescent="0.25">
      <c r="B1346" s="879" t="s">
        <v>43</v>
      </c>
      <c r="C1346" s="844"/>
      <c r="D1346" s="844"/>
      <c r="E1346" s="844"/>
      <c r="F1346" s="844"/>
    </row>
    <row r="1347" spans="2:6" ht="13.5" thickBot="1" x14ac:dyDescent="0.25">
      <c r="B1347" s="914" t="s">
        <v>199</v>
      </c>
      <c r="C1347" s="915">
        <f>C1342+C1337</f>
        <v>10000</v>
      </c>
      <c r="D1347" s="907">
        <f>D1342+D1337</f>
        <v>100000</v>
      </c>
      <c r="E1347" s="907">
        <f>E1342+E1337</f>
        <v>458434</v>
      </c>
      <c r="F1347" s="907">
        <f>F1342+F1337</f>
        <v>0</v>
      </c>
    </row>
    <row r="1348" spans="2:6" ht="24.75" thickBot="1" x14ac:dyDescent="0.25">
      <c r="B1348" s="858" t="s">
        <v>200</v>
      </c>
      <c r="C1348" s="899" t="s">
        <v>1778</v>
      </c>
      <c r="D1348" s="899" t="s">
        <v>1779</v>
      </c>
      <c r="E1348" s="916"/>
      <c r="F1348" s="916"/>
    </row>
    <row r="1349" spans="2:6" ht="13.5" thickBot="1" x14ac:dyDescent="0.25">
      <c r="B1349" s="828" t="s">
        <v>9</v>
      </c>
      <c r="C1349" s="1316" t="s">
        <v>1759</v>
      </c>
      <c r="D1349" s="1317"/>
      <c r="E1349" s="1317"/>
      <c r="F1349" s="1318"/>
    </row>
    <row r="1350" spans="2:6" ht="13.5" thickBot="1" x14ac:dyDescent="0.25">
      <c r="B1350" s="828" t="s">
        <v>13</v>
      </c>
      <c r="C1350" s="1244" t="s">
        <v>127</v>
      </c>
      <c r="D1350" s="1245"/>
      <c r="E1350" s="1245"/>
      <c r="F1350" s="1246"/>
    </row>
    <row r="1351" spans="2:6" x14ac:dyDescent="0.2">
      <c r="B1351" s="1236"/>
      <c r="C1351" s="836">
        <v>2019</v>
      </c>
      <c r="D1351" s="836">
        <v>2020</v>
      </c>
      <c r="E1351" s="836">
        <v>2021</v>
      </c>
      <c r="F1351" s="836">
        <v>2022</v>
      </c>
    </row>
    <row r="1352" spans="2:6" ht="13.5" thickBot="1" x14ac:dyDescent="0.25">
      <c r="B1352" s="1237"/>
      <c r="C1352" s="837" t="s">
        <v>5</v>
      </c>
      <c r="D1352" s="837" t="s">
        <v>6</v>
      </c>
      <c r="E1352" s="837" t="s">
        <v>6</v>
      </c>
      <c r="F1352" s="837" t="s">
        <v>6</v>
      </c>
    </row>
    <row r="1353" spans="2:6" ht="13.5" thickBot="1" x14ac:dyDescent="0.25">
      <c r="B1353" s="926" t="s">
        <v>8</v>
      </c>
      <c r="C1353" s="860"/>
      <c r="D1353" s="860"/>
      <c r="E1353" s="860"/>
      <c r="F1353" s="860"/>
    </row>
    <row r="1354" spans="2:6" ht="13.5" thickBot="1" x14ac:dyDescent="0.25">
      <c r="B1354" s="828" t="s">
        <v>14</v>
      </c>
      <c r="C1354" s="840">
        <v>10000</v>
      </c>
      <c r="D1354" s="839">
        <v>100000</v>
      </c>
      <c r="E1354" s="839">
        <v>113744</v>
      </c>
      <c r="F1354" s="839">
        <v>0</v>
      </c>
    </row>
    <row r="1355" spans="2:6" ht="13.5" thickBot="1" x14ac:dyDescent="0.25">
      <c r="B1355" s="828" t="s">
        <v>20</v>
      </c>
      <c r="C1355" s="839" t="e">
        <f>C1354/C1353</f>
        <v>#DIV/0!</v>
      </c>
      <c r="D1355" s="839" t="e">
        <f>D1354/D1353</f>
        <v>#DIV/0!</v>
      </c>
      <c r="E1355" s="839" t="e">
        <f>E1354/E1353</f>
        <v>#DIV/0!</v>
      </c>
      <c r="F1355" s="839" t="e">
        <f>F1354/F1353</f>
        <v>#DIV/0!</v>
      </c>
    </row>
    <row r="1356" spans="2:6" ht="13.5" thickBot="1" x14ac:dyDescent="0.25">
      <c r="B1356" s="828" t="s">
        <v>15</v>
      </c>
      <c r="C1356" s="841" t="s">
        <v>19</v>
      </c>
      <c r="D1356" s="842" t="e">
        <f>D1353/C1353-1</f>
        <v>#DIV/0!</v>
      </c>
      <c r="E1356" s="842" t="e">
        <f t="shared" ref="E1356:F1358" si="46">E1353/D1353-1</f>
        <v>#DIV/0!</v>
      </c>
      <c r="F1356" s="842" t="e">
        <f t="shared" si="46"/>
        <v>#DIV/0!</v>
      </c>
    </row>
    <row r="1357" spans="2:6" ht="13.5" thickBot="1" x14ac:dyDescent="0.25">
      <c r="B1357" s="828" t="s">
        <v>16</v>
      </c>
      <c r="C1357" s="841" t="s">
        <v>19</v>
      </c>
      <c r="D1357" s="842">
        <f>D1354/C1354-1</f>
        <v>9</v>
      </c>
      <c r="E1357" s="842">
        <f t="shared" si="46"/>
        <v>0.13744000000000001</v>
      </c>
      <c r="F1357" s="842">
        <f t="shared" si="46"/>
        <v>-1</v>
      </c>
    </row>
    <row r="1358" spans="2:6" ht="13.5" thickBot="1" x14ac:dyDescent="0.25">
      <c r="B1358" s="828" t="s">
        <v>17</v>
      </c>
      <c r="C1358" s="841" t="s">
        <v>19</v>
      </c>
      <c r="D1358" s="842" t="e">
        <f>D1355/C1355-1</f>
        <v>#DIV/0!</v>
      </c>
      <c r="E1358" s="842" t="e">
        <f t="shared" si="46"/>
        <v>#DIV/0!</v>
      </c>
      <c r="F1358" s="842" t="e">
        <f t="shared" si="46"/>
        <v>#DIV/0!</v>
      </c>
    </row>
    <row r="1359" spans="2:6" ht="13.5" thickBot="1" x14ac:dyDescent="0.25">
      <c r="B1359" s="1247" t="s">
        <v>1780</v>
      </c>
      <c r="C1359" s="1248"/>
      <c r="D1359" s="1248"/>
      <c r="E1359" s="1248"/>
      <c r="F1359" s="1249"/>
    </row>
    <row r="1360" spans="2:6" x14ac:dyDescent="0.2">
      <c r="B1360" s="1236"/>
      <c r="C1360" s="836">
        <v>2019</v>
      </c>
      <c r="D1360" s="836">
        <v>2020</v>
      </c>
      <c r="E1360" s="836">
        <v>2021</v>
      </c>
      <c r="F1360" s="836">
        <v>2022</v>
      </c>
    </row>
    <row r="1361" spans="2:6" ht="13.5" thickBot="1" x14ac:dyDescent="0.25">
      <c r="B1361" s="1237"/>
      <c r="C1361" s="837" t="s">
        <v>5</v>
      </c>
      <c r="D1361" s="837" t="s">
        <v>6</v>
      </c>
      <c r="E1361" s="837" t="s">
        <v>6</v>
      </c>
      <c r="F1361" s="837" t="s">
        <v>6</v>
      </c>
    </row>
    <row r="1362" spans="2:6" ht="13.5" thickBot="1" x14ac:dyDescent="0.25">
      <c r="B1362" s="905" t="s">
        <v>59</v>
      </c>
      <c r="C1362" s="844"/>
      <c r="D1362" s="844"/>
      <c r="E1362" s="844"/>
      <c r="F1362" s="844"/>
    </row>
    <row r="1363" spans="2:6" ht="13.5" thickBot="1" x14ac:dyDescent="0.25">
      <c r="B1363" s="879" t="s">
        <v>28</v>
      </c>
      <c r="C1363" s="844"/>
      <c r="D1363" s="844"/>
      <c r="E1363" s="844"/>
      <c r="F1363" s="844"/>
    </row>
    <row r="1364" spans="2:6" ht="13.5" thickBot="1" x14ac:dyDescent="0.25">
      <c r="B1364" s="879" t="s">
        <v>48</v>
      </c>
      <c r="C1364" s="844"/>
      <c r="D1364" s="844"/>
      <c r="E1364" s="844"/>
      <c r="F1364" s="844"/>
    </row>
    <row r="1365" spans="2:6" ht="13.5" thickBot="1" x14ac:dyDescent="0.25">
      <c r="B1365" s="879" t="s">
        <v>42</v>
      </c>
      <c r="C1365" s="844"/>
      <c r="D1365" s="844"/>
      <c r="E1365" s="844"/>
      <c r="F1365" s="844"/>
    </row>
    <row r="1366" spans="2:6" ht="13.5" thickBot="1" x14ac:dyDescent="0.25">
      <c r="B1366" s="879" t="s">
        <v>43</v>
      </c>
      <c r="C1366" s="844"/>
      <c r="D1366" s="844"/>
      <c r="E1366" s="844"/>
      <c r="F1366" s="844"/>
    </row>
    <row r="1367" spans="2:6" ht="13.5" thickBot="1" x14ac:dyDescent="0.25">
      <c r="B1367" s="905" t="s">
        <v>61</v>
      </c>
      <c r="C1367" s="844">
        <f>C1368+C1369+C1370+C1371</f>
        <v>10000</v>
      </c>
      <c r="D1367" s="844">
        <f>D1368+D1369+D1370+D1371</f>
        <v>100000</v>
      </c>
      <c r="E1367" s="844">
        <f>E1368+E1369+E1370+E1371</f>
        <v>113744</v>
      </c>
      <c r="F1367" s="844">
        <f>F1368+F1369+F1370+F1371</f>
        <v>0</v>
      </c>
    </row>
    <row r="1368" spans="2:6" ht="13.5" thickBot="1" x14ac:dyDescent="0.25">
      <c r="B1368" s="879" t="s">
        <v>28</v>
      </c>
      <c r="C1368" s="846">
        <v>10000</v>
      </c>
      <c r="D1368" s="844">
        <v>100000</v>
      </c>
      <c r="E1368" s="844">
        <v>113744</v>
      </c>
      <c r="F1368" s="844">
        <v>0</v>
      </c>
    </row>
    <row r="1369" spans="2:6" ht="13.5" thickBot="1" x14ac:dyDescent="0.25">
      <c r="B1369" s="879" t="s">
        <v>48</v>
      </c>
      <c r="C1369" s="846"/>
      <c r="D1369" s="844"/>
      <c r="E1369" s="844"/>
      <c r="F1369" s="844"/>
    </row>
    <row r="1370" spans="2:6" ht="13.5" thickBot="1" x14ac:dyDescent="0.25">
      <c r="B1370" s="879" t="s">
        <v>42</v>
      </c>
      <c r="C1370" s="846"/>
      <c r="D1370" s="844"/>
      <c r="E1370" s="844"/>
      <c r="F1370" s="844"/>
    </row>
    <row r="1371" spans="2:6" ht="13.5" thickBot="1" x14ac:dyDescent="0.25">
      <c r="B1371" s="879" t="s">
        <v>43</v>
      </c>
      <c r="C1371" s="846"/>
      <c r="D1371" s="844"/>
      <c r="E1371" s="844"/>
      <c r="F1371" s="844"/>
    </row>
    <row r="1372" spans="2:6" ht="13.5" thickBot="1" x14ac:dyDescent="0.25">
      <c r="B1372" s="914" t="s">
        <v>201</v>
      </c>
      <c r="C1372" s="915">
        <f>C1367+C1362</f>
        <v>10000</v>
      </c>
      <c r="D1372" s="907">
        <f>D1367+D1362</f>
        <v>100000</v>
      </c>
      <c r="E1372" s="907">
        <f>E1367+E1362</f>
        <v>113744</v>
      </c>
      <c r="F1372" s="907">
        <f>F1367+F1362</f>
        <v>0</v>
      </c>
    </row>
    <row r="1373" spans="2:6" ht="13.5" thickBot="1" x14ac:dyDescent="0.25">
      <c r="B1373" s="858" t="s">
        <v>202</v>
      </c>
      <c r="C1373" s="899" t="s">
        <v>1781</v>
      </c>
      <c r="D1373" s="899" t="s">
        <v>1782</v>
      </c>
      <c r="E1373" s="916"/>
      <c r="F1373" s="916"/>
    </row>
    <row r="1374" spans="2:6" ht="13.5" thickBot="1" x14ac:dyDescent="0.25">
      <c r="B1374" s="828" t="s">
        <v>9</v>
      </c>
      <c r="C1374" s="1316" t="s">
        <v>1759</v>
      </c>
      <c r="D1374" s="1317"/>
      <c r="E1374" s="1317"/>
      <c r="F1374" s="1318"/>
    </row>
    <row r="1375" spans="2:6" ht="13.5" thickBot="1" x14ac:dyDescent="0.25">
      <c r="B1375" s="828" t="s">
        <v>13</v>
      </c>
      <c r="C1375" s="1244" t="s">
        <v>127</v>
      </c>
      <c r="D1375" s="1245"/>
      <c r="E1375" s="1245"/>
      <c r="F1375" s="1246"/>
    </row>
    <row r="1376" spans="2:6" x14ac:dyDescent="0.2">
      <c r="B1376" s="1236"/>
      <c r="C1376" s="836">
        <v>2019</v>
      </c>
      <c r="D1376" s="836">
        <v>2020</v>
      </c>
      <c r="E1376" s="836">
        <v>2021</v>
      </c>
      <c r="F1376" s="836">
        <v>2022</v>
      </c>
    </row>
    <row r="1377" spans="2:6" ht="13.5" thickBot="1" x14ac:dyDescent="0.25">
      <c r="B1377" s="1237"/>
      <c r="C1377" s="837" t="s">
        <v>5</v>
      </c>
      <c r="D1377" s="837" t="s">
        <v>6</v>
      </c>
      <c r="E1377" s="837" t="s">
        <v>6</v>
      </c>
      <c r="F1377" s="837" t="s">
        <v>6</v>
      </c>
    </row>
    <row r="1378" spans="2:6" ht="13.5" thickBot="1" x14ac:dyDescent="0.25">
      <c r="B1378" s="828" t="s">
        <v>8</v>
      </c>
      <c r="C1378" s="860">
        <v>0.04</v>
      </c>
      <c r="D1378" s="860">
        <v>0.02</v>
      </c>
      <c r="E1378" s="860">
        <v>1.0900000000000001</v>
      </c>
      <c r="F1378" s="860"/>
    </row>
    <row r="1379" spans="2:6" ht="13.5" thickBot="1" x14ac:dyDescent="0.25">
      <c r="B1379" s="828" t="s">
        <v>14</v>
      </c>
      <c r="C1379" s="840">
        <v>10000</v>
      </c>
      <c r="D1379" s="839">
        <v>4362</v>
      </c>
      <c r="E1379" s="839">
        <v>287346</v>
      </c>
      <c r="F1379" s="839"/>
    </row>
    <row r="1380" spans="2:6" ht="13.5" thickBot="1" x14ac:dyDescent="0.25">
      <c r="B1380" s="828" t="s">
        <v>20</v>
      </c>
      <c r="C1380" s="839">
        <f>C1379/C1378</f>
        <v>250000</v>
      </c>
      <c r="D1380" s="839">
        <f>D1379/D1378</f>
        <v>218100</v>
      </c>
      <c r="E1380" s="839">
        <f>E1379/E1378</f>
        <v>263620.18348623853</v>
      </c>
      <c r="F1380" s="839" t="e">
        <f>F1379/F1378</f>
        <v>#DIV/0!</v>
      </c>
    </row>
    <row r="1381" spans="2:6" ht="13.5" thickBot="1" x14ac:dyDescent="0.25">
      <c r="B1381" s="828" t="s">
        <v>15</v>
      </c>
      <c r="C1381" s="841" t="s">
        <v>19</v>
      </c>
      <c r="D1381" s="842">
        <f>D1378/C1378-1</f>
        <v>-0.5</v>
      </c>
      <c r="E1381" s="842">
        <f t="shared" ref="E1381:F1383" si="47">E1378/D1378-1</f>
        <v>53.5</v>
      </c>
      <c r="F1381" s="842">
        <f t="shared" si="47"/>
        <v>-1</v>
      </c>
    </row>
    <row r="1382" spans="2:6" ht="13.5" thickBot="1" x14ac:dyDescent="0.25">
      <c r="B1382" s="828" t="s">
        <v>16</v>
      </c>
      <c r="C1382" s="841" t="s">
        <v>19</v>
      </c>
      <c r="D1382" s="842">
        <f>D1379/C1379-1</f>
        <v>-0.56380000000000008</v>
      </c>
      <c r="E1382" s="842">
        <f t="shared" si="47"/>
        <v>64.874828060522702</v>
      </c>
      <c r="F1382" s="842">
        <f t="shared" si="47"/>
        <v>-1</v>
      </c>
    </row>
    <row r="1383" spans="2:6" ht="13.5" thickBot="1" x14ac:dyDescent="0.25">
      <c r="B1383" s="828" t="s">
        <v>17</v>
      </c>
      <c r="C1383" s="841" t="s">
        <v>19</v>
      </c>
      <c r="D1383" s="842">
        <f>D1380/C1380-1</f>
        <v>-0.12760000000000005</v>
      </c>
      <c r="E1383" s="842">
        <f t="shared" si="47"/>
        <v>0.20871244147748058</v>
      </c>
      <c r="F1383" s="842" t="e">
        <f t="shared" si="47"/>
        <v>#DIV/0!</v>
      </c>
    </row>
    <row r="1384" spans="2:6" ht="13.5" thickBot="1" x14ac:dyDescent="0.25">
      <c r="B1384" s="1247" t="s">
        <v>1783</v>
      </c>
      <c r="C1384" s="1248"/>
      <c r="D1384" s="1248"/>
      <c r="E1384" s="1248"/>
      <c r="F1384" s="1249"/>
    </row>
    <row r="1385" spans="2:6" x14ac:dyDescent="0.2">
      <c r="B1385" s="1236"/>
      <c r="C1385" s="836">
        <v>2019</v>
      </c>
      <c r="D1385" s="836">
        <v>2020</v>
      </c>
      <c r="E1385" s="836">
        <v>2021</v>
      </c>
      <c r="F1385" s="836">
        <v>2022</v>
      </c>
    </row>
    <row r="1386" spans="2:6" ht="13.5" thickBot="1" x14ac:dyDescent="0.25">
      <c r="B1386" s="1237"/>
      <c r="C1386" s="837" t="s">
        <v>5</v>
      </c>
      <c r="D1386" s="837" t="s">
        <v>6</v>
      </c>
      <c r="E1386" s="837" t="s">
        <v>6</v>
      </c>
      <c r="F1386" s="837" t="s">
        <v>6</v>
      </c>
    </row>
    <row r="1387" spans="2:6" ht="13.5" thickBot="1" x14ac:dyDescent="0.25">
      <c r="B1387" s="905" t="s">
        <v>59</v>
      </c>
      <c r="C1387" s="844">
        <v>0</v>
      </c>
      <c r="D1387" s="844"/>
      <c r="E1387" s="844"/>
      <c r="F1387" s="844"/>
    </row>
    <row r="1388" spans="2:6" ht="13.5" thickBot="1" x14ac:dyDescent="0.25">
      <c r="B1388" s="879" t="s">
        <v>28</v>
      </c>
      <c r="C1388" s="844"/>
      <c r="D1388" s="844"/>
      <c r="E1388" s="844"/>
      <c r="F1388" s="844"/>
    </row>
    <row r="1389" spans="2:6" ht="13.5" thickBot="1" x14ac:dyDescent="0.25">
      <c r="B1389" s="879" t="s">
        <v>48</v>
      </c>
      <c r="C1389" s="844"/>
      <c r="D1389" s="844"/>
      <c r="E1389" s="844"/>
      <c r="F1389" s="844"/>
    </row>
    <row r="1390" spans="2:6" ht="13.5" thickBot="1" x14ac:dyDescent="0.25">
      <c r="B1390" s="879" t="s">
        <v>42</v>
      </c>
      <c r="C1390" s="844"/>
      <c r="D1390" s="844"/>
      <c r="E1390" s="844"/>
      <c r="F1390" s="844"/>
    </row>
    <row r="1391" spans="2:6" ht="13.5" thickBot="1" x14ac:dyDescent="0.25">
      <c r="B1391" s="879" t="s">
        <v>43</v>
      </c>
      <c r="C1391" s="844"/>
      <c r="D1391" s="844"/>
      <c r="E1391" s="844"/>
      <c r="F1391" s="844"/>
    </row>
    <row r="1392" spans="2:6" ht="13.5" thickBot="1" x14ac:dyDescent="0.25">
      <c r="B1392" s="905" t="s">
        <v>61</v>
      </c>
      <c r="C1392" s="844">
        <f>C1393+C1394+C1395+C1396</f>
        <v>10000</v>
      </c>
      <c r="D1392" s="844">
        <f>D1393+D1394+D1395+D1396</f>
        <v>4362</v>
      </c>
      <c r="E1392" s="844">
        <f>E1393+E1394+E1395+E1396</f>
        <v>287346</v>
      </c>
      <c r="F1392" s="844">
        <f>F1393+F1394+F1395+F1396</f>
        <v>0</v>
      </c>
    </row>
    <row r="1393" spans="2:6" ht="13.5" thickBot="1" x14ac:dyDescent="0.25">
      <c r="B1393" s="879" t="s">
        <v>28</v>
      </c>
      <c r="C1393" s="846">
        <v>10000</v>
      </c>
      <c r="D1393" s="844">
        <v>4362</v>
      </c>
      <c r="E1393" s="844">
        <v>287346</v>
      </c>
      <c r="F1393" s="844">
        <v>0</v>
      </c>
    </row>
    <row r="1394" spans="2:6" ht="13.5" thickBot="1" x14ac:dyDescent="0.25">
      <c r="B1394" s="879" t="s">
        <v>48</v>
      </c>
      <c r="C1394" s="844"/>
      <c r="D1394" s="844"/>
      <c r="E1394" s="844"/>
      <c r="F1394" s="844"/>
    </row>
    <row r="1395" spans="2:6" ht="13.5" thickBot="1" x14ac:dyDescent="0.25">
      <c r="B1395" s="879" t="s">
        <v>42</v>
      </c>
      <c r="C1395" s="844"/>
      <c r="D1395" s="844"/>
      <c r="E1395" s="844"/>
      <c r="F1395" s="844"/>
    </row>
    <row r="1396" spans="2:6" ht="13.5" thickBot="1" x14ac:dyDescent="0.25">
      <c r="B1396" s="879" t="s">
        <v>43</v>
      </c>
      <c r="C1396" s="844"/>
      <c r="D1396" s="844"/>
      <c r="E1396" s="844"/>
      <c r="F1396" s="844"/>
    </row>
    <row r="1397" spans="2:6" ht="13.5" thickBot="1" x14ac:dyDescent="0.25">
      <c r="B1397" s="914" t="s">
        <v>203</v>
      </c>
      <c r="C1397" s="915">
        <f>C1392+C1387</f>
        <v>10000</v>
      </c>
      <c r="D1397" s="907">
        <f>D1392+D1387</f>
        <v>4362</v>
      </c>
      <c r="E1397" s="907">
        <f>E1392+E1387</f>
        <v>287346</v>
      </c>
      <c r="F1397" s="907">
        <f>F1392+F1387</f>
        <v>0</v>
      </c>
    </row>
    <row r="1398" spans="2:6" ht="24.75" thickBot="1" x14ac:dyDescent="0.25">
      <c r="B1398" s="858" t="s">
        <v>204</v>
      </c>
      <c r="C1398" s="903" t="s">
        <v>1784</v>
      </c>
      <c r="D1398" s="903" t="s">
        <v>1785</v>
      </c>
      <c r="E1398" s="916"/>
      <c r="F1398" s="916"/>
    </row>
    <row r="1399" spans="2:6" ht="13.5" thickBot="1" x14ac:dyDescent="0.25">
      <c r="B1399" s="828" t="s">
        <v>9</v>
      </c>
      <c r="C1399" s="1316" t="s">
        <v>1786</v>
      </c>
      <c r="D1399" s="1317"/>
      <c r="E1399" s="1317"/>
      <c r="F1399" s="1318"/>
    </row>
    <row r="1400" spans="2:6" ht="13.5" thickBot="1" x14ac:dyDescent="0.25">
      <c r="B1400" s="828" t="s">
        <v>13</v>
      </c>
      <c r="C1400" s="1244" t="s">
        <v>127</v>
      </c>
      <c r="D1400" s="1245"/>
      <c r="E1400" s="1245"/>
      <c r="F1400" s="1246"/>
    </row>
    <row r="1401" spans="2:6" x14ac:dyDescent="0.2">
      <c r="B1401" s="1236"/>
      <c r="C1401" s="836">
        <v>2019</v>
      </c>
      <c r="D1401" s="836">
        <v>2020</v>
      </c>
      <c r="E1401" s="836">
        <v>2021</v>
      </c>
      <c r="F1401" s="836">
        <v>2022</v>
      </c>
    </row>
    <row r="1402" spans="2:6" ht="13.5" thickBot="1" x14ac:dyDescent="0.25">
      <c r="B1402" s="1237"/>
      <c r="C1402" s="837" t="s">
        <v>5</v>
      </c>
      <c r="D1402" s="837" t="s">
        <v>6</v>
      </c>
      <c r="E1402" s="837" t="s">
        <v>6</v>
      </c>
      <c r="F1402" s="837" t="s">
        <v>6</v>
      </c>
    </row>
    <row r="1403" spans="2:6" ht="13.5" thickBot="1" x14ac:dyDescent="0.25">
      <c r="B1403" s="828" t="s">
        <v>8</v>
      </c>
      <c r="C1403" s="860">
        <v>0.01</v>
      </c>
      <c r="D1403" s="860">
        <v>0.54</v>
      </c>
      <c r="E1403" s="860">
        <v>0</v>
      </c>
      <c r="F1403" s="860"/>
    </row>
    <row r="1404" spans="2:6" ht="13.5" thickBot="1" x14ac:dyDescent="0.25">
      <c r="B1404" s="828" t="s">
        <v>14</v>
      </c>
      <c r="C1404" s="840">
        <v>3036</v>
      </c>
      <c r="D1404" s="839">
        <v>130161</v>
      </c>
      <c r="E1404" s="839">
        <v>0</v>
      </c>
      <c r="F1404" s="839"/>
    </row>
    <row r="1405" spans="2:6" ht="13.5" thickBot="1" x14ac:dyDescent="0.25">
      <c r="B1405" s="828" t="s">
        <v>20</v>
      </c>
      <c r="C1405" s="839">
        <f>C1404/C1403</f>
        <v>303600</v>
      </c>
      <c r="D1405" s="839">
        <f>D1404/D1403</f>
        <v>241038.88888888888</v>
      </c>
      <c r="E1405" s="839" t="e">
        <f>E1404/E1403</f>
        <v>#DIV/0!</v>
      </c>
      <c r="F1405" s="839" t="e">
        <f>F1404/F1403</f>
        <v>#DIV/0!</v>
      </c>
    </row>
    <row r="1406" spans="2:6" ht="13.5" thickBot="1" x14ac:dyDescent="0.25">
      <c r="B1406" s="828" t="s">
        <v>15</v>
      </c>
      <c r="C1406" s="841" t="s">
        <v>19</v>
      </c>
      <c r="D1406" s="842">
        <f>D1403/C1403-1</f>
        <v>53</v>
      </c>
      <c r="E1406" s="842">
        <f t="shared" ref="E1406:F1408" si="48">E1403/D1403-1</f>
        <v>-1</v>
      </c>
      <c r="F1406" s="842" t="e">
        <f t="shared" si="48"/>
        <v>#DIV/0!</v>
      </c>
    </row>
    <row r="1407" spans="2:6" ht="13.5" thickBot="1" x14ac:dyDescent="0.25">
      <c r="B1407" s="828" t="s">
        <v>16</v>
      </c>
      <c r="C1407" s="841" t="s">
        <v>19</v>
      </c>
      <c r="D1407" s="842">
        <f>D1404/C1404-1</f>
        <v>41.872529644268774</v>
      </c>
      <c r="E1407" s="842">
        <f t="shared" si="48"/>
        <v>-1</v>
      </c>
      <c r="F1407" s="842" t="e">
        <f t="shared" si="48"/>
        <v>#DIV/0!</v>
      </c>
    </row>
    <row r="1408" spans="2:6" ht="13.5" thickBot="1" x14ac:dyDescent="0.25">
      <c r="B1408" s="828" t="s">
        <v>17</v>
      </c>
      <c r="C1408" s="841" t="s">
        <v>19</v>
      </c>
      <c r="D1408" s="842">
        <f>D1405/C1405-1</f>
        <v>-0.20606426584687454</v>
      </c>
      <c r="E1408" s="842" t="e">
        <f t="shared" si="48"/>
        <v>#DIV/0!</v>
      </c>
      <c r="F1408" s="842" t="e">
        <f t="shared" si="48"/>
        <v>#DIV/0!</v>
      </c>
    </row>
    <row r="1409" spans="2:6" ht="13.5" thickBot="1" x14ac:dyDescent="0.25">
      <c r="B1409" s="1247" t="s">
        <v>1787</v>
      </c>
      <c r="C1409" s="1248"/>
      <c r="D1409" s="1248"/>
      <c r="E1409" s="1248"/>
      <c r="F1409" s="1249"/>
    </row>
    <row r="1410" spans="2:6" x14ac:dyDescent="0.2">
      <c r="B1410" s="1236"/>
      <c r="C1410" s="836">
        <v>2019</v>
      </c>
      <c r="D1410" s="836">
        <v>2020</v>
      </c>
      <c r="E1410" s="836">
        <v>2021</v>
      </c>
      <c r="F1410" s="836">
        <v>2022</v>
      </c>
    </row>
    <row r="1411" spans="2:6" ht="13.5" thickBot="1" x14ac:dyDescent="0.25">
      <c r="B1411" s="1237"/>
      <c r="C1411" s="837" t="s">
        <v>5</v>
      </c>
      <c r="D1411" s="837" t="s">
        <v>6</v>
      </c>
      <c r="E1411" s="837" t="s">
        <v>6</v>
      </c>
      <c r="F1411" s="837" t="s">
        <v>6</v>
      </c>
    </row>
    <row r="1412" spans="2:6" ht="13.5" thickBot="1" x14ac:dyDescent="0.25">
      <c r="B1412" s="905" t="s">
        <v>59</v>
      </c>
      <c r="C1412" s="844"/>
      <c r="D1412" s="844"/>
      <c r="E1412" s="844"/>
      <c r="F1412" s="844"/>
    </row>
    <row r="1413" spans="2:6" ht="13.5" thickBot="1" x14ac:dyDescent="0.25">
      <c r="B1413" s="879" t="s">
        <v>28</v>
      </c>
      <c r="C1413" s="844"/>
      <c r="D1413" s="844"/>
      <c r="E1413" s="844"/>
      <c r="F1413" s="844"/>
    </row>
    <row r="1414" spans="2:6" ht="13.5" thickBot="1" x14ac:dyDescent="0.25">
      <c r="B1414" s="879" t="s">
        <v>48</v>
      </c>
      <c r="C1414" s="844"/>
      <c r="D1414" s="844"/>
      <c r="E1414" s="844"/>
      <c r="F1414" s="844"/>
    </row>
    <row r="1415" spans="2:6" ht="13.5" thickBot="1" x14ac:dyDescent="0.25">
      <c r="B1415" s="879" t="s">
        <v>42</v>
      </c>
      <c r="C1415" s="844"/>
      <c r="D1415" s="844"/>
      <c r="E1415" s="844"/>
      <c r="F1415" s="844"/>
    </row>
    <row r="1416" spans="2:6" ht="13.5" thickBot="1" x14ac:dyDescent="0.25">
      <c r="B1416" s="879" t="s">
        <v>43</v>
      </c>
      <c r="C1416" s="844"/>
      <c r="D1416" s="844"/>
      <c r="E1416" s="844"/>
      <c r="F1416" s="844"/>
    </row>
    <row r="1417" spans="2:6" ht="13.5" thickBot="1" x14ac:dyDescent="0.25">
      <c r="B1417" s="905" t="s">
        <v>61</v>
      </c>
      <c r="C1417" s="844">
        <f>SUM(C1418:C1421)</f>
        <v>3036</v>
      </c>
      <c r="D1417" s="844">
        <f>SUM(D1418:D1421)</f>
        <v>130161</v>
      </c>
      <c r="E1417" s="844">
        <f>SUM(E1418:E1421)</f>
        <v>0</v>
      </c>
      <c r="F1417" s="844">
        <f>SUM(F1418:F1421)</f>
        <v>0</v>
      </c>
    </row>
    <row r="1418" spans="2:6" ht="13.5" thickBot="1" x14ac:dyDescent="0.25">
      <c r="B1418" s="879" t="s">
        <v>28</v>
      </c>
      <c r="C1418" s="846">
        <v>3036</v>
      </c>
      <c r="D1418" s="844">
        <v>130161</v>
      </c>
      <c r="E1418" s="844">
        <v>0</v>
      </c>
      <c r="F1418" s="844">
        <v>0</v>
      </c>
    </row>
    <row r="1419" spans="2:6" ht="13.5" thickBot="1" x14ac:dyDescent="0.25">
      <c r="B1419" s="879" t="s">
        <v>48</v>
      </c>
      <c r="C1419" s="844"/>
      <c r="D1419" s="844"/>
      <c r="E1419" s="844"/>
      <c r="F1419" s="844"/>
    </row>
    <row r="1420" spans="2:6" ht="13.5" thickBot="1" x14ac:dyDescent="0.25">
      <c r="B1420" s="879" t="s">
        <v>42</v>
      </c>
      <c r="C1420" s="844"/>
      <c r="D1420" s="844"/>
      <c r="E1420" s="844"/>
      <c r="F1420" s="844"/>
    </row>
    <row r="1421" spans="2:6" ht="13.5" thickBot="1" x14ac:dyDescent="0.25">
      <c r="B1421" s="879" t="s">
        <v>43</v>
      </c>
      <c r="C1421" s="844"/>
      <c r="D1421" s="844"/>
      <c r="E1421" s="844"/>
      <c r="F1421" s="844"/>
    </row>
    <row r="1422" spans="2:6" ht="13.5" thickBot="1" x14ac:dyDescent="0.25">
      <c r="B1422" s="914" t="s">
        <v>205</v>
      </c>
      <c r="C1422" s="915">
        <f>C1418+C1412</f>
        <v>3036</v>
      </c>
      <c r="D1422" s="907">
        <f>D1418+D1412</f>
        <v>130161</v>
      </c>
      <c r="E1422" s="907">
        <f>E1418+E1412</f>
        <v>0</v>
      </c>
      <c r="F1422" s="907">
        <f>F1418+F1412</f>
        <v>0</v>
      </c>
    </row>
    <row r="1423" spans="2:6" ht="24.75" thickBot="1" x14ac:dyDescent="0.25">
      <c r="B1423" s="858" t="s">
        <v>206</v>
      </c>
      <c r="C1423" s="903" t="s">
        <v>1788</v>
      </c>
      <c r="D1423" s="903" t="s">
        <v>1789</v>
      </c>
      <c r="E1423" s="916"/>
      <c r="F1423" s="916"/>
    </row>
    <row r="1424" spans="2:6" ht="13.5" thickBot="1" x14ac:dyDescent="0.25">
      <c r="B1424" s="828" t="s">
        <v>9</v>
      </c>
      <c r="C1424" s="1316" t="s">
        <v>1786</v>
      </c>
      <c r="D1424" s="1317"/>
      <c r="E1424" s="1317"/>
      <c r="F1424" s="1318"/>
    </row>
    <row r="1425" spans="2:6" ht="13.5" thickBot="1" x14ac:dyDescent="0.25">
      <c r="B1425" s="828" t="s">
        <v>13</v>
      </c>
      <c r="C1425" s="1244" t="s">
        <v>127</v>
      </c>
      <c r="D1425" s="1245"/>
      <c r="E1425" s="1245"/>
      <c r="F1425" s="1246"/>
    </row>
    <row r="1426" spans="2:6" x14ac:dyDescent="0.2">
      <c r="B1426" s="1236"/>
      <c r="C1426" s="836">
        <v>2019</v>
      </c>
      <c r="D1426" s="836">
        <v>2020</v>
      </c>
      <c r="E1426" s="836">
        <v>2021</v>
      </c>
      <c r="F1426" s="836">
        <v>2022</v>
      </c>
    </row>
    <row r="1427" spans="2:6" ht="13.5" thickBot="1" x14ac:dyDescent="0.25">
      <c r="B1427" s="1237"/>
      <c r="C1427" s="837" t="s">
        <v>5</v>
      </c>
      <c r="D1427" s="837" t="s">
        <v>6</v>
      </c>
      <c r="E1427" s="837" t="s">
        <v>6</v>
      </c>
      <c r="F1427" s="837" t="s">
        <v>6</v>
      </c>
    </row>
    <row r="1428" spans="2:6" ht="13.5" thickBot="1" x14ac:dyDescent="0.25">
      <c r="B1428" s="828" t="s">
        <v>8</v>
      </c>
      <c r="C1428" s="860">
        <v>0</v>
      </c>
      <c r="D1428" s="860">
        <v>0</v>
      </c>
      <c r="E1428" s="860"/>
      <c r="F1428" s="860"/>
    </row>
    <row r="1429" spans="2:6" ht="13.5" thickBot="1" x14ac:dyDescent="0.25">
      <c r="B1429" s="828" t="s">
        <v>14</v>
      </c>
      <c r="C1429" s="840">
        <v>2963</v>
      </c>
      <c r="D1429" s="839">
        <v>69513</v>
      </c>
      <c r="E1429" s="839">
        <v>0</v>
      </c>
      <c r="F1429" s="839">
        <v>0</v>
      </c>
    </row>
    <row r="1430" spans="2:6" ht="13.5" thickBot="1" x14ac:dyDescent="0.25">
      <c r="B1430" s="828" t="s">
        <v>20</v>
      </c>
      <c r="C1430" s="839" t="e">
        <f>C1429/C1428</f>
        <v>#DIV/0!</v>
      </c>
      <c r="D1430" s="839">
        <f>D1428</f>
        <v>0</v>
      </c>
      <c r="E1430" s="839" t="e">
        <f>E1429/E1428</f>
        <v>#DIV/0!</v>
      </c>
      <c r="F1430" s="839" t="e">
        <f>F1429/F1428</f>
        <v>#DIV/0!</v>
      </c>
    </row>
    <row r="1431" spans="2:6" ht="13.5" thickBot="1" x14ac:dyDescent="0.25">
      <c r="B1431" s="828" t="s">
        <v>15</v>
      </c>
      <c r="C1431" s="841" t="s">
        <v>19</v>
      </c>
      <c r="D1431" s="842" t="e">
        <f>D1428/C1428-1</f>
        <v>#DIV/0!</v>
      </c>
      <c r="E1431" s="842" t="e">
        <f t="shared" ref="E1431:F1433" si="49">E1428/D1428-1</f>
        <v>#DIV/0!</v>
      </c>
      <c r="F1431" s="842" t="e">
        <f t="shared" si="49"/>
        <v>#DIV/0!</v>
      </c>
    </row>
    <row r="1432" spans="2:6" ht="13.5" thickBot="1" x14ac:dyDescent="0.25">
      <c r="B1432" s="828" t="s">
        <v>16</v>
      </c>
      <c r="C1432" s="841" t="s">
        <v>19</v>
      </c>
      <c r="D1432" s="842">
        <f>D1429/C1429-1</f>
        <v>22.46034424569693</v>
      </c>
      <c r="E1432" s="842">
        <f t="shared" si="49"/>
        <v>-1</v>
      </c>
      <c r="F1432" s="842" t="e">
        <f t="shared" si="49"/>
        <v>#DIV/0!</v>
      </c>
    </row>
    <row r="1433" spans="2:6" ht="13.5" thickBot="1" x14ac:dyDescent="0.25">
      <c r="B1433" s="828" t="s">
        <v>17</v>
      </c>
      <c r="C1433" s="841" t="s">
        <v>19</v>
      </c>
      <c r="D1433" s="842" t="e">
        <f>D1430/C1430-1</f>
        <v>#DIV/0!</v>
      </c>
      <c r="E1433" s="842" t="e">
        <f t="shared" si="49"/>
        <v>#DIV/0!</v>
      </c>
      <c r="F1433" s="842" t="e">
        <f t="shared" si="49"/>
        <v>#DIV/0!</v>
      </c>
    </row>
    <row r="1434" spans="2:6" ht="13.5" thickBot="1" x14ac:dyDescent="0.25">
      <c r="B1434" s="1247" t="s">
        <v>1790</v>
      </c>
      <c r="C1434" s="1248"/>
      <c r="D1434" s="1248"/>
      <c r="E1434" s="1248"/>
      <c r="F1434" s="1249"/>
    </row>
    <row r="1435" spans="2:6" x14ac:dyDescent="0.2">
      <c r="B1435" s="1236"/>
      <c r="C1435" s="836">
        <v>2019</v>
      </c>
      <c r="D1435" s="836">
        <v>2020</v>
      </c>
      <c r="E1435" s="836">
        <v>2021</v>
      </c>
      <c r="F1435" s="836">
        <v>2022</v>
      </c>
    </row>
    <row r="1436" spans="2:6" ht="13.5" thickBot="1" x14ac:dyDescent="0.25">
      <c r="B1436" s="1237"/>
      <c r="C1436" s="837" t="s">
        <v>5</v>
      </c>
      <c r="D1436" s="837" t="s">
        <v>6</v>
      </c>
      <c r="E1436" s="837" t="s">
        <v>6</v>
      </c>
      <c r="F1436" s="837" t="s">
        <v>6</v>
      </c>
    </row>
    <row r="1437" spans="2:6" ht="13.5" thickBot="1" x14ac:dyDescent="0.25">
      <c r="B1437" s="905" t="s">
        <v>59</v>
      </c>
      <c r="C1437" s="844"/>
      <c r="D1437" s="844"/>
      <c r="E1437" s="844"/>
      <c r="F1437" s="844"/>
    </row>
    <row r="1438" spans="2:6" ht="13.5" thickBot="1" x14ac:dyDescent="0.25">
      <c r="B1438" s="879" t="s">
        <v>28</v>
      </c>
      <c r="C1438" s="844"/>
      <c r="D1438" s="844"/>
      <c r="E1438" s="844"/>
      <c r="F1438" s="844"/>
    </row>
    <row r="1439" spans="2:6" ht="13.5" thickBot="1" x14ac:dyDescent="0.25">
      <c r="B1439" s="879" t="s">
        <v>48</v>
      </c>
      <c r="C1439" s="844"/>
      <c r="D1439" s="844"/>
      <c r="E1439" s="844"/>
      <c r="F1439" s="844"/>
    </row>
    <row r="1440" spans="2:6" ht="13.5" thickBot="1" x14ac:dyDescent="0.25">
      <c r="B1440" s="879" t="s">
        <v>42</v>
      </c>
      <c r="C1440" s="844"/>
      <c r="D1440" s="844"/>
      <c r="E1440" s="844"/>
      <c r="F1440" s="844"/>
    </row>
    <row r="1441" spans="2:6" ht="13.5" thickBot="1" x14ac:dyDescent="0.25">
      <c r="B1441" s="879" t="s">
        <v>43</v>
      </c>
      <c r="C1441" s="844"/>
      <c r="D1441" s="844"/>
      <c r="E1441" s="844"/>
      <c r="F1441" s="844"/>
    </row>
    <row r="1442" spans="2:6" ht="13.5" thickBot="1" x14ac:dyDescent="0.25">
      <c r="B1442" s="905" t="s">
        <v>61</v>
      </c>
      <c r="C1442" s="844">
        <f>SUM(C1443:C1446)</f>
        <v>2963</v>
      </c>
      <c r="D1442" s="844">
        <f>SUM(D1443:D1446)</f>
        <v>69513</v>
      </c>
      <c r="E1442" s="844">
        <f>SUM(E1443:E1446)</f>
        <v>0</v>
      </c>
      <c r="F1442" s="844">
        <f>SUM(F1443:F1446)</f>
        <v>0</v>
      </c>
    </row>
    <row r="1443" spans="2:6" ht="13.5" thickBot="1" x14ac:dyDescent="0.25">
      <c r="B1443" s="879" t="s">
        <v>28</v>
      </c>
      <c r="C1443" s="844">
        <v>2963</v>
      </c>
      <c r="D1443" s="844">
        <v>69513</v>
      </c>
      <c r="E1443" s="844">
        <v>0</v>
      </c>
      <c r="F1443" s="844">
        <v>0</v>
      </c>
    </row>
    <row r="1444" spans="2:6" ht="13.5" thickBot="1" x14ac:dyDescent="0.25">
      <c r="B1444" s="879" t="s">
        <v>48</v>
      </c>
      <c r="C1444" s="844"/>
      <c r="D1444" s="844"/>
      <c r="E1444" s="844"/>
      <c r="F1444" s="844"/>
    </row>
    <row r="1445" spans="2:6" ht="13.5" thickBot="1" x14ac:dyDescent="0.25">
      <c r="B1445" s="879" t="s">
        <v>42</v>
      </c>
      <c r="C1445" s="844"/>
      <c r="D1445" s="844"/>
      <c r="E1445" s="844"/>
      <c r="F1445" s="844"/>
    </row>
    <row r="1446" spans="2:6" ht="13.5" thickBot="1" x14ac:dyDescent="0.25">
      <c r="B1446" s="879" t="s">
        <v>43</v>
      </c>
      <c r="C1446" s="844"/>
      <c r="D1446" s="844"/>
      <c r="E1446" s="844"/>
      <c r="F1446" s="844"/>
    </row>
    <row r="1447" spans="2:6" ht="13.5" thickBot="1" x14ac:dyDescent="0.25">
      <c r="B1447" s="914" t="s">
        <v>207</v>
      </c>
      <c r="C1447" s="915">
        <f>C1443+C1437</f>
        <v>2963</v>
      </c>
      <c r="D1447" s="907">
        <f>D1443+D1437</f>
        <v>69513</v>
      </c>
      <c r="E1447" s="907">
        <f>E1443+E1437</f>
        <v>0</v>
      </c>
      <c r="F1447" s="907">
        <f>F1443+F1437</f>
        <v>0</v>
      </c>
    </row>
    <row r="1448" spans="2:6" ht="24.75" thickBot="1" x14ac:dyDescent="0.25">
      <c r="B1448" s="858" t="s">
        <v>208</v>
      </c>
      <c r="C1448" s="903" t="s">
        <v>1791</v>
      </c>
      <c r="D1448" s="903" t="s">
        <v>1792</v>
      </c>
      <c r="E1448" s="916"/>
      <c r="F1448" s="916"/>
    </row>
    <row r="1449" spans="2:6" ht="13.5" thickBot="1" x14ac:dyDescent="0.25">
      <c r="B1449" s="828" t="s">
        <v>9</v>
      </c>
      <c r="C1449" s="1316" t="s">
        <v>1786</v>
      </c>
      <c r="D1449" s="1317"/>
      <c r="E1449" s="1317"/>
      <c r="F1449" s="1318"/>
    </row>
    <row r="1450" spans="2:6" ht="13.5" thickBot="1" x14ac:dyDescent="0.25">
      <c r="B1450" s="828" t="s">
        <v>13</v>
      </c>
      <c r="C1450" s="1244" t="s">
        <v>127</v>
      </c>
      <c r="D1450" s="1245"/>
      <c r="E1450" s="1245"/>
      <c r="F1450" s="1246"/>
    </row>
    <row r="1451" spans="2:6" x14ac:dyDescent="0.2">
      <c r="B1451" s="1236"/>
      <c r="C1451" s="836">
        <v>2019</v>
      </c>
      <c r="D1451" s="836">
        <v>2020</v>
      </c>
      <c r="E1451" s="836">
        <v>2021</v>
      </c>
      <c r="F1451" s="836">
        <v>2022</v>
      </c>
    </row>
    <row r="1452" spans="2:6" ht="13.5" thickBot="1" x14ac:dyDescent="0.25">
      <c r="B1452" s="1237"/>
      <c r="C1452" s="837" t="s">
        <v>5</v>
      </c>
      <c r="D1452" s="837" t="s">
        <v>6</v>
      </c>
      <c r="E1452" s="837" t="s">
        <v>6</v>
      </c>
      <c r="F1452" s="837" t="s">
        <v>6</v>
      </c>
    </row>
    <row r="1453" spans="2:6" ht="13.5" thickBot="1" x14ac:dyDescent="0.25">
      <c r="B1453" s="828" t="s">
        <v>8</v>
      </c>
      <c r="C1453" s="860">
        <v>0.51</v>
      </c>
      <c r="D1453" s="860">
        <v>0.38</v>
      </c>
      <c r="E1453" s="860">
        <v>0.54</v>
      </c>
      <c r="F1453" s="860">
        <v>0.68</v>
      </c>
    </row>
    <row r="1454" spans="2:6" ht="13.5" thickBot="1" x14ac:dyDescent="0.25">
      <c r="B1454" s="828" t="s">
        <v>14</v>
      </c>
      <c r="C1454" s="840">
        <v>544849</v>
      </c>
      <c r="D1454" s="839">
        <v>405000</v>
      </c>
      <c r="E1454" s="839">
        <v>573525</v>
      </c>
      <c r="F1454" s="839">
        <v>723449</v>
      </c>
    </row>
    <row r="1455" spans="2:6" ht="13.5" thickBot="1" x14ac:dyDescent="0.25">
      <c r="B1455" s="828" t="s">
        <v>20</v>
      </c>
      <c r="C1455" s="839">
        <f>C1454/C1453</f>
        <v>1068331.3725490195</v>
      </c>
      <c r="D1455" s="839">
        <f>D1454/D1453</f>
        <v>1065789.4736842106</v>
      </c>
      <c r="E1455" s="839">
        <f>E1454/E1453</f>
        <v>1062083.3333333333</v>
      </c>
      <c r="F1455" s="839">
        <f>F1454/F1453</f>
        <v>1063895.588235294</v>
      </c>
    </row>
    <row r="1456" spans="2:6" ht="13.5" thickBot="1" x14ac:dyDescent="0.25">
      <c r="B1456" s="828" t="s">
        <v>15</v>
      </c>
      <c r="C1456" s="841" t="s">
        <v>19</v>
      </c>
      <c r="D1456" s="842">
        <f>D1453/C1453-1</f>
        <v>-0.25490196078431371</v>
      </c>
      <c r="E1456" s="842">
        <f t="shared" ref="E1456:F1458" si="50">E1453/D1453-1</f>
        <v>0.42105263157894735</v>
      </c>
      <c r="F1456" s="842">
        <f t="shared" si="50"/>
        <v>0.2592592592592593</v>
      </c>
    </row>
    <row r="1457" spans="2:6" ht="13.5" thickBot="1" x14ac:dyDescent="0.25">
      <c r="B1457" s="828" t="s">
        <v>16</v>
      </c>
      <c r="C1457" s="841" t="s">
        <v>19</v>
      </c>
      <c r="D1457" s="842">
        <f>D1454/C1454-1</f>
        <v>-0.25667478512395181</v>
      </c>
      <c r="E1457" s="842">
        <f t="shared" si="50"/>
        <v>0.4161111111111111</v>
      </c>
      <c r="F1457" s="842">
        <f t="shared" si="50"/>
        <v>0.26140795954840668</v>
      </c>
    </row>
    <row r="1458" spans="2:6" ht="13.5" thickBot="1" x14ac:dyDescent="0.25">
      <c r="B1458" s="828" t="s">
        <v>17</v>
      </c>
      <c r="C1458" s="841" t="s">
        <v>19</v>
      </c>
      <c r="D1458" s="842">
        <f>D1455/C1455-1</f>
        <v>-2.3793168768825312E-3</v>
      </c>
      <c r="E1458" s="842">
        <f t="shared" si="50"/>
        <v>-3.4773662551441653E-3</v>
      </c>
      <c r="F1458" s="842">
        <f t="shared" si="50"/>
        <v>1.7063208178524913E-3</v>
      </c>
    </row>
    <row r="1459" spans="2:6" ht="13.5" thickBot="1" x14ac:dyDescent="0.25">
      <c r="B1459" s="1247" t="s">
        <v>1793</v>
      </c>
      <c r="C1459" s="1248"/>
      <c r="D1459" s="1248"/>
      <c r="E1459" s="1248"/>
      <c r="F1459" s="1249"/>
    </row>
    <row r="1460" spans="2:6" x14ac:dyDescent="0.2">
      <c r="B1460" s="1236"/>
      <c r="C1460" s="836">
        <v>2019</v>
      </c>
      <c r="D1460" s="836">
        <v>2020</v>
      </c>
      <c r="E1460" s="836">
        <v>2021</v>
      </c>
      <c r="F1460" s="836">
        <v>2022</v>
      </c>
    </row>
    <row r="1461" spans="2:6" ht="13.5" thickBot="1" x14ac:dyDescent="0.25">
      <c r="B1461" s="1237"/>
      <c r="C1461" s="837" t="s">
        <v>5</v>
      </c>
      <c r="D1461" s="837" t="s">
        <v>6</v>
      </c>
      <c r="E1461" s="837" t="s">
        <v>6</v>
      </c>
      <c r="F1461" s="837" t="s">
        <v>6</v>
      </c>
    </row>
    <row r="1462" spans="2:6" ht="13.5" thickBot="1" x14ac:dyDescent="0.25">
      <c r="B1462" s="905" t="s">
        <v>59</v>
      </c>
      <c r="C1462" s="844"/>
      <c r="D1462" s="844"/>
      <c r="E1462" s="844"/>
      <c r="F1462" s="844"/>
    </row>
    <row r="1463" spans="2:6" ht="13.5" thickBot="1" x14ac:dyDescent="0.25">
      <c r="B1463" s="879" t="s">
        <v>28</v>
      </c>
      <c r="C1463" s="844"/>
      <c r="D1463" s="844"/>
      <c r="E1463" s="844"/>
      <c r="F1463" s="844"/>
    </row>
    <row r="1464" spans="2:6" ht="13.5" thickBot="1" x14ac:dyDescent="0.25">
      <c r="B1464" s="879" t="s">
        <v>48</v>
      </c>
      <c r="C1464" s="844"/>
      <c r="D1464" s="844"/>
      <c r="E1464" s="844"/>
      <c r="F1464" s="844"/>
    </row>
    <row r="1465" spans="2:6" ht="13.5" thickBot="1" x14ac:dyDescent="0.25">
      <c r="B1465" s="879" t="s">
        <v>42</v>
      </c>
      <c r="C1465" s="844"/>
      <c r="D1465" s="844"/>
      <c r="E1465" s="844"/>
      <c r="F1465" s="844"/>
    </row>
    <row r="1466" spans="2:6" ht="13.5" thickBot="1" x14ac:dyDescent="0.25">
      <c r="B1466" s="879" t="s">
        <v>43</v>
      </c>
      <c r="C1466" s="844"/>
      <c r="D1466" s="844"/>
      <c r="E1466" s="844"/>
      <c r="F1466" s="844"/>
    </row>
    <row r="1467" spans="2:6" ht="13.5" thickBot="1" x14ac:dyDescent="0.25">
      <c r="B1467" s="905" t="s">
        <v>61</v>
      </c>
      <c r="C1467" s="844">
        <f>SUM(C1468:C1471)</f>
        <v>544849</v>
      </c>
      <c r="D1467" s="844">
        <f>SUM(D1468:D1471)</f>
        <v>405000</v>
      </c>
      <c r="E1467" s="844">
        <f>SUM(E1468:E1471)</f>
        <v>573525</v>
      </c>
      <c r="F1467" s="844">
        <f>SUM(F1468:F1471)</f>
        <v>723449</v>
      </c>
    </row>
    <row r="1468" spans="2:6" ht="13.5" thickBot="1" x14ac:dyDescent="0.25">
      <c r="B1468" s="879" t="s">
        <v>28</v>
      </c>
      <c r="C1468" s="846">
        <v>544849</v>
      </c>
      <c r="D1468" s="844">
        <v>405000</v>
      </c>
      <c r="E1468" s="844">
        <v>573525</v>
      </c>
      <c r="F1468" s="844">
        <v>723449</v>
      </c>
    </row>
    <row r="1469" spans="2:6" ht="13.5" thickBot="1" x14ac:dyDescent="0.25">
      <c r="B1469" s="879" t="s">
        <v>48</v>
      </c>
      <c r="C1469" s="846"/>
      <c r="D1469" s="844"/>
      <c r="E1469" s="844"/>
      <c r="F1469" s="844"/>
    </row>
    <row r="1470" spans="2:6" ht="13.5" thickBot="1" x14ac:dyDescent="0.25">
      <c r="B1470" s="879" t="s">
        <v>42</v>
      </c>
      <c r="C1470" s="846"/>
      <c r="D1470" s="844"/>
      <c r="E1470" s="844"/>
      <c r="F1470" s="844"/>
    </row>
    <row r="1471" spans="2:6" ht="13.5" thickBot="1" x14ac:dyDescent="0.25">
      <c r="B1471" s="879" t="s">
        <v>43</v>
      </c>
      <c r="C1471" s="846"/>
      <c r="D1471" s="844"/>
      <c r="E1471" s="844"/>
      <c r="F1471" s="844"/>
    </row>
    <row r="1472" spans="2:6" ht="13.5" thickBot="1" x14ac:dyDescent="0.25">
      <c r="B1472" s="914" t="s">
        <v>209</v>
      </c>
      <c r="C1472" s="915">
        <f>C1468+C1462</f>
        <v>544849</v>
      </c>
      <c r="D1472" s="907">
        <f>D1468+D1462</f>
        <v>405000</v>
      </c>
      <c r="E1472" s="907">
        <f>E1468+E1462</f>
        <v>573525</v>
      </c>
      <c r="F1472" s="907">
        <f>F1468+F1462</f>
        <v>723449</v>
      </c>
    </row>
    <row r="1473" spans="2:6" ht="36.75" thickBot="1" x14ac:dyDescent="0.25">
      <c r="B1473" s="858" t="s">
        <v>210</v>
      </c>
      <c r="C1473" s="899" t="s">
        <v>1794</v>
      </c>
      <c r="D1473" s="899" t="s">
        <v>1795</v>
      </c>
      <c r="E1473" s="916"/>
      <c r="F1473" s="916"/>
    </row>
    <row r="1474" spans="2:6" ht="13.5" thickBot="1" x14ac:dyDescent="0.25">
      <c r="B1474" s="828" t="s">
        <v>9</v>
      </c>
      <c r="C1474" s="1316" t="s">
        <v>1759</v>
      </c>
      <c r="D1474" s="1317"/>
      <c r="E1474" s="1317"/>
      <c r="F1474" s="1318"/>
    </row>
    <row r="1475" spans="2:6" ht="13.5" thickBot="1" x14ac:dyDescent="0.25">
      <c r="B1475" s="828" t="s">
        <v>13</v>
      </c>
      <c r="C1475" s="1244" t="s">
        <v>1679</v>
      </c>
      <c r="D1475" s="1245"/>
      <c r="E1475" s="1245"/>
      <c r="F1475" s="1246"/>
    </row>
    <row r="1476" spans="2:6" x14ac:dyDescent="0.2">
      <c r="B1476" s="1236"/>
      <c r="C1476" s="836">
        <v>2019</v>
      </c>
      <c r="D1476" s="836">
        <v>2020</v>
      </c>
      <c r="E1476" s="836">
        <v>2021</v>
      </c>
      <c r="F1476" s="836">
        <v>2022</v>
      </c>
    </row>
    <row r="1477" spans="2:6" ht="13.5" thickBot="1" x14ac:dyDescent="0.25">
      <c r="B1477" s="1237"/>
      <c r="C1477" s="837" t="s">
        <v>5</v>
      </c>
      <c r="D1477" s="837" t="s">
        <v>6</v>
      </c>
      <c r="E1477" s="837" t="s">
        <v>6</v>
      </c>
      <c r="F1477" s="837" t="s">
        <v>6</v>
      </c>
    </row>
    <row r="1478" spans="2:6" ht="13.5" thickBot="1" x14ac:dyDescent="0.25">
      <c r="B1478" s="926" t="s">
        <v>8</v>
      </c>
      <c r="C1478" s="927">
        <v>0</v>
      </c>
      <c r="D1478" s="927">
        <v>0</v>
      </c>
      <c r="E1478" s="927">
        <v>0</v>
      </c>
      <c r="F1478" s="927">
        <v>0</v>
      </c>
    </row>
    <row r="1479" spans="2:6" ht="13.5" thickBot="1" x14ac:dyDescent="0.25">
      <c r="B1479" s="828" t="s">
        <v>14</v>
      </c>
      <c r="C1479" s="840">
        <v>361815</v>
      </c>
      <c r="D1479" s="839">
        <v>300000</v>
      </c>
      <c r="E1479" s="839">
        <v>380858</v>
      </c>
      <c r="F1479" s="839">
        <v>476615</v>
      </c>
    </row>
    <row r="1480" spans="2:6" ht="13.5" thickBot="1" x14ac:dyDescent="0.25">
      <c r="B1480" s="828" t="s">
        <v>20</v>
      </c>
      <c r="C1480" s="839" t="e">
        <f>C1479/C1478</f>
        <v>#DIV/0!</v>
      </c>
      <c r="D1480" s="839" t="e">
        <f>D1479/D1478</f>
        <v>#DIV/0!</v>
      </c>
      <c r="E1480" s="839" t="e">
        <f>E1479/E1478</f>
        <v>#DIV/0!</v>
      </c>
      <c r="F1480" s="839" t="e">
        <f>F1479/F1478</f>
        <v>#DIV/0!</v>
      </c>
    </row>
    <row r="1481" spans="2:6" ht="13.5" thickBot="1" x14ac:dyDescent="0.25">
      <c r="B1481" s="828" t="s">
        <v>15</v>
      </c>
      <c r="C1481" s="842"/>
      <c r="D1481" s="842" t="e">
        <f>D1478/C1478-1</f>
        <v>#DIV/0!</v>
      </c>
      <c r="E1481" s="842" t="e">
        <f t="shared" ref="E1481:F1483" si="51">E1478/D1478-1</f>
        <v>#DIV/0!</v>
      </c>
      <c r="F1481" s="842" t="e">
        <f t="shared" si="51"/>
        <v>#DIV/0!</v>
      </c>
    </row>
    <row r="1482" spans="2:6" ht="13.5" thickBot="1" x14ac:dyDescent="0.25">
      <c r="B1482" s="828" t="s">
        <v>16</v>
      </c>
      <c r="C1482" s="842"/>
      <c r="D1482" s="842">
        <f>D1479/C1479-1</f>
        <v>-0.17084697981012398</v>
      </c>
      <c r="E1482" s="842">
        <f t="shared" si="51"/>
        <v>0.26952666666666669</v>
      </c>
      <c r="F1482" s="842">
        <f t="shared" si="51"/>
        <v>0.25142441539891514</v>
      </c>
    </row>
    <row r="1483" spans="2:6" ht="13.5" thickBot="1" x14ac:dyDescent="0.25">
      <c r="B1483" s="828" t="s">
        <v>17</v>
      </c>
      <c r="C1483" s="842" t="e">
        <f>C1480/B1480-1</f>
        <v>#DIV/0!</v>
      </c>
      <c r="D1483" s="842" t="e">
        <f>D1480/C1480-1</f>
        <v>#DIV/0!</v>
      </c>
      <c r="E1483" s="842" t="e">
        <f t="shared" si="51"/>
        <v>#DIV/0!</v>
      </c>
      <c r="F1483" s="842" t="e">
        <f t="shared" si="51"/>
        <v>#DIV/0!</v>
      </c>
    </row>
    <row r="1484" spans="2:6" ht="13.5" thickBot="1" x14ac:dyDescent="0.25">
      <c r="B1484" s="1247" t="s">
        <v>1796</v>
      </c>
      <c r="C1484" s="1248"/>
      <c r="D1484" s="1248"/>
      <c r="E1484" s="1248"/>
      <c r="F1484" s="1249"/>
    </row>
    <row r="1485" spans="2:6" x14ac:dyDescent="0.2">
      <c r="B1485" s="1236"/>
      <c r="C1485" s="836">
        <v>2019</v>
      </c>
      <c r="D1485" s="836">
        <v>2020</v>
      </c>
      <c r="E1485" s="836">
        <v>2021</v>
      </c>
      <c r="F1485" s="836">
        <v>2022</v>
      </c>
    </row>
    <row r="1486" spans="2:6" ht="13.5" thickBot="1" x14ac:dyDescent="0.25">
      <c r="B1486" s="1237"/>
      <c r="C1486" s="837" t="s">
        <v>5</v>
      </c>
      <c r="D1486" s="837" t="s">
        <v>6</v>
      </c>
      <c r="E1486" s="837" t="s">
        <v>6</v>
      </c>
      <c r="F1486" s="837" t="s">
        <v>6</v>
      </c>
    </row>
    <row r="1487" spans="2:6" ht="13.5" thickBot="1" x14ac:dyDescent="0.25">
      <c r="B1487" s="905" t="s">
        <v>59</v>
      </c>
      <c r="C1487" s="844"/>
      <c r="D1487" s="844"/>
      <c r="E1487" s="844"/>
      <c r="F1487" s="844"/>
    </row>
    <row r="1488" spans="2:6" ht="13.5" thickBot="1" x14ac:dyDescent="0.25">
      <c r="B1488" s="879" t="s">
        <v>28</v>
      </c>
      <c r="C1488" s="844"/>
      <c r="D1488" s="844"/>
      <c r="E1488" s="844"/>
      <c r="F1488" s="844"/>
    </row>
    <row r="1489" spans="2:6" ht="13.5" thickBot="1" x14ac:dyDescent="0.25">
      <c r="B1489" s="879" t="s">
        <v>48</v>
      </c>
      <c r="C1489" s="844"/>
      <c r="D1489" s="844"/>
      <c r="E1489" s="844"/>
      <c r="F1489" s="844"/>
    </row>
    <row r="1490" spans="2:6" ht="13.5" thickBot="1" x14ac:dyDescent="0.25">
      <c r="B1490" s="879" t="s">
        <v>42</v>
      </c>
      <c r="C1490" s="844"/>
      <c r="D1490" s="844"/>
      <c r="E1490" s="844"/>
      <c r="F1490" s="844"/>
    </row>
    <row r="1491" spans="2:6" ht="13.5" thickBot="1" x14ac:dyDescent="0.25">
      <c r="B1491" s="879" t="s">
        <v>43</v>
      </c>
      <c r="C1491" s="844"/>
      <c r="D1491" s="844"/>
      <c r="E1491" s="844"/>
      <c r="F1491" s="844"/>
    </row>
    <row r="1492" spans="2:6" ht="13.5" thickBot="1" x14ac:dyDescent="0.25">
      <c r="B1492" s="905" t="s">
        <v>61</v>
      </c>
      <c r="C1492" s="844">
        <f>C1493+C1494+C1495+C1496</f>
        <v>361815</v>
      </c>
      <c r="D1492" s="844">
        <f>D1493+D1494+D1495+D1496</f>
        <v>300000</v>
      </c>
      <c r="E1492" s="844">
        <f>E1493+E1494+E1495+E1496</f>
        <v>380858</v>
      </c>
      <c r="F1492" s="844">
        <f>F1493+F1494+F1495+F1496</f>
        <v>476615</v>
      </c>
    </row>
    <row r="1493" spans="2:6" ht="13.5" thickBot="1" x14ac:dyDescent="0.25">
      <c r="B1493" s="879" t="s">
        <v>28</v>
      </c>
      <c r="C1493" s="846">
        <v>361815</v>
      </c>
      <c r="D1493" s="844">
        <v>300000</v>
      </c>
      <c r="E1493" s="844">
        <v>380858</v>
      </c>
      <c r="F1493" s="844">
        <v>476615</v>
      </c>
    </row>
    <row r="1494" spans="2:6" ht="13.5" thickBot="1" x14ac:dyDescent="0.25">
      <c r="B1494" s="879" t="s">
        <v>48</v>
      </c>
      <c r="C1494" s="846"/>
      <c r="D1494" s="844"/>
      <c r="E1494" s="844"/>
      <c r="F1494" s="844"/>
    </row>
    <row r="1495" spans="2:6" ht="13.5" thickBot="1" x14ac:dyDescent="0.25">
      <c r="B1495" s="879" t="s">
        <v>42</v>
      </c>
      <c r="C1495" s="846"/>
      <c r="D1495" s="844"/>
      <c r="E1495" s="844"/>
      <c r="F1495" s="844"/>
    </row>
    <row r="1496" spans="2:6" ht="13.5" thickBot="1" x14ac:dyDescent="0.25">
      <c r="B1496" s="879" t="s">
        <v>43</v>
      </c>
      <c r="C1496" s="846"/>
      <c r="D1496" s="844"/>
      <c r="E1496" s="844"/>
      <c r="F1496" s="844"/>
    </row>
    <row r="1497" spans="2:6" ht="13.5" thickBot="1" x14ac:dyDescent="0.25">
      <c r="B1497" s="914" t="s">
        <v>211</v>
      </c>
      <c r="C1497" s="915">
        <f>C1493+C1487</f>
        <v>361815</v>
      </c>
      <c r="D1497" s="907">
        <f>D1493+D1487</f>
        <v>300000</v>
      </c>
      <c r="E1497" s="907">
        <f>E1493+E1487</f>
        <v>380858</v>
      </c>
      <c r="F1497" s="907">
        <f>F1493+F1487</f>
        <v>476615</v>
      </c>
    </row>
    <row r="1498" spans="2:6" ht="24.75" thickBot="1" x14ac:dyDescent="0.25">
      <c r="B1498" s="858" t="s">
        <v>212</v>
      </c>
      <c r="C1498" s="899" t="s">
        <v>1797</v>
      </c>
      <c r="D1498" s="899" t="s">
        <v>1798</v>
      </c>
      <c r="E1498" s="916"/>
      <c r="F1498" s="916"/>
    </row>
    <row r="1499" spans="2:6" ht="13.5" thickBot="1" x14ac:dyDescent="0.25">
      <c r="B1499" s="828" t="s">
        <v>9</v>
      </c>
      <c r="C1499" s="1316" t="s">
        <v>1759</v>
      </c>
      <c r="D1499" s="1317"/>
      <c r="E1499" s="1317"/>
      <c r="F1499" s="1318"/>
    </row>
    <row r="1500" spans="2:6" ht="13.5" thickBot="1" x14ac:dyDescent="0.25">
      <c r="B1500" s="828" t="s">
        <v>13</v>
      </c>
      <c r="C1500" s="1244" t="s">
        <v>1679</v>
      </c>
      <c r="D1500" s="1245"/>
      <c r="E1500" s="1245"/>
      <c r="F1500" s="1246"/>
    </row>
    <row r="1501" spans="2:6" x14ac:dyDescent="0.2">
      <c r="B1501" s="1236"/>
      <c r="C1501" s="836">
        <v>2019</v>
      </c>
      <c r="D1501" s="836">
        <v>2020</v>
      </c>
      <c r="E1501" s="836">
        <v>2021</v>
      </c>
      <c r="F1501" s="836">
        <v>2022</v>
      </c>
    </row>
    <row r="1502" spans="2:6" ht="13.5" thickBot="1" x14ac:dyDescent="0.25">
      <c r="B1502" s="1237"/>
      <c r="C1502" s="837" t="s">
        <v>5</v>
      </c>
      <c r="D1502" s="837" t="s">
        <v>6</v>
      </c>
      <c r="E1502" s="837" t="s">
        <v>6</v>
      </c>
      <c r="F1502" s="837" t="s">
        <v>6</v>
      </c>
    </row>
    <row r="1503" spans="2:6" ht="13.5" thickBot="1" x14ac:dyDescent="0.25">
      <c r="B1503" s="869" t="s">
        <v>8</v>
      </c>
      <c r="C1503" s="928">
        <v>0</v>
      </c>
      <c r="D1503" s="928">
        <v>0</v>
      </c>
      <c r="E1503" s="928">
        <v>0</v>
      </c>
      <c r="F1503" s="928">
        <v>0</v>
      </c>
    </row>
    <row r="1504" spans="2:6" ht="13.5" thickBot="1" x14ac:dyDescent="0.25">
      <c r="B1504" s="828" t="s">
        <v>14</v>
      </c>
      <c r="C1504" s="840">
        <v>527660</v>
      </c>
      <c r="D1504" s="839">
        <v>370000</v>
      </c>
      <c r="E1504" s="839">
        <v>455432</v>
      </c>
      <c r="F1504" s="839">
        <v>714798</v>
      </c>
    </row>
    <row r="1505" spans="2:6" ht="13.5" thickBot="1" x14ac:dyDescent="0.25">
      <c r="B1505" s="828" t="s">
        <v>20</v>
      </c>
      <c r="C1505" s="839" t="e">
        <f>C1504/C1503</f>
        <v>#DIV/0!</v>
      </c>
      <c r="D1505" s="839" t="e">
        <f>D1504/D1503</f>
        <v>#DIV/0!</v>
      </c>
      <c r="E1505" s="839" t="e">
        <f>E1504/E1503</f>
        <v>#DIV/0!</v>
      </c>
      <c r="F1505" s="839" t="e">
        <f>F1504/F1503</f>
        <v>#DIV/0!</v>
      </c>
    </row>
    <row r="1506" spans="2:6" ht="13.5" thickBot="1" x14ac:dyDescent="0.25">
      <c r="B1506" s="828" t="s">
        <v>15</v>
      </c>
      <c r="C1506" s="841" t="s">
        <v>19</v>
      </c>
      <c r="D1506" s="842" t="e">
        <f>D1503/C1503-1</f>
        <v>#DIV/0!</v>
      </c>
      <c r="E1506" s="842" t="e">
        <f t="shared" ref="E1506:F1508" si="52">E1503/D1503-1</f>
        <v>#DIV/0!</v>
      </c>
      <c r="F1506" s="842" t="e">
        <f t="shared" si="52"/>
        <v>#DIV/0!</v>
      </c>
    </row>
    <row r="1507" spans="2:6" ht="13.5" thickBot="1" x14ac:dyDescent="0.25">
      <c r="B1507" s="828" t="s">
        <v>16</v>
      </c>
      <c r="C1507" s="841" t="s">
        <v>19</v>
      </c>
      <c r="D1507" s="842">
        <f>D1504/C1504-1</f>
        <v>-0.29879088807186449</v>
      </c>
      <c r="E1507" s="842">
        <f t="shared" si="52"/>
        <v>0.23089729729729735</v>
      </c>
      <c r="F1507" s="842">
        <f t="shared" si="52"/>
        <v>0.56949445800909904</v>
      </c>
    </row>
    <row r="1508" spans="2:6" ht="13.5" thickBot="1" x14ac:dyDescent="0.25">
      <c r="B1508" s="828" t="s">
        <v>17</v>
      </c>
      <c r="C1508" s="841" t="s">
        <v>19</v>
      </c>
      <c r="D1508" s="842" t="e">
        <f>D1505/C1505-1</f>
        <v>#DIV/0!</v>
      </c>
      <c r="E1508" s="842" t="e">
        <f t="shared" si="52"/>
        <v>#DIV/0!</v>
      </c>
      <c r="F1508" s="842" t="e">
        <f t="shared" si="52"/>
        <v>#DIV/0!</v>
      </c>
    </row>
    <row r="1509" spans="2:6" ht="13.5" thickBot="1" x14ac:dyDescent="0.25">
      <c r="B1509" s="1247" t="s">
        <v>1799</v>
      </c>
      <c r="C1509" s="1248"/>
      <c r="D1509" s="1248"/>
      <c r="E1509" s="1248"/>
      <c r="F1509" s="1249"/>
    </row>
    <row r="1510" spans="2:6" x14ac:dyDescent="0.2">
      <c r="B1510" s="1236"/>
      <c r="C1510" s="836">
        <v>2019</v>
      </c>
      <c r="D1510" s="836">
        <v>2020</v>
      </c>
      <c r="E1510" s="836">
        <v>2021</v>
      </c>
      <c r="F1510" s="836">
        <v>2022</v>
      </c>
    </row>
    <row r="1511" spans="2:6" ht="13.5" thickBot="1" x14ac:dyDescent="0.25">
      <c r="B1511" s="1237"/>
      <c r="C1511" s="837" t="s">
        <v>5</v>
      </c>
      <c r="D1511" s="837" t="s">
        <v>6</v>
      </c>
      <c r="E1511" s="837" t="s">
        <v>6</v>
      </c>
      <c r="F1511" s="837" t="s">
        <v>6</v>
      </c>
    </row>
    <row r="1512" spans="2:6" ht="13.5" thickBot="1" x14ac:dyDescent="0.25">
      <c r="B1512" s="905" t="s">
        <v>59</v>
      </c>
      <c r="C1512" s="844"/>
      <c r="D1512" s="844"/>
      <c r="E1512" s="844"/>
      <c r="F1512" s="844"/>
    </row>
    <row r="1513" spans="2:6" ht="13.5" thickBot="1" x14ac:dyDescent="0.25">
      <c r="B1513" s="879" t="s">
        <v>28</v>
      </c>
      <c r="C1513" s="844"/>
      <c r="D1513" s="844"/>
      <c r="E1513" s="844"/>
      <c r="F1513" s="844"/>
    </row>
    <row r="1514" spans="2:6" ht="13.5" thickBot="1" x14ac:dyDescent="0.25">
      <c r="B1514" s="879" t="s">
        <v>48</v>
      </c>
      <c r="C1514" s="844"/>
      <c r="D1514" s="844"/>
      <c r="E1514" s="844"/>
      <c r="F1514" s="844"/>
    </row>
    <row r="1515" spans="2:6" ht="13.5" thickBot="1" x14ac:dyDescent="0.25">
      <c r="B1515" s="879" t="s">
        <v>42</v>
      </c>
      <c r="C1515" s="844"/>
      <c r="D1515" s="844"/>
      <c r="E1515" s="844"/>
      <c r="F1515" s="844"/>
    </row>
    <row r="1516" spans="2:6" ht="13.5" thickBot="1" x14ac:dyDescent="0.25">
      <c r="B1516" s="879" t="s">
        <v>43</v>
      </c>
      <c r="C1516" s="844"/>
      <c r="D1516" s="844"/>
      <c r="E1516" s="844"/>
      <c r="F1516" s="844"/>
    </row>
    <row r="1517" spans="2:6" ht="13.5" thickBot="1" x14ac:dyDescent="0.25">
      <c r="B1517" s="905" t="s">
        <v>61</v>
      </c>
      <c r="C1517" s="844">
        <f>C1518+C1519+C1520+C1521</f>
        <v>527660</v>
      </c>
      <c r="D1517" s="844">
        <f>D1518+D1519+D1520+D1521</f>
        <v>370000</v>
      </c>
      <c r="E1517" s="844">
        <f>E1518+E1519+E1520+E1521</f>
        <v>455432</v>
      </c>
      <c r="F1517" s="844">
        <f>F1518+F1519+F1520+F1521</f>
        <v>714798</v>
      </c>
    </row>
    <row r="1518" spans="2:6" ht="13.5" thickBot="1" x14ac:dyDescent="0.25">
      <c r="B1518" s="879" t="s">
        <v>28</v>
      </c>
      <c r="C1518" s="846">
        <v>527660</v>
      </c>
      <c r="D1518" s="844">
        <v>370000</v>
      </c>
      <c r="E1518" s="844">
        <v>455432</v>
      </c>
      <c r="F1518" s="844">
        <v>714798</v>
      </c>
    </row>
    <row r="1519" spans="2:6" ht="13.5" thickBot="1" x14ac:dyDescent="0.25">
      <c r="B1519" s="879" t="s">
        <v>48</v>
      </c>
      <c r="C1519" s="844"/>
      <c r="D1519" s="844"/>
      <c r="E1519" s="844"/>
      <c r="F1519" s="844"/>
    </row>
    <row r="1520" spans="2:6" ht="13.5" thickBot="1" x14ac:dyDescent="0.25">
      <c r="B1520" s="879" t="s">
        <v>42</v>
      </c>
      <c r="C1520" s="844"/>
      <c r="D1520" s="844"/>
      <c r="E1520" s="844"/>
      <c r="F1520" s="844"/>
    </row>
    <row r="1521" spans="2:6" ht="13.5" thickBot="1" x14ac:dyDescent="0.25">
      <c r="B1521" s="879" t="s">
        <v>43</v>
      </c>
      <c r="C1521" s="844"/>
      <c r="D1521" s="844"/>
      <c r="E1521" s="844"/>
      <c r="F1521" s="844"/>
    </row>
    <row r="1522" spans="2:6" ht="13.5" thickBot="1" x14ac:dyDescent="0.25">
      <c r="B1522" s="914" t="s">
        <v>213</v>
      </c>
      <c r="C1522" s="915">
        <f>C1518+C1512</f>
        <v>527660</v>
      </c>
      <c r="D1522" s="907">
        <f>D1518+D1512</f>
        <v>370000</v>
      </c>
      <c r="E1522" s="907">
        <f>E1518+E1512</f>
        <v>455432</v>
      </c>
      <c r="F1522" s="907">
        <f>F1518+F1512</f>
        <v>714798</v>
      </c>
    </row>
    <row r="1523" spans="2:6" ht="48.75" thickBot="1" x14ac:dyDescent="0.25">
      <c r="B1523" s="929" t="s">
        <v>978</v>
      </c>
      <c r="C1523" s="899" t="s">
        <v>1800</v>
      </c>
      <c r="D1523" s="899" t="s">
        <v>1801</v>
      </c>
      <c r="E1523" s="916"/>
      <c r="F1523" s="916"/>
    </row>
    <row r="1524" spans="2:6" ht="13.5" thickBot="1" x14ac:dyDescent="0.25">
      <c r="B1524" s="869" t="s">
        <v>214</v>
      </c>
      <c r="C1524" s="930"/>
      <c r="D1524" s="930"/>
      <c r="E1524" s="930"/>
      <c r="F1524" s="930"/>
    </row>
    <row r="1525" spans="2:6" ht="60" customHeight="1" thickBot="1" x14ac:dyDescent="0.25">
      <c r="B1525" s="828" t="s">
        <v>9</v>
      </c>
      <c r="C1525" s="1230" t="s">
        <v>1802</v>
      </c>
      <c r="D1525" s="1231"/>
      <c r="E1525" s="1231"/>
      <c r="F1525" s="1232"/>
    </row>
    <row r="1526" spans="2:6" ht="40.5" customHeight="1" thickBot="1" x14ac:dyDescent="0.25">
      <c r="B1526" s="828" t="s">
        <v>13</v>
      </c>
      <c r="C1526" s="1244" t="s">
        <v>127</v>
      </c>
      <c r="D1526" s="1245"/>
      <c r="E1526" s="1245"/>
      <c r="F1526" s="1246"/>
    </row>
    <row r="1527" spans="2:6" x14ac:dyDescent="0.2">
      <c r="B1527" s="1236"/>
      <c r="C1527" s="836">
        <v>2019</v>
      </c>
      <c r="D1527" s="836">
        <v>2020</v>
      </c>
      <c r="E1527" s="836">
        <v>2021</v>
      </c>
      <c r="F1527" s="836">
        <v>2022</v>
      </c>
    </row>
    <row r="1528" spans="2:6" ht="13.5" thickBot="1" x14ac:dyDescent="0.25">
      <c r="B1528" s="1237"/>
      <c r="C1528" s="837" t="s">
        <v>5</v>
      </c>
      <c r="D1528" s="837" t="s">
        <v>6</v>
      </c>
      <c r="E1528" s="837" t="s">
        <v>6</v>
      </c>
      <c r="F1528" s="837" t="s">
        <v>6</v>
      </c>
    </row>
    <row r="1529" spans="2:6" ht="13.5" thickBot="1" x14ac:dyDescent="0.25">
      <c r="B1529" s="917" t="s">
        <v>8</v>
      </c>
      <c r="C1529" s="860">
        <v>0.1</v>
      </c>
      <c r="D1529" s="860">
        <v>0.35</v>
      </c>
      <c r="E1529" s="860"/>
      <c r="F1529" s="860"/>
    </row>
    <row r="1530" spans="2:6" ht="13.5" thickBot="1" x14ac:dyDescent="0.25">
      <c r="B1530" s="828" t="s">
        <v>14</v>
      </c>
      <c r="C1530" s="840">
        <v>11000</v>
      </c>
      <c r="D1530" s="839">
        <v>39477</v>
      </c>
      <c r="E1530" s="839"/>
      <c r="F1530" s="839">
        <f>F1544</f>
        <v>0</v>
      </c>
    </row>
    <row r="1531" spans="2:6" ht="13.5" thickBot="1" x14ac:dyDescent="0.25">
      <c r="B1531" s="828" t="s">
        <v>20</v>
      </c>
      <c r="C1531" s="839">
        <f>C1530/C1529</f>
        <v>110000</v>
      </c>
      <c r="D1531" s="839">
        <f>D1530/D1529</f>
        <v>112791.42857142858</v>
      </c>
      <c r="E1531" s="839" t="e">
        <f>E1530/E1529</f>
        <v>#DIV/0!</v>
      </c>
      <c r="F1531" s="839" t="e">
        <f>F1530/F1529</f>
        <v>#DIV/0!</v>
      </c>
    </row>
    <row r="1532" spans="2:6" ht="13.5" thickBot="1" x14ac:dyDescent="0.25">
      <c r="B1532" s="828" t="s">
        <v>15</v>
      </c>
      <c r="C1532" s="841" t="s">
        <v>19</v>
      </c>
      <c r="D1532" s="842">
        <f>D1529/C1529-1</f>
        <v>2.4999999999999996</v>
      </c>
      <c r="E1532" s="842">
        <f t="shared" ref="E1532:F1534" si="53">E1529/D1529-1</f>
        <v>-1</v>
      </c>
      <c r="F1532" s="842" t="e">
        <f t="shared" si="53"/>
        <v>#DIV/0!</v>
      </c>
    </row>
    <row r="1533" spans="2:6" ht="13.5" thickBot="1" x14ac:dyDescent="0.25">
      <c r="B1533" s="828" t="s">
        <v>16</v>
      </c>
      <c r="C1533" s="841" t="s">
        <v>19</v>
      </c>
      <c r="D1533" s="842">
        <f>D1530/C1530-1</f>
        <v>2.5888181818181817</v>
      </c>
      <c r="E1533" s="842">
        <f t="shared" si="53"/>
        <v>-1</v>
      </c>
      <c r="F1533" s="842" t="e">
        <f t="shared" si="53"/>
        <v>#DIV/0!</v>
      </c>
    </row>
    <row r="1534" spans="2:6" ht="13.5" thickBot="1" x14ac:dyDescent="0.25">
      <c r="B1534" s="828" t="s">
        <v>17</v>
      </c>
      <c r="C1534" s="841" t="s">
        <v>19</v>
      </c>
      <c r="D1534" s="842">
        <f>D1531/C1531-1</f>
        <v>2.5376623376623497E-2</v>
      </c>
      <c r="E1534" s="842" t="e">
        <f t="shared" si="53"/>
        <v>#DIV/0!</v>
      </c>
      <c r="F1534" s="842" t="e">
        <f t="shared" si="53"/>
        <v>#DIV/0!</v>
      </c>
    </row>
    <row r="1535" spans="2:6" ht="13.5" thickBot="1" x14ac:dyDescent="0.25">
      <c r="B1535" s="1247" t="s">
        <v>1803</v>
      </c>
      <c r="C1535" s="1248"/>
      <c r="D1535" s="1248"/>
      <c r="E1535" s="1248"/>
      <c r="F1535" s="1249"/>
    </row>
    <row r="1536" spans="2:6" x14ac:dyDescent="0.2">
      <c r="B1536" s="1236"/>
      <c r="C1536" s="836">
        <v>2019</v>
      </c>
      <c r="D1536" s="836">
        <v>2020</v>
      </c>
      <c r="E1536" s="836">
        <v>2021</v>
      </c>
      <c r="F1536" s="836">
        <v>2022</v>
      </c>
    </row>
    <row r="1537" spans="2:6" ht="13.5" thickBot="1" x14ac:dyDescent="0.25">
      <c r="B1537" s="1237"/>
      <c r="C1537" s="837" t="s">
        <v>5</v>
      </c>
      <c r="D1537" s="837" t="s">
        <v>6</v>
      </c>
      <c r="E1537" s="837" t="s">
        <v>6</v>
      </c>
      <c r="F1537" s="837" t="s">
        <v>6</v>
      </c>
    </row>
    <row r="1538" spans="2:6" ht="13.5" thickBot="1" x14ac:dyDescent="0.25">
      <c r="B1538" s="905" t="s">
        <v>59</v>
      </c>
      <c r="C1538" s="844"/>
      <c r="D1538" s="844"/>
      <c r="E1538" s="844"/>
      <c r="F1538" s="844"/>
    </row>
    <row r="1539" spans="2:6" ht="13.5" thickBot="1" x14ac:dyDescent="0.25">
      <c r="B1539" s="879" t="s">
        <v>28</v>
      </c>
      <c r="C1539" s="844"/>
      <c r="D1539" s="844"/>
      <c r="E1539" s="844"/>
      <c r="F1539" s="844"/>
    </row>
    <row r="1540" spans="2:6" ht="13.5" thickBot="1" x14ac:dyDescent="0.25">
      <c r="B1540" s="879" t="s">
        <v>48</v>
      </c>
      <c r="C1540" s="844"/>
      <c r="D1540" s="844"/>
      <c r="E1540" s="844"/>
      <c r="F1540" s="844"/>
    </row>
    <row r="1541" spans="2:6" ht="13.5" thickBot="1" x14ac:dyDescent="0.25">
      <c r="B1541" s="879" t="s">
        <v>42</v>
      </c>
      <c r="C1541" s="844"/>
      <c r="D1541" s="844"/>
      <c r="E1541" s="844"/>
      <c r="F1541" s="844"/>
    </row>
    <row r="1542" spans="2:6" ht="13.5" thickBot="1" x14ac:dyDescent="0.25">
      <c r="B1542" s="879" t="s">
        <v>43</v>
      </c>
      <c r="C1542" s="844"/>
      <c r="D1542" s="844"/>
      <c r="E1542" s="844"/>
      <c r="F1542" s="844"/>
    </row>
    <row r="1543" spans="2:6" ht="13.5" thickBot="1" x14ac:dyDescent="0.25">
      <c r="B1543" s="905" t="s">
        <v>61</v>
      </c>
      <c r="C1543" s="844">
        <f>SUM(C1544:C1547)</f>
        <v>11000</v>
      </c>
      <c r="D1543" s="844">
        <f>SUM(D1544:D1547)</f>
        <v>39477</v>
      </c>
      <c r="E1543" s="844">
        <f>SUM(E1544:E1547)</f>
        <v>0</v>
      </c>
      <c r="F1543" s="844">
        <f>SUM(F1544:F1547)</f>
        <v>0</v>
      </c>
    </row>
    <row r="1544" spans="2:6" ht="13.5" thickBot="1" x14ac:dyDescent="0.25">
      <c r="B1544" s="879" t="s">
        <v>28</v>
      </c>
      <c r="C1544" s="844">
        <v>11000</v>
      </c>
      <c r="D1544" s="844">
        <v>39477</v>
      </c>
      <c r="E1544" s="844">
        <v>0</v>
      </c>
      <c r="F1544" s="844">
        <v>0</v>
      </c>
    </row>
    <row r="1545" spans="2:6" ht="13.5" thickBot="1" x14ac:dyDescent="0.25">
      <c r="B1545" s="879" t="s">
        <v>48</v>
      </c>
      <c r="C1545" s="844"/>
      <c r="D1545" s="844"/>
      <c r="E1545" s="844"/>
      <c r="F1545" s="844"/>
    </row>
    <row r="1546" spans="2:6" ht="13.5" thickBot="1" x14ac:dyDescent="0.25">
      <c r="B1546" s="879" t="s">
        <v>42</v>
      </c>
      <c r="C1546" s="844"/>
      <c r="D1546" s="844"/>
      <c r="E1546" s="844"/>
      <c r="F1546" s="844"/>
    </row>
    <row r="1547" spans="2:6" ht="13.5" thickBot="1" x14ac:dyDescent="0.25">
      <c r="B1547" s="879" t="s">
        <v>43</v>
      </c>
      <c r="C1547" s="844"/>
      <c r="D1547" s="844"/>
      <c r="E1547" s="844"/>
      <c r="F1547" s="844"/>
    </row>
    <row r="1548" spans="2:6" ht="13.5" thickBot="1" x14ac:dyDescent="0.25">
      <c r="B1548" s="914" t="s">
        <v>215</v>
      </c>
      <c r="C1548" s="931">
        <f>C1544+C1538</f>
        <v>11000</v>
      </c>
      <c r="D1548" s="907">
        <f>D1544+D1538</f>
        <v>39477</v>
      </c>
      <c r="E1548" s="932">
        <f>E1544+E1538</f>
        <v>0</v>
      </c>
      <c r="F1548" s="932">
        <f>F1544+F1538</f>
        <v>0</v>
      </c>
    </row>
    <row r="1549" spans="2:6" ht="48.75" thickBot="1" x14ac:dyDescent="0.25">
      <c r="B1549" s="858" t="s">
        <v>311</v>
      </c>
      <c r="C1549" s="899" t="s">
        <v>1804</v>
      </c>
      <c r="D1549" s="899" t="s">
        <v>1805</v>
      </c>
      <c r="E1549" s="916"/>
      <c r="F1549" s="916"/>
    </row>
    <row r="1550" spans="2:6" ht="13.5" thickBot="1" x14ac:dyDescent="0.25">
      <c r="B1550" s="828" t="s">
        <v>9</v>
      </c>
      <c r="C1550" s="1278" t="s">
        <v>1806</v>
      </c>
      <c r="D1550" s="1279"/>
      <c r="E1550" s="1279"/>
      <c r="F1550" s="1269"/>
    </row>
    <row r="1551" spans="2:6" ht="13.5" thickBot="1" x14ac:dyDescent="0.25">
      <c r="B1551" s="828" t="s">
        <v>13</v>
      </c>
      <c r="C1551" s="1244" t="s">
        <v>127</v>
      </c>
      <c r="D1551" s="1245"/>
      <c r="E1551" s="1245"/>
      <c r="F1551" s="1246"/>
    </row>
    <row r="1552" spans="2:6" x14ac:dyDescent="0.2">
      <c r="B1552" s="1236"/>
      <c r="C1552" s="836">
        <v>2019</v>
      </c>
      <c r="D1552" s="836">
        <v>2020</v>
      </c>
      <c r="E1552" s="836">
        <v>2021</v>
      </c>
      <c r="F1552" s="836">
        <v>2022</v>
      </c>
    </row>
    <row r="1553" spans="2:6" ht="13.5" thickBot="1" x14ac:dyDescent="0.25">
      <c r="B1553" s="1237"/>
      <c r="C1553" s="837" t="s">
        <v>5</v>
      </c>
      <c r="D1553" s="837" t="s">
        <v>6</v>
      </c>
      <c r="E1553" s="837" t="s">
        <v>6</v>
      </c>
      <c r="F1553" s="837" t="s">
        <v>6</v>
      </c>
    </row>
    <row r="1554" spans="2:6" ht="13.5" thickBot="1" x14ac:dyDescent="0.25">
      <c r="B1554" s="917" t="s">
        <v>8</v>
      </c>
      <c r="C1554" s="860">
        <v>0.04</v>
      </c>
      <c r="D1554" s="860">
        <v>7.0000000000000007E-2</v>
      </c>
      <c r="E1554" s="860"/>
      <c r="F1554" s="860"/>
    </row>
    <row r="1555" spans="2:6" ht="13.5" thickBot="1" x14ac:dyDescent="0.25">
      <c r="B1555" s="828" t="s">
        <v>14</v>
      </c>
      <c r="C1555" s="840">
        <v>90000</v>
      </c>
      <c r="D1555" s="839">
        <v>135788</v>
      </c>
      <c r="E1555" s="839"/>
      <c r="F1555" s="839">
        <f>F1569</f>
        <v>0</v>
      </c>
    </row>
    <row r="1556" spans="2:6" ht="13.5" thickBot="1" x14ac:dyDescent="0.25">
      <c r="B1556" s="828" t="s">
        <v>20</v>
      </c>
      <c r="C1556" s="839">
        <f>C1555/C1554</f>
        <v>2250000</v>
      </c>
      <c r="D1556" s="839">
        <f>D1555/D1554</f>
        <v>1939828.5714285711</v>
      </c>
      <c r="E1556" s="839" t="e">
        <f>E1555/E1554</f>
        <v>#DIV/0!</v>
      </c>
      <c r="F1556" s="839" t="e">
        <f>F1555/F1554</f>
        <v>#DIV/0!</v>
      </c>
    </row>
    <row r="1557" spans="2:6" ht="13.5" thickBot="1" x14ac:dyDescent="0.25">
      <c r="B1557" s="828" t="s">
        <v>15</v>
      </c>
      <c r="C1557" s="841" t="s">
        <v>19</v>
      </c>
      <c r="D1557" s="842">
        <f>D1554/C1554-1</f>
        <v>0.75000000000000022</v>
      </c>
      <c r="E1557" s="842">
        <f t="shared" ref="E1557:F1559" si="54">E1554/D1554-1</f>
        <v>-1</v>
      </c>
      <c r="F1557" s="842" t="e">
        <f t="shared" si="54"/>
        <v>#DIV/0!</v>
      </c>
    </row>
    <row r="1558" spans="2:6" ht="13.5" thickBot="1" x14ac:dyDescent="0.25">
      <c r="B1558" s="828" t="s">
        <v>16</v>
      </c>
      <c r="C1558" s="841" t="s">
        <v>19</v>
      </c>
      <c r="D1558" s="842">
        <f>D1555/C1555-1</f>
        <v>0.50875555555555563</v>
      </c>
      <c r="E1558" s="842">
        <f t="shared" si="54"/>
        <v>-1</v>
      </c>
      <c r="F1558" s="842" t="e">
        <f t="shared" si="54"/>
        <v>#DIV/0!</v>
      </c>
    </row>
    <row r="1559" spans="2:6" ht="13.5" thickBot="1" x14ac:dyDescent="0.25">
      <c r="B1559" s="828" t="s">
        <v>17</v>
      </c>
      <c r="C1559" s="841" t="s">
        <v>19</v>
      </c>
      <c r="D1559" s="842">
        <f>D1556/C1556-1</f>
        <v>-0.13785396825396834</v>
      </c>
      <c r="E1559" s="842" t="e">
        <f t="shared" si="54"/>
        <v>#DIV/0!</v>
      </c>
      <c r="F1559" s="842" t="e">
        <f t="shared" si="54"/>
        <v>#DIV/0!</v>
      </c>
    </row>
    <row r="1560" spans="2:6" ht="13.5" thickBot="1" x14ac:dyDescent="0.25">
      <c r="B1560" s="1286" t="s">
        <v>1807</v>
      </c>
      <c r="C1560" s="1287"/>
      <c r="D1560" s="1287"/>
      <c r="E1560" s="1287"/>
      <c r="F1560" s="1315"/>
    </row>
    <row r="1561" spans="2:6" x14ac:dyDescent="0.2">
      <c r="B1561" s="1236"/>
      <c r="C1561" s="836">
        <v>2019</v>
      </c>
      <c r="D1561" s="836">
        <v>2020</v>
      </c>
      <c r="E1561" s="836">
        <v>2021</v>
      </c>
      <c r="F1561" s="836">
        <v>2022</v>
      </c>
    </row>
    <row r="1562" spans="2:6" ht="13.5" thickBot="1" x14ac:dyDescent="0.25">
      <c r="B1562" s="1237"/>
      <c r="C1562" s="837" t="s">
        <v>5</v>
      </c>
      <c r="D1562" s="837" t="s">
        <v>6</v>
      </c>
      <c r="E1562" s="837" t="s">
        <v>6</v>
      </c>
      <c r="F1562" s="837" t="s">
        <v>6</v>
      </c>
    </row>
    <row r="1563" spans="2:6" ht="13.5" thickBot="1" x14ac:dyDescent="0.25">
      <c r="B1563" s="933" t="s">
        <v>59</v>
      </c>
      <c r="C1563" s="844"/>
      <c r="D1563" s="844"/>
      <c r="E1563" s="844"/>
      <c r="F1563" s="844"/>
    </row>
    <row r="1564" spans="2:6" ht="13.5" thickBot="1" x14ac:dyDescent="0.25">
      <c r="B1564" s="934" t="s">
        <v>28</v>
      </c>
      <c r="C1564" s="844"/>
      <c r="D1564" s="844"/>
      <c r="E1564" s="844"/>
      <c r="F1564" s="844"/>
    </row>
    <row r="1565" spans="2:6" ht="13.5" thickBot="1" x14ac:dyDescent="0.25">
      <c r="B1565" s="934" t="s">
        <v>48</v>
      </c>
      <c r="C1565" s="844"/>
      <c r="D1565" s="844"/>
      <c r="E1565" s="844"/>
      <c r="F1565" s="844"/>
    </row>
    <row r="1566" spans="2:6" ht="13.5" thickBot="1" x14ac:dyDescent="0.25">
      <c r="B1566" s="934" t="s">
        <v>42</v>
      </c>
      <c r="C1566" s="844"/>
      <c r="D1566" s="844"/>
      <c r="E1566" s="844"/>
      <c r="F1566" s="844"/>
    </row>
    <row r="1567" spans="2:6" ht="13.5" thickBot="1" x14ac:dyDescent="0.25">
      <c r="B1567" s="934" t="s">
        <v>43</v>
      </c>
      <c r="C1567" s="844"/>
      <c r="D1567" s="844"/>
      <c r="E1567" s="844"/>
      <c r="F1567" s="844"/>
    </row>
    <row r="1568" spans="2:6" ht="13.5" thickBot="1" x14ac:dyDescent="0.25">
      <c r="B1568" s="935" t="s">
        <v>61</v>
      </c>
      <c r="C1568" s="844">
        <f>SUM(C1569:C1572)</f>
        <v>90000</v>
      </c>
      <c r="D1568" s="844">
        <f>SUM(D1569:D1572)</f>
        <v>135788</v>
      </c>
      <c r="E1568" s="844">
        <f>SUM(E1569:E1572)</f>
        <v>0</v>
      </c>
      <c r="F1568" s="844">
        <f>SUM(F1569:F1572)</f>
        <v>0</v>
      </c>
    </row>
    <row r="1569" spans="2:6" ht="13.5" thickBot="1" x14ac:dyDescent="0.25">
      <c r="B1569" s="934" t="s">
        <v>28</v>
      </c>
      <c r="C1569" s="844">
        <v>90000</v>
      </c>
      <c r="D1569" s="844">
        <v>135788</v>
      </c>
      <c r="E1569" s="844">
        <v>0</v>
      </c>
      <c r="F1569" s="844">
        <v>0</v>
      </c>
    </row>
    <row r="1570" spans="2:6" ht="13.5" thickBot="1" x14ac:dyDescent="0.25">
      <c r="B1570" s="934" t="s">
        <v>48</v>
      </c>
      <c r="C1570" s="846"/>
      <c r="D1570" s="844"/>
      <c r="E1570" s="844"/>
      <c r="F1570" s="844"/>
    </row>
    <row r="1571" spans="2:6" ht="13.5" thickBot="1" x14ac:dyDescent="0.25">
      <c r="B1571" s="934" t="s">
        <v>42</v>
      </c>
      <c r="C1571" s="846"/>
      <c r="D1571" s="844"/>
      <c r="E1571" s="844"/>
      <c r="F1571" s="844"/>
    </row>
    <row r="1572" spans="2:6" ht="13.5" thickBot="1" x14ac:dyDescent="0.25">
      <c r="B1572" s="934" t="s">
        <v>43</v>
      </c>
      <c r="C1572" s="846"/>
      <c r="D1572" s="844"/>
      <c r="E1572" s="844"/>
      <c r="F1572" s="844"/>
    </row>
    <row r="1573" spans="2:6" ht="13.5" thickBot="1" x14ac:dyDescent="0.25">
      <c r="B1573" s="909" t="s">
        <v>315</v>
      </c>
      <c r="C1573" s="915">
        <f>C1569+C1563</f>
        <v>90000</v>
      </c>
      <c r="D1573" s="907">
        <f>D1569+D1563</f>
        <v>135788</v>
      </c>
      <c r="E1573" s="907">
        <f>E1569+E1563</f>
        <v>0</v>
      </c>
      <c r="F1573" s="907">
        <f>F1569+F1563</f>
        <v>0</v>
      </c>
    </row>
    <row r="1574" spans="2:6" ht="72.75" thickBot="1" x14ac:dyDescent="0.25">
      <c r="B1574" s="858" t="s">
        <v>318</v>
      </c>
      <c r="C1574" s="899" t="s">
        <v>1808</v>
      </c>
      <c r="D1574" s="899" t="s">
        <v>1809</v>
      </c>
      <c r="E1574" s="916"/>
      <c r="F1574" s="916"/>
    </row>
    <row r="1575" spans="2:6" ht="39" customHeight="1" thickBot="1" x14ac:dyDescent="0.25">
      <c r="B1575" s="828" t="s">
        <v>9</v>
      </c>
      <c r="C1575" s="1316" t="s">
        <v>1810</v>
      </c>
      <c r="D1575" s="1317"/>
      <c r="E1575" s="1317"/>
      <c r="F1575" s="1318"/>
    </row>
    <row r="1576" spans="2:6" ht="13.5" thickBot="1" x14ac:dyDescent="0.25">
      <c r="B1576" s="828" t="s">
        <v>13</v>
      </c>
      <c r="C1576" s="1244" t="s">
        <v>127</v>
      </c>
      <c r="D1576" s="1245"/>
      <c r="E1576" s="1245"/>
      <c r="F1576" s="1246"/>
    </row>
    <row r="1577" spans="2:6" x14ac:dyDescent="0.2">
      <c r="B1577" s="1236"/>
      <c r="C1577" s="836">
        <v>2019</v>
      </c>
      <c r="D1577" s="836">
        <v>2020</v>
      </c>
      <c r="E1577" s="836">
        <v>2021</v>
      </c>
      <c r="F1577" s="836">
        <v>2022</v>
      </c>
    </row>
    <row r="1578" spans="2:6" ht="13.5" thickBot="1" x14ac:dyDescent="0.25">
      <c r="B1578" s="1237"/>
      <c r="C1578" s="837" t="s">
        <v>5</v>
      </c>
      <c r="D1578" s="837" t="s">
        <v>6</v>
      </c>
      <c r="E1578" s="837" t="s">
        <v>6</v>
      </c>
      <c r="F1578" s="837" t="s">
        <v>6</v>
      </c>
    </row>
    <row r="1579" spans="2:6" ht="13.5" thickBot="1" x14ac:dyDescent="0.25">
      <c r="B1579" s="828" t="s">
        <v>8</v>
      </c>
      <c r="C1579" s="860">
        <v>0.05</v>
      </c>
      <c r="D1579" s="860">
        <v>0.15</v>
      </c>
      <c r="E1579" s="860">
        <v>0</v>
      </c>
      <c r="F1579" s="860"/>
    </row>
    <row r="1580" spans="2:6" ht="13.5" thickBot="1" x14ac:dyDescent="0.25">
      <c r="B1580" s="828" t="s">
        <v>14</v>
      </c>
      <c r="C1580" s="840">
        <v>84629</v>
      </c>
      <c r="D1580" s="839">
        <v>264785</v>
      </c>
      <c r="E1580" s="839">
        <v>0</v>
      </c>
      <c r="F1580" s="839"/>
    </row>
    <row r="1581" spans="2:6" ht="13.5" thickBot="1" x14ac:dyDescent="0.25">
      <c r="B1581" s="828" t="s">
        <v>20</v>
      </c>
      <c r="C1581" s="839">
        <f>C1580/C1579</f>
        <v>1692580</v>
      </c>
      <c r="D1581" s="839">
        <f>D1580/D1579</f>
        <v>1765233.3333333335</v>
      </c>
      <c r="E1581" s="839" t="e">
        <f>E1580/E1579</f>
        <v>#DIV/0!</v>
      </c>
      <c r="F1581" s="839" t="e">
        <f>F1580/F1579</f>
        <v>#DIV/0!</v>
      </c>
    </row>
    <row r="1582" spans="2:6" ht="13.5" thickBot="1" x14ac:dyDescent="0.25">
      <c r="B1582" s="828" t="s">
        <v>15</v>
      </c>
      <c r="C1582" s="841" t="s">
        <v>19</v>
      </c>
      <c r="D1582" s="842">
        <f>D1579/C1579-1</f>
        <v>1.9999999999999996</v>
      </c>
      <c r="E1582" s="842">
        <f t="shared" ref="E1582:F1584" si="55">E1579/D1579-1</f>
        <v>-1</v>
      </c>
      <c r="F1582" s="842" t="e">
        <f t="shared" si="55"/>
        <v>#DIV/0!</v>
      </c>
    </row>
    <row r="1583" spans="2:6" ht="13.5" thickBot="1" x14ac:dyDescent="0.25">
      <c r="B1583" s="828" t="s">
        <v>16</v>
      </c>
      <c r="C1583" s="841" t="s">
        <v>19</v>
      </c>
      <c r="D1583" s="842">
        <f>D1580/C1580-1</f>
        <v>2.1287738245755001</v>
      </c>
      <c r="E1583" s="842">
        <f t="shared" si="55"/>
        <v>-1</v>
      </c>
      <c r="F1583" s="842" t="e">
        <f t="shared" si="55"/>
        <v>#DIV/0!</v>
      </c>
    </row>
    <row r="1584" spans="2:6" ht="13.5" thickBot="1" x14ac:dyDescent="0.25">
      <c r="B1584" s="828" t="s">
        <v>17</v>
      </c>
      <c r="C1584" s="841" t="s">
        <v>19</v>
      </c>
      <c r="D1584" s="842">
        <f>D1581/C1581-1</f>
        <v>4.2924608191833524E-2</v>
      </c>
      <c r="E1584" s="842" t="e">
        <f t="shared" si="55"/>
        <v>#DIV/0!</v>
      </c>
      <c r="F1584" s="842" t="e">
        <f t="shared" si="55"/>
        <v>#DIV/0!</v>
      </c>
    </row>
    <row r="1585" spans="2:6" ht="13.5" thickBot="1" x14ac:dyDescent="0.25">
      <c r="B1585" s="1247" t="s">
        <v>1811</v>
      </c>
      <c r="C1585" s="1248"/>
      <c r="D1585" s="1248"/>
      <c r="E1585" s="1248"/>
      <c r="F1585" s="1249"/>
    </row>
    <row r="1586" spans="2:6" x14ac:dyDescent="0.2">
      <c r="B1586" s="1236"/>
      <c r="C1586" s="836">
        <v>2019</v>
      </c>
      <c r="D1586" s="836">
        <v>2020</v>
      </c>
      <c r="E1586" s="836">
        <v>2021</v>
      </c>
      <c r="F1586" s="836">
        <v>2022</v>
      </c>
    </row>
    <row r="1587" spans="2:6" ht="13.5" thickBot="1" x14ac:dyDescent="0.25">
      <c r="B1587" s="1237"/>
      <c r="C1587" s="837" t="s">
        <v>5</v>
      </c>
      <c r="D1587" s="837" t="s">
        <v>6</v>
      </c>
      <c r="E1587" s="837" t="s">
        <v>6</v>
      </c>
      <c r="F1587" s="837" t="s">
        <v>6</v>
      </c>
    </row>
    <row r="1588" spans="2:6" ht="13.5" thickBot="1" x14ac:dyDescent="0.25">
      <c r="B1588" s="905" t="s">
        <v>59</v>
      </c>
      <c r="C1588" s="844"/>
      <c r="D1588" s="844"/>
      <c r="E1588" s="844"/>
      <c r="F1588" s="844"/>
    </row>
    <row r="1589" spans="2:6" ht="13.5" thickBot="1" x14ac:dyDescent="0.25">
      <c r="B1589" s="879" t="s">
        <v>28</v>
      </c>
      <c r="C1589" s="844"/>
      <c r="D1589" s="844"/>
      <c r="E1589" s="844"/>
      <c r="F1589" s="844"/>
    </row>
    <row r="1590" spans="2:6" ht="13.5" thickBot="1" x14ac:dyDescent="0.25">
      <c r="B1590" s="879" t="s">
        <v>48</v>
      </c>
      <c r="C1590" s="844"/>
      <c r="D1590" s="844"/>
      <c r="E1590" s="844"/>
      <c r="F1590" s="844"/>
    </row>
    <row r="1591" spans="2:6" ht="13.5" thickBot="1" x14ac:dyDescent="0.25">
      <c r="B1591" s="879" t="s">
        <v>42</v>
      </c>
      <c r="C1591" s="844"/>
      <c r="D1591" s="844"/>
      <c r="E1591" s="844"/>
      <c r="F1591" s="844"/>
    </row>
    <row r="1592" spans="2:6" ht="13.5" thickBot="1" x14ac:dyDescent="0.25">
      <c r="B1592" s="879" t="s">
        <v>43</v>
      </c>
      <c r="C1592" s="844"/>
      <c r="D1592" s="844"/>
      <c r="E1592" s="844"/>
      <c r="F1592" s="844"/>
    </row>
    <row r="1593" spans="2:6" ht="13.5" thickBot="1" x14ac:dyDescent="0.25">
      <c r="B1593" s="905" t="s">
        <v>61</v>
      </c>
      <c r="C1593" s="844">
        <f>SUM(C1594:C1597)</f>
        <v>84629</v>
      </c>
      <c r="D1593" s="844">
        <f>SUM(D1594:D1597)</f>
        <v>264785</v>
      </c>
      <c r="E1593" s="844">
        <f>SUM(E1594:E1597)</f>
        <v>0</v>
      </c>
      <c r="F1593" s="844">
        <f>SUM(F1594:F1597)</f>
        <v>0</v>
      </c>
    </row>
    <row r="1594" spans="2:6" ht="13.5" thickBot="1" x14ac:dyDescent="0.25">
      <c r="B1594" s="879" t="s">
        <v>28</v>
      </c>
      <c r="C1594" s="846">
        <v>84629</v>
      </c>
      <c r="D1594" s="844">
        <v>264785</v>
      </c>
      <c r="E1594" s="844">
        <v>0</v>
      </c>
      <c r="F1594" s="844">
        <v>0</v>
      </c>
    </row>
    <row r="1595" spans="2:6" ht="13.5" thickBot="1" x14ac:dyDescent="0.25">
      <c r="B1595" s="879" t="s">
        <v>48</v>
      </c>
      <c r="C1595" s="844"/>
      <c r="D1595" s="844"/>
      <c r="E1595" s="844"/>
      <c r="F1595" s="844"/>
    </row>
    <row r="1596" spans="2:6" ht="13.5" thickBot="1" x14ac:dyDescent="0.25">
      <c r="B1596" s="879" t="s">
        <v>42</v>
      </c>
      <c r="C1596" s="844"/>
      <c r="D1596" s="844"/>
      <c r="E1596" s="844"/>
      <c r="F1596" s="844"/>
    </row>
    <row r="1597" spans="2:6" ht="13.5" thickBot="1" x14ac:dyDescent="0.25">
      <c r="B1597" s="879" t="s">
        <v>43</v>
      </c>
      <c r="C1597" s="844"/>
      <c r="D1597" s="844"/>
      <c r="E1597" s="844"/>
      <c r="F1597" s="844"/>
    </row>
    <row r="1598" spans="2:6" ht="13.5" thickBot="1" x14ac:dyDescent="0.25">
      <c r="B1598" s="914" t="s">
        <v>322</v>
      </c>
      <c r="C1598" s="915">
        <f>C1594+C1588</f>
        <v>84629</v>
      </c>
      <c r="D1598" s="907">
        <f>D1594+D1588</f>
        <v>264785</v>
      </c>
      <c r="E1598" s="907">
        <f>E1594+E1588</f>
        <v>0</v>
      </c>
      <c r="F1598" s="907">
        <f>F1594+F1588</f>
        <v>0</v>
      </c>
    </row>
    <row r="1599" spans="2:6" ht="24.75" thickBot="1" x14ac:dyDescent="0.25">
      <c r="B1599" s="858" t="s">
        <v>325</v>
      </c>
      <c r="C1599" s="936" t="s">
        <v>1812</v>
      </c>
      <c r="D1599" s="899" t="s">
        <v>1813</v>
      </c>
      <c r="E1599" s="916"/>
      <c r="F1599" s="916"/>
    </row>
    <row r="1600" spans="2:6" ht="13.5" thickBot="1" x14ac:dyDescent="0.25">
      <c r="B1600" s="828" t="s">
        <v>9</v>
      </c>
      <c r="C1600" s="1278" t="s">
        <v>1814</v>
      </c>
      <c r="D1600" s="1279"/>
      <c r="E1600" s="1279"/>
      <c r="F1600" s="1269"/>
    </row>
    <row r="1601" spans="2:6" ht="13.5" thickBot="1" x14ac:dyDescent="0.25">
      <c r="B1601" s="828" t="s">
        <v>13</v>
      </c>
      <c r="C1601" s="1244" t="s">
        <v>1645</v>
      </c>
      <c r="D1601" s="1245"/>
      <c r="E1601" s="1245"/>
      <c r="F1601" s="1246"/>
    </row>
    <row r="1602" spans="2:6" x14ac:dyDescent="0.2">
      <c r="B1602" s="1236"/>
      <c r="C1602" s="836">
        <v>2019</v>
      </c>
      <c r="D1602" s="836">
        <v>2020</v>
      </c>
      <c r="E1602" s="836">
        <v>2021</v>
      </c>
      <c r="F1602" s="836">
        <v>2022</v>
      </c>
    </row>
    <row r="1603" spans="2:6" ht="13.5" thickBot="1" x14ac:dyDescent="0.25">
      <c r="B1603" s="1237"/>
      <c r="C1603" s="837" t="s">
        <v>5</v>
      </c>
      <c r="D1603" s="837" t="s">
        <v>6</v>
      </c>
      <c r="E1603" s="837" t="s">
        <v>6</v>
      </c>
      <c r="F1603" s="837" t="s">
        <v>6</v>
      </c>
    </row>
    <row r="1604" spans="2:6" ht="13.5" thickBot="1" x14ac:dyDescent="0.25">
      <c r="B1604" s="828" t="s">
        <v>8</v>
      </c>
      <c r="C1604" s="860">
        <v>0.02</v>
      </c>
      <c r="D1604" s="860"/>
      <c r="E1604" s="860"/>
      <c r="F1604" s="860"/>
    </row>
    <row r="1605" spans="2:6" ht="13.5" thickBot="1" x14ac:dyDescent="0.25">
      <c r="B1605" s="828" t="s">
        <v>14</v>
      </c>
      <c r="C1605" s="840">
        <v>5227</v>
      </c>
      <c r="D1605" s="839"/>
      <c r="E1605" s="839">
        <f>E1619</f>
        <v>0</v>
      </c>
      <c r="F1605" s="839">
        <f>F1619</f>
        <v>0</v>
      </c>
    </row>
    <row r="1606" spans="2:6" ht="13.5" thickBot="1" x14ac:dyDescent="0.25">
      <c r="B1606" s="828" t="s">
        <v>20</v>
      </c>
      <c r="C1606" s="839">
        <f>C1605/C1604</f>
        <v>261350</v>
      </c>
      <c r="D1606" s="839" t="e">
        <f>D1605/D1604</f>
        <v>#DIV/0!</v>
      </c>
      <c r="E1606" s="839" t="e">
        <f>E1605/E1604</f>
        <v>#DIV/0!</v>
      </c>
      <c r="F1606" s="839" t="e">
        <f>F1605/F1604</f>
        <v>#DIV/0!</v>
      </c>
    </row>
    <row r="1607" spans="2:6" ht="13.5" thickBot="1" x14ac:dyDescent="0.25">
      <c r="B1607" s="828" t="s">
        <v>15</v>
      </c>
      <c r="C1607" s="841" t="s">
        <v>19</v>
      </c>
      <c r="D1607" s="842">
        <f>D1604/C1604-1</f>
        <v>-1</v>
      </c>
      <c r="E1607" s="842" t="e">
        <f t="shared" ref="E1607:F1609" si="56">E1604/D1604-1</f>
        <v>#DIV/0!</v>
      </c>
      <c r="F1607" s="842" t="e">
        <f t="shared" si="56"/>
        <v>#DIV/0!</v>
      </c>
    </row>
    <row r="1608" spans="2:6" ht="13.5" thickBot="1" x14ac:dyDescent="0.25">
      <c r="B1608" s="828" t="s">
        <v>16</v>
      </c>
      <c r="C1608" s="841" t="s">
        <v>19</v>
      </c>
      <c r="D1608" s="842">
        <f>D1605/C1605-1</f>
        <v>-1</v>
      </c>
      <c r="E1608" s="842" t="e">
        <f t="shared" si="56"/>
        <v>#DIV/0!</v>
      </c>
      <c r="F1608" s="842" t="e">
        <f t="shared" si="56"/>
        <v>#DIV/0!</v>
      </c>
    </row>
    <row r="1609" spans="2:6" ht="13.5" thickBot="1" x14ac:dyDescent="0.25">
      <c r="B1609" s="828" t="s">
        <v>17</v>
      </c>
      <c r="C1609" s="841" t="s">
        <v>19</v>
      </c>
      <c r="D1609" s="842" t="e">
        <f>D1606/C1606-1</f>
        <v>#DIV/0!</v>
      </c>
      <c r="E1609" s="842" t="e">
        <f t="shared" si="56"/>
        <v>#DIV/0!</v>
      </c>
      <c r="F1609" s="842" t="e">
        <f t="shared" si="56"/>
        <v>#DIV/0!</v>
      </c>
    </row>
    <row r="1610" spans="2:6" ht="13.5" thickBot="1" x14ac:dyDescent="0.25">
      <c r="B1610" s="1247" t="s">
        <v>1815</v>
      </c>
      <c r="C1610" s="1248"/>
      <c r="D1610" s="1248"/>
      <c r="E1610" s="1248"/>
      <c r="F1610" s="1249"/>
    </row>
    <row r="1611" spans="2:6" x14ac:dyDescent="0.2">
      <c r="B1611" s="1236"/>
      <c r="C1611" s="836">
        <v>2019</v>
      </c>
      <c r="D1611" s="836">
        <v>2020</v>
      </c>
      <c r="E1611" s="836">
        <v>2021</v>
      </c>
      <c r="F1611" s="836">
        <v>2022</v>
      </c>
    </row>
    <row r="1612" spans="2:6" ht="13.5" thickBot="1" x14ac:dyDescent="0.25">
      <c r="B1612" s="1237"/>
      <c r="C1612" s="837" t="s">
        <v>5</v>
      </c>
      <c r="D1612" s="837" t="s">
        <v>6</v>
      </c>
      <c r="E1612" s="837" t="s">
        <v>6</v>
      </c>
      <c r="F1612" s="837" t="s">
        <v>6</v>
      </c>
    </row>
    <row r="1613" spans="2:6" ht="13.5" thickBot="1" x14ac:dyDescent="0.25">
      <c r="B1613" s="905" t="s">
        <v>59</v>
      </c>
      <c r="C1613" s="844"/>
      <c r="D1613" s="844"/>
      <c r="E1613" s="844"/>
      <c r="F1613" s="844"/>
    </row>
    <row r="1614" spans="2:6" ht="13.5" thickBot="1" x14ac:dyDescent="0.25">
      <c r="B1614" s="879" t="s">
        <v>28</v>
      </c>
      <c r="C1614" s="844"/>
      <c r="D1614" s="844"/>
      <c r="E1614" s="844"/>
      <c r="F1614" s="844"/>
    </row>
    <row r="1615" spans="2:6" ht="13.5" thickBot="1" x14ac:dyDescent="0.25">
      <c r="B1615" s="879" t="s">
        <v>48</v>
      </c>
      <c r="C1615" s="844"/>
      <c r="D1615" s="844"/>
      <c r="E1615" s="844"/>
      <c r="F1615" s="844"/>
    </row>
    <row r="1616" spans="2:6" ht="13.5" thickBot="1" x14ac:dyDescent="0.25">
      <c r="B1616" s="879" t="s">
        <v>42</v>
      </c>
      <c r="C1616" s="844"/>
      <c r="D1616" s="844"/>
      <c r="E1616" s="844"/>
      <c r="F1616" s="844"/>
    </row>
    <row r="1617" spans="2:6" ht="13.5" thickBot="1" x14ac:dyDescent="0.25">
      <c r="B1617" s="879" t="s">
        <v>43</v>
      </c>
      <c r="C1617" s="844"/>
      <c r="D1617" s="844"/>
      <c r="E1617" s="844"/>
      <c r="F1617" s="844"/>
    </row>
    <row r="1618" spans="2:6" ht="13.5" thickBot="1" x14ac:dyDescent="0.25">
      <c r="B1618" s="905" t="s">
        <v>61</v>
      </c>
      <c r="C1618" s="844">
        <f>SUM(C1619:C1622)</f>
        <v>5227</v>
      </c>
      <c r="D1618" s="844">
        <f>SUM(D1619:D1622)</f>
        <v>0</v>
      </c>
      <c r="E1618" s="844">
        <f>SUM(E1619:E1622)</f>
        <v>0</v>
      </c>
      <c r="F1618" s="844">
        <f>SUM(F1619:F1622)</f>
        <v>0</v>
      </c>
    </row>
    <row r="1619" spans="2:6" ht="13.5" thickBot="1" x14ac:dyDescent="0.25">
      <c r="B1619" s="879" t="s">
        <v>28</v>
      </c>
      <c r="C1619" s="844">
        <v>5227</v>
      </c>
      <c r="D1619" s="844">
        <v>0</v>
      </c>
      <c r="E1619" s="844">
        <v>0</v>
      </c>
      <c r="F1619" s="844">
        <v>0</v>
      </c>
    </row>
    <row r="1620" spans="2:6" ht="13.5" thickBot="1" x14ac:dyDescent="0.25">
      <c r="B1620" s="879" t="s">
        <v>48</v>
      </c>
      <c r="C1620" s="846"/>
      <c r="D1620" s="844"/>
      <c r="E1620" s="844"/>
      <c r="F1620" s="844"/>
    </row>
    <row r="1621" spans="2:6" ht="13.5" thickBot="1" x14ac:dyDescent="0.25">
      <c r="B1621" s="906" t="s">
        <v>42</v>
      </c>
      <c r="C1621" s="907"/>
      <c r="D1621" s="908"/>
      <c r="E1621" s="908"/>
      <c r="F1621" s="908"/>
    </row>
    <row r="1622" spans="2:6" ht="13.5" thickBot="1" x14ac:dyDescent="0.25">
      <c r="B1622" s="934" t="s">
        <v>43</v>
      </c>
      <c r="C1622" s="911"/>
      <c r="D1622" s="925"/>
      <c r="E1622" s="925"/>
      <c r="F1622" s="925"/>
    </row>
    <row r="1623" spans="2:6" ht="13.5" thickBot="1" x14ac:dyDescent="0.25">
      <c r="B1623" s="909" t="s">
        <v>327</v>
      </c>
      <c r="C1623" s="910">
        <f>C1619+C1613</f>
        <v>5227</v>
      </c>
      <c r="D1623" s="911">
        <f>D1619+D1613</f>
        <v>0</v>
      </c>
      <c r="E1623" s="911">
        <f>E1619+E1613</f>
        <v>0</v>
      </c>
      <c r="F1623" s="911">
        <f>F1619+F1613</f>
        <v>0</v>
      </c>
    </row>
    <row r="1624" spans="2:6" ht="36.75" thickBot="1" x14ac:dyDescent="0.25">
      <c r="B1624" s="858" t="s">
        <v>329</v>
      </c>
      <c r="C1624" s="858" t="s">
        <v>1816</v>
      </c>
      <c r="D1624" s="899"/>
      <c r="E1624" s="916"/>
      <c r="F1624" s="916"/>
    </row>
    <row r="1625" spans="2:6" ht="39.75" customHeight="1" thickBot="1" x14ac:dyDescent="0.25">
      <c r="B1625" s="828" t="s">
        <v>9</v>
      </c>
      <c r="C1625" s="1312" t="s">
        <v>1817</v>
      </c>
      <c r="D1625" s="1313"/>
      <c r="E1625" s="1313"/>
      <c r="F1625" s="1314"/>
    </row>
    <row r="1626" spans="2:6" ht="13.5" thickBot="1" x14ac:dyDescent="0.25">
      <c r="B1626" s="828" t="s">
        <v>13</v>
      </c>
      <c r="C1626" s="1307" t="s">
        <v>127</v>
      </c>
      <c r="D1626" s="1308"/>
      <c r="E1626" s="1308"/>
      <c r="F1626" s="1309"/>
    </row>
    <row r="1627" spans="2:6" x14ac:dyDescent="0.2">
      <c r="B1627" s="1236"/>
      <c r="C1627" s="836">
        <v>2019</v>
      </c>
      <c r="D1627" s="836">
        <v>2020</v>
      </c>
      <c r="E1627" s="836">
        <v>2021</v>
      </c>
      <c r="F1627" s="836">
        <v>2022</v>
      </c>
    </row>
    <row r="1628" spans="2:6" ht="13.5" thickBot="1" x14ac:dyDescent="0.25">
      <c r="B1628" s="1237"/>
      <c r="C1628" s="837" t="s">
        <v>5</v>
      </c>
      <c r="D1628" s="837" t="s">
        <v>6</v>
      </c>
      <c r="E1628" s="837" t="s">
        <v>6</v>
      </c>
      <c r="F1628" s="837" t="s">
        <v>6</v>
      </c>
    </row>
    <row r="1629" spans="2:6" ht="13.5" thickBot="1" x14ac:dyDescent="0.25">
      <c r="B1629" s="828" t="s">
        <v>8</v>
      </c>
      <c r="C1629" s="937">
        <v>0</v>
      </c>
      <c r="D1629" s="937">
        <v>1</v>
      </c>
      <c r="E1629" s="937">
        <v>1</v>
      </c>
      <c r="F1629" s="937">
        <v>1</v>
      </c>
    </row>
    <row r="1630" spans="2:6" ht="13.5" thickBot="1" x14ac:dyDescent="0.25">
      <c r="B1630" s="828" t="s">
        <v>14</v>
      </c>
      <c r="C1630" s="840">
        <v>0</v>
      </c>
      <c r="D1630" s="840">
        <v>200000</v>
      </c>
      <c r="E1630" s="840">
        <v>300000</v>
      </c>
      <c r="F1630" s="840">
        <v>450000</v>
      </c>
    </row>
    <row r="1631" spans="2:6" ht="13.5" thickBot="1" x14ac:dyDescent="0.25">
      <c r="B1631" s="828" t="s">
        <v>20</v>
      </c>
      <c r="C1631" s="840" t="e">
        <f>C1630/C1629</f>
        <v>#DIV/0!</v>
      </c>
      <c r="D1631" s="840">
        <f>D1630/D1629</f>
        <v>200000</v>
      </c>
      <c r="E1631" s="840">
        <f>E1630/E1629</f>
        <v>300000</v>
      </c>
      <c r="F1631" s="840">
        <f>F1630/F1629</f>
        <v>450000</v>
      </c>
    </row>
    <row r="1632" spans="2:6" ht="13.5" thickBot="1" x14ac:dyDescent="0.25">
      <c r="B1632" s="828" t="s">
        <v>15</v>
      </c>
      <c r="C1632" s="841" t="s">
        <v>19</v>
      </c>
      <c r="D1632" s="842" t="e">
        <f>D1629/C1629-1</f>
        <v>#DIV/0!</v>
      </c>
      <c r="E1632" s="842">
        <f t="shared" ref="E1632:F1634" si="57">E1629/D1629-1</f>
        <v>0</v>
      </c>
      <c r="F1632" s="842">
        <f t="shared" si="57"/>
        <v>0</v>
      </c>
    </row>
    <row r="1633" spans="2:6" ht="13.5" thickBot="1" x14ac:dyDescent="0.25">
      <c r="B1633" s="828" t="s">
        <v>16</v>
      </c>
      <c r="C1633" s="841" t="s">
        <v>19</v>
      </c>
      <c r="D1633" s="842"/>
      <c r="E1633" s="842">
        <f t="shared" si="57"/>
        <v>0.5</v>
      </c>
      <c r="F1633" s="842">
        <f t="shared" si="57"/>
        <v>0.5</v>
      </c>
    </row>
    <row r="1634" spans="2:6" ht="13.5" thickBot="1" x14ac:dyDescent="0.25">
      <c r="B1634" s="828" t="s">
        <v>17</v>
      </c>
      <c r="C1634" s="841" t="s">
        <v>19</v>
      </c>
      <c r="D1634" s="842" t="e">
        <f>D1631/C1631-1</f>
        <v>#DIV/0!</v>
      </c>
      <c r="E1634" s="842">
        <f t="shared" si="57"/>
        <v>0.5</v>
      </c>
      <c r="F1634" s="842">
        <f t="shared" si="57"/>
        <v>0.5</v>
      </c>
    </row>
    <row r="1635" spans="2:6" ht="13.5" thickBot="1" x14ac:dyDescent="0.25">
      <c r="B1635" s="1247" t="s">
        <v>1818</v>
      </c>
      <c r="C1635" s="1248"/>
      <c r="D1635" s="1248"/>
      <c r="E1635" s="1248"/>
      <c r="F1635" s="1249"/>
    </row>
    <row r="1636" spans="2:6" x14ac:dyDescent="0.2">
      <c r="B1636" s="1236"/>
      <c r="C1636" s="836">
        <v>2019</v>
      </c>
      <c r="D1636" s="836">
        <v>2020</v>
      </c>
      <c r="E1636" s="836">
        <v>2021</v>
      </c>
      <c r="F1636" s="836">
        <v>2022</v>
      </c>
    </row>
    <row r="1637" spans="2:6" ht="13.5" thickBot="1" x14ac:dyDescent="0.25">
      <c r="B1637" s="1237"/>
      <c r="C1637" s="837" t="s">
        <v>5</v>
      </c>
      <c r="D1637" s="837" t="s">
        <v>6</v>
      </c>
      <c r="E1637" s="837" t="s">
        <v>6</v>
      </c>
      <c r="F1637" s="837" t="s">
        <v>6</v>
      </c>
    </row>
    <row r="1638" spans="2:6" ht="13.5" thickBot="1" x14ac:dyDescent="0.25">
      <c r="B1638" s="905" t="s">
        <v>59</v>
      </c>
      <c r="C1638" s="844">
        <v>0</v>
      </c>
      <c r="D1638" s="844"/>
      <c r="E1638" s="844"/>
      <c r="F1638" s="844"/>
    </row>
    <row r="1639" spans="2:6" ht="13.5" thickBot="1" x14ac:dyDescent="0.25">
      <c r="B1639" s="879" t="s">
        <v>28</v>
      </c>
      <c r="C1639" s="844"/>
      <c r="D1639" s="844"/>
      <c r="E1639" s="844"/>
      <c r="F1639" s="844"/>
    </row>
    <row r="1640" spans="2:6" ht="13.5" thickBot="1" x14ac:dyDescent="0.25">
      <c r="B1640" s="879" t="s">
        <v>48</v>
      </c>
      <c r="C1640" s="844"/>
      <c r="D1640" s="844"/>
      <c r="E1640" s="844"/>
      <c r="F1640" s="844"/>
    </row>
    <row r="1641" spans="2:6" ht="13.5" thickBot="1" x14ac:dyDescent="0.25">
      <c r="B1641" s="879" t="s">
        <v>42</v>
      </c>
      <c r="C1641" s="844"/>
      <c r="D1641" s="844"/>
      <c r="E1641" s="844"/>
      <c r="F1641" s="844"/>
    </row>
    <row r="1642" spans="2:6" ht="13.5" thickBot="1" x14ac:dyDescent="0.25">
      <c r="B1642" s="879" t="s">
        <v>43</v>
      </c>
      <c r="C1642" s="844"/>
      <c r="D1642" s="844"/>
      <c r="E1642" s="844"/>
      <c r="F1642" s="844"/>
    </row>
    <row r="1643" spans="2:6" ht="13.5" thickBot="1" x14ac:dyDescent="0.25">
      <c r="B1643" s="905" t="s">
        <v>61</v>
      </c>
      <c r="C1643" s="844">
        <f>SUM(C1644:C1647)</f>
        <v>0</v>
      </c>
      <c r="D1643" s="844">
        <f>SUM(D1644:D1647)</f>
        <v>200000</v>
      </c>
      <c r="E1643" s="844">
        <f>SUM(E1644:E1647)</f>
        <v>300000</v>
      </c>
      <c r="F1643" s="844">
        <f>SUM(F1644:F1647)</f>
        <v>450000</v>
      </c>
    </row>
    <row r="1644" spans="2:6" ht="13.5" thickBot="1" x14ac:dyDescent="0.25">
      <c r="B1644" s="879" t="s">
        <v>28</v>
      </c>
      <c r="C1644" s="844">
        <v>0</v>
      </c>
      <c r="D1644" s="844">
        <v>200000</v>
      </c>
      <c r="E1644" s="844">
        <v>300000</v>
      </c>
      <c r="F1644" s="844">
        <v>450000</v>
      </c>
    </row>
    <row r="1645" spans="2:6" ht="13.5" thickBot="1" x14ac:dyDescent="0.25">
      <c r="B1645" s="879" t="s">
        <v>48</v>
      </c>
      <c r="C1645" s="846"/>
      <c r="D1645" s="844"/>
      <c r="E1645" s="844"/>
      <c r="F1645" s="844"/>
    </row>
    <row r="1646" spans="2:6" ht="13.5" thickBot="1" x14ac:dyDescent="0.25">
      <c r="B1646" s="879" t="s">
        <v>42</v>
      </c>
      <c r="C1646" s="846"/>
      <c r="D1646" s="844"/>
      <c r="E1646" s="844"/>
      <c r="F1646" s="844"/>
    </row>
    <row r="1647" spans="2:6" ht="13.5" thickBot="1" x14ac:dyDescent="0.25">
      <c r="B1647" s="879" t="s">
        <v>43</v>
      </c>
      <c r="C1647" s="846"/>
      <c r="D1647" s="844"/>
      <c r="E1647" s="844"/>
      <c r="F1647" s="844"/>
    </row>
    <row r="1648" spans="2:6" ht="13.5" thickBot="1" x14ac:dyDescent="0.25">
      <c r="B1648" s="921" t="s">
        <v>331</v>
      </c>
      <c r="C1648" s="915">
        <f>C1644+C1638</f>
        <v>0</v>
      </c>
      <c r="D1648" s="907">
        <f>D1644+D1638</f>
        <v>200000</v>
      </c>
      <c r="E1648" s="907">
        <f>E1644+E1638</f>
        <v>300000</v>
      </c>
      <c r="F1648" s="907">
        <f>F1644+F1638</f>
        <v>450000</v>
      </c>
    </row>
    <row r="1649" spans="2:6" ht="24.75" thickBot="1" x14ac:dyDescent="0.25">
      <c r="B1649" s="858" t="s">
        <v>333</v>
      </c>
      <c r="C1649" s="858" t="s">
        <v>1819</v>
      </c>
      <c r="D1649" s="899"/>
      <c r="E1649" s="916"/>
      <c r="F1649" s="916"/>
    </row>
    <row r="1650" spans="2:6" ht="13.5" thickBot="1" x14ac:dyDescent="0.25">
      <c r="B1650" s="828" t="s">
        <v>9</v>
      </c>
      <c r="C1650" s="1312" t="s">
        <v>1820</v>
      </c>
      <c r="D1650" s="1313"/>
      <c r="E1650" s="1313"/>
      <c r="F1650" s="1314"/>
    </row>
    <row r="1651" spans="2:6" ht="13.5" thickBot="1" x14ac:dyDescent="0.25">
      <c r="B1651" s="828" t="s">
        <v>13</v>
      </c>
      <c r="C1651" s="1307" t="s">
        <v>127</v>
      </c>
      <c r="D1651" s="1308"/>
      <c r="E1651" s="1308"/>
      <c r="F1651" s="1309"/>
    </row>
    <row r="1652" spans="2:6" x14ac:dyDescent="0.2">
      <c r="B1652" s="1236"/>
      <c r="C1652" s="836">
        <v>2019</v>
      </c>
      <c r="D1652" s="836">
        <v>2020</v>
      </c>
      <c r="E1652" s="836">
        <v>2021</v>
      </c>
      <c r="F1652" s="836">
        <v>2022</v>
      </c>
    </row>
    <row r="1653" spans="2:6" ht="13.5" thickBot="1" x14ac:dyDescent="0.25">
      <c r="B1653" s="1237"/>
      <c r="C1653" s="837" t="s">
        <v>5</v>
      </c>
      <c r="D1653" s="837" t="s">
        <v>6</v>
      </c>
      <c r="E1653" s="837" t="s">
        <v>6</v>
      </c>
      <c r="F1653" s="837" t="s">
        <v>6</v>
      </c>
    </row>
    <row r="1654" spans="2:6" ht="13.5" thickBot="1" x14ac:dyDescent="0.25">
      <c r="B1654" s="828" t="s">
        <v>8</v>
      </c>
      <c r="C1654" s="860">
        <v>0</v>
      </c>
      <c r="D1654" s="860">
        <v>0.68</v>
      </c>
      <c r="E1654" s="860">
        <v>1.36</v>
      </c>
      <c r="F1654" s="860">
        <v>1.36</v>
      </c>
    </row>
    <row r="1655" spans="2:6" ht="13.5" thickBot="1" x14ac:dyDescent="0.25">
      <c r="B1655" s="828" t="s">
        <v>14</v>
      </c>
      <c r="C1655" s="840">
        <v>0</v>
      </c>
      <c r="D1655" s="839">
        <v>170000</v>
      </c>
      <c r="E1655" s="839">
        <v>340000</v>
      </c>
      <c r="F1655" s="839">
        <v>340000</v>
      </c>
    </row>
    <row r="1656" spans="2:6" ht="13.5" thickBot="1" x14ac:dyDescent="0.25">
      <c r="B1656" s="828" t="s">
        <v>20</v>
      </c>
      <c r="C1656" s="839" t="e">
        <f>C1655/C1654</f>
        <v>#DIV/0!</v>
      </c>
      <c r="D1656" s="839">
        <f>D1655/D1654</f>
        <v>249999.99999999997</v>
      </c>
      <c r="E1656" s="839">
        <f>E1655/E1654</f>
        <v>249999.99999999997</v>
      </c>
      <c r="F1656" s="839">
        <f>F1655/F1654</f>
        <v>249999.99999999997</v>
      </c>
    </row>
    <row r="1657" spans="2:6" ht="13.5" thickBot="1" x14ac:dyDescent="0.25">
      <c r="B1657" s="828" t="s">
        <v>15</v>
      </c>
      <c r="C1657" s="841" t="s">
        <v>19</v>
      </c>
      <c r="D1657" s="842" t="e">
        <f>D1654/C1654-1</f>
        <v>#DIV/0!</v>
      </c>
      <c r="E1657" s="842">
        <f t="shared" ref="E1657:F1659" si="58">E1654/D1654-1</f>
        <v>1</v>
      </c>
      <c r="F1657" s="842">
        <f t="shared" si="58"/>
        <v>0</v>
      </c>
    </row>
    <row r="1658" spans="2:6" ht="13.5" thickBot="1" x14ac:dyDescent="0.25">
      <c r="B1658" s="828" t="s">
        <v>16</v>
      </c>
      <c r="C1658" s="841" t="s">
        <v>19</v>
      </c>
      <c r="D1658" s="842"/>
      <c r="E1658" s="842">
        <f t="shared" si="58"/>
        <v>1</v>
      </c>
      <c r="F1658" s="842">
        <f t="shared" si="58"/>
        <v>0</v>
      </c>
    </row>
    <row r="1659" spans="2:6" ht="13.5" thickBot="1" x14ac:dyDescent="0.25">
      <c r="B1659" s="828" t="s">
        <v>17</v>
      </c>
      <c r="C1659" s="841" t="s">
        <v>19</v>
      </c>
      <c r="D1659" s="842" t="e">
        <f>D1656/C1656-1</f>
        <v>#DIV/0!</v>
      </c>
      <c r="E1659" s="842">
        <f t="shared" si="58"/>
        <v>0</v>
      </c>
      <c r="F1659" s="842">
        <f t="shared" si="58"/>
        <v>0</v>
      </c>
    </row>
    <row r="1660" spans="2:6" ht="13.5" thickBot="1" x14ac:dyDescent="0.25">
      <c r="B1660" s="1247" t="s">
        <v>1821</v>
      </c>
      <c r="C1660" s="1248"/>
      <c r="D1660" s="1248"/>
      <c r="E1660" s="1248"/>
      <c r="F1660" s="1249"/>
    </row>
    <row r="1661" spans="2:6" x14ac:dyDescent="0.2">
      <c r="B1661" s="1236"/>
      <c r="C1661" s="836">
        <v>2019</v>
      </c>
      <c r="D1661" s="836">
        <v>2020</v>
      </c>
      <c r="E1661" s="836">
        <v>2021</v>
      </c>
      <c r="F1661" s="836">
        <v>2022</v>
      </c>
    </row>
    <row r="1662" spans="2:6" ht="13.5" thickBot="1" x14ac:dyDescent="0.25">
      <c r="B1662" s="1237"/>
      <c r="C1662" s="837" t="s">
        <v>5</v>
      </c>
      <c r="D1662" s="837" t="s">
        <v>6</v>
      </c>
      <c r="E1662" s="837" t="s">
        <v>6</v>
      </c>
      <c r="F1662" s="837" t="s">
        <v>6</v>
      </c>
    </row>
    <row r="1663" spans="2:6" ht="13.5" thickBot="1" x14ac:dyDescent="0.25">
      <c r="B1663" s="905" t="s">
        <v>59</v>
      </c>
      <c r="C1663" s="844">
        <v>0</v>
      </c>
      <c r="D1663" s="844"/>
      <c r="E1663" s="844"/>
      <c r="F1663" s="844"/>
    </row>
    <row r="1664" spans="2:6" ht="13.5" thickBot="1" x14ac:dyDescent="0.25">
      <c r="B1664" s="879" t="s">
        <v>28</v>
      </c>
      <c r="C1664" s="844"/>
      <c r="D1664" s="844"/>
      <c r="E1664" s="844"/>
      <c r="F1664" s="844"/>
    </row>
    <row r="1665" spans="2:6" ht="13.5" thickBot="1" x14ac:dyDescent="0.25">
      <c r="B1665" s="879" t="s">
        <v>48</v>
      </c>
      <c r="C1665" s="844"/>
      <c r="D1665" s="844"/>
      <c r="E1665" s="844"/>
      <c r="F1665" s="844"/>
    </row>
    <row r="1666" spans="2:6" ht="13.5" thickBot="1" x14ac:dyDescent="0.25">
      <c r="B1666" s="879" t="s">
        <v>42</v>
      </c>
      <c r="C1666" s="844"/>
      <c r="D1666" s="844"/>
      <c r="E1666" s="844"/>
      <c r="F1666" s="844"/>
    </row>
    <row r="1667" spans="2:6" ht="13.5" thickBot="1" x14ac:dyDescent="0.25">
      <c r="B1667" s="879" t="s">
        <v>43</v>
      </c>
      <c r="C1667" s="844"/>
      <c r="D1667" s="844"/>
      <c r="E1667" s="844"/>
      <c r="F1667" s="844"/>
    </row>
    <row r="1668" spans="2:6" ht="13.5" thickBot="1" x14ac:dyDescent="0.25">
      <c r="B1668" s="905" t="s">
        <v>61</v>
      </c>
      <c r="C1668" s="844">
        <f>SUM(C1669:C1672)</f>
        <v>0</v>
      </c>
      <c r="D1668" s="844">
        <f>SUM(D1669:D1672)</f>
        <v>170000</v>
      </c>
      <c r="E1668" s="844">
        <f>SUM(E1669:E1672)</f>
        <v>340000</v>
      </c>
      <c r="F1668" s="844">
        <f>SUM(F1669:F1672)</f>
        <v>340000</v>
      </c>
    </row>
    <row r="1669" spans="2:6" ht="13.5" thickBot="1" x14ac:dyDescent="0.25">
      <c r="B1669" s="879" t="s">
        <v>28</v>
      </c>
      <c r="C1669" s="844">
        <v>0</v>
      </c>
      <c r="D1669" s="844">
        <v>170000</v>
      </c>
      <c r="E1669" s="844">
        <v>340000</v>
      </c>
      <c r="F1669" s="844">
        <v>340000</v>
      </c>
    </row>
    <row r="1670" spans="2:6" ht="13.5" thickBot="1" x14ac:dyDescent="0.25">
      <c r="B1670" s="879" t="s">
        <v>48</v>
      </c>
      <c r="C1670" s="846"/>
      <c r="D1670" s="844"/>
      <c r="E1670" s="844"/>
      <c r="F1670" s="844"/>
    </row>
    <row r="1671" spans="2:6" ht="13.5" thickBot="1" x14ac:dyDescent="0.25">
      <c r="B1671" s="879" t="s">
        <v>42</v>
      </c>
      <c r="C1671" s="846"/>
      <c r="D1671" s="844"/>
      <c r="E1671" s="844"/>
      <c r="F1671" s="844"/>
    </row>
    <row r="1672" spans="2:6" ht="13.5" thickBot="1" x14ac:dyDescent="0.25">
      <c r="B1672" s="879" t="s">
        <v>43</v>
      </c>
      <c r="C1672" s="846"/>
      <c r="D1672" s="844"/>
      <c r="E1672" s="844"/>
      <c r="F1672" s="844"/>
    </row>
    <row r="1673" spans="2:6" ht="13.5" thickBot="1" x14ac:dyDescent="0.25">
      <c r="B1673" s="921" t="s">
        <v>334</v>
      </c>
      <c r="C1673" s="915">
        <f>C1669+C1663</f>
        <v>0</v>
      </c>
      <c r="D1673" s="907">
        <f>D1669+D1663</f>
        <v>170000</v>
      </c>
      <c r="E1673" s="907">
        <f>E1669+E1663</f>
        <v>340000</v>
      </c>
      <c r="F1673" s="907">
        <f>F1669+F1663</f>
        <v>340000</v>
      </c>
    </row>
    <row r="1674" spans="2:6" ht="24.75" thickBot="1" x14ac:dyDescent="0.25">
      <c r="B1674" s="858" t="s">
        <v>335</v>
      </c>
      <c r="C1674" s="858" t="s">
        <v>1822</v>
      </c>
      <c r="D1674" s="899"/>
      <c r="E1674" s="916"/>
      <c r="F1674" s="916"/>
    </row>
    <row r="1675" spans="2:6" ht="13.5" thickBot="1" x14ac:dyDescent="0.25">
      <c r="B1675" s="828" t="s">
        <v>9</v>
      </c>
      <c r="C1675" s="1312" t="s">
        <v>1823</v>
      </c>
      <c r="D1675" s="1313"/>
      <c r="E1675" s="1313"/>
      <c r="F1675" s="1314"/>
    </row>
    <row r="1676" spans="2:6" ht="13.5" thickBot="1" x14ac:dyDescent="0.25">
      <c r="B1676" s="828" t="s">
        <v>13</v>
      </c>
      <c r="C1676" s="1307" t="s">
        <v>127</v>
      </c>
      <c r="D1676" s="1308"/>
      <c r="E1676" s="1308"/>
      <c r="F1676" s="1309"/>
    </row>
    <row r="1677" spans="2:6" x14ac:dyDescent="0.2">
      <c r="B1677" s="1236"/>
      <c r="C1677" s="836">
        <v>2019</v>
      </c>
      <c r="D1677" s="836">
        <v>2020</v>
      </c>
      <c r="E1677" s="836">
        <v>2021</v>
      </c>
      <c r="F1677" s="836">
        <v>2022</v>
      </c>
    </row>
    <row r="1678" spans="2:6" ht="13.5" thickBot="1" x14ac:dyDescent="0.25">
      <c r="B1678" s="1237"/>
      <c r="C1678" s="837" t="s">
        <v>5</v>
      </c>
      <c r="D1678" s="837" t="s">
        <v>6</v>
      </c>
      <c r="E1678" s="837" t="s">
        <v>6</v>
      </c>
      <c r="F1678" s="837" t="s">
        <v>6</v>
      </c>
    </row>
    <row r="1679" spans="2:6" ht="13.5" thickBot="1" x14ac:dyDescent="0.25">
      <c r="B1679" s="828" t="s">
        <v>8</v>
      </c>
      <c r="C1679" s="860">
        <v>0</v>
      </c>
      <c r="D1679" s="860">
        <v>1.72</v>
      </c>
      <c r="E1679" s="860">
        <v>1.33</v>
      </c>
      <c r="F1679" s="860">
        <v>1.52</v>
      </c>
    </row>
    <row r="1680" spans="2:6" ht="13.5" thickBot="1" x14ac:dyDescent="0.25">
      <c r="B1680" s="828" t="s">
        <v>14</v>
      </c>
      <c r="C1680" s="840">
        <v>0</v>
      </c>
      <c r="D1680" s="839">
        <v>450000</v>
      </c>
      <c r="E1680" s="839">
        <v>350000</v>
      </c>
      <c r="F1680" s="839">
        <v>400000</v>
      </c>
    </row>
    <row r="1681" spans="2:6" ht="13.5" thickBot="1" x14ac:dyDescent="0.25">
      <c r="B1681" s="828" t="s">
        <v>20</v>
      </c>
      <c r="C1681" s="839" t="e">
        <f>C1680/C1679</f>
        <v>#DIV/0!</v>
      </c>
      <c r="D1681" s="839">
        <f>D1680/D1679</f>
        <v>261627.90697674418</v>
      </c>
      <c r="E1681" s="839">
        <f>E1680/E1679</f>
        <v>263157.89473684208</v>
      </c>
      <c r="F1681" s="839">
        <f>F1680/F1679</f>
        <v>263157.89473684208</v>
      </c>
    </row>
    <row r="1682" spans="2:6" ht="13.5" thickBot="1" x14ac:dyDescent="0.25">
      <c r="B1682" s="828" t="s">
        <v>15</v>
      </c>
      <c r="C1682" s="841" t="s">
        <v>19</v>
      </c>
      <c r="D1682" s="842" t="e">
        <f>D1679/C1679-1</f>
        <v>#DIV/0!</v>
      </c>
      <c r="E1682" s="842">
        <f t="shared" ref="E1682:F1684" si="59">E1679/D1679-1</f>
        <v>-0.22674418604651159</v>
      </c>
      <c r="F1682" s="842">
        <f t="shared" si="59"/>
        <v>0.14285714285714279</v>
      </c>
    </row>
    <row r="1683" spans="2:6" ht="13.5" thickBot="1" x14ac:dyDescent="0.25">
      <c r="B1683" s="828" t="s">
        <v>16</v>
      </c>
      <c r="C1683" s="841" t="s">
        <v>19</v>
      </c>
      <c r="D1683" s="842"/>
      <c r="E1683" s="842">
        <f t="shared" si="59"/>
        <v>-0.22222222222222221</v>
      </c>
      <c r="F1683" s="842">
        <f t="shared" si="59"/>
        <v>0.14285714285714279</v>
      </c>
    </row>
    <row r="1684" spans="2:6" ht="13.5" thickBot="1" x14ac:dyDescent="0.25">
      <c r="B1684" s="828" t="s">
        <v>17</v>
      </c>
      <c r="C1684" s="841" t="s">
        <v>19</v>
      </c>
      <c r="D1684" s="842" t="e">
        <f>D1681/C1681-1</f>
        <v>#DIV/0!</v>
      </c>
      <c r="E1684" s="842">
        <f t="shared" si="59"/>
        <v>5.8479532163742132E-3</v>
      </c>
      <c r="F1684" s="842">
        <f t="shared" si="59"/>
        <v>0</v>
      </c>
    </row>
    <row r="1685" spans="2:6" ht="13.5" thickBot="1" x14ac:dyDescent="0.25">
      <c r="B1685" s="1247" t="s">
        <v>1824</v>
      </c>
      <c r="C1685" s="1248"/>
      <c r="D1685" s="1248"/>
      <c r="E1685" s="1248"/>
      <c r="F1685" s="1249"/>
    </row>
    <row r="1686" spans="2:6" x14ac:dyDescent="0.2">
      <c r="B1686" s="1236"/>
      <c r="C1686" s="836">
        <v>2019</v>
      </c>
      <c r="D1686" s="836">
        <v>2020</v>
      </c>
      <c r="E1686" s="836">
        <v>2021</v>
      </c>
      <c r="F1686" s="836">
        <v>2022</v>
      </c>
    </row>
    <row r="1687" spans="2:6" ht="13.5" thickBot="1" x14ac:dyDescent="0.25">
      <c r="B1687" s="1237"/>
      <c r="C1687" s="837" t="s">
        <v>5</v>
      </c>
      <c r="D1687" s="837" t="s">
        <v>6</v>
      </c>
      <c r="E1687" s="837" t="s">
        <v>6</v>
      </c>
      <c r="F1687" s="837" t="s">
        <v>6</v>
      </c>
    </row>
    <row r="1688" spans="2:6" ht="13.5" thickBot="1" x14ac:dyDescent="0.25">
      <c r="B1688" s="905" t="s">
        <v>59</v>
      </c>
      <c r="C1688" s="844">
        <v>0</v>
      </c>
      <c r="D1688" s="844"/>
      <c r="E1688" s="844"/>
      <c r="F1688" s="844"/>
    </row>
    <row r="1689" spans="2:6" ht="13.5" thickBot="1" x14ac:dyDescent="0.25">
      <c r="B1689" s="879" t="s">
        <v>28</v>
      </c>
      <c r="C1689" s="844"/>
      <c r="D1689" s="844"/>
      <c r="E1689" s="844"/>
      <c r="F1689" s="844"/>
    </row>
    <row r="1690" spans="2:6" ht="13.5" thickBot="1" x14ac:dyDescent="0.25">
      <c r="B1690" s="879" t="s">
        <v>48</v>
      </c>
      <c r="C1690" s="844"/>
      <c r="D1690" s="844"/>
      <c r="E1690" s="844"/>
      <c r="F1690" s="844"/>
    </row>
    <row r="1691" spans="2:6" ht="13.5" thickBot="1" x14ac:dyDescent="0.25">
      <c r="B1691" s="879" t="s">
        <v>42</v>
      </c>
      <c r="C1691" s="844"/>
      <c r="D1691" s="844"/>
      <c r="E1691" s="844"/>
      <c r="F1691" s="844"/>
    </row>
    <row r="1692" spans="2:6" ht="13.5" thickBot="1" x14ac:dyDescent="0.25">
      <c r="B1692" s="879" t="s">
        <v>43</v>
      </c>
      <c r="C1692" s="844"/>
      <c r="D1692" s="844"/>
      <c r="E1692" s="844"/>
      <c r="F1692" s="844"/>
    </row>
    <row r="1693" spans="2:6" ht="13.5" thickBot="1" x14ac:dyDescent="0.25">
      <c r="B1693" s="905" t="s">
        <v>61</v>
      </c>
      <c r="C1693" s="844">
        <f>SUM(C1694:C1697)</f>
        <v>0</v>
      </c>
      <c r="D1693" s="844">
        <f>SUM(D1694:D1697)</f>
        <v>450000</v>
      </c>
      <c r="E1693" s="844">
        <f>SUM(E1694:E1697)</f>
        <v>350000</v>
      </c>
      <c r="F1693" s="844">
        <f>SUM(F1694:F1697)</f>
        <v>400000</v>
      </c>
    </row>
    <row r="1694" spans="2:6" ht="13.5" thickBot="1" x14ac:dyDescent="0.25">
      <c r="B1694" s="879" t="s">
        <v>28</v>
      </c>
      <c r="C1694" s="844">
        <v>0</v>
      </c>
      <c r="D1694" s="844">
        <v>450000</v>
      </c>
      <c r="E1694" s="844">
        <v>350000</v>
      </c>
      <c r="F1694" s="844">
        <v>400000</v>
      </c>
    </row>
    <row r="1695" spans="2:6" ht="13.5" thickBot="1" x14ac:dyDescent="0.25">
      <c r="B1695" s="879" t="s">
        <v>48</v>
      </c>
      <c r="C1695" s="846"/>
      <c r="D1695" s="844"/>
      <c r="E1695" s="844"/>
      <c r="F1695" s="844"/>
    </row>
    <row r="1696" spans="2:6" ht="13.5" thickBot="1" x14ac:dyDescent="0.25">
      <c r="B1696" s="879" t="s">
        <v>42</v>
      </c>
      <c r="C1696" s="846"/>
      <c r="D1696" s="844"/>
      <c r="E1696" s="844"/>
      <c r="F1696" s="844"/>
    </row>
    <row r="1697" spans="2:6" ht="13.5" thickBot="1" x14ac:dyDescent="0.25">
      <c r="B1697" s="879" t="s">
        <v>43</v>
      </c>
      <c r="C1697" s="882"/>
      <c r="D1697" s="844"/>
      <c r="E1697" s="844"/>
      <c r="F1697" s="844"/>
    </row>
    <row r="1698" spans="2:6" ht="13.5" thickBot="1" x14ac:dyDescent="0.25">
      <c r="B1698" s="921" t="s">
        <v>337</v>
      </c>
      <c r="C1698" s="915">
        <f>C1694+C1688</f>
        <v>0</v>
      </c>
      <c r="D1698" s="907">
        <f>D1694+D1688</f>
        <v>450000</v>
      </c>
      <c r="E1698" s="907">
        <f>E1694+E1688</f>
        <v>350000</v>
      </c>
      <c r="F1698" s="907">
        <f>F1694+F1688</f>
        <v>400000</v>
      </c>
    </row>
    <row r="1699" spans="2:6" ht="24.75" thickBot="1" x14ac:dyDescent="0.25">
      <c r="B1699" s="858" t="s">
        <v>338</v>
      </c>
      <c r="C1699" s="858" t="s">
        <v>1825</v>
      </c>
      <c r="D1699" s="899"/>
      <c r="E1699" s="916"/>
      <c r="F1699" s="916"/>
    </row>
    <row r="1700" spans="2:6" ht="13.5" thickBot="1" x14ac:dyDescent="0.25">
      <c r="B1700" s="828" t="s">
        <v>9</v>
      </c>
      <c r="C1700" s="1312" t="s">
        <v>1823</v>
      </c>
      <c r="D1700" s="1313"/>
      <c r="E1700" s="1313"/>
      <c r="F1700" s="1314"/>
    </row>
    <row r="1701" spans="2:6" ht="13.5" thickBot="1" x14ac:dyDescent="0.25">
      <c r="B1701" s="828" t="s">
        <v>13</v>
      </c>
      <c r="C1701" s="1307" t="s">
        <v>127</v>
      </c>
      <c r="D1701" s="1308"/>
      <c r="E1701" s="1308"/>
      <c r="F1701" s="1309"/>
    </row>
    <row r="1702" spans="2:6" x14ac:dyDescent="0.2">
      <c r="B1702" s="1236"/>
      <c r="C1702" s="836">
        <v>2019</v>
      </c>
      <c r="D1702" s="836">
        <v>2020</v>
      </c>
      <c r="E1702" s="836">
        <v>2021</v>
      </c>
      <c r="F1702" s="836">
        <v>2022</v>
      </c>
    </row>
    <row r="1703" spans="2:6" ht="13.5" thickBot="1" x14ac:dyDescent="0.25">
      <c r="B1703" s="1237"/>
      <c r="C1703" s="837" t="s">
        <v>5</v>
      </c>
      <c r="D1703" s="837" t="s">
        <v>6</v>
      </c>
      <c r="E1703" s="837" t="s">
        <v>6</v>
      </c>
      <c r="F1703" s="837" t="s">
        <v>6</v>
      </c>
    </row>
    <row r="1704" spans="2:6" ht="13.5" thickBot="1" x14ac:dyDescent="0.25">
      <c r="B1704" s="828" t="s">
        <v>8</v>
      </c>
      <c r="C1704" s="860">
        <v>0</v>
      </c>
      <c r="D1704" s="860">
        <v>0</v>
      </c>
      <c r="E1704" s="860">
        <v>0</v>
      </c>
      <c r="F1704" s="860">
        <v>1.72</v>
      </c>
    </row>
    <row r="1705" spans="2:6" ht="13.5" thickBot="1" x14ac:dyDescent="0.25">
      <c r="B1705" s="828" t="s">
        <v>14</v>
      </c>
      <c r="C1705" s="840">
        <v>0</v>
      </c>
      <c r="D1705" s="839">
        <v>0</v>
      </c>
      <c r="E1705" s="839">
        <v>0</v>
      </c>
      <c r="F1705" s="839">
        <v>450000</v>
      </c>
    </row>
    <row r="1706" spans="2:6" ht="13.5" thickBot="1" x14ac:dyDescent="0.25">
      <c r="B1706" s="828" t="s">
        <v>20</v>
      </c>
      <c r="C1706" s="839" t="e">
        <f>C1705/C1704</f>
        <v>#DIV/0!</v>
      </c>
      <c r="D1706" s="839" t="e">
        <f>D1705/D1704</f>
        <v>#DIV/0!</v>
      </c>
      <c r="E1706" s="839" t="e">
        <f>E1705/E1704</f>
        <v>#DIV/0!</v>
      </c>
      <c r="F1706" s="839">
        <f>F1705/F1704</f>
        <v>261627.90697674418</v>
      </c>
    </row>
    <row r="1707" spans="2:6" ht="13.5" thickBot="1" x14ac:dyDescent="0.25">
      <c r="B1707" s="828" t="s">
        <v>15</v>
      </c>
      <c r="C1707" s="841" t="s">
        <v>19</v>
      </c>
      <c r="D1707" s="842" t="e">
        <f>D1704/C1704-1</f>
        <v>#DIV/0!</v>
      </c>
      <c r="E1707" s="842" t="e">
        <f t="shared" ref="E1707:F1709" si="60">E1704/D1704-1</f>
        <v>#DIV/0!</v>
      </c>
      <c r="F1707" s="842" t="e">
        <f t="shared" si="60"/>
        <v>#DIV/0!</v>
      </c>
    </row>
    <row r="1708" spans="2:6" ht="13.5" thickBot="1" x14ac:dyDescent="0.25">
      <c r="B1708" s="828" t="s">
        <v>16</v>
      </c>
      <c r="C1708" s="841" t="s">
        <v>19</v>
      </c>
      <c r="D1708" s="842"/>
      <c r="E1708" s="842" t="e">
        <f t="shared" si="60"/>
        <v>#DIV/0!</v>
      </c>
      <c r="F1708" s="842" t="e">
        <f t="shared" si="60"/>
        <v>#DIV/0!</v>
      </c>
    </row>
    <row r="1709" spans="2:6" ht="13.5" thickBot="1" x14ac:dyDescent="0.25">
      <c r="B1709" s="828" t="s">
        <v>17</v>
      </c>
      <c r="C1709" s="841" t="s">
        <v>19</v>
      </c>
      <c r="D1709" s="842" t="e">
        <f>D1706/C1706-1</f>
        <v>#DIV/0!</v>
      </c>
      <c r="E1709" s="842" t="e">
        <f t="shared" si="60"/>
        <v>#DIV/0!</v>
      </c>
      <c r="F1709" s="842" t="e">
        <f t="shared" si="60"/>
        <v>#DIV/0!</v>
      </c>
    </row>
    <row r="1710" spans="2:6" ht="13.5" thickBot="1" x14ac:dyDescent="0.25">
      <c r="B1710" s="1247" t="s">
        <v>1826</v>
      </c>
      <c r="C1710" s="1248"/>
      <c r="D1710" s="1248"/>
      <c r="E1710" s="1248"/>
      <c r="F1710" s="1249"/>
    </row>
    <row r="1711" spans="2:6" x14ac:dyDescent="0.2">
      <c r="B1711" s="1236"/>
      <c r="C1711" s="836">
        <v>2019</v>
      </c>
      <c r="D1711" s="836">
        <v>2020</v>
      </c>
      <c r="E1711" s="836">
        <v>2021</v>
      </c>
      <c r="F1711" s="836">
        <v>2022</v>
      </c>
    </row>
    <row r="1712" spans="2:6" ht="13.5" thickBot="1" x14ac:dyDescent="0.25">
      <c r="B1712" s="1237"/>
      <c r="C1712" s="837" t="s">
        <v>5</v>
      </c>
      <c r="D1712" s="837" t="s">
        <v>6</v>
      </c>
      <c r="E1712" s="837" t="s">
        <v>6</v>
      </c>
      <c r="F1712" s="837" t="s">
        <v>6</v>
      </c>
    </row>
    <row r="1713" spans="2:6" ht="13.5" thickBot="1" x14ac:dyDescent="0.25">
      <c r="B1713" s="905" t="s">
        <v>59</v>
      </c>
      <c r="C1713" s="844">
        <v>0</v>
      </c>
      <c r="D1713" s="844"/>
      <c r="E1713" s="844"/>
      <c r="F1713" s="844"/>
    </row>
    <row r="1714" spans="2:6" ht="13.5" thickBot="1" x14ac:dyDescent="0.25">
      <c r="B1714" s="879" t="s">
        <v>28</v>
      </c>
      <c r="C1714" s="844"/>
      <c r="D1714" s="844"/>
      <c r="E1714" s="844"/>
      <c r="F1714" s="844"/>
    </row>
    <row r="1715" spans="2:6" ht="13.5" thickBot="1" x14ac:dyDescent="0.25">
      <c r="B1715" s="879" t="s">
        <v>48</v>
      </c>
      <c r="C1715" s="844"/>
      <c r="D1715" s="844"/>
      <c r="E1715" s="844"/>
      <c r="F1715" s="844"/>
    </row>
    <row r="1716" spans="2:6" ht="13.5" thickBot="1" x14ac:dyDescent="0.25">
      <c r="B1716" s="879" t="s">
        <v>42</v>
      </c>
      <c r="C1716" s="844"/>
      <c r="D1716" s="844"/>
      <c r="E1716" s="844"/>
      <c r="F1716" s="844"/>
    </row>
    <row r="1717" spans="2:6" ht="13.5" thickBot="1" x14ac:dyDescent="0.25">
      <c r="B1717" s="879" t="s">
        <v>43</v>
      </c>
      <c r="C1717" s="844"/>
      <c r="D1717" s="844"/>
      <c r="E1717" s="844"/>
      <c r="F1717" s="844"/>
    </row>
    <row r="1718" spans="2:6" ht="13.5" thickBot="1" x14ac:dyDescent="0.25">
      <c r="B1718" s="905" t="s">
        <v>61</v>
      </c>
      <c r="C1718" s="844">
        <f>SUM(C1719:C1722)</f>
        <v>0</v>
      </c>
      <c r="D1718" s="844">
        <f>SUM(D1719:D1722)</f>
        <v>0</v>
      </c>
      <c r="E1718" s="844">
        <f>SUM(E1719:E1722)</f>
        <v>0</v>
      </c>
      <c r="F1718" s="844">
        <f>SUM(F1719:F1722)</f>
        <v>450000</v>
      </c>
    </row>
    <row r="1719" spans="2:6" ht="13.5" thickBot="1" x14ac:dyDescent="0.25">
      <c r="B1719" s="879" t="s">
        <v>28</v>
      </c>
      <c r="C1719" s="844">
        <v>0</v>
      </c>
      <c r="D1719" s="844">
        <v>0</v>
      </c>
      <c r="E1719" s="844">
        <v>0</v>
      </c>
      <c r="F1719" s="844">
        <v>450000</v>
      </c>
    </row>
    <row r="1720" spans="2:6" ht="13.5" thickBot="1" x14ac:dyDescent="0.25">
      <c r="B1720" s="879" t="s">
        <v>48</v>
      </c>
      <c r="C1720" s="846"/>
      <c r="D1720" s="844"/>
      <c r="E1720" s="844"/>
      <c r="F1720" s="844"/>
    </row>
    <row r="1721" spans="2:6" ht="13.5" thickBot="1" x14ac:dyDescent="0.25">
      <c r="B1721" s="879" t="s">
        <v>42</v>
      </c>
      <c r="C1721" s="846"/>
      <c r="D1721" s="844"/>
      <c r="E1721" s="844"/>
      <c r="F1721" s="844"/>
    </row>
    <row r="1722" spans="2:6" ht="13.5" thickBot="1" x14ac:dyDescent="0.25">
      <c r="B1722" s="879" t="s">
        <v>43</v>
      </c>
      <c r="C1722" s="846"/>
      <c r="D1722" s="844"/>
      <c r="E1722" s="844"/>
      <c r="F1722" s="844"/>
    </row>
    <row r="1723" spans="2:6" ht="13.5" thickBot="1" x14ac:dyDescent="0.25">
      <c r="B1723" s="921" t="s">
        <v>339</v>
      </c>
      <c r="C1723" s="915">
        <f>C1719+C1713</f>
        <v>0</v>
      </c>
      <c r="D1723" s="907">
        <f>D1719+D1713</f>
        <v>0</v>
      </c>
      <c r="E1723" s="907">
        <f>E1719+E1713</f>
        <v>0</v>
      </c>
      <c r="F1723" s="907">
        <f>F1719+F1713</f>
        <v>450000</v>
      </c>
    </row>
    <row r="1724" spans="2:6" ht="24.75" thickBot="1" x14ac:dyDescent="0.25">
      <c r="B1724" s="858" t="s">
        <v>343</v>
      </c>
      <c r="C1724" s="858" t="s">
        <v>1827</v>
      </c>
      <c r="D1724" s="899"/>
      <c r="E1724" s="916"/>
      <c r="F1724" s="916"/>
    </row>
    <row r="1725" spans="2:6" ht="41.25" customHeight="1" thickBot="1" x14ac:dyDescent="0.25">
      <c r="B1725" s="828" t="s">
        <v>9</v>
      </c>
      <c r="C1725" s="1312" t="s">
        <v>1828</v>
      </c>
      <c r="D1725" s="1313"/>
      <c r="E1725" s="1313"/>
      <c r="F1725" s="1314"/>
    </row>
    <row r="1726" spans="2:6" ht="13.5" thickBot="1" x14ac:dyDescent="0.25">
      <c r="B1726" s="828" t="s">
        <v>13</v>
      </c>
      <c r="C1726" s="1307" t="s">
        <v>127</v>
      </c>
      <c r="D1726" s="1308"/>
      <c r="E1726" s="1308"/>
      <c r="F1726" s="1309"/>
    </row>
    <row r="1727" spans="2:6" x14ac:dyDescent="0.2">
      <c r="B1727" s="1236"/>
      <c r="C1727" s="836">
        <v>2019</v>
      </c>
      <c r="D1727" s="836">
        <v>2020</v>
      </c>
      <c r="E1727" s="836">
        <v>2021</v>
      </c>
      <c r="F1727" s="836">
        <v>2022</v>
      </c>
    </row>
    <row r="1728" spans="2:6" ht="13.5" thickBot="1" x14ac:dyDescent="0.25">
      <c r="B1728" s="1237"/>
      <c r="C1728" s="837" t="s">
        <v>5</v>
      </c>
      <c r="D1728" s="837" t="s">
        <v>6</v>
      </c>
      <c r="E1728" s="837" t="s">
        <v>6</v>
      </c>
      <c r="F1728" s="837" t="s">
        <v>6</v>
      </c>
    </row>
    <row r="1729" spans="2:6" ht="13.5" thickBot="1" x14ac:dyDescent="0.25">
      <c r="B1729" s="828" t="s">
        <v>8</v>
      </c>
      <c r="C1729" s="860">
        <v>0</v>
      </c>
      <c r="D1729" s="860">
        <v>14</v>
      </c>
      <c r="E1729" s="860">
        <v>0</v>
      </c>
      <c r="F1729" s="860">
        <v>0</v>
      </c>
    </row>
    <row r="1730" spans="2:6" ht="13.5" thickBot="1" x14ac:dyDescent="0.25">
      <c r="B1730" s="828" t="s">
        <v>14</v>
      </c>
      <c r="C1730" s="840">
        <v>0</v>
      </c>
      <c r="D1730" s="839">
        <v>25000</v>
      </c>
      <c r="E1730" s="839">
        <v>0</v>
      </c>
      <c r="F1730" s="839">
        <v>0</v>
      </c>
    </row>
    <row r="1731" spans="2:6" ht="13.5" thickBot="1" x14ac:dyDescent="0.25">
      <c r="B1731" s="828" t="s">
        <v>20</v>
      </c>
      <c r="C1731" s="839" t="e">
        <f>C1730/C1729</f>
        <v>#DIV/0!</v>
      </c>
      <c r="D1731" s="839">
        <f>D1730/D1729</f>
        <v>1785.7142857142858</v>
      </c>
      <c r="E1731" s="839" t="e">
        <f>E1730/E1729</f>
        <v>#DIV/0!</v>
      </c>
      <c r="F1731" s="839" t="e">
        <f>F1730/F1729</f>
        <v>#DIV/0!</v>
      </c>
    </row>
    <row r="1732" spans="2:6" ht="13.5" thickBot="1" x14ac:dyDescent="0.25">
      <c r="B1732" s="828" t="s">
        <v>15</v>
      </c>
      <c r="C1732" s="841" t="s">
        <v>19</v>
      </c>
      <c r="D1732" s="842" t="e">
        <f>D1729/C1729-1</f>
        <v>#DIV/0!</v>
      </c>
      <c r="E1732" s="842">
        <f t="shared" ref="E1732:F1734" si="61">E1729/D1729-1</f>
        <v>-1</v>
      </c>
      <c r="F1732" s="842" t="e">
        <f t="shared" si="61"/>
        <v>#DIV/0!</v>
      </c>
    </row>
    <row r="1733" spans="2:6" ht="13.5" thickBot="1" x14ac:dyDescent="0.25">
      <c r="B1733" s="828" t="s">
        <v>16</v>
      </c>
      <c r="C1733" s="841" t="s">
        <v>19</v>
      </c>
      <c r="D1733" s="842"/>
      <c r="E1733" s="842">
        <f t="shared" si="61"/>
        <v>-1</v>
      </c>
      <c r="F1733" s="842" t="e">
        <f t="shared" si="61"/>
        <v>#DIV/0!</v>
      </c>
    </row>
    <row r="1734" spans="2:6" ht="13.5" thickBot="1" x14ac:dyDescent="0.25">
      <c r="B1734" s="828" t="s">
        <v>17</v>
      </c>
      <c r="C1734" s="841" t="s">
        <v>19</v>
      </c>
      <c r="D1734" s="842" t="e">
        <f>D1731/C1731-1</f>
        <v>#DIV/0!</v>
      </c>
      <c r="E1734" s="842" t="e">
        <f t="shared" si="61"/>
        <v>#DIV/0!</v>
      </c>
      <c r="F1734" s="842" t="e">
        <f t="shared" si="61"/>
        <v>#DIV/0!</v>
      </c>
    </row>
    <row r="1735" spans="2:6" ht="13.5" thickBot="1" x14ac:dyDescent="0.25">
      <c r="B1735" s="1247" t="s">
        <v>1829</v>
      </c>
      <c r="C1735" s="1248"/>
      <c r="D1735" s="1248"/>
      <c r="E1735" s="1248"/>
      <c r="F1735" s="1249"/>
    </row>
    <row r="1736" spans="2:6" x14ac:dyDescent="0.2">
      <c r="B1736" s="1236"/>
      <c r="C1736" s="836">
        <v>2019</v>
      </c>
      <c r="D1736" s="836">
        <v>2020</v>
      </c>
      <c r="E1736" s="836">
        <v>2021</v>
      </c>
      <c r="F1736" s="836">
        <v>2022</v>
      </c>
    </row>
    <row r="1737" spans="2:6" ht="13.5" thickBot="1" x14ac:dyDescent="0.25">
      <c r="B1737" s="1237"/>
      <c r="C1737" s="837" t="s">
        <v>5</v>
      </c>
      <c r="D1737" s="837" t="s">
        <v>6</v>
      </c>
      <c r="E1737" s="837" t="s">
        <v>6</v>
      </c>
      <c r="F1737" s="837" t="s">
        <v>6</v>
      </c>
    </row>
    <row r="1738" spans="2:6" ht="13.5" thickBot="1" x14ac:dyDescent="0.25">
      <c r="B1738" s="905" t="s">
        <v>59</v>
      </c>
      <c r="C1738" s="844">
        <v>0</v>
      </c>
      <c r="D1738" s="844"/>
      <c r="E1738" s="844"/>
      <c r="F1738" s="844"/>
    </row>
    <row r="1739" spans="2:6" ht="13.5" thickBot="1" x14ac:dyDescent="0.25">
      <c r="B1739" s="879" t="s">
        <v>28</v>
      </c>
      <c r="C1739" s="844"/>
      <c r="D1739" s="844"/>
      <c r="E1739" s="844"/>
      <c r="F1739" s="844"/>
    </row>
    <row r="1740" spans="2:6" ht="13.5" thickBot="1" x14ac:dyDescent="0.25">
      <c r="B1740" s="879" t="s">
        <v>48</v>
      </c>
      <c r="C1740" s="844"/>
      <c r="D1740" s="844"/>
      <c r="E1740" s="844"/>
      <c r="F1740" s="844"/>
    </row>
    <row r="1741" spans="2:6" ht="13.5" thickBot="1" x14ac:dyDescent="0.25">
      <c r="B1741" s="879" t="s">
        <v>42</v>
      </c>
      <c r="C1741" s="844"/>
      <c r="D1741" s="844"/>
      <c r="E1741" s="844"/>
      <c r="F1741" s="844"/>
    </row>
    <row r="1742" spans="2:6" ht="13.5" thickBot="1" x14ac:dyDescent="0.25">
      <c r="B1742" s="879" t="s">
        <v>43</v>
      </c>
      <c r="C1742" s="844"/>
      <c r="D1742" s="844"/>
      <c r="E1742" s="844"/>
      <c r="F1742" s="844"/>
    </row>
    <row r="1743" spans="2:6" ht="13.5" thickBot="1" x14ac:dyDescent="0.25">
      <c r="B1743" s="905" t="s">
        <v>61</v>
      </c>
      <c r="C1743" s="844">
        <f>SUM(C1744:C1747)</f>
        <v>0</v>
      </c>
      <c r="D1743" s="844">
        <f>SUM(D1744:D1747)</f>
        <v>25000</v>
      </c>
      <c r="E1743" s="844">
        <f>SUM(E1744:E1747)</f>
        <v>0</v>
      </c>
      <c r="F1743" s="844">
        <f>SUM(F1744:F1747)</f>
        <v>0</v>
      </c>
    </row>
    <row r="1744" spans="2:6" ht="13.5" thickBot="1" x14ac:dyDescent="0.25">
      <c r="B1744" s="879" t="s">
        <v>28</v>
      </c>
      <c r="C1744" s="844">
        <v>0</v>
      </c>
      <c r="D1744" s="844">
        <v>25000</v>
      </c>
      <c r="E1744" s="844">
        <v>0</v>
      </c>
      <c r="F1744" s="844">
        <v>0</v>
      </c>
    </row>
    <row r="1745" spans="2:6" ht="13.5" thickBot="1" x14ac:dyDescent="0.25">
      <c r="B1745" s="879" t="s">
        <v>48</v>
      </c>
      <c r="C1745" s="846"/>
      <c r="D1745" s="844"/>
      <c r="E1745" s="844"/>
      <c r="F1745" s="844"/>
    </row>
    <row r="1746" spans="2:6" ht="13.5" thickBot="1" x14ac:dyDescent="0.25">
      <c r="B1746" s="879" t="s">
        <v>42</v>
      </c>
      <c r="C1746" s="846"/>
      <c r="D1746" s="844"/>
      <c r="E1746" s="844"/>
      <c r="F1746" s="844"/>
    </row>
    <row r="1747" spans="2:6" ht="13.5" thickBot="1" x14ac:dyDescent="0.25">
      <c r="B1747" s="879" t="s">
        <v>43</v>
      </c>
      <c r="C1747" s="846"/>
      <c r="D1747" s="844"/>
      <c r="E1747" s="844"/>
      <c r="F1747" s="844"/>
    </row>
    <row r="1748" spans="2:6" ht="13.5" thickBot="1" x14ac:dyDescent="0.25">
      <c r="B1748" s="921" t="s">
        <v>342</v>
      </c>
      <c r="C1748" s="915">
        <f>C1744+C1738</f>
        <v>0</v>
      </c>
      <c r="D1748" s="907">
        <f>D1744+D1738</f>
        <v>25000</v>
      </c>
      <c r="E1748" s="907">
        <f>E1744+E1738</f>
        <v>0</v>
      </c>
      <c r="F1748" s="907">
        <f>F1744+F1738</f>
        <v>0</v>
      </c>
    </row>
    <row r="1749" spans="2:6" ht="24.75" thickBot="1" x14ac:dyDescent="0.25">
      <c r="B1749" s="858" t="s">
        <v>783</v>
      </c>
      <c r="C1749" s="899" t="s">
        <v>1830</v>
      </c>
      <c r="D1749" s="899" t="s">
        <v>1831</v>
      </c>
      <c r="E1749" s="916"/>
      <c r="F1749" s="916"/>
    </row>
    <row r="1750" spans="2:6" ht="31.5" customHeight="1" thickBot="1" x14ac:dyDescent="0.25">
      <c r="B1750" s="828" t="s">
        <v>9</v>
      </c>
      <c r="C1750" s="1316" t="s">
        <v>1832</v>
      </c>
      <c r="D1750" s="1317"/>
      <c r="E1750" s="1317"/>
      <c r="F1750" s="1318"/>
    </row>
    <row r="1751" spans="2:6" ht="13.5" thickBot="1" x14ac:dyDescent="0.25">
      <c r="B1751" s="828" t="s">
        <v>13</v>
      </c>
      <c r="C1751" s="1244" t="s">
        <v>1211</v>
      </c>
      <c r="D1751" s="1245"/>
      <c r="E1751" s="1245"/>
      <c r="F1751" s="1246"/>
    </row>
    <row r="1752" spans="2:6" x14ac:dyDescent="0.2">
      <c r="B1752" s="1236"/>
      <c r="C1752" s="836">
        <v>2019</v>
      </c>
      <c r="D1752" s="836">
        <v>2020</v>
      </c>
      <c r="E1752" s="836">
        <v>2021</v>
      </c>
      <c r="F1752" s="836">
        <v>2022</v>
      </c>
    </row>
    <row r="1753" spans="2:6" ht="13.5" thickBot="1" x14ac:dyDescent="0.25">
      <c r="B1753" s="1237"/>
      <c r="C1753" s="837" t="s">
        <v>5</v>
      </c>
      <c r="D1753" s="837" t="s">
        <v>6</v>
      </c>
      <c r="E1753" s="837" t="s">
        <v>6</v>
      </c>
      <c r="F1753" s="837" t="s">
        <v>6</v>
      </c>
    </row>
    <row r="1754" spans="2:6" ht="13.5" thickBot="1" x14ac:dyDescent="0.25">
      <c r="B1754" s="828" t="s">
        <v>8</v>
      </c>
      <c r="C1754" s="860">
        <v>1</v>
      </c>
      <c r="D1754" s="860">
        <v>1</v>
      </c>
      <c r="E1754" s="860">
        <v>1</v>
      </c>
      <c r="F1754" s="860">
        <v>1</v>
      </c>
    </row>
    <row r="1755" spans="2:6" ht="13.5" thickBot="1" x14ac:dyDescent="0.25">
      <c r="B1755" s="828" t="s">
        <v>14</v>
      </c>
      <c r="C1755" s="840">
        <v>50000</v>
      </c>
      <c r="D1755" s="839">
        <v>22200</v>
      </c>
      <c r="E1755" s="839">
        <v>16700</v>
      </c>
      <c r="F1755" s="839">
        <v>80000</v>
      </c>
    </row>
    <row r="1756" spans="2:6" ht="13.5" thickBot="1" x14ac:dyDescent="0.25">
      <c r="B1756" s="828" t="s">
        <v>20</v>
      </c>
      <c r="C1756" s="839">
        <f>C1755/C1754</f>
        <v>50000</v>
      </c>
      <c r="D1756" s="839">
        <f>D1755/D1754</f>
        <v>22200</v>
      </c>
      <c r="E1756" s="839">
        <f>E1755/E1754</f>
        <v>16700</v>
      </c>
      <c r="F1756" s="839">
        <f>F1755/F1754</f>
        <v>80000</v>
      </c>
    </row>
    <row r="1757" spans="2:6" ht="13.5" thickBot="1" x14ac:dyDescent="0.25">
      <c r="B1757" s="828" t="s">
        <v>15</v>
      </c>
      <c r="C1757" s="841" t="s">
        <v>19</v>
      </c>
      <c r="D1757" s="842">
        <f>D1754/C1754-1</f>
        <v>0</v>
      </c>
      <c r="E1757" s="842">
        <f t="shared" ref="E1757:F1759" si="62">E1754/D1754-1</f>
        <v>0</v>
      </c>
      <c r="F1757" s="842">
        <f t="shared" si="62"/>
        <v>0</v>
      </c>
    </row>
    <row r="1758" spans="2:6" ht="13.5" thickBot="1" x14ac:dyDescent="0.25">
      <c r="B1758" s="828" t="s">
        <v>16</v>
      </c>
      <c r="C1758" s="841" t="s">
        <v>19</v>
      </c>
      <c r="D1758" s="842">
        <f>D1755/C1755-1</f>
        <v>-0.55600000000000005</v>
      </c>
      <c r="E1758" s="842">
        <f t="shared" si="62"/>
        <v>-0.24774774774774777</v>
      </c>
      <c r="F1758" s="842">
        <f t="shared" si="62"/>
        <v>3.7904191616766463</v>
      </c>
    </row>
    <row r="1759" spans="2:6" ht="13.5" thickBot="1" x14ac:dyDescent="0.25">
      <c r="B1759" s="828" t="s">
        <v>17</v>
      </c>
      <c r="C1759" s="841" t="s">
        <v>19</v>
      </c>
      <c r="D1759" s="842">
        <f>D1756/C1756-1</f>
        <v>-0.55600000000000005</v>
      </c>
      <c r="E1759" s="842">
        <f t="shared" si="62"/>
        <v>-0.24774774774774777</v>
      </c>
      <c r="F1759" s="842">
        <f t="shared" si="62"/>
        <v>3.7904191616766463</v>
      </c>
    </row>
    <row r="1760" spans="2:6" ht="13.5" thickBot="1" x14ac:dyDescent="0.25">
      <c r="B1760" s="1247" t="s">
        <v>1833</v>
      </c>
      <c r="C1760" s="1248"/>
      <c r="D1760" s="1248"/>
      <c r="E1760" s="1248"/>
      <c r="F1760" s="1249"/>
    </row>
    <row r="1761" spans="2:6" x14ac:dyDescent="0.2">
      <c r="B1761" s="1236"/>
      <c r="C1761" s="836">
        <v>2019</v>
      </c>
      <c r="D1761" s="836">
        <v>2020</v>
      </c>
      <c r="E1761" s="836">
        <v>2021</v>
      </c>
      <c r="F1761" s="836">
        <v>2022</v>
      </c>
    </row>
    <row r="1762" spans="2:6" ht="13.5" thickBot="1" x14ac:dyDescent="0.25">
      <c r="B1762" s="1237"/>
      <c r="C1762" s="837" t="s">
        <v>5</v>
      </c>
      <c r="D1762" s="837" t="s">
        <v>6</v>
      </c>
      <c r="E1762" s="837" t="s">
        <v>6</v>
      </c>
      <c r="F1762" s="837" t="s">
        <v>6</v>
      </c>
    </row>
    <row r="1763" spans="2:6" ht="13.5" thickBot="1" x14ac:dyDescent="0.25">
      <c r="B1763" s="905" t="s">
        <v>59</v>
      </c>
      <c r="C1763" s="844">
        <f>C1764+C1765+C1766+C1767</f>
        <v>50000</v>
      </c>
      <c r="D1763" s="844">
        <f>D1764+D1765+D1766+D1767</f>
        <v>22200</v>
      </c>
      <c r="E1763" s="844">
        <f>E1764+E1765+E1766+E1767</f>
        <v>16700</v>
      </c>
      <c r="F1763" s="844">
        <f>F1764+F1765+F1766+F1767</f>
        <v>80000</v>
      </c>
    </row>
    <row r="1764" spans="2:6" ht="13.5" thickBot="1" x14ac:dyDescent="0.25">
      <c r="B1764" s="879" t="s">
        <v>28</v>
      </c>
      <c r="C1764" s="844">
        <v>50000</v>
      </c>
      <c r="D1764" s="844">
        <v>22200</v>
      </c>
      <c r="E1764" s="844">
        <v>16700</v>
      </c>
      <c r="F1764" s="844">
        <v>80000</v>
      </c>
    </row>
    <row r="1765" spans="2:6" ht="13.5" thickBot="1" x14ac:dyDescent="0.25">
      <c r="B1765" s="879" t="s">
        <v>48</v>
      </c>
      <c r="C1765" s="844"/>
      <c r="D1765" s="844"/>
      <c r="E1765" s="844"/>
      <c r="F1765" s="844"/>
    </row>
    <row r="1766" spans="2:6" ht="13.5" thickBot="1" x14ac:dyDescent="0.25">
      <c r="B1766" s="879" t="s">
        <v>42</v>
      </c>
      <c r="C1766" s="844"/>
      <c r="D1766" s="844"/>
      <c r="E1766" s="844"/>
      <c r="F1766" s="844"/>
    </row>
    <row r="1767" spans="2:6" ht="13.5" thickBot="1" x14ac:dyDescent="0.25">
      <c r="B1767" s="879" t="s">
        <v>43</v>
      </c>
      <c r="C1767" s="844"/>
      <c r="D1767" s="844"/>
      <c r="E1767" s="844"/>
      <c r="F1767" s="844"/>
    </row>
    <row r="1768" spans="2:6" ht="13.5" thickBot="1" x14ac:dyDescent="0.25">
      <c r="B1768" s="905" t="s">
        <v>61</v>
      </c>
      <c r="C1768" s="844">
        <f>SUM(C1769:C1772)</f>
        <v>0</v>
      </c>
      <c r="D1768" s="844">
        <f>SUM(D1769:D1772)</f>
        <v>0</v>
      </c>
      <c r="E1768" s="844">
        <f>SUM(E1769:E1772)</f>
        <v>0</v>
      </c>
      <c r="F1768" s="844">
        <f>SUM(F1769:F1772)</f>
        <v>0</v>
      </c>
    </row>
    <row r="1769" spans="2:6" ht="13.5" thickBot="1" x14ac:dyDescent="0.25">
      <c r="B1769" s="879" t="s">
        <v>28</v>
      </c>
      <c r="C1769" s="846">
        <v>0</v>
      </c>
      <c r="D1769" s="844">
        <v>0</v>
      </c>
      <c r="E1769" s="844">
        <v>0</v>
      </c>
      <c r="F1769" s="844">
        <v>0</v>
      </c>
    </row>
    <row r="1770" spans="2:6" ht="13.5" thickBot="1" x14ac:dyDescent="0.25">
      <c r="B1770" s="879" t="s">
        <v>48</v>
      </c>
      <c r="C1770" s="844"/>
      <c r="D1770" s="844"/>
      <c r="E1770" s="844"/>
      <c r="F1770" s="844"/>
    </row>
    <row r="1771" spans="2:6" ht="13.5" thickBot="1" x14ac:dyDescent="0.25">
      <c r="B1771" s="879" t="s">
        <v>42</v>
      </c>
      <c r="C1771" s="844"/>
      <c r="D1771" s="844"/>
      <c r="E1771" s="844"/>
      <c r="F1771" s="844"/>
    </row>
    <row r="1772" spans="2:6" ht="13.5" thickBot="1" x14ac:dyDescent="0.25">
      <c r="B1772" s="879" t="s">
        <v>43</v>
      </c>
      <c r="C1772" s="844"/>
      <c r="D1772" s="844"/>
      <c r="E1772" s="844"/>
      <c r="F1772" s="844"/>
    </row>
    <row r="1773" spans="2:6" ht="13.5" thickBot="1" x14ac:dyDescent="0.25">
      <c r="B1773" s="921" t="s">
        <v>785</v>
      </c>
      <c r="C1773" s="915">
        <f>C1769+C1763</f>
        <v>50000</v>
      </c>
      <c r="D1773" s="907">
        <f>D1769+D1763</f>
        <v>22200</v>
      </c>
      <c r="E1773" s="907">
        <f>E1769+E1763</f>
        <v>16700</v>
      </c>
      <c r="F1773" s="907">
        <f>F1769+F1763</f>
        <v>80000</v>
      </c>
    </row>
    <row r="1774" spans="2:6" ht="36.75" thickBot="1" x14ac:dyDescent="0.25">
      <c r="B1774" s="858" t="s">
        <v>786</v>
      </c>
      <c r="C1774" s="858" t="s">
        <v>1834</v>
      </c>
      <c r="D1774" s="899" t="s">
        <v>1835</v>
      </c>
      <c r="E1774" s="916"/>
      <c r="F1774" s="916"/>
    </row>
    <row r="1775" spans="2:6" ht="26.25" customHeight="1" thickBot="1" x14ac:dyDescent="0.25">
      <c r="B1775" s="828" t="s">
        <v>9</v>
      </c>
      <c r="C1775" s="1316" t="s">
        <v>1836</v>
      </c>
      <c r="D1775" s="1317"/>
      <c r="E1775" s="1317"/>
      <c r="F1775" s="1318"/>
    </row>
    <row r="1776" spans="2:6" ht="13.5" thickBot="1" x14ac:dyDescent="0.25">
      <c r="B1776" s="828" t="s">
        <v>13</v>
      </c>
      <c r="C1776" s="1244" t="s">
        <v>1140</v>
      </c>
      <c r="D1776" s="1245"/>
      <c r="E1776" s="1245"/>
      <c r="F1776" s="1246"/>
    </row>
    <row r="1777" spans="2:6" x14ac:dyDescent="0.2">
      <c r="B1777" s="1236"/>
      <c r="C1777" s="836">
        <v>2019</v>
      </c>
      <c r="D1777" s="836">
        <v>2020</v>
      </c>
      <c r="E1777" s="836">
        <v>2021</v>
      </c>
      <c r="F1777" s="836">
        <v>2022</v>
      </c>
    </row>
    <row r="1778" spans="2:6" ht="13.5" thickBot="1" x14ac:dyDescent="0.25">
      <c r="B1778" s="1237"/>
      <c r="C1778" s="837" t="s">
        <v>5</v>
      </c>
      <c r="D1778" s="837" t="s">
        <v>6</v>
      </c>
      <c r="E1778" s="837" t="s">
        <v>6</v>
      </c>
      <c r="F1778" s="837" t="s">
        <v>6</v>
      </c>
    </row>
    <row r="1779" spans="2:6" ht="13.5" thickBot="1" x14ac:dyDescent="0.25">
      <c r="B1779" s="828" t="s">
        <v>8</v>
      </c>
      <c r="C1779" s="860">
        <v>1</v>
      </c>
      <c r="D1779" s="860">
        <v>1</v>
      </c>
      <c r="E1779" s="860">
        <v>0</v>
      </c>
      <c r="F1779" s="860"/>
    </row>
    <row r="1780" spans="2:6" ht="13.5" thickBot="1" x14ac:dyDescent="0.25">
      <c r="B1780" s="828" t="s">
        <v>14</v>
      </c>
      <c r="C1780" s="840">
        <v>6000</v>
      </c>
      <c r="D1780" s="839">
        <v>21000</v>
      </c>
      <c r="E1780" s="839">
        <v>0</v>
      </c>
      <c r="F1780" s="839">
        <f>F1788</f>
        <v>0</v>
      </c>
    </row>
    <row r="1781" spans="2:6" ht="13.5" thickBot="1" x14ac:dyDescent="0.25">
      <c r="B1781" s="828" t="s">
        <v>20</v>
      </c>
      <c r="C1781" s="839">
        <f>C1780/C1779</f>
        <v>6000</v>
      </c>
      <c r="D1781" s="839">
        <f>D1780/D1779</f>
        <v>21000</v>
      </c>
      <c r="E1781" s="839" t="e">
        <f>E1780/E1779</f>
        <v>#DIV/0!</v>
      </c>
      <c r="F1781" s="839" t="e">
        <f>F1780/F1779</f>
        <v>#DIV/0!</v>
      </c>
    </row>
    <row r="1782" spans="2:6" ht="13.5" thickBot="1" x14ac:dyDescent="0.25">
      <c r="B1782" s="828" t="s">
        <v>15</v>
      </c>
      <c r="C1782" s="841" t="s">
        <v>19</v>
      </c>
      <c r="D1782" s="842">
        <f>D1779/C1779-1</f>
        <v>0</v>
      </c>
      <c r="E1782" s="842">
        <f t="shared" ref="E1782:F1784" si="63">E1779/D1779-1</f>
        <v>-1</v>
      </c>
      <c r="F1782" s="842" t="e">
        <f t="shared" si="63"/>
        <v>#DIV/0!</v>
      </c>
    </row>
    <row r="1783" spans="2:6" ht="13.5" thickBot="1" x14ac:dyDescent="0.25">
      <c r="B1783" s="828" t="s">
        <v>16</v>
      </c>
      <c r="C1783" s="841" t="s">
        <v>19</v>
      </c>
      <c r="D1783" s="842">
        <f>D1780/C1780-1</f>
        <v>2.5</v>
      </c>
      <c r="E1783" s="842">
        <f t="shared" si="63"/>
        <v>-1</v>
      </c>
      <c r="F1783" s="842" t="e">
        <f t="shared" si="63"/>
        <v>#DIV/0!</v>
      </c>
    </row>
    <row r="1784" spans="2:6" ht="13.5" thickBot="1" x14ac:dyDescent="0.25">
      <c r="B1784" s="828" t="s">
        <v>17</v>
      </c>
      <c r="C1784" s="841" t="s">
        <v>19</v>
      </c>
      <c r="D1784" s="842">
        <f>D1781/C1781-1</f>
        <v>2.5</v>
      </c>
      <c r="E1784" s="842" t="e">
        <f t="shared" si="63"/>
        <v>#DIV/0!</v>
      </c>
      <c r="F1784" s="842" t="e">
        <f t="shared" si="63"/>
        <v>#DIV/0!</v>
      </c>
    </row>
    <row r="1785" spans="2:6" ht="13.5" thickBot="1" x14ac:dyDescent="0.25">
      <c r="B1785" s="1286" t="s">
        <v>1837</v>
      </c>
      <c r="C1785" s="1287"/>
      <c r="D1785" s="1287"/>
      <c r="E1785" s="1287"/>
      <c r="F1785" s="1315"/>
    </row>
    <row r="1786" spans="2:6" x14ac:dyDescent="0.2">
      <c r="B1786" s="1236"/>
      <c r="C1786" s="836">
        <v>2019</v>
      </c>
      <c r="D1786" s="836">
        <v>2020</v>
      </c>
      <c r="E1786" s="836">
        <v>2021</v>
      </c>
      <c r="F1786" s="836">
        <v>2022</v>
      </c>
    </row>
    <row r="1787" spans="2:6" ht="13.5" thickBot="1" x14ac:dyDescent="0.25">
      <c r="B1787" s="1237"/>
      <c r="C1787" s="837" t="s">
        <v>5</v>
      </c>
      <c r="D1787" s="837" t="s">
        <v>6</v>
      </c>
      <c r="E1787" s="837" t="s">
        <v>6</v>
      </c>
      <c r="F1787" s="837" t="s">
        <v>6</v>
      </c>
    </row>
    <row r="1788" spans="2:6" ht="13.5" thickBot="1" x14ac:dyDescent="0.25">
      <c r="B1788" s="905" t="s">
        <v>59</v>
      </c>
      <c r="C1788" s="844">
        <f>SUM(C1789:C1792)</f>
        <v>6000</v>
      </c>
      <c r="D1788" s="844">
        <f>SUM(D1789:D1792)</f>
        <v>21000</v>
      </c>
      <c r="E1788" s="844">
        <f>SUM(E1789:E1792)</f>
        <v>0</v>
      </c>
      <c r="F1788" s="844">
        <f>SUM(F1789:F1792)</f>
        <v>0</v>
      </c>
    </row>
    <row r="1789" spans="2:6" ht="13.5" thickBot="1" x14ac:dyDescent="0.25">
      <c r="B1789" s="879" t="s">
        <v>28</v>
      </c>
      <c r="C1789" s="844">
        <v>6000</v>
      </c>
      <c r="D1789" s="844">
        <v>21000</v>
      </c>
      <c r="E1789" s="844">
        <v>0</v>
      </c>
      <c r="F1789" s="844">
        <v>0</v>
      </c>
    </row>
    <row r="1790" spans="2:6" ht="13.5" thickBot="1" x14ac:dyDescent="0.25">
      <c r="B1790" s="879" t="s">
        <v>48</v>
      </c>
      <c r="C1790" s="844"/>
      <c r="D1790" s="844"/>
      <c r="E1790" s="844"/>
      <c r="F1790" s="844"/>
    </row>
    <row r="1791" spans="2:6" ht="13.5" thickBot="1" x14ac:dyDescent="0.25">
      <c r="B1791" s="879" t="s">
        <v>42</v>
      </c>
      <c r="C1791" s="844"/>
      <c r="D1791" s="844"/>
      <c r="E1791" s="844"/>
      <c r="F1791" s="844"/>
    </row>
    <row r="1792" spans="2:6" ht="13.5" thickBot="1" x14ac:dyDescent="0.25">
      <c r="B1792" s="879" t="s">
        <v>43</v>
      </c>
      <c r="C1792" s="844"/>
      <c r="D1792" s="844"/>
      <c r="E1792" s="844"/>
      <c r="F1792" s="844"/>
    </row>
    <row r="1793" spans="2:6" ht="13.5" thickBot="1" x14ac:dyDescent="0.25">
      <c r="B1793" s="905" t="s">
        <v>61</v>
      </c>
      <c r="C1793" s="844">
        <f>SUM(C1794:C1797)</f>
        <v>0</v>
      </c>
      <c r="D1793" s="844">
        <f>SUM(D1794:D1797)</f>
        <v>0</v>
      </c>
      <c r="E1793" s="844">
        <f>SUM(E1794:E1797)</f>
        <v>0</v>
      </c>
      <c r="F1793" s="844">
        <f>SUM(F1794:F1797)</f>
        <v>0</v>
      </c>
    </row>
    <row r="1794" spans="2:6" ht="13.5" thickBot="1" x14ac:dyDescent="0.25">
      <c r="B1794" s="879" t="s">
        <v>28</v>
      </c>
      <c r="C1794" s="846">
        <v>0</v>
      </c>
      <c r="D1794" s="844">
        <v>0</v>
      </c>
      <c r="E1794" s="844">
        <v>0</v>
      </c>
      <c r="F1794" s="844">
        <v>0</v>
      </c>
    </row>
    <row r="1795" spans="2:6" ht="13.5" thickBot="1" x14ac:dyDescent="0.25">
      <c r="B1795" s="879" t="s">
        <v>48</v>
      </c>
      <c r="C1795" s="846"/>
      <c r="D1795" s="844"/>
      <c r="E1795" s="844"/>
      <c r="F1795" s="844"/>
    </row>
    <row r="1796" spans="2:6" ht="13.5" thickBot="1" x14ac:dyDescent="0.25">
      <c r="B1796" s="879" t="s">
        <v>42</v>
      </c>
      <c r="C1796" s="846"/>
      <c r="D1796" s="844"/>
      <c r="E1796" s="844"/>
      <c r="F1796" s="844"/>
    </row>
    <row r="1797" spans="2:6" ht="13.5" thickBot="1" x14ac:dyDescent="0.25">
      <c r="B1797" s="879" t="s">
        <v>43</v>
      </c>
      <c r="C1797" s="846"/>
      <c r="D1797" s="844"/>
      <c r="E1797" s="844"/>
      <c r="F1797" s="844"/>
    </row>
    <row r="1798" spans="2:6" ht="13.5" thickBot="1" x14ac:dyDescent="0.25">
      <c r="B1798" s="921" t="s">
        <v>787</v>
      </c>
      <c r="C1798" s="915">
        <f>C1794+C1788</f>
        <v>6000</v>
      </c>
      <c r="D1798" s="907">
        <f>D1794+D1788</f>
        <v>21000</v>
      </c>
      <c r="E1798" s="907">
        <f>E1794+E1788</f>
        <v>0</v>
      </c>
      <c r="F1798" s="907">
        <f>F1794+F1788</f>
        <v>0</v>
      </c>
    </row>
    <row r="1799" spans="2:6" ht="36.75" thickBot="1" x14ac:dyDescent="0.25">
      <c r="B1799" s="858" t="s">
        <v>788</v>
      </c>
      <c r="C1799" s="899" t="s">
        <v>1838</v>
      </c>
      <c r="D1799" s="899" t="s">
        <v>1839</v>
      </c>
      <c r="E1799" s="916"/>
      <c r="F1799" s="916"/>
    </row>
    <row r="1800" spans="2:6" ht="20.25" customHeight="1" thickBot="1" x14ac:dyDescent="0.25">
      <c r="B1800" s="828" t="s">
        <v>9</v>
      </c>
      <c r="C1800" s="1316" t="s">
        <v>1840</v>
      </c>
      <c r="D1800" s="1317"/>
      <c r="E1800" s="1317"/>
      <c r="F1800" s="1318"/>
    </row>
    <row r="1801" spans="2:6" ht="13.5" thickBot="1" x14ac:dyDescent="0.25">
      <c r="B1801" s="828" t="s">
        <v>13</v>
      </c>
      <c r="C1801" s="1244" t="s">
        <v>1140</v>
      </c>
      <c r="D1801" s="1245"/>
      <c r="E1801" s="1245"/>
      <c r="F1801" s="1246"/>
    </row>
    <row r="1802" spans="2:6" x14ac:dyDescent="0.2">
      <c r="B1802" s="1236"/>
      <c r="C1802" s="836">
        <v>2019</v>
      </c>
      <c r="D1802" s="836">
        <v>2020</v>
      </c>
      <c r="E1802" s="836">
        <v>2021</v>
      </c>
      <c r="F1802" s="836">
        <v>2022</v>
      </c>
    </row>
    <row r="1803" spans="2:6" ht="13.5" thickBot="1" x14ac:dyDescent="0.25">
      <c r="B1803" s="1237"/>
      <c r="C1803" s="837" t="s">
        <v>5</v>
      </c>
      <c r="D1803" s="837" t="s">
        <v>6</v>
      </c>
      <c r="E1803" s="837" t="s">
        <v>6</v>
      </c>
      <c r="F1803" s="837" t="s">
        <v>6</v>
      </c>
    </row>
    <row r="1804" spans="2:6" ht="13.5" thickBot="1" x14ac:dyDescent="0.25">
      <c r="B1804" s="828" t="s">
        <v>8</v>
      </c>
      <c r="C1804" s="860">
        <v>1</v>
      </c>
      <c r="D1804" s="860">
        <v>0</v>
      </c>
      <c r="E1804" s="860">
        <v>0</v>
      </c>
      <c r="F1804" s="860">
        <v>0</v>
      </c>
    </row>
    <row r="1805" spans="2:6" ht="13.5" thickBot="1" x14ac:dyDescent="0.25">
      <c r="B1805" s="828" t="s">
        <v>14</v>
      </c>
      <c r="C1805" s="840">
        <v>25836</v>
      </c>
      <c r="D1805" s="839">
        <v>0</v>
      </c>
      <c r="E1805" s="839">
        <f>E1813</f>
        <v>0</v>
      </c>
      <c r="F1805" s="839">
        <f>F1813</f>
        <v>0</v>
      </c>
    </row>
    <row r="1806" spans="2:6" ht="13.5" thickBot="1" x14ac:dyDescent="0.25">
      <c r="B1806" s="828" t="s">
        <v>20</v>
      </c>
      <c r="C1806" s="839">
        <f>C1805/C1804</f>
        <v>25836</v>
      </c>
      <c r="D1806" s="839" t="e">
        <f>D1805/D1804</f>
        <v>#DIV/0!</v>
      </c>
      <c r="E1806" s="839" t="e">
        <f>E1805/E1804</f>
        <v>#DIV/0!</v>
      </c>
      <c r="F1806" s="839" t="e">
        <f>F1805/F1804</f>
        <v>#DIV/0!</v>
      </c>
    </row>
    <row r="1807" spans="2:6" ht="13.5" thickBot="1" x14ac:dyDescent="0.25">
      <c r="B1807" s="828" t="s">
        <v>15</v>
      </c>
      <c r="C1807" s="841" t="s">
        <v>19</v>
      </c>
      <c r="D1807" s="842">
        <f>D1804/C1804-1</f>
        <v>-1</v>
      </c>
      <c r="E1807" s="842" t="e">
        <f t="shared" ref="E1807:F1809" si="64">E1804/D1804-1</f>
        <v>#DIV/0!</v>
      </c>
      <c r="F1807" s="842" t="e">
        <f t="shared" si="64"/>
        <v>#DIV/0!</v>
      </c>
    </row>
    <row r="1808" spans="2:6" ht="13.5" thickBot="1" x14ac:dyDescent="0.25">
      <c r="B1808" s="828" t="s">
        <v>16</v>
      </c>
      <c r="C1808" s="841" t="s">
        <v>19</v>
      </c>
      <c r="D1808" s="842">
        <f>D1805/C1805-1</f>
        <v>-1</v>
      </c>
      <c r="E1808" s="842" t="e">
        <f t="shared" si="64"/>
        <v>#DIV/0!</v>
      </c>
      <c r="F1808" s="842" t="e">
        <f t="shared" si="64"/>
        <v>#DIV/0!</v>
      </c>
    </row>
    <row r="1809" spans="2:6" ht="13.5" thickBot="1" x14ac:dyDescent="0.25">
      <c r="B1809" s="828" t="s">
        <v>17</v>
      </c>
      <c r="C1809" s="841" t="s">
        <v>19</v>
      </c>
      <c r="D1809" s="842" t="e">
        <f>D1806/C1806-1</f>
        <v>#DIV/0!</v>
      </c>
      <c r="E1809" s="842" t="e">
        <f t="shared" si="64"/>
        <v>#DIV/0!</v>
      </c>
      <c r="F1809" s="842" t="e">
        <f t="shared" si="64"/>
        <v>#DIV/0!</v>
      </c>
    </row>
    <row r="1810" spans="2:6" ht="13.5" thickBot="1" x14ac:dyDescent="0.25">
      <c r="B1810" s="1247" t="s">
        <v>1841</v>
      </c>
      <c r="C1810" s="1248"/>
      <c r="D1810" s="1248"/>
      <c r="E1810" s="1248"/>
      <c r="F1810" s="1249"/>
    </row>
    <row r="1811" spans="2:6" x14ac:dyDescent="0.2">
      <c r="B1811" s="1236"/>
      <c r="C1811" s="836">
        <v>2019</v>
      </c>
      <c r="D1811" s="836">
        <v>2020</v>
      </c>
      <c r="E1811" s="836">
        <v>2021</v>
      </c>
      <c r="F1811" s="836">
        <v>2022</v>
      </c>
    </row>
    <row r="1812" spans="2:6" ht="13.5" thickBot="1" x14ac:dyDescent="0.25">
      <c r="B1812" s="1237"/>
      <c r="C1812" s="837" t="s">
        <v>5</v>
      </c>
      <c r="D1812" s="837" t="s">
        <v>6</v>
      </c>
      <c r="E1812" s="837" t="s">
        <v>6</v>
      </c>
      <c r="F1812" s="837" t="s">
        <v>6</v>
      </c>
    </row>
    <row r="1813" spans="2:6" ht="13.5" thickBot="1" x14ac:dyDescent="0.25">
      <c r="B1813" s="905" t="s">
        <v>59</v>
      </c>
      <c r="C1813" s="844">
        <f>SUM(C1814:C1817)</f>
        <v>25836</v>
      </c>
      <c r="D1813" s="844">
        <f>SUM(D1814:D1817)</f>
        <v>0</v>
      </c>
      <c r="E1813" s="844">
        <f>SUM(E1814:E1817)</f>
        <v>0</v>
      </c>
      <c r="F1813" s="844">
        <f>SUM(F1814:F1817)</f>
        <v>0</v>
      </c>
    </row>
    <row r="1814" spans="2:6" ht="13.5" thickBot="1" x14ac:dyDescent="0.25">
      <c r="B1814" s="879" t="s">
        <v>28</v>
      </c>
      <c r="C1814" s="844">
        <v>25836</v>
      </c>
      <c r="D1814" s="844"/>
      <c r="E1814" s="844"/>
      <c r="F1814" s="844"/>
    </row>
    <row r="1815" spans="2:6" ht="13.5" thickBot="1" x14ac:dyDescent="0.25">
      <c r="B1815" s="879" t="s">
        <v>48</v>
      </c>
      <c r="C1815" s="844"/>
      <c r="D1815" s="844"/>
      <c r="E1815" s="844"/>
      <c r="F1815" s="844"/>
    </row>
    <row r="1816" spans="2:6" ht="13.5" thickBot="1" x14ac:dyDescent="0.25">
      <c r="B1816" s="879" t="s">
        <v>42</v>
      </c>
      <c r="C1816" s="844"/>
      <c r="D1816" s="844"/>
      <c r="E1816" s="844"/>
      <c r="F1816" s="844"/>
    </row>
    <row r="1817" spans="2:6" ht="13.5" thickBot="1" x14ac:dyDescent="0.25">
      <c r="B1817" s="879" t="s">
        <v>43</v>
      </c>
      <c r="C1817" s="844"/>
      <c r="D1817" s="844"/>
      <c r="E1817" s="844"/>
      <c r="F1817" s="844"/>
    </row>
    <row r="1818" spans="2:6" ht="13.5" thickBot="1" x14ac:dyDescent="0.25">
      <c r="B1818" s="905" t="s">
        <v>61</v>
      </c>
      <c r="C1818" s="844">
        <f>SUM(C1819:C1822)</f>
        <v>0</v>
      </c>
      <c r="D1818" s="844">
        <f>SUM(D1819:D1822)</f>
        <v>0</v>
      </c>
      <c r="E1818" s="844">
        <f>SUM(E1819:E1822)</f>
        <v>0</v>
      </c>
      <c r="F1818" s="844">
        <f>SUM(F1819:F1822)</f>
        <v>0</v>
      </c>
    </row>
    <row r="1819" spans="2:6" ht="13.5" thickBot="1" x14ac:dyDescent="0.25">
      <c r="B1819" s="879" t="s">
        <v>28</v>
      </c>
      <c r="C1819" s="846">
        <v>0</v>
      </c>
      <c r="D1819" s="844">
        <v>0</v>
      </c>
      <c r="E1819" s="844">
        <v>0</v>
      </c>
      <c r="F1819" s="844">
        <v>0</v>
      </c>
    </row>
    <row r="1820" spans="2:6" ht="13.5" thickBot="1" x14ac:dyDescent="0.25">
      <c r="B1820" s="879" t="s">
        <v>48</v>
      </c>
      <c r="C1820" s="844"/>
      <c r="D1820" s="844"/>
      <c r="E1820" s="844"/>
      <c r="F1820" s="844"/>
    </row>
    <row r="1821" spans="2:6" ht="13.5" thickBot="1" x14ac:dyDescent="0.25">
      <c r="B1821" s="879" t="s">
        <v>42</v>
      </c>
      <c r="C1821" s="844"/>
      <c r="D1821" s="844"/>
      <c r="E1821" s="844"/>
      <c r="F1821" s="844"/>
    </row>
    <row r="1822" spans="2:6" ht="13.5" thickBot="1" x14ac:dyDescent="0.25">
      <c r="B1822" s="879" t="s">
        <v>43</v>
      </c>
      <c r="C1822" s="844"/>
      <c r="D1822" s="844"/>
      <c r="E1822" s="844"/>
      <c r="F1822" s="844"/>
    </row>
    <row r="1823" spans="2:6" ht="13.5" thickBot="1" x14ac:dyDescent="0.25">
      <c r="B1823" s="921" t="s">
        <v>789</v>
      </c>
      <c r="C1823" s="915">
        <f>C1819+C1813</f>
        <v>25836</v>
      </c>
      <c r="D1823" s="907">
        <f>D1819+D1813</f>
        <v>0</v>
      </c>
      <c r="E1823" s="907">
        <f>E1819+E1813</f>
        <v>0</v>
      </c>
      <c r="F1823" s="907">
        <f>F1819+F1813</f>
        <v>0</v>
      </c>
    </row>
    <row r="1824" spans="2:6" ht="36.75" thickBot="1" x14ac:dyDescent="0.25">
      <c r="B1824" s="858" t="s">
        <v>790</v>
      </c>
      <c r="C1824" s="899" t="s">
        <v>1842</v>
      </c>
      <c r="D1824" s="899" t="s">
        <v>1843</v>
      </c>
      <c r="E1824" s="916"/>
      <c r="F1824" s="916"/>
    </row>
    <row r="1825" spans="2:6" ht="37.5" customHeight="1" thickBot="1" x14ac:dyDescent="0.25">
      <c r="B1825" s="828" t="s">
        <v>9</v>
      </c>
      <c r="C1825" s="1316" t="s">
        <v>1844</v>
      </c>
      <c r="D1825" s="1317"/>
      <c r="E1825" s="1317"/>
      <c r="F1825" s="1318"/>
    </row>
    <row r="1826" spans="2:6" ht="13.5" thickBot="1" x14ac:dyDescent="0.25">
      <c r="B1826" s="828" t="s">
        <v>13</v>
      </c>
      <c r="C1826" s="1244" t="s">
        <v>1211</v>
      </c>
      <c r="D1826" s="1245"/>
      <c r="E1826" s="1245"/>
      <c r="F1826" s="1246"/>
    </row>
    <row r="1827" spans="2:6" x14ac:dyDescent="0.2">
      <c r="B1827" s="1236"/>
      <c r="C1827" s="836">
        <v>2019</v>
      </c>
      <c r="D1827" s="836">
        <v>2020</v>
      </c>
      <c r="E1827" s="836">
        <v>2021</v>
      </c>
      <c r="F1827" s="836">
        <v>2022</v>
      </c>
    </row>
    <row r="1828" spans="2:6" ht="13.5" thickBot="1" x14ac:dyDescent="0.25">
      <c r="B1828" s="1237"/>
      <c r="C1828" s="837" t="s">
        <v>5</v>
      </c>
      <c r="D1828" s="837" t="s">
        <v>6</v>
      </c>
      <c r="E1828" s="837" t="s">
        <v>6</v>
      </c>
      <c r="F1828" s="837" t="s">
        <v>6</v>
      </c>
    </row>
    <row r="1829" spans="2:6" ht="13.5" thickBot="1" x14ac:dyDescent="0.25">
      <c r="B1829" s="828" t="s">
        <v>8</v>
      </c>
      <c r="C1829" s="860">
        <v>1</v>
      </c>
      <c r="D1829" s="860">
        <v>0</v>
      </c>
      <c r="E1829" s="860"/>
      <c r="F1829" s="860"/>
    </row>
    <row r="1830" spans="2:6" ht="13.5" thickBot="1" x14ac:dyDescent="0.25">
      <c r="B1830" s="828" t="s">
        <v>14</v>
      </c>
      <c r="C1830" s="840">
        <v>15600</v>
      </c>
      <c r="D1830" s="839">
        <v>0</v>
      </c>
      <c r="E1830" s="839">
        <f>E1838</f>
        <v>0</v>
      </c>
      <c r="F1830" s="839">
        <f>F1838</f>
        <v>0</v>
      </c>
    </row>
    <row r="1831" spans="2:6" ht="13.5" thickBot="1" x14ac:dyDescent="0.25">
      <c r="B1831" s="828" t="s">
        <v>20</v>
      </c>
      <c r="C1831" s="839">
        <f>C1830/C1829</f>
        <v>15600</v>
      </c>
      <c r="D1831" s="839" t="e">
        <f>D1830/D1829</f>
        <v>#DIV/0!</v>
      </c>
      <c r="E1831" s="839" t="e">
        <f>E1830/E1829</f>
        <v>#DIV/0!</v>
      </c>
      <c r="F1831" s="839" t="e">
        <f>F1830/F1829</f>
        <v>#DIV/0!</v>
      </c>
    </row>
    <row r="1832" spans="2:6" ht="13.5" thickBot="1" x14ac:dyDescent="0.25">
      <c r="B1832" s="828" t="s">
        <v>15</v>
      </c>
      <c r="C1832" s="841" t="s">
        <v>19</v>
      </c>
      <c r="D1832" s="842">
        <f>D1829/C1829-1</f>
        <v>-1</v>
      </c>
      <c r="E1832" s="842" t="e">
        <f t="shared" ref="E1832:F1834" si="65">E1829/D1829-1</f>
        <v>#DIV/0!</v>
      </c>
      <c r="F1832" s="842" t="e">
        <f t="shared" si="65"/>
        <v>#DIV/0!</v>
      </c>
    </row>
    <row r="1833" spans="2:6" ht="13.5" thickBot="1" x14ac:dyDescent="0.25">
      <c r="B1833" s="828" t="s">
        <v>16</v>
      </c>
      <c r="C1833" s="841" t="s">
        <v>19</v>
      </c>
      <c r="D1833" s="842">
        <f>D1830/C1830-1</f>
        <v>-1</v>
      </c>
      <c r="E1833" s="842" t="e">
        <f t="shared" si="65"/>
        <v>#DIV/0!</v>
      </c>
      <c r="F1833" s="842" t="e">
        <f t="shared" si="65"/>
        <v>#DIV/0!</v>
      </c>
    </row>
    <row r="1834" spans="2:6" ht="13.5" thickBot="1" x14ac:dyDescent="0.25">
      <c r="B1834" s="828" t="s">
        <v>17</v>
      </c>
      <c r="C1834" s="841" t="s">
        <v>19</v>
      </c>
      <c r="D1834" s="842" t="e">
        <f>D1831/C1831-1</f>
        <v>#DIV/0!</v>
      </c>
      <c r="E1834" s="842" t="e">
        <f t="shared" si="65"/>
        <v>#DIV/0!</v>
      </c>
      <c r="F1834" s="842" t="e">
        <f t="shared" si="65"/>
        <v>#DIV/0!</v>
      </c>
    </row>
    <row r="1835" spans="2:6" ht="13.5" thickBot="1" x14ac:dyDescent="0.25">
      <c r="B1835" s="1247" t="s">
        <v>1845</v>
      </c>
      <c r="C1835" s="1248"/>
      <c r="D1835" s="1248"/>
      <c r="E1835" s="1248"/>
      <c r="F1835" s="1249"/>
    </row>
    <row r="1836" spans="2:6" x14ac:dyDescent="0.2">
      <c r="B1836" s="1236"/>
      <c r="C1836" s="836">
        <v>2019</v>
      </c>
      <c r="D1836" s="836">
        <v>2020</v>
      </c>
      <c r="E1836" s="836">
        <v>2021</v>
      </c>
      <c r="F1836" s="836">
        <v>2022</v>
      </c>
    </row>
    <row r="1837" spans="2:6" ht="13.5" thickBot="1" x14ac:dyDescent="0.25">
      <c r="B1837" s="1237"/>
      <c r="C1837" s="837" t="s">
        <v>5</v>
      </c>
      <c r="D1837" s="837" t="s">
        <v>6</v>
      </c>
      <c r="E1837" s="837" t="s">
        <v>6</v>
      </c>
      <c r="F1837" s="837" t="s">
        <v>6</v>
      </c>
    </row>
    <row r="1838" spans="2:6" ht="13.5" thickBot="1" x14ac:dyDescent="0.25">
      <c r="B1838" s="905" t="s">
        <v>59</v>
      </c>
      <c r="C1838" s="844">
        <f>SUM(C1839:C1842)</f>
        <v>15600</v>
      </c>
      <c r="D1838" s="844">
        <f>SUM(D1839:D1842)</f>
        <v>0</v>
      </c>
      <c r="E1838" s="844">
        <f>SUM(E1839:E1842)</f>
        <v>0</v>
      </c>
      <c r="F1838" s="844">
        <f>SUM(F1839:F1842)</f>
        <v>0</v>
      </c>
    </row>
    <row r="1839" spans="2:6" ht="13.5" thickBot="1" x14ac:dyDescent="0.25">
      <c r="B1839" s="879" t="s">
        <v>28</v>
      </c>
      <c r="C1839" s="844">
        <v>15600</v>
      </c>
      <c r="D1839" s="844"/>
      <c r="E1839" s="844"/>
      <c r="F1839" s="844"/>
    </row>
    <row r="1840" spans="2:6" ht="13.5" thickBot="1" x14ac:dyDescent="0.25">
      <c r="B1840" s="879" t="s">
        <v>48</v>
      </c>
      <c r="C1840" s="844"/>
      <c r="D1840" s="844"/>
      <c r="E1840" s="844"/>
      <c r="F1840" s="844"/>
    </row>
    <row r="1841" spans="2:6" ht="13.5" thickBot="1" x14ac:dyDescent="0.25">
      <c r="B1841" s="879" t="s">
        <v>42</v>
      </c>
      <c r="C1841" s="844"/>
      <c r="D1841" s="844"/>
      <c r="E1841" s="844"/>
      <c r="F1841" s="844"/>
    </row>
    <row r="1842" spans="2:6" ht="13.5" thickBot="1" x14ac:dyDescent="0.25">
      <c r="B1842" s="879" t="s">
        <v>43</v>
      </c>
      <c r="C1842" s="844"/>
      <c r="D1842" s="844"/>
      <c r="E1842" s="844"/>
      <c r="F1842" s="844"/>
    </row>
    <row r="1843" spans="2:6" ht="13.5" thickBot="1" x14ac:dyDescent="0.25">
      <c r="B1843" s="905" t="s">
        <v>61</v>
      </c>
      <c r="C1843" s="844">
        <f>SUM(C1844:C1847)</f>
        <v>0</v>
      </c>
      <c r="D1843" s="844">
        <f>SUM(D1844:D1847)</f>
        <v>0</v>
      </c>
      <c r="E1843" s="844">
        <f>SUM(E1844:E1847)</f>
        <v>0</v>
      </c>
      <c r="F1843" s="844">
        <f>SUM(F1844:F1847)</f>
        <v>0</v>
      </c>
    </row>
    <row r="1844" spans="2:6" ht="13.5" thickBot="1" x14ac:dyDescent="0.25">
      <c r="B1844" s="879" t="s">
        <v>28</v>
      </c>
      <c r="C1844" s="846">
        <v>0</v>
      </c>
      <c r="D1844" s="844">
        <v>0</v>
      </c>
      <c r="E1844" s="844">
        <v>0</v>
      </c>
      <c r="F1844" s="844">
        <v>0</v>
      </c>
    </row>
    <row r="1845" spans="2:6" ht="13.5" thickBot="1" x14ac:dyDescent="0.25">
      <c r="B1845" s="879" t="s">
        <v>48</v>
      </c>
      <c r="C1845" s="844"/>
      <c r="D1845" s="844"/>
      <c r="E1845" s="844"/>
      <c r="F1845" s="844"/>
    </row>
    <row r="1846" spans="2:6" ht="13.5" thickBot="1" x14ac:dyDescent="0.25">
      <c r="B1846" s="879" t="s">
        <v>42</v>
      </c>
      <c r="C1846" s="844"/>
      <c r="D1846" s="844"/>
      <c r="E1846" s="844"/>
      <c r="F1846" s="844"/>
    </row>
    <row r="1847" spans="2:6" ht="13.5" thickBot="1" x14ac:dyDescent="0.25">
      <c r="B1847" s="879" t="s">
        <v>43</v>
      </c>
      <c r="C1847" s="844"/>
      <c r="D1847" s="844"/>
      <c r="E1847" s="844"/>
      <c r="F1847" s="844"/>
    </row>
    <row r="1848" spans="2:6" ht="13.5" thickBot="1" x14ac:dyDescent="0.25">
      <c r="B1848" s="921" t="s">
        <v>791</v>
      </c>
      <c r="C1848" s="915">
        <f>C1844+C1838</f>
        <v>15600</v>
      </c>
      <c r="D1848" s="907">
        <f>D1844+D1838</f>
        <v>0</v>
      </c>
      <c r="E1848" s="907">
        <f>E1844+E1838</f>
        <v>0</v>
      </c>
      <c r="F1848" s="907">
        <f>F1844+F1838</f>
        <v>0</v>
      </c>
    </row>
    <row r="1849" spans="2:6" ht="36.75" thickBot="1" x14ac:dyDescent="0.25">
      <c r="B1849" s="858" t="s">
        <v>792</v>
      </c>
      <c r="C1849" s="936" t="s">
        <v>1846</v>
      </c>
      <c r="D1849" s="899" t="s">
        <v>1847</v>
      </c>
      <c r="E1849" s="916"/>
      <c r="F1849" s="916"/>
    </row>
    <row r="1850" spans="2:6" ht="33.75" customHeight="1" thickBot="1" x14ac:dyDescent="0.25">
      <c r="B1850" s="828" t="s">
        <v>9</v>
      </c>
      <c r="C1850" s="1316" t="s">
        <v>1848</v>
      </c>
      <c r="D1850" s="1317"/>
      <c r="E1850" s="1317"/>
      <c r="F1850" s="1318"/>
    </row>
    <row r="1851" spans="2:6" ht="13.5" thickBot="1" x14ac:dyDescent="0.25">
      <c r="B1851" s="828" t="s">
        <v>13</v>
      </c>
      <c r="C1851" s="1244" t="s">
        <v>1140</v>
      </c>
      <c r="D1851" s="1245"/>
      <c r="E1851" s="1245"/>
      <c r="F1851" s="1246"/>
    </row>
    <row r="1852" spans="2:6" x14ac:dyDescent="0.2">
      <c r="B1852" s="1236"/>
      <c r="C1852" s="836">
        <v>2019</v>
      </c>
      <c r="D1852" s="836">
        <v>2020</v>
      </c>
      <c r="E1852" s="836">
        <v>2021</v>
      </c>
      <c r="F1852" s="836">
        <v>2022</v>
      </c>
    </row>
    <row r="1853" spans="2:6" ht="13.5" thickBot="1" x14ac:dyDescent="0.25">
      <c r="B1853" s="1237"/>
      <c r="C1853" s="837" t="s">
        <v>5</v>
      </c>
      <c r="D1853" s="837" t="s">
        <v>6</v>
      </c>
      <c r="E1853" s="837" t="s">
        <v>6</v>
      </c>
      <c r="F1853" s="837" t="s">
        <v>6</v>
      </c>
    </row>
    <row r="1854" spans="2:6" ht="13.5" thickBot="1" x14ac:dyDescent="0.25">
      <c r="B1854" s="828" t="s">
        <v>8</v>
      </c>
      <c r="C1854" s="860">
        <v>1</v>
      </c>
      <c r="D1854" s="860">
        <v>0</v>
      </c>
      <c r="E1854" s="860"/>
      <c r="F1854" s="860"/>
    </row>
    <row r="1855" spans="2:6" ht="13.5" thickBot="1" x14ac:dyDescent="0.25">
      <c r="B1855" s="828" t="s">
        <v>14</v>
      </c>
      <c r="C1855" s="840">
        <v>2700</v>
      </c>
      <c r="D1855" s="839">
        <v>0</v>
      </c>
      <c r="E1855" s="839">
        <f>E1863</f>
        <v>0</v>
      </c>
      <c r="F1855" s="839">
        <f>F1863</f>
        <v>0</v>
      </c>
    </row>
    <row r="1856" spans="2:6" ht="13.5" thickBot="1" x14ac:dyDescent="0.25">
      <c r="B1856" s="828" t="s">
        <v>20</v>
      </c>
      <c r="C1856" s="839">
        <f>C1855/C1854</f>
        <v>2700</v>
      </c>
      <c r="D1856" s="839" t="e">
        <f>D1855/D1854</f>
        <v>#DIV/0!</v>
      </c>
      <c r="E1856" s="839" t="e">
        <f>E1855/E1854</f>
        <v>#DIV/0!</v>
      </c>
      <c r="F1856" s="839" t="e">
        <f>F1855/F1854</f>
        <v>#DIV/0!</v>
      </c>
    </row>
    <row r="1857" spans="2:6" ht="13.5" thickBot="1" x14ac:dyDescent="0.25">
      <c r="B1857" s="828" t="s">
        <v>15</v>
      </c>
      <c r="C1857" s="841" t="s">
        <v>19</v>
      </c>
      <c r="D1857" s="842">
        <f>D1854/C1854-1</f>
        <v>-1</v>
      </c>
      <c r="E1857" s="842" t="e">
        <f t="shared" ref="E1857:F1859" si="66">E1854/D1854-1</f>
        <v>#DIV/0!</v>
      </c>
      <c r="F1857" s="842" t="e">
        <f t="shared" si="66"/>
        <v>#DIV/0!</v>
      </c>
    </row>
    <row r="1858" spans="2:6" ht="13.5" thickBot="1" x14ac:dyDescent="0.25">
      <c r="B1858" s="828" t="s">
        <v>16</v>
      </c>
      <c r="C1858" s="841" t="s">
        <v>19</v>
      </c>
      <c r="D1858" s="842">
        <f>D1855/C1855-1</f>
        <v>-1</v>
      </c>
      <c r="E1858" s="842" t="e">
        <f t="shared" si="66"/>
        <v>#DIV/0!</v>
      </c>
      <c r="F1858" s="842" t="e">
        <f t="shared" si="66"/>
        <v>#DIV/0!</v>
      </c>
    </row>
    <row r="1859" spans="2:6" ht="13.5" thickBot="1" x14ac:dyDescent="0.25">
      <c r="B1859" s="828" t="s">
        <v>17</v>
      </c>
      <c r="C1859" s="841" t="s">
        <v>19</v>
      </c>
      <c r="D1859" s="842" t="e">
        <f>D1856/C1856-1</f>
        <v>#DIV/0!</v>
      </c>
      <c r="E1859" s="842" t="e">
        <f t="shared" si="66"/>
        <v>#DIV/0!</v>
      </c>
      <c r="F1859" s="842" t="e">
        <f t="shared" si="66"/>
        <v>#DIV/0!</v>
      </c>
    </row>
    <row r="1860" spans="2:6" ht="13.5" thickBot="1" x14ac:dyDescent="0.25">
      <c r="B1860" s="1247" t="s">
        <v>1849</v>
      </c>
      <c r="C1860" s="1248"/>
      <c r="D1860" s="1248"/>
      <c r="E1860" s="1248"/>
      <c r="F1860" s="1249"/>
    </row>
    <row r="1861" spans="2:6" x14ac:dyDescent="0.2">
      <c r="B1861" s="1236"/>
      <c r="C1861" s="836">
        <v>2019</v>
      </c>
      <c r="D1861" s="836">
        <v>2020</v>
      </c>
      <c r="E1861" s="836">
        <v>2021</v>
      </c>
      <c r="F1861" s="836">
        <v>2022</v>
      </c>
    </row>
    <row r="1862" spans="2:6" ht="13.5" thickBot="1" x14ac:dyDescent="0.25">
      <c r="B1862" s="1237"/>
      <c r="C1862" s="837" t="s">
        <v>5</v>
      </c>
      <c r="D1862" s="837" t="s">
        <v>6</v>
      </c>
      <c r="E1862" s="837" t="s">
        <v>6</v>
      </c>
      <c r="F1862" s="837" t="s">
        <v>6</v>
      </c>
    </row>
    <row r="1863" spans="2:6" ht="13.5" thickBot="1" x14ac:dyDescent="0.25">
      <c r="B1863" s="905" t="s">
        <v>59</v>
      </c>
      <c r="C1863" s="844">
        <f>SUM(C1864:C1867)</f>
        <v>2700</v>
      </c>
      <c r="D1863" s="844">
        <f>SUM(D1864:D1867)</f>
        <v>0</v>
      </c>
      <c r="E1863" s="844">
        <f>SUM(E1864:E1867)</f>
        <v>0</v>
      </c>
      <c r="F1863" s="844">
        <f>SUM(F1864:F1867)</f>
        <v>0</v>
      </c>
    </row>
    <row r="1864" spans="2:6" ht="13.5" thickBot="1" x14ac:dyDescent="0.25">
      <c r="B1864" s="879" t="s">
        <v>28</v>
      </c>
      <c r="C1864" s="844">
        <v>2700</v>
      </c>
      <c r="D1864" s="844"/>
      <c r="E1864" s="844"/>
      <c r="F1864" s="844"/>
    </row>
    <row r="1865" spans="2:6" ht="13.5" thickBot="1" x14ac:dyDescent="0.25">
      <c r="B1865" s="879" t="s">
        <v>48</v>
      </c>
      <c r="C1865" s="844"/>
      <c r="D1865" s="844"/>
      <c r="E1865" s="844"/>
      <c r="F1865" s="844"/>
    </row>
    <row r="1866" spans="2:6" ht="13.5" thickBot="1" x14ac:dyDescent="0.25">
      <c r="B1866" s="879" t="s">
        <v>42</v>
      </c>
      <c r="C1866" s="844"/>
      <c r="D1866" s="844"/>
      <c r="E1866" s="844"/>
      <c r="F1866" s="844"/>
    </row>
    <row r="1867" spans="2:6" ht="13.5" thickBot="1" x14ac:dyDescent="0.25">
      <c r="B1867" s="879" t="s">
        <v>43</v>
      </c>
      <c r="C1867" s="844"/>
      <c r="D1867" s="844"/>
      <c r="E1867" s="844"/>
      <c r="F1867" s="844"/>
    </row>
    <row r="1868" spans="2:6" ht="13.5" thickBot="1" x14ac:dyDescent="0.25">
      <c r="B1868" s="905" t="s">
        <v>61</v>
      </c>
      <c r="C1868" s="844">
        <v>0</v>
      </c>
      <c r="D1868" s="844">
        <v>0</v>
      </c>
      <c r="E1868" s="844">
        <v>0</v>
      </c>
      <c r="F1868" s="844">
        <v>0</v>
      </c>
    </row>
    <row r="1869" spans="2:6" ht="13.5" thickBot="1" x14ac:dyDescent="0.25">
      <c r="B1869" s="879" t="s">
        <v>28</v>
      </c>
      <c r="C1869" s="846">
        <v>0</v>
      </c>
      <c r="D1869" s="844">
        <v>0</v>
      </c>
      <c r="E1869" s="844">
        <v>0</v>
      </c>
      <c r="F1869" s="844">
        <v>0</v>
      </c>
    </row>
    <row r="1870" spans="2:6" ht="13.5" thickBot="1" x14ac:dyDescent="0.25">
      <c r="B1870" s="879" t="s">
        <v>48</v>
      </c>
      <c r="C1870" s="844"/>
      <c r="D1870" s="844"/>
      <c r="E1870" s="844"/>
      <c r="F1870" s="844"/>
    </row>
    <row r="1871" spans="2:6" ht="13.5" thickBot="1" x14ac:dyDescent="0.25">
      <c r="B1871" s="879" t="s">
        <v>42</v>
      </c>
      <c r="C1871" s="844"/>
      <c r="D1871" s="844"/>
      <c r="E1871" s="844"/>
      <c r="F1871" s="844"/>
    </row>
    <row r="1872" spans="2:6" ht="13.5" thickBot="1" x14ac:dyDescent="0.25">
      <c r="B1872" s="879" t="s">
        <v>43</v>
      </c>
      <c r="C1872" s="844"/>
      <c r="D1872" s="844"/>
      <c r="E1872" s="844"/>
      <c r="F1872" s="844"/>
    </row>
    <row r="1873" spans="2:6" ht="13.5" thickBot="1" x14ac:dyDescent="0.25">
      <c r="B1873" s="921" t="s">
        <v>793</v>
      </c>
      <c r="C1873" s="915">
        <f>C1869+C1863</f>
        <v>2700</v>
      </c>
      <c r="D1873" s="907">
        <f>D1869+D1863</f>
        <v>0</v>
      </c>
      <c r="E1873" s="907">
        <f>E1869+E1863</f>
        <v>0</v>
      </c>
      <c r="F1873" s="907">
        <f>F1869+F1863</f>
        <v>0</v>
      </c>
    </row>
    <row r="1874" spans="2:6" ht="96.75" thickBot="1" x14ac:dyDescent="0.25">
      <c r="B1874" s="858" t="s">
        <v>794</v>
      </c>
      <c r="C1874" s="899" t="s">
        <v>1850</v>
      </c>
      <c r="D1874" s="899" t="s">
        <v>1851</v>
      </c>
      <c r="E1874" s="916"/>
      <c r="F1874" s="916"/>
    </row>
    <row r="1875" spans="2:6" ht="13.5" thickBot="1" x14ac:dyDescent="0.25">
      <c r="B1875" s="828" t="s">
        <v>9</v>
      </c>
      <c r="C1875" s="1316" t="s">
        <v>1852</v>
      </c>
      <c r="D1875" s="1317"/>
      <c r="E1875" s="1317"/>
      <c r="F1875" s="1318"/>
    </row>
    <row r="1876" spans="2:6" ht="13.5" thickBot="1" x14ac:dyDescent="0.25">
      <c r="B1876" s="828" t="s">
        <v>13</v>
      </c>
      <c r="C1876" s="1244" t="s">
        <v>1211</v>
      </c>
      <c r="D1876" s="1245"/>
      <c r="E1876" s="1245"/>
      <c r="F1876" s="1246"/>
    </row>
    <row r="1877" spans="2:6" x14ac:dyDescent="0.2">
      <c r="B1877" s="1236"/>
      <c r="C1877" s="836">
        <v>2019</v>
      </c>
      <c r="D1877" s="836">
        <v>2020</v>
      </c>
      <c r="E1877" s="836">
        <v>2021</v>
      </c>
      <c r="F1877" s="836">
        <v>2022</v>
      </c>
    </row>
    <row r="1878" spans="2:6" ht="13.5" thickBot="1" x14ac:dyDescent="0.25">
      <c r="B1878" s="1237"/>
      <c r="C1878" s="837" t="s">
        <v>5</v>
      </c>
      <c r="D1878" s="837" t="s">
        <v>6</v>
      </c>
      <c r="E1878" s="837" t="s">
        <v>6</v>
      </c>
      <c r="F1878" s="837" t="s">
        <v>6</v>
      </c>
    </row>
    <row r="1879" spans="2:6" ht="13.5" thickBot="1" x14ac:dyDescent="0.25">
      <c r="B1879" s="828" t="s">
        <v>8</v>
      </c>
      <c r="C1879" s="860">
        <v>0</v>
      </c>
      <c r="D1879" s="860">
        <v>0</v>
      </c>
      <c r="E1879" s="860"/>
      <c r="F1879" s="860"/>
    </row>
    <row r="1880" spans="2:6" ht="13.5" thickBot="1" x14ac:dyDescent="0.25">
      <c r="B1880" s="828" t="s">
        <v>14</v>
      </c>
      <c r="C1880" s="840">
        <v>7402</v>
      </c>
      <c r="D1880" s="839">
        <v>0</v>
      </c>
      <c r="E1880" s="839">
        <f>E1888</f>
        <v>0</v>
      </c>
      <c r="F1880" s="839">
        <f>F1888</f>
        <v>0</v>
      </c>
    </row>
    <row r="1881" spans="2:6" ht="13.5" thickBot="1" x14ac:dyDescent="0.25">
      <c r="B1881" s="828" t="s">
        <v>20</v>
      </c>
      <c r="C1881" s="839" t="e">
        <f>C1880/C1879</f>
        <v>#DIV/0!</v>
      </c>
      <c r="D1881" s="839" t="e">
        <f>D1880/D1879</f>
        <v>#DIV/0!</v>
      </c>
      <c r="E1881" s="839" t="e">
        <f>E1880/E1879</f>
        <v>#DIV/0!</v>
      </c>
      <c r="F1881" s="839" t="e">
        <f>F1880/F1879</f>
        <v>#DIV/0!</v>
      </c>
    </row>
    <row r="1882" spans="2:6" ht="13.5" thickBot="1" x14ac:dyDescent="0.25">
      <c r="B1882" s="828" t="s">
        <v>15</v>
      </c>
      <c r="C1882" s="841" t="s">
        <v>19</v>
      </c>
      <c r="D1882" s="842" t="e">
        <f>D1879/C1879-1</f>
        <v>#DIV/0!</v>
      </c>
      <c r="E1882" s="842" t="e">
        <f t="shared" ref="E1882:F1884" si="67">E1879/D1879-1</f>
        <v>#DIV/0!</v>
      </c>
      <c r="F1882" s="842" t="e">
        <f t="shared" si="67"/>
        <v>#DIV/0!</v>
      </c>
    </row>
    <row r="1883" spans="2:6" ht="13.5" thickBot="1" x14ac:dyDescent="0.25">
      <c r="B1883" s="828" t="s">
        <v>16</v>
      </c>
      <c r="C1883" s="841" t="s">
        <v>19</v>
      </c>
      <c r="D1883" s="842">
        <f>D1880/C1880-1</f>
        <v>-1</v>
      </c>
      <c r="E1883" s="842" t="e">
        <f t="shared" si="67"/>
        <v>#DIV/0!</v>
      </c>
      <c r="F1883" s="842" t="e">
        <f t="shared" si="67"/>
        <v>#DIV/0!</v>
      </c>
    </row>
    <row r="1884" spans="2:6" ht="13.5" thickBot="1" x14ac:dyDescent="0.25">
      <c r="B1884" s="828" t="s">
        <v>17</v>
      </c>
      <c r="C1884" s="841" t="s">
        <v>19</v>
      </c>
      <c r="D1884" s="842" t="e">
        <f>D1881/C1881-1</f>
        <v>#DIV/0!</v>
      </c>
      <c r="E1884" s="842" t="e">
        <f t="shared" si="67"/>
        <v>#DIV/0!</v>
      </c>
      <c r="F1884" s="842" t="e">
        <f t="shared" si="67"/>
        <v>#DIV/0!</v>
      </c>
    </row>
    <row r="1885" spans="2:6" ht="13.5" thickBot="1" x14ac:dyDescent="0.25">
      <c r="B1885" s="1247" t="s">
        <v>1853</v>
      </c>
      <c r="C1885" s="1248"/>
      <c r="D1885" s="1248"/>
      <c r="E1885" s="1248"/>
      <c r="F1885" s="1249"/>
    </row>
    <row r="1886" spans="2:6" x14ac:dyDescent="0.2">
      <c r="B1886" s="1236"/>
      <c r="C1886" s="836">
        <v>2019</v>
      </c>
      <c r="D1886" s="836">
        <v>2020</v>
      </c>
      <c r="E1886" s="836">
        <v>2021</v>
      </c>
      <c r="F1886" s="836">
        <v>2022</v>
      </c>
    </row>
    <row r="1887" spans="2:6" ht="13.5" thickBot="1" x14ac:dyDescent="0.25">
      <c r="B1887" s="1237"/>
      <c r="C1887" s="837" t="s">
        <v>5</v>
      </c>
      <c r="D1887" s="837" t="s">
        <v>6</v>
      </c>
      <c r="E1887" s="837" t="s">
        <v>6</v>
      </c>
      <c r="F1887" s="837" t="s">
        <v>6</v>
      </c>
    </row>
    <row r="1888" spans="2:6" ht="13.5" thickBot="1" x14ac:dyDescent="0.25">
      <c r="B1888" s="905" t="s">
        <v>59</v>
      </c>
      <c r="C1888" s="844">
        <f>SUM(C1889:C1892)</f>
        <v>7402</v>
      </c>
      <c r="D1888" s="844">
        <f>SUM(D1889:D1892)</f>
        <v>0</v>
      </c>
      <c r="E1888" s="844">
        <f>SUM(E1889:E1892)</f>
        <v>0</v>
      </c>
      <c r="F1888" s="844">
        <f>SUM(F1889:F1892)</f>
        <v>0</v>
      </c>
    </row>
    <row r="1889" spans="2:6" ht="13.5" thickBot="1" x14ac:dyDescent="0.25">
      <c r="B1889" s="879" t="s">
        <v>28</v>
      </c>
      <c r="C1889" s="844">
        <v>7402</v>
      </c>
      <c r="D1889" s="844">
        <v>0</v>
      </c>
      <c r="E1889" s="844">
        <v>0</v>
      </c>
      <c r="F1889" s="844">
        <v>0</v>
      </c>
    </row>
    <row r="1890" spans="2:6" ht="13.5" thickBot="1" x14ac:dyDescent="0.25">
      <c r="B1890" s="879" t="s">
        <v>48</v>
      </c>
      <c r="C1890" s="844"/>
      <c r="D1890" s="844"/>
      <c r="E1890" s="844"/>
      <c r="F1890" s="844"/>
    </row>
    <row r="1891" spans="2:6" ht="13.5" thickBot="1" x14ac:dyDescent="0.25">
      <c r="B1891" s="879" t="s">
        <v>42</v>
      </c>
      <c r="C1891" s="844"/>
      <c r="D1891" s="844"/>
      <c r="E1891" s="844"/>
      <c r="F1891" s="844"/>
    </row>
    <row r="1892" spans="2:6" ht="13.5" thickBot="1" x14ac:dyDescent="0.25">
      <c r="B1892" s="879" t="s">
        <v>43</v>
      </c>
      <c r="C1892" s="844"/>
      <c r="D1892" s="844"/>
      <c r="E1892" s="844"/>
      <c r="F1892" s="844"/>
    </row>
    <row r="1893" spans="2:6" ht="13.5" thickBot="1" x14ac:dyDescent="0.25">
      <c r="B1893" s="905" t="s">
        <v>61</v>
      </c>
      <c r="C1893" s="844">
        <f>SUM(C1894:C1897)</f>
        <v>0</v>
      </c>
      <c r="D1893" s="844">
        <f>SUM(D1894:D1897)</f>
        <v>0</v>
      </c>
      <c r="E1893" s="844">
        <f>SUM(E1894:E1897)</f>
        <v>0</v>
      </c>
      <c r="F1893" s="844">
        <f>SUM(F1894:F1897)</f>
        <v>0</v>
      </c>
    </row>
    <row r="1894" spans="2:6" ht="13.5" thickBot="1" x14ac:dyDescent="0.25">
      <c r="B1894" s="879" t="s">
        <v>28</v>
      </c>
      <c r="C1894" s="846">
        <v>0</v>
      </c>
      <c r="D1894" s="844">
        <v>0</v>
      </c>
      <c r="E1894" s="844">
        <v>0</v>
      </c>
      <c r="F1894" s="844">
        <v>0</v>
      </c>
    </row>
    <row r="1895" spans="2:6" ht="13.5" thickBot="1" x14ac:dyDescent="0.25">
      <c r="B1895" s="879" t="s">
        <v>48</v>
      </c>
      <c r="C1895" s="844"/>
      <c r="D1895" s="844"/>
      <c r="E1895" s="844"/>
      <c r="F1895" s="844"/>
    </row>
    <row r="1896" spans="2:6" ht="13.5" thickBot="1" x14ac:dyDescent="0.25">
      <c r="B1896" s="879" t="s">
        <v>42</v>
      </c>
      <c r="C1896" s="844"/>
      <c r="D1896" s="844"/>
      <c r="E1896" s="844"/>
      <c r="F1896" s="844"/>
    </row>
    <row r="1897" spans="2:6" ht="13.5" thickBot="1" x14ac:dyDescent="0.25">
      <c r="B1897" s="879" t="s">
        <v>43</v>
      </c>
      <c r="C1897" s="844"/>
      <c r="D1897" s="844"/>
      <c r="E1897" s="844"/>
      <c r="F1897" s="844"/>
    </row>
    <row r="1898" spans="2:6" ht="13.5" thickBot="1" x14ac:dyDescent="0.25">
      <c r="B1898" s="921" t="s">
        <v>795</v>
      </c>
      <c r="C1898" s="915">
        <f>C1894+C1888</f>
        <v>7402</v>
      </c>
      <c r="D1898" s="907">
        <f>D1894+D1888</f>
        <v>0</v>
      </c>
      <c r="E1898" s="907">
        <f>E1894+E1888</f>
        <v>0</v>
      </c>
      <c r="F1898" s="907">
        <f>F1894+F1888</f>
        <v>0</v>
      </c>
    </row>
    <row r="1899" spans="2:6" ht="60.75" thickBot="1" x14ac:dyDescent="0.25">
      <c r="B1899" s="858" t="s">
        <v>796</v>
      </c>
      <c r="C1899" s="899" t="s">
        <v>1854</v>
      </c>
      <c r="D1899" s="899" t="s">
        <v>1855</v>
      </c>
      <c r="E1899" s="916"/>
      <c r="F1899" s="916"/>
    </row>
    <row r="1900" spans="2:6" ht="36.75" customHeight="1" thickBot="1" x14ac:dyDescent="0.25">
      <c r="B1900" s="828" t="s">
        <v>9</v>
      </c>
      <c r="C1900" s="1316" t="s">
        <v>1856</v>
      </c>
      <c r="D1900" s="1317"/>
      <c r="E1900" s="1317"/>
      <c r="F1900" s="1318"/>
    </row>
    <row r="1901" spans="2:6" ht="13.5" thickBot="1" x14ac:dyDescent="0.25">
      <c r="B1901" s="828" t="s">
        <v>13</v>
      </c>
      <c r="C1901" s="1244" t="s">
        <v>1140</v>
      </c>
      <c r="D1901" s="1245"/>
      <c r="E1901" s="1245"/>
      <c r="F1901" s="1246"/>
    </row>
    <row r="1902" spans="2:6" x14ac:dyDescent="0.2">
      <c r="B1902" s="1236"/>
      <c r="C1902" s="836">
        <v>2019</v>
      </c>
      <c r="D1902" s="836">
        <v>2020</v>
      </c>
      <c r="E1902" s="836">
        <v>2021</v>
      </c>
      <c r="F1902" s="836">
        <v>2022</v>
      </c>
    </row>
    <row r="1903" spans="2:6" ht="13.5" thickBot="1" x14ac:dyDescent="0.25">
      <c r="B1903" s="1237"/>
      <c r="C1903" s="837" t="s">
        <v>5</v>
      </c>
      <c r="D1903" s="837" t="s">
        <v>6</v>
      </c>
      <c r="E1903" s="837" t="s">
        <v>6</v>
      </c>
      <c r="F1903" s="837" t="s">
        <v>6</v>
      </c>
    </row>
    <row r="1904" spans="2:6" ht="13.5" thickBot="1" x14ac:dyDescent="0.25">
      <c r="B1904" s="828" t="s">
        <v>8</v>
      </c>
      <c r="C1904" s="860">
        <v>1</v>
      </c>
      <c r="D1904" s="860">
        <v>1</v>
      </c>
      <c r="E1904" s="860">
        <v>0</v>
      </c>
      <c r="F1904" s="860"/>
    </row>
    <row r="1905" spans="2:6" ht="13.5" thickBot="1" x14ac:dyDescent="0.25">
      <c r="B1905" s="828" t="s">
        <v>14</v>
      </c>
      <c r="C1905" s="840">
        <v>7800</v>
      </c>
      <c r="D1905" s="839">
        <v>15000</v>
      </c>
      <c r="E1905" s="839">
        <v>16100</v>
      </c>
      <c r="F1905" s="839">
        <f>F1913</f>
        <v>0</v>
      </c>
    </row>
    <row r="1906" spans="2:6" ht="13.5" thickBot="1" x14ac:dyDescent="0.25">
      <c r="B1906" s="828" t="s">
        <v>20</v>
      </c>
      <c r="C1906" s="839">
        <f>C1905/C1904</f>
        <v>7800</v>
      </c>
      <c r="D1906" s="839">
        <f>D1905/D1904</f>
        <v>15000</v>
      </c>
      <c r="E1906" s="839" t="e">
        <f>E1905/E1904</f>
        <v>#DIV/0!</v>
      </c>
      <c r="F1906" s="839" t="e">
        <f>F1905/F1904</f>
        <v>#DIV/0!</v>
      </c>
    </row>
    <row r="1907" spans="2:6" ht="13.5" thickBot="1" x14ac:dyDescent="0.25">
      <c r="B1907" s="828" t="s">
        <v>15</v>
      </c>
      <c r="C1907" s="841" t="s">
        <v>19</v>
      </c>
      <c r="D1907" s="842">
        <f>D1904/C1904-1</f>
        <v>0</v>
      </c>
      <c r="E1907" s="842">
        <f t="shared" ref="E1907:F1909" si="68">E1904/D1904-1</f>
        <v>-1</v>
      </c>
      <c r="F1907" s="842" t="e">
        <f t="shared" si="68"/>
        <v>#DIV/0!</v>
      </c>
    </row>
    <row r="1908" spans="2:6" ht="13.5" thickBot="1" x14ac:dyDescent="0.25">
      <c r="B1908" s="828" t="s">
        <v>16</v>
      </c>
      <c r="C1908" s="841" t="s">
        <v>19</v>
      </c>
      <c r="D1908" s="842">
        <f>D1905/C1905-1</f>
        <v>0.92307692307692313</v>
      </c>
      <c r="E1908" s="842">
        <f t="shared" si="68"/>
        <v>7.333333333333325E-2</v>
      </c>
      <c r="F1908" s="842">
        <f t="shared" si="68"/>
        <v>-1</v>
      </c>
    </row>
    <row r="1909" spans="2:6" ht="13.5" thickBot="1" x14ac:dyDescent="0.25">
      <c r="B1909" s="828" t="s">
        <v>17</v>
      </c>
      <c r="C1909" s="841" t="s">
        <v>19</v>
      </c>
      <c r="D1909" s="842">
        <f>D1906/C1906-1</f>
        <v>0.92307692307692313</v>
      </c>
      <c r="E1909" s="842" t="e">
        <f t="shared" si="68"/>
        <v>#DIV/0!</v>
      </c>
      <c r="F1909" s="842" t="e">
        <f t="shared" si="68"/>
        <v>#DIV/0!</v>
      </c>
    </row>
    <row r="1910" spans="2:6" ht="13.5" thickBot="1" x14ac:dyDescent="0.25">
      <c r="B1910" s="1247" t="s">
        <v>1857</v>
      </c>
      <c r="C1910" s="1248"/>
      <c r="D1910" s="1248"/>
      <c r="E1910" s="1248"/>
      <c r="F1910" s="1249"/>
    </row>
    <row r="1911" spans="2:6" x14ac:dyDescent="0.2">
      <c r="B1911" s="1236"/>
      <c r="C1911" s="836">
        <v>2019</v>
      </c>
      <c r="D1911" s="836">
        <v>2020</v>
      </c>
      <c r="E1911" s="836">
        <v>2021</v>
      </c>
      <c r="F1911" s="836">
        <v>2022</v>
      </c>
    </row>
    <row r="1912" spans="2:6" ht="13.5" thickBot="1" x14ac:dyDescent="0.25">
      <c r="B1912" s="1237"/>
      <c r="C1912" s="837" t="s">
        <v>5</v>
      </c>
      <c r="D1912" s="837" t="s">
        <v>6</v>
      </c>
      <c r="E1912" s="837" t="s">
        <v>6</v>
      </c>
      <c r="F1912" s="837" t="s">
        <v>6</v>
      </c>
    </row>
    <row r="1913" spans="2:6" ht="13.5" thickBot="1" x14ac:dyDescent="0.25">
      <c r="B1913" s="905" t="s">
        <v>59</v>
      </c>
      <c r="C1913" s="844">
        <f>SUM(C1914:C1917)</f>
        <v>7800</v>
      </c>
      <c r="D1913" s="844">
        <f>SUM(D1914:D1917)</f>
        <v>15000</v>
      </c>
      <c r="E1913" s="844">
        <f>SUM(E1914:E1917)</f>
        <v>16100</v>
      </c>
      <c r="F1913" s="844">
        <f>SUM(F1914:F1917)</f>
        <v>0</v>
      </c>
    </row>
    <row r="1914" spans="2:6" ht="13.5" thickBot="1" x14ac:dyDescent="0.25">
      <c r="B1914" s="879" t="s">
        <v>28</v>
      </c>
      <c r="C1914" s="844">
        <v>7800</v>
      </c>
      <c r="D1914" s="844">
        <v>15000</v>
      </c>
      <c r="E1914" s="844">
        <v>16100</v>
      </c>
      <c r="F1914" s="844">
        <v>0</v>
      </c>
    </row>
    <row r="1915" spans="2:6" ht="13.5" thickBot="1" x14ac:dyDescent="0.25">
      <c r="B1915" s="879" t="s">
        <v>48</v>
      </c>
      <c r="C1915" s="844"/>
      <c r="D1915" s="844"/>
      <c r="E1915" s="844"/>
      <c r="F1915" s="844"/>
    </row>
    <row r="1916" spans="2:6" ht="13.5" thickBot="1" x14ac:dyDescent="0.25">
      <c r="B1916" s="879" t="s">
        <v>42</v>
      </c>
      <c r="C1916" s="844"/>
      <c r="D1916" s="844"/>
      <c r="E1916" s="844"/>
      <c r="F1916" s="844"/>
    </row>
    <row r="1917" spans="2:6" ht="13.5" thickBot="1" x14ac:dyDescent="0.25">
      <c r="B1917" s="879" t="s">
        <v>43</v>
      </c>
      <c r="C1917" s="844"/>
      <c r="D1917" s="844"/>
      <c r="E1917" s="844"/>
      <c r="F1917" s="844"/>
    </row>
    <row r="1918" spans="2:6" ht="13.5" thickBot="1" x14ac:dyDescent="0.25">
      <c r="B1918" s="905" t="s">
        <v>61</v>
      </c>
      <c r="C1918" s="844">
        <f>SUM(C1919:C1922)</f>
        <v>0</v>
      </c>
      <c r="D1918" s="844">
        <f>SUM(D1919:D1922)</f>
        <v>0</v>
      </c>
      <c r="E1918" s="844">
        <f>SUM(E1919:E1922)</f>
        <v>0</v>
      </c>
      <c r="F1918" s="844">
        <f>SUM(F1919:F1922)</f>
        <v>0</v>
      </c>
    </row>
    <row r="1919" spans="2:6" ht="13.5" thickBot="1" x14ac:dyDescent="0.25">
      <c r="B1919" s="879" t="s">
        <v>28</v>
      </c>
      <c r="C1919" s="846">
        <v>0</v>
      </c>
      <c r="D1919" s="844">
        <v>0</v>
      </c>
      <c r="E1919" s="844">
        <v>0</v>
      </c>
      <c r="F1919" s="844">
        <v>0</v>
      </c>
    </row>
    <row r="1920" spans="2:6" ht="13.5" thickBot="1" x14ac:dyDescent="0.25">
      <c r="B1920" s="879" t="s">
        <v>48</v>
      </c>
      <c r="C1920" s="844"/>
      <c r="D1920" s="844"/>
      <c r="E1920" s="844"/>
      <c r="F1920" s="844"/>
    </row>
    <row r="1921" spans="2:6" ht="13.5" thickBot="1" x14ac:dyDescent="0.25">
      <c r="B1921" s="879" t="s">
        <v>42</v>
      </c>
      <c r="C1921" s="844"/>
      <c r="D1921" s="844"/>
      <c r="E1921" s="844"/>
      <c r="F1921" s="844"/>
    </row>
    <row r="1922" spans="2:6" ht="13.5" thickBot="1" x14ac:dyDescent="0.25">
      <c r="B1922" s="879" t="s">
        <v>43</v>
      </c>
      <c r="C1922" s="844"/>
      <c r="D1922" s="844"/>
      <c r="E1922" s="844"/>
      <c r="F1922" s="844"/>
    </row>
    <row r="1923" spans="2:6" ht="13.5" thickBot="1" x14ac:dyDescent="0.25">
      <c r="B1923" s="921" t="s">
        <v>797</v>
      </c>
      <c r="C1923" s="915">
        <f>C1919+C1913</f>
        <v>7800</v>
      </c>
      <c r="D1923" s="907">
        <f>D1919+D1913</f>
        <v>15000</v>
      </c>
      <c r="E1923" s="907">
        <f>E1919+E1913</f>
        <v>16100</v>
      </c>
      <c r="F1923" s="907">
        <f>F1919+F1913</f>
        <v>0</v>
      </c>
    </row>
    <row r="1924" spans="2:6" ht="96.75" thickBot="1" x14ac:dyDescent="0.25">
      <c r="B1924" s="858" t="s">
        <v>798</v>
      </c>
      <c r="C1924" s="899" t="s">
        <v>1858</v>
      </c>
      <c r="D1924" s="899" t="s">
        <v>1859</v>
      </c>
      <c r="E1924" s="916"/>
      <c r="F1924" s="916"/>
    </row>
    <row r="1925" spans="2:6" ht="39.75" customHeight="1" thickBot="1" x14ac:dyDescent="0.25">
      <c r="B1925" s="828" t="s">
        <v>9</v>
      </c>
      <c r="C1925" s="1312" t="s">
        <v>1860</v>
      </c>
      <c r="D1925" s="1313"/>
      <c r="E1925" s="1313"/>
      <c r="F1925" s="1314"/>
    </row>
    <row r="1926" spans="2:6" ht="13.5" thickBot="1" x14ac:dyDescent="0.25">
      <c r="B1926" s="828" t="s">
        <v>13</v>
      </c>
      <c r="C1926" s="1244" t="s">
        <v>67</v>
      </c>
      <c r="D1926" s="1245"/>
      <c r="E1926" s="1245"/>
      <c r="F1926" s="1246"/>
    </row>
    <row r="1927" spans="2:6" x14ac:dyDescent="0.2">
      <c r="B1927" s="1236"/>
      <c r="C1927" s="836">
        <v>2019</v>
      </c>
      <c r="D1927" s="836">
        <v>2020</v>
      </c>
      <c r="E1927" s="836">
        <v>2021</v>
      </c>
      <c r="F1927" s="836">
        <v>2022</v>
      </c>
    </row>
    <row r="1928" spans="2:6" ht="13.5" thickBot="1" x14ac:dyDescent="0.25">
      <c r="B1928" s="1237"/>
      <c r="C1928" s="837" t="s">
        <v>5</v>
      </c>
      <c r="D1928" s="837" t="s">
        <v>6</v>
      </c>
      <c r="E1928" s="837" t="s">
        <v>6</v>
      </c>
      <c r="F1928" s="837" t="s">
        <v>6</v>
      </c>
    </row>
    <row r="1929" spans="2:6" ht="13.5" thickBot="1" x14ac:dyDescent="0.25">
      <c r="B1929" s="828" t="s">
        <v>8</v>
      </c>
      <c r="C1929" s="860">
        <v>1</v>
      </c>
      <c r="D1929" s="860">
        <v>1</v>
      </c>
      <c r="E1929" s="860">
        <v>0</v>
      </c>
      <c r="F1929" s="860"/>
    </row>
    <row r="1930" spans="2:6" ht="13.5" thickBot="1" x14ac:dyDescent="0.25">
      <c r="B1930" s="828" t="s">
        <v>14</v>
      </c>
      <c r="C1930" s="840">
        <v>6000</v>
      </c>
      <c r="D1930" s="839">
        <v>19000</v>
      </c>
      <c r="E1930" s="839">
        <v>0</v>
      </c>
      <c r="F1930" s="839">
        <f>F1938</f>
        <v>0</v>
      </c>
    </row>
    <row r="1931" spans="2:6" ht="13.5" thickBot="1" x14ac:dyDescent="0.25">
      <c r="B1931" s="828" t="s">
        <v>20</v>
      </c>
      <c r="C1931" s="839">
        <f>C1930/C1929</f>
        <v>6000</v>
      </c>
      <c r="D1931" s="839">
        <f>D1930/D1929</f>
        <v>19000</v>
      </c>
      <c r="E1931" s="839" t="e">
        <f>E1930/E1929</f>
        <v>#DIV/0!</v>
      </c>
      <c r="F1931" s="839" t="e">
        <f>F1930/F1929</f>
        <v>#DIV/0!</v>
      </c>
    </row>
    <row r="1932" spans="2:6" ht="13.5" thickBot="1" x14ac:dyDescent="0.25">
      <c r="B1932" s="828" t="s">
        <v>15</v>
      </c>
      <c r="C1932" s="841" t="s">
        <v>19</v>
      </c>
      <c r="D1932" s="842">
        <f>D1929/C1929-1</f>
        <v>0</v>
      </c>
      <c r="E1932" s="842">
        <f t="shared" ref="E1932:F1934" si="69">E1929/D1929-1</f>
        <v>-1</v>
      </c>
      <c r="F1932" s="842" t="e">
        <f t="shared" si="69"/>
        <v>#DIV/0!</v>
      </c>
    </row>
    <row r="1933" spans="2:6" ht="13.5" thickBot="1" x14ac:dyDescent="0.25">
      <c r="B1933" s="828" t="s">
        <v>16</v>
      </c>
      <c r="C1933" s="841" t="s">
        <v>19</v>
      </c>
      <c r="D1933" s="842">
        <f>D1930/C1930-1</f>
        <v>2.1666666666666665</v>
      </c>
      <c r="E1933" s="842">
        <f t="shared" si="69"/>
        <v>-1</v>
      </c>
      <c r="F1933" s="842" t="e">
        <f t="shared" si="69"/>
        <v>#DIV/0!</v>
      </c>
    </row>
    <row r="1934" spans="2:6" ht="13.5" thickBot="1" x14ac:dyDescent="0.25">
      <c r="B1934" s="828" t="s">
        <v>17</v>
      </c>
      <c r="C1934" s="841" t="s">
        <v>19</v>
      </c>
      <c r="D1934" s="842">
        <f>D1931/C1931-1</f>
        <v>2.1666666666666665</v>
      </c>
      <c r="E1934" s="842" t="e">
        <f t="shared" si="69"/>
        <v>#DIV/0!</v>
      </c>
      <c r="F1934" s="842" t="e">
        <f t="shared" si="69"/>
        <v>#DIV/0!</v>
      </c>
    </row>
    <row r="1935" spans="2:6" ht="13.5" thickBot="1" x14ac:dyDescent="0.25">
      <c r="B1935" s="1286" t="s">
        <v>1861</v>
      </c>
      <c r="C1935" s="1287"/>
      <c r="D1935" s="1287"/>
      <c r="E1935" s="1287"/>
      <c r="F1935" s="1315"/>
    </row>
    <row r="1936" spans="2:6" x14ac:dyDescent="0.2">
      <c r="B1936" s="1236"/>
      <c r="C1936" s="836">
        <v>2019</v>
      </c>
      <c r="D1936" s="836">
        <v>2020</v>
      </c>
      <c r="E1936" s="836">
        <v>2021</v>
      </c>
      <c r="F1936" s="836">
        <v>2022</v>
      </c>
    </row>
    <row r="1937" spans="2:6" ht="13.5" thickBot="1" x14ac:dyDescent="0.25">
      <c r="B1937" s="1237"/>
      <c r="C1937" s="837" t="s">
        <v>5</v>
      </c>
      <c r="D1937" s="837" t="s">
        <v>6</v>
      </c>
      <c r="E1937" s="837" t="s">
        <v>6</v>
      </c>
      <c r="F1937" s="837" t="s">
        <v>6</v>
      </c>
    </row>
    <row r="1938" spans="2:6" ht="13.5" thickBot="1" x14ac:dyDescent="0.25">
      <c r="B1938" s="905" t="s">
        <v>59</v>
      </c>
      <c r="C1938" s="844">
        <f>SUM(C1939:C1942)</f>
        <v>6000</v>
      </c>
      <c r="D1938" s="844">
        <f>SUM(D1939:D1942)</f>
        <v>19000</v>
      </c>
      <c r="E1938" s="844">
        <f>SUM(E1939:E1942)</f>
        <v>0</v>
      </c>
      <c r="F1938" s="844">
        <f>SUM(F1939:F1942)</f>
        <v>0</v>
      </c>
    </row>
    <row r="1939" spans="2:6" ht="13.5" thickBot="1" x14ac:dyDescent="0.25">
      <c r="B1939" s="879" t="s">
        <v>28</v>
      </c>
      <c r="C1939" s="844">
        <v>6000</v>
      </c>
      <c r="D1939" s="844">
        <v>19000</v>
      </c>
      <c r="E1939" s="844">
        <v>0</v>
      </c>
      <c r="F1939" s="844">
        <v>0</v>
      </c>
    </row>
    <row r="1940" spans="2:6" ht="13.5" thickBot="1" x14ac:dyDescent="0.25">
      <c r="B1940" s="879" t="s">
        <v>48</v>
      </c>
      <c r="C1940" s="844"/>
      <c r="D1940" s="844"/>
      <c r="E1940" s="844"/>
      <c r="F1940" s="844"/>
    </row>
    <row r="1941" spans="2:6" ht="13.5" thickBot="1" x14ac:dyDescent="0.25">
      <c r="B1941" s="879" t="s">
        <v>42</v>
      </c>
      <c r="C1941" s="844"/>
      <c r="D1941" s="844"/>
      <c r="E1941" s="844"/>
      <c r="F1941" s="844"/>
    </row>
    <row r="1942" spans="2:6" ht="13.5" thickBot="1" x14ac:dyDescent="0.25">
      <c r="B1942" s="879" t="s">
        <v>43</v>
      </c>
      <c r="C1942" s="844"/>
      <c r="D1942" s="844"/>
      <c r="E1942" s="844"/>
      <c r="F1942" s="844"/>
    </row>
    <row r="1943" spans="2:6" ht="13.5" thickBot="1" x14ac:dyDescent="0.25">
      <c r="B1943" s="905" t="s">
        <v>61</v>
      </c>
      <c r="C1943" s="844">
        <f>SUM(C1944:C1947)</f>
        <v>0</v>
      </c>
      <c r="D1943" s="844">
        <f>SUM(D1944:D1947)</f>
        <v>0</v>
      </c>
      <c r="E1943" s="844">
        <f>SUM(E1944:E1947)</f>
        <v>0</v>
      </c>
      <c r="F1943" s="844">
        <f>SUM(F1944:F1947)</f>
        <v>0</v>
      </c>
    </row>
    <row r="1944" spans="2:6" ht="13.5" thickBot="1" x14ac:dyDescent="0.25">
      <c r="B1944" s="879" t="s">
        <v>28</v>
      </c>
      <c r="C1944" s="846">
        <v>0</v>
      </c>
      <c r="D1944" s="844">
        <v>0</v>
      </c>
      <c r="E1944" s="844">
        <v>0</v>
      </c>
      <c r="F1944" s="844">
        <v>0</v>
      </c>
    </row>
    <row r="1945" spans="2:6" ht="13.5" thickBot="1" x14ac:dyDescent="0.25">
      <c r="B1945" s="879" t="s">
        <v>48</v>
      </c>
      <c r="C1945" s="844"/>
      <c r="D1945" s="844"/>
      <c r="E1945" s="844"/>
      <c r="F1945" s="844"/>
    </row>
    <row r="1946" spans="2:6" ht="13.5" thickBot="1" x14ac:dyDescent="0.25">
      <c r="B1946" s="879" t="s">
        <v>42</v>
      </c>
      <c r="C1946" s="844"/>
      <c r="D1946" s="844"/>
      <c r="E1946" s="844"/>
      <c r="F1946" s="844"/>
    </row>
    <row r="1947" spans="2:6" ht="13.5" thickBot="1" x14ac:dyDescent="0.25">
      <c r="B1947" s="879" t="s">
        <v>43</v>
      </c>
      <c r="C1947" s="844"/>
      <c r="D1947" s="844"/>
      <c r="E1947" s="844"/>
      <c r="F1947" s="844"/>
    </row>
    <row r="1948" spans="2:6" ht="13.5" thickBot="1" x14ac:dyDescent="0.25">
      <c r="B1948" s="921" t="s">
        <v>799</v>
      </c>
      <c r="C1948" s="915">
        <f>C1944+C1938</f>
        <v>6000</v>
      </c>
      <c r="D1948" s="907">
        <f>D1944+D1938</f>
        <v>19000</v>
      </c>
      <c r="E1948" s="907">
        <f>E1944+E1938</f>
        <v>0</v>
      </c>
      <c r="F1948" s="907">
        <f>F1944+F1938</f>
        <v>0</v>
      </c>
    </row>
    <row r="1949" spans="2:6" ht="24.75" thickBot="1" x14ac:dyDescent="0.25">
      <c r="B1949" s="858" t="s">
        <v>800</v>
      </c>
      <c r="C1949" s="899" t="s">
        <v>1862</v>
      </c>
      <c r="D1949" s="899" t="s">
        <v>1863</v>
      </c>
      <c r="E1949" s="916"/>
      <c r="F1949" s="916"/>
    </row>
    <row r="1950" spans="2:6" ht="13.5" thickBot="1" x14ac:dyDescent="0.25">
      <c r="B1950" s="828" t="s">
        <v>9</v>
      </c>
      <c r="C1950" s="1316" t="s">
        <v>1864</v>
      </c>
      <c r="D1950" s="1317"/>
      <c r="E1950" s="1317"/>
      <c r="F1950" s="1318"/>
    </row>
    <row r="1951" spans="2:6" ht="13.5" thickBot="1" x14ac:dyDescent="0.25">
      <c r="B1951" s="828" t="s">
        <v>13</v>
      </c>
      <c r="C1951" s="1244" t="s">
        <v>1140</v>
      </c>
      <c r="D1951" s="1245"/>
      <c r="E1951" s="1245"/>
      <c r="F1951" s="1246"/>
    </row>
    <row r="1952" spans="2:6" x14ac:dyDescent="0.2">
      <c r="B1952" s="1236"/>
      <c r="C1952" s="836">
        <v>2019</v>
      </c>
      <c r="D1952" s="836">
        <v>2020</v>
      </c>
      <c r="E1952" s="836">
        <v>2021</v>
      </c>
      <c r="F1952" s="836">
        <v>2022</v>
      </c>
    </row>
    <row r="1953" spans="2:6" ht="13.5" thickBot="1" x14ac:dyDescent="0.25">
      <c r="B1953" s="1237"/>
      <c r="C1953" s="837" t="s">
        <v>5</v>
      </c>
      <c r="D1953" s="837" t="s">
        <v>6</v>
      </c>
      <c r="E1953" s="837" t="s">
        <v>6</v>
      </c>
      <c r="F1953" s="837" t="s">
        <v>6</v>
      </c>
    </row>
    <row r="1954" spans="2:6" ht="13.5" thickBot="1" x14ac:dyDescent="0.25">
      <c r="B1954" s="828" t="s">
        <v>8</v>
      </c>
      <c r="C1954" s="860">
        <v>1</v>
      </c>
      <c r="D1954" s="860">
        <v>0</v>
      </c>
      <c r="E1954" s="860"/>
      <c r="F1954" s="860"/>
    </row>
    <row r="1955" spans="2:6" ht="13.5" thickBot="1" x14ac:dyDescent="0.25">
      <c r="B1955" s="828" t="s">
        <v>14</v>
      </c>
      <c r="C1955" s="840">
        <v>10440</v>
      </c>
      <c r="D1955" s="839">
        <v>0</v>
      </c>
      <c r="E1955" s="839">
        <f>E1963</f>
        <v>0</v>
      </c>
      <c r="F1955" s="839">
        <f>F1963</f>
        <v>0</v>
      </c>
    </row>
    <row r="1956" spans="2:6" ht="13.5" thickBot="1" x14ac:dyDescent="0.25">
      <c r="B1956" s="828" t="s">
        <v>20</v>
      </c>
      <c r="C1956" s="839">
        <f>C1955/C1954</f>
        <v>10440</v>
      </c>
      <c r="D1956" s="839" t="e">
        <f>D1955/D1954</f>
        <v>#DIV/0!</v>
      </c>
      <c r="E1956" s="839" t="e">
        <f>E1955/E1954</f>
        <v>#DIV/0!</v>
      </c>
      <c r="F1956" s="839" t="e">
        <f>F1955/F1954</f>
        <v>#DIV/0!</v>
      </c>
    </row>
    <row r="1957" spans="2:6" ht="13.5" thickBot="1" x14ac:dyDescent="0.25">
      <c r="B1957" s="828" t="s">
        <v>15</v>
      </c>
      <c r="C1957" s="841" t="s">
        <v>19</v>
      </c>
      <c r="D1957" s="842">
        <f>D1954/C1954-1</f>
        <v>-1</v>
      </c>
      <c r="E1957" s="842" t="e">
        <f t="shared" ref="E1957:F1959" si="70">E1954/D1954-1</f>
        <v>#DIV/0!</v>
      </c>
      <c r="F1957" s="842" t="e">
        <f t="shared" si="70"/>
        <v>#DIV/0!</v>
      </c>
    </row>
    <row r="1958" spans="2:6" ht="13.5" thickBot="1" x14ac:dyDescent="0.25">
      <c r="B1958" s="828" t="s">
        <v>16</v>
      </c>
      <c r="C1958" s="841" t="s">
        <v>19</v>
      </c>
      <c r="D1958" s="842">
        <f>D1955/C1955-1</f>
        <v>-1</v>
      </c>
      <c r="E1958" s="842" t="e">
        <f t="shared" si="70"/>
        <v>#DIV/0!</v>
      </c>
      <c r="F1958" s="842" t="e">
        <f t="shared" si="70"/>
        <v>#DIV/0!</v>
      </c>
    </row>
    <row r="1959" spans="2:6" ht="13.5" thickBot="1" x14ac:dyDescent="0.25">
      <c r="B1959" s="828" t="s">
        <v>17</v>
      </c>
      <c r="C1959" s="841" t="s">
        <v>19</v>
      </c>
      <c r="D1959" s="842" t="e">
        <f>D1956/C1956-1</f>
        <v>#DIV/0!</v>
      </c>
      <c r="E1959" s="842" t="e">
        <f t="shared" si="70"/>
        <v>#DIV/0!</v>
      </c>
      <c r="F1959" s="842" t="e">
        <f t="shared" si="70"/>
        <v>#DIV/0!</v>
      </c>
    </row>
    <row r="1960" spans="2:6" ht="13.5" thickBot="1" x14ac:dyDescent="0.25">
      <c r="B1960" s="1247" t="s">
        <v>1865</v>
      </c>
      <c r="C1960" s="1248"/>
      <c r="D1960" s="1248"/>
      <c r="E1960" s="1248"/>
      <c r="F1960" s="1249"/>
    </row>
    <row r="1961" spans="2:6" x14ac:dyDescent="0.2">
      <c r="B1961" s="1236"/>
      <c r="C1961" s="836">
        <v>2019</v>
      </c>
      <c r="D1961" s="836">
        <v>2020</v>
      </c>
      <c r="E1961" s="836">
        <v>2021</v>
      </c>
      <c r="F1961" s="836">
        <v>2022</v>
      </c>
    </row>
    <row r="1962" spans="2:6" ht="13.5" thickBot="1" x14ac:dyDescent="0.25">
      <c r="B1962" s="1237"/>
      <c r="C1962" s="837" t="s">
        <v>5</v>
      </c>
      <c r="D1962" s="837" t="s">
        <v>6</v>
      </c>
      <c r="E1962" s="837" t="s">
        <v>6</v>
      </c>
      <c r="F1962" s="837" t="s">
        <v>6</v>
      </c>
    </row>
    <row r="1963" spans="2:6" ht="13.5" thickBot="1" x14ac:dyDescent="0.25">
      <c r="B1963" s="905" t="s">
        <v>59</v>
      </c>
      <c r="C1963" s="844">
        <f>SUM(C1964:C1967)</f>
        <v>10440</v>
      </c>
      <c r="D1963" s="844">
        <f>SUM(D1964:D1967)</f>
        <v>0</v>
      </c>
      <c r="E1963" s="844">
        <f>SUM(E1964:E1967)</f>
        <v>0</v>
      </c>
      <c r="F1963" s="844">
        <f>SUM(F1964:F1967)</f>
        <v>0</v>
      </c>
    </row>
    <row r="1964" spans="2:6" ht="13.5" thickBot="1" x14ac:dyDescent="0.25">
      <c r="B1964" s="879" t="s">
        <v>28</v>
      </c>
      <c r="C1964" s="844">
        <v>10440</v>
      </c>
      <c r="D1964" s="844">
        <v>0</v>
      </c>
      <c r="E1964" s="844">
        <v>0</v>
      </c>
      <c r="F1964" s="844">
        <v>0</v>
      </c>
    </row>
    <row r="1965" spans="2:6" ht="13.5" thickBot="1" x14ac:dyDescent="0.25">
      <c r="B1965" s="879" t="s">
        <v>48</v>
      </c>
      <c r="C1965" s="844"/>
      <c r="D1965" s="844"/>
      <c r="E1965" s="844"/>
      <c r="F1965" s="844"/>
    </row>
    <row r="1966" spans="2:6" ht="13.5" thickBot="1" x14ac:dyDescent="0.25">
      <c r="B1966" s="879" t="s">
        <v>42</v>
      </c>
      <c r="C1966" s="844"/>
      <c r="D1966" s="844"/>
      <c r="E1966" s="844"/>
      <c r="F1966" s="844"/>
    </row>
    <row r="1967" spans="2:6" ht="13.5" thickBot="1" x14ac:dyDescent="0.25">
      <c r="B1967" s="879" t="s">
        <v>43</v>
      </c>
      <c r="C1967" s="844"/>
      <c r="D1967" s="844"/>
      <c r="E1967" s="844"/>
      <c r="F1967" s="844"/>
    </row>
    <row r="1968" spans="2:6" ht="13.5" thickBot="1" x14ac:dyDescent="0.25">
      <c r="B1968" s="905" t="s">
        <v>61</v>
      </c>
      <c r="C1968" s="844">
        <f>SUM(C1969:C1972)</f>
        <v>0</v>
      </c>
      <c r="D1968" s="844">
        <f>SUM(D1969:D1972)</f>
        <v>0</v>
      </c>
      <c r="E1968" s="844">
        <f>SUM(E1969:E1972)</f>
        <v>0</v>
      </c>
      <c r="F1968" s="844">
        <f>SUM(F1969:F1972)</f>
        <v>0</v>
      </c>
    </row>
    <row r="1969" spans="2:6" ht="13.5" thickBot="1" x14ac:dyDescent="0.25">
      <c r="B1969" s="879" t="s">
        <v>28</v>
      </c>
      <c r="C1969" s="846">
        <v>0</v>
      </c>
      <c r="D1969" s="844">
        <v>0</v>
      </c>
      <c r="E1969" s="844">
        <v>0</v>
      </c>
      <c r="F1969" s="844">
        <v>0</v>
      </c>
    </row>
    <row r="1970" spans="2:6" ht="13.5" thickBot="1" x14ac:dyDescent="0.25">
      <c r="B1970" s="879" t="s">
        <v>48</v>
      </c>
      <c r="C1970" s="844"/>
      <c r="D1970" s="844"/>
      <c r="E1970" s="844"/>
      <c r="F1970" s="844"/>
    </row>
    <row r="1971" spans="2:6" ht="13.5" thickBot="1" x14ac:dyDescent="0.25">
      <c r="B1971" s="879" t="s">
        <v>42</v>
      </c>
      <c r="C1971" s="844"/>
      <c r="D1971" s="844"/>
      <c r="E1971" s="844"/>
      <c r="F1971" s="844"/>
    </row>
    <row r="1972" spans="2:6" ht="13.5" thickBot="1" x14ac:dyDescent="0.25">
      <c r="B1972" s="879" t="s">
        <v>43</v>
      </c>
      <c r="C1972" s="844"/>
      <c r="D1972" s="844"/>
      <c r="E1972" s="844"/>
      <c r="F1972" s="844"/>
    </row>
    <row r="1973" spans="2:6" ht="13.5" thickBot="1" x14ac:dyDescent="0.25">
      <c r="B1973" s="921" t="s">
        <v>668</v>
      </c>
      <c r="C1973" s="915">
        <f>C1969+C1963</f>
        <v>10440</v>
      </c>
      <c r="D1973" s="907">
        <f>D1969+D1963</f>
        <v>0</v>
      </c>
      <c r="E1973" s="907">
        <f>E1969+E1963</f>
        <v>0</v>
      </c>
      <c r="F1973" s="907">
        <f>F1969+F1963</f>
        <v>0</v>
      </c>
    </row>
    <row r="1974" spans="2:6" ht="36.75" thickBot="1" x14ac:dyDescent="0.25">
      <c r="B1974" s="858" t="s">
        <v>801</v>
      </c>
      <c r="C1974" s="899" t="s">
        <v>1866</v>
      </c>
      <c r="D1974" s="899"/>
      <c r="E1974" s="916"/>
      <c r="F1974" s="916"/>
    </row>
    <row r="1975" spans="2:6" ht="13.5" thickBot="1" x14ac:dyDescent="0.25">
      <c r="B1975" s="828" t="s">
        <v>9</v>
      </c>
      <c r="C1975" s="1316" t="s">
        <v>1867</v>
      </c>
      <c r="D1975" s="1317"/>
      <c r="E1975" s="1317"/>
      <c r="F1975" s="1318"/>
    </row>
    <row r="1976" spans="2:6" ht="13.5" thickBot="1" x14ac:dyDescent="0.25">
      <c r="B1976" s="828" t="s">
        <v>13</v>
      </c>
      <c r="C1976" s="1244" t="s">
        <v>1140</v>
      </c>
      <c r="D1976" s="1245"/>
      <c r="E1976" s="1245"/>
      <c r="F1976" s="1246"/>
    </row>
    <row r="1977" spans="2:6" x14ac:dyDescent="0.2">
      <c r="B1977" s="1236"/>
      <c r="C1977" s="836">
        <v>2019</v>
      </c>
      <c r="D1977" s="836">
        <v>2020</v>
      </c>
      <c r="E1977" s="836">
        <v>2021</v>
      </c>
      <c r="F1977" s="836">
        <v>2022</v>
      </c>
    </row>
    <row r="1978" spans="2:6" ht="13.5" thickBot="1" x14ac:dyDescent="0.25">
      <c r="B1978" s="1237"/>
      <c r="C1978" s="837" t="s">
        <v>5</v>
      </c>
      <c r="D1978" s="837" t="s">
        <v>6</v>
      </c>
      <c r="E1978" s="837" t="s">
        <v>6</v>
      </c>
      <c r="F1978" s="837" t="s">
        <v>6</v>
      </c>
    </row>
    <row r="1979" spans="2:6" ht="13.5" thickBot="1" x14ac:dyDescent="0.25">
      <c r="B1979" s="828" t="s">
        <v>8</v>
      </c>
      <c r="C1979" s="860">
        <v>0</v>
      </c>
      <c r="D1979" s="860">
        <v>1</v>
      </c>
      <c r="E1979" s="860">
        <v>1</v>
      </c>
      <c r="F1979" s="860"/>
    </row>
    <row r="1980" spans="2:6" ht="13.5" thickBot="1" x14ac:dyDescent="0.25">
      <c r="B1980" s="828" t="s">
        <v>14</v>
      </c>
      <c r="C1980" s="840">
        <f>C1988</f>
        <v>0</v>
      </c>
      <c r="D1980" s="839">
        <v>2200</v>
      </c>
      <c r="E1980" s="839">
        <v>8800</v>
      </c>
      <c r="F1980" s="839">
        <f>F1988</f>
        <v>0</v>
      </c>
    </row>
    <row r="1981" spans="2:6" ht="13.5" thickBot="1" x14ac:dyDescent="0.25">
      <c r="B1981" s="828" t="s">
        <v>20</v>
      </c>
      <c r="C1981" s="839" t="e">
        <f>C1980/C1979</f>
        <v>#DIV/0!</v>
      </c>
      <c r="D1981" s="839">
        <f>D1980/D1979</f>
        <v>2200</v>
      </c>
      <c r="E1981" s="839">
        <f>E1980/E1979</f>
        <v>8800</v>
      </c>
      <c r="F1981" s="839" t="e">
        <f>F1980/F1979</f>
        <v>#DIV/0!</v>
      </c>
    </row>
    <row r="1982" spans="2:6" ht="13.5" thickBot="1" x14ac:dyDescent="0.25">
      <c r="B1982" s="828" t="s">
        <v>15</v>
      </c>
      <c r="C1982" s="841" t="s">
        <v>19</v>
      </c>
      <c r="D1982" s="842" t="e">
        <f>D1979/C1979-1</f>
        <v>#DIV/0!</v>
      </c>
      <c r="E1982" s="842">
        <f t="shared" ref="E1982:F1984" si="71">E1979/D1979-1</f>
        <v>0</v>
      </c>
      <c r="F1982" s="842">
        <f t="shared" si="71"/>
        <v>-1</v>
      </c>
    </row>
    <row r="1983" spans="2:6" ht="13.5" thickBot="1" x14ac:dyDescent="0.25">
      <c r="B1983" s="828" t="s">
        <v>16</v>
      </c>
      <c r="C1983" s="841" t="s">
        <v>19</v>
      </c>
      <c r="D1983" s="842" t="e">
        <f>D1980/C1980-1</f>
        <v>#DIV/0!</v>
      </c>
      <c r="E1983" s="842">
        <f t="shared" si="71"/>
        <v>3</v>
      </c>
      <c r="F1983" s="842">
        <f t="shared" si="71"/>
        <v>-1</v>
      </c>
    </row>
    <row r="1984" spans="2:6" ht="13.5" thickBot="1" x14ac:dyDescent="0.25">
      <c r="B1984" s="828" t="s">
        <v>17</v>
      </c>
      <c r="C1984" s="841" t="s">
        <v>19</v>
      </c>
      <c r="D1984" s="842" t="e">
        <f>D1981/C1981-1</f>
        <v>#DIV/0!</v>
      </c>
      <c r="E1984" s="842">
        <f t="shared" si="71"/>
        <v>3</v>
      </c>
      <c r="F1984" s="842" t="e">
        <f t="shared" si="71"/>
        <v>#DIV/0!</v>
      </c>
    </row>
    <row r="1985" spans="2:6" ht="13.5" thickBot="1" x14ac:dyDescent="0.25">
      <c r="B1985" s="1286" t="s">
        <v>1868</v>
      </c>
      <c r="C1985" s="1287"/>
      <c r="D1985" s="1287"/>
      <c r="E1985" s="1287"/>
      <c r="F1985" s="1315"/>
    </row>
    <row r="1986" spans="2:6" x14ac:dyDescent="0.2">
      <c r="B1986" s="1236"/>
      <c r="C1986" s="836">
        <v>2019</v>
      </c>
      <c r="D1986" s="836">
        <v>2020</v>
      </c>
      <c r="E1986" s="836">
        <v>2021</v>
      </c>
      <c r="F1986" s="836">
        <v>2022</v>
      </c>
    </row>
    <row r="1987" spans="2:6" ht="13.5" thickBot="1" x14ac:dyDescent="0.25">
      <c r="B1987" s="1237"/>
      <c r="C1987" s="837" t="s">
        <v>5</v>
      </c>
      <c r="D1987" s="837" t="s">
        <v>6</v>
      </c>
      <c r="E1987" s="837" t="s">
        <v>6</v>
      </c>
      <c r="F1987" s="837" t="s">
        <v>6</v>
      </c>
    </row>
    <row r="1988" spans="2:6" ht="13.5" thickBot="1" x14ac:dyDescent="0.25">
      <c r="B1988" s="905" t="s">
        <v>59</v>
      </c>
      <c r="C1988" s="844">
        <f>SUM(C1989:C1992)</f>
        <v>0</v>
      </c>
      <c r="D1988" s="844">
        <f>SUM(D1989:D1992)</f>
        <v>2200</v>
      </c>
      <c r="E1988" s="844">
        <f>SUM(E1989:E1992)</f>
        <v>8800</v>
      </c>
      <c r="F1988" s="844">
        <f>SUM(F1989:F1992)</f>
        <v>0</v>
      </c>
    </row>
    <row r="1989" spans="2:6" ht="13.5" thickBot="1" x14ac:dyDescent="0.25">
      <c r="B1989" s="879" t="s">
        <v>28</v>
      </c>
      <c r="C1989" s="844">
        <v>0</v>
      </c>
      <c r="D1989" s="844">
        <v>2200</v>
      </c>
      <c r="E1989" s="844">
        <v>8800</v>
      </c>
      <c r="F1989" s="844">
        <v>0</v>
      </c>
    </row>
    <row r="1990" spans="2:6" ht="13.5" thickBot="1" x14ac:dyDescent="0.25">
      <c r="B1990" s="879" t="s">
        <v>48</v>
      </c>
      <c r="C1990" s="844"/>
      <c r="D1990" s="844"/>
      <c r="E1990" s="844"/>
      <c r="F1990" s="844"/>
    </row>
    <row r="1991" spans="2:6" ht="13.5" thickBot="1" x14ac:dyDescent="0.25">
      <c r="B1991" s="879" t="s">
        <v>42</v>
      </c>
      <c r="C1991" s="844"/>
      <c r="D1991" s="844"/>
      <c r="E1991" s="844"/>
      <c r="F1991" s="844"/>
    </row>
    <row r="1992" spans="2:6" ht="13.5" thickBot="1" x14ac:dyDescent="0.25">
      <c r="B1992" s="879" t="s">
        <v>43</v>
      </c>
      <c r="C1992" s="844"/>
      <c r="D1992" s="844"/>
      <c r="E1992" s="844"/>
      <c r="F1992" s="844"/>
    </row>
    <row r="1993" spans="2:6" ht="13.5" thickBot="1" x14ac:dyDescent="0.25">
      <c r="B1993" s="905" t="s">
        <v>61</v>
      </c>
      <c r="C1993" s="844">
        <f>SUM(C1994:C1997)</f>
        <v>0</v>
      </c>
      <c r="D1993" s="844">
        <f>SUM(D1994:D1997)</f>
        <v>0</v>
      </c>
      <c r="E1993" s="844">
        <f>SUM(E1994:E1997)</f>
        <v>0</v>
      </c>
      <c r="F1993" s="844">
        <f>SUM(F1994:F1997)</f>
        <v>0</v>
      </c>
    </row>
    <row r="1994" spans="2:6" ht="13.5" thickBot="1" x14ac:dyDescent="0.25">
      <c r="B1994" s="879" t="s">
        <v>28</v>
      </c>
      <c r="C1994" s="846">
        <v>0</v>
      </c>
      <c r="D1994" s="844">
        <v>0</v>
      </c>
      <c r="E1994" s="844">
        <v>0</v>
      </c>
      <c r="F1994" s="844">
        <v>0</v>
      </c>
    </row>
    <row r="1995" spans="2:6" ht="13.5" thickBot="1" x14ac:dyDescent="0.25">
      <c r="B1995" s="879" t="s">
        <v>48</v>
      </c>
      <c r="C1995" s="844"/>
      <c r="D1995" s="844"/>
      <c r="E1995" s="844"/>
      <c r="F1995" s="844"/>
    </row>
    <row r="1996" spans="2:6" ht="13.5" thickBot="1" x14ac:dyDescent="0.25">
      <c r="B1996" s="879" t="s">
        <v>42</v>
      </c>
      <c r="C1996" s="844"/>
      <c r="D1996" s="844"/>
      <c r="E1996" s="844"/>
      <c r="F1996" s="844"/>
    </row>
    <row r="1997" spans="2:6" ht="13.5" thickBot="1" x14ac:dyDescent="0.25">
      <c r="B1997" s="879" t="s">
        <v>43</v>
      </c>
      <c r="C1997" s="844"/>
      <c r="D1997" s="844"/>
      <c r="E1997" s="844"/>
      <c r="F1997" s="844"/>
    </row>
    <row r="1998" spans="2:6" ht="13.5" thickBot="1" x14ac:dyDescent="0.25">
      <c r="B1998" s="921" t="s">
        <v>802</v>
      </c>
      <c r="C1998" s="915">
        <f>C1994+C1988</f>
        <v>0</v>
      </c>
      <c r="D1998" s="907">
        <f>D1994+D1988</f>
        <v>2200</v>
      </c>
      <c r="E1998" s="907">
        <f>E1994+E1988</f>
        <v>8800</v>
      </c>
      <c r="F1998" s="907">
        <f>F1994+F1988</f>
        <v>0</v>
      </c>
    </row>
    <row r="1999" spans="2:6" ht="48.75" thickBot="1" x14ac:dyDescent="0.25">
      <c r="B1999" s="858" t="s">
        <v>1869</v>
      </c>
      <c r="C1999" s="899" t="s">
        <v>1870</v>
      </c>
      <c r="D1999" s="899"/>
      <c r="E1999" s="916"/>
      <c r="F1999" s="916"/>
    </row>
    <row r="2000" spans="2:6" ht="13.5" thickBot="1" x14ac:dyDescent="0.25">
      <c r="B2000" s="828" t="s">
        <v>9</v>
      </c>
      <c r="C2000" s="1316" t="s">
        <v>1867</v>
      </c>
      <c r="D2000" s="1317"/>
      <c r="E2000" s="1317"/>
      <c r="F2000" s="1318"/>
    </row>
    <row r="2001" spans="2:6" ht="13.5" thickBot="1" x14ac:dyDescent="0.25">
      <c r="B2001" s="828" t="s">
        <v>13</v>
      </c>
      <c r="C2001" s="1244" t="s">
        <v>1140</v>
      </c>
      <c r="D2001" s="1245"/>
      <c r="E2001" s="1245"/>
      <c r="F2001" s="1246"/>
    </row>
    <row r="2002" spans="2:6" x14ac:dyDescent="0.2">
      <c r="B2002" s="1236"/>
      <c r="C2002" s="836">
        <v>2019</v>
      </c>
      <c r="D2002" s="836">
        <v>2020</v>
      </c>
      <c r="E2002" s="836">
        <v>2021</v>
      </c>
      <c r="F2002" s="836">
        <v>2022</v>
      </c>
    </row>
    <row r="2003" spans="2:6" ht="13.5" thickBot="1" x14ac:dyDescent="0.25">
      <c r="B2003" s="1237"/>
      <c r="C2003" s="837" t="s">
        <v>5</v>
      </c>
      <c r="D2003" s="837" t="s">
        <v>6</v>
      </c>
      <c r="E2003" s="837" t="s">
        <v>6</v>
      </c>
      <c r="F2003" s="837" t="s">
        <v>6</v>
      </c>
    </row>
    <row r="2004" spans="2:6" ht="13.5" thickBot="1" x14ac:dyDescent="0.25">
      <c r="B2004" s="828" t="s">
        <v>8</v>
      </c>
      <c r="C2004" s="860">
        <v>0</v>
      </c>
      <c r="D2004" s="860">
        <v>1</v>
      </c>
      <c r="E2004" s="860">
        <v>1</v>
      </c>
      <c r="F2004" s="860">
        <v>1</v>
      </c>
    </row>
    <row r="2005" spans="2:6" ht="13.5" thickBot="1" x14ac:dyDescent="0.25">
      <c r="B2005" s="828" t="s">
        <v>14</v>
      </c>
      <c r="C2005" s="840">
        <f>C2013</f>
        <v>0</v>
      </c>
      <c r="D2005" s="839">
        <v>7600</v>
      </c>
      <c r="E2005" s="839">
        <v>20400</v>
      </c>
      <c r="F2005" s="839">
        <v>10000</v>
      </c>
    </row>
    <row r="2006" spans="2:6" ht="13.5" thickBot="1" x14ac:dyDescent="0.25">
      <c r="B2006" s="828" t="s">
        <v>20</v>
      </c>
      <c r="C2006" s="839" t="e">
        <f>C2005/C2004</f>
        <v>#DIV/0!</v>
      </c>
      <c r="D2006" s="839">
        <f>D2005/D2004</f>
        <v>7600</v>
      </c>
      <c r="E2006" s="839">
        <f>E2005/E2004</f>
        <v>20400</v>
      </c>
      <c r="F2006" s="839">
        <f>F2005/F2004</f>
        <v>10000</v>
      </c>
    </row>
    <row r="2007" spans="2:6" ht="13.5" thickBot="1" x14ac:dyDescent="0.25">
      <c r="B2007" s="828" t="s">
        <v>15</v>
      </c>
      <c r="C2007" s="841" t="s">
        <v>19</v>
      </c>
      <c r="D2007" s="842" t="e">
        <f>D2004/C2004-1</f>
        <v>#DIV/0!</v>
      </c>
      <c r="E2007" s="842">
        <f t="shared" ref="E2007:F2009" si="72">E2004/D2004-1</f>
        <v>0</v>
      </c>
      <c r="F2007" s="842">
        <f t="shared" si="72"/>
        <v>0</v>
      </c>
    </row>
    <row r="2008" spans="2:6" ht="13.5" thickBot="1" x14ac:dyDescent="0.25">
      <c r="B2008" s="828" t="s">
        <v>16</v>
      </c>
      <c r="C2008" s="841" t="s">
        <v>19</v>
      </c>
      <c r="D2008" s="842" t="e">
        <f>D2005/C2005-1</f>
        <v>#DIV/0!</v>
      </c>
      <c r="E2008" s="842">
        <f t="shared" si="72"/>
        <v>1.6842105263157894</v>
      </c>
      <c r="F2008" s="842">
        <f t="shared" si="72"/>
        <v>-0.50980392156862742</v>
      </c>
    </row>
    <row r="2009" spans="2:6" ht="13.5" thickBot="1" x14ac:dyDescent="0.25">
      <c r="B2009" s="828" t="s">
        <v>17</v>
      </c>
      <c r="C2009" s="841" t="s">
        <v>19</v>
      </c>
      <c r="D2009" s="842" t="e">
        <f>D2006/C2006-1</f>
        <v>#DIV/0!</v>
      </c>
      <c r="E2009" s="842">
        <f t="shared" si="72"/>
        <v>1.6842105263157894</v>
      </c>
      <c r="F2009" s="842">
        <f t="shared" si="72"/>
        <v>-0.50980392156862742</v>
      </c>
    </row>
    <row r="2010" spans="2:6" ht="13.5" thickBot="1" x14ac:dyDescent="0.25">
      <c r="B2010" s="1247" t="s">
        <v>1871</v>
      </c>
      <c r="C2010" s="1248"/>
      <c r="D2010" s="1248"/>
      <c r="E2010" s="1248"/>
      <c r="F2010" s="1249"/>
    </row>
    <row r="2011" spans="2:6" x14ac:dyDescent="0.2">
      <c r="B2011" s="1236"/>
      <c r="C2011" s="836">
        <v>2019</v>
      </c>
      <c r="D2011" s="836">
        <v>2020</v>
      </c>
      <c r="E2011" s="836">
        <v>2021</v>
      </c>
      <c r="F2011" s="836">
        <v>2022</v>
      </c>
    </row>
    <row r="2012" spans="2:6" ht="13.5" thickBot="1" x14ac:dyDescent="0.25">
      <c r="B2012" s="1237"/>
      <c r="C2012" s="837" t="s">
        <v>5</v>
      </c>
      <c r="D2012" s="837" t="s">
        <v>6</v>
      </c>
      <c r="E2012" s="837" t="s">
        <v>6</v>
      </c>
      <c r="F2012" s="837" t="s">
        <v>6</v>
      </c>
    </row>
    <row r="2013" spans="2:6" ht="13.5" thickBot="1" x14ac:dyDescent="0.25">
      <c r="B2013" s="905" t="s">
        <v>59</v>
      </c>
      <c r="C2013" s="844">
        <f>SUM(C2014:C2017)</f>
        <v>0</v>
      </c>
      <c r="D2013" s="844">
        <f>SUM(D2014:D2017)</f>
        <v>7600</v>
      </c>
      <c r="E2013" s="844">
        <f>SUM(E2014:E2017)</f>
        <v>20400</v>
      </c>
      <c r="F2013" s="844">
        <f>SUM(F2014:F2017)</f>
        <v>10000</v>
      </c>
    </row>
    <row r="2014" spans="2:6" ht="13.5" thickBot="1" x14ac:dyDescent="0.25">
      <c r="B2014" s="879" t="s">
        <v>28</v>
      </c>
      <c r="C2014" s="844">
        <v>0</v>
      </c>
      <c r="D2014" s="844">
        <v>7600</v>
      </c>
      <c r="E2014" s="844">
        <v>20400</v>
      </c>
      <c r="F2014" s="844">
        <v>10000</v>
      </c>
    </row>
    <row r="2015" spans="2:6" ht="13.5" thickBot="1" x14ac:dyDescent="0.25">
      <c r="B2015" s="879" t="s">
        <v>48</v>
      </c>
      <c r="C2015" s="844"/>
      <c r="D2015" s="844"/>
      <c r="E2015" s="844"/>
      <c r="F2015" s="844"/>
    </row>
    <row r="2016" spans="2:6" ht="13.5" thickBot="1" x14ac:dyDescent="0.25">
      <c r="B2016" s="879" t="s">
        <v>42</v>
      </c>
      <c r="C2016" s="844"/>
      <c r="D2016" s="844"/>
      <c r="E2016" s="844"/>
      <c r="F2016" s="844"/>
    </row>
    <row r="2017" spans="2:6" ht="13.5" thickBot="1" x14ac:dyDescent="0.25">
      <c r="B2017" s="879" t="s">
        <v>43</v>
      </c>
      <c r="C2017" s="844"/>
      <c r="D2017" s="844"/>
      <c r="E2017" s="844"/>
      <c r="F2017" s="844"/>
    </row>
    <row r="2018" spans="2:6" ht="13.5" thickBot="1" x14ac:dyDescent="0.25">
      <c r="B2018" s="905" t="s">
        <v>61</v>
      </c>
      <c r="C2018" s="844">
        <f>SUM(C2019:C2022)</f>
        <v>0</v>
      </c>
      <c r="D2018" s="844">
        <f>SUM(D2019:D2022)</f>
        <v>0</v>
      </c>
      <c r="E2018" s="844">
        <f>SUM(E2019:E2022)</f>
        <v>0</v>
      </c>
      <c r="F2018" s="844">
        <f>SUM(F2019:F2022)</f>
        <v>0</v>
      </c>
    </row>
    <row r="2019" spans="2:6" ht="13.5" thickBot="1" x14ac:dyDescent="0.25">
      <c r="B2019" s="879" t="s">
        <v>28</v>
      </c>
      <c r="C2019" s="846">
        <v>0</v>
      </c>
      <c r="D2019" s="844">
        <v>0</v>
      </c>
      <c r="E2019" s="844">
        <v>0</v>
      </c>
      <c r="F2019" s="844">
        <v>0</v>
      </c>
    </row>
    <row r="2020" spans="2:6" ht="13.5" thickBot="1" x14ac:dyDescent="0.25">
      <c r="B2020" s="879" t="s">
        <v>48</v>
      </c>
      <c r="C2020" s="844"/>
      <c r="D2020" s="844"/>
      <c r="E2020" s="844"/>
      <c r="F2020" s="844"/>
    </row>
    <row r="2021" spans="2:6" ht="13.5" thickBot="1" x14ac:dyDescent="0.25">
      <c r="B2021" s="879" t="s">
        <v>42</v>
      </c>
      <c r="C2021" s="844"/>
      <c r="D2021" s="844"/>
      <c r="E2021" s="844"/>
      <c r="F2021" s="844"/>
    </row>
    <row r="2022" spans="2:6" ht="13.5" thickBot="1" x14ac:dyDescent="0.25">
      <c r="B2022" s="879" t="s">
        <v>43</v>
      </c>
      <c r="C2022" s="844"/>
      <c r="D2022" s="844"/>
      <c r="E2022" s="844"/>
      <c r="F2022" s="844"/>
    </row>
    <row r="2023" spans="2:6" ht="13.5" thickBot="1" x14ac:dyDescent="0.25">
      <c r="B2023" s="921" t="s">
        <v>1872</v>
      </c>
      <c r="C2023" s="915">
        <f>C2019+C2013</f>
        <v>0</v>
      </c>
      <c r="D2023" s="907">
        <f>D2019+D2013</f>
        <v>7600</v>
      </c>
      <c r="E2023" s="907">
        <f>E2019+E2013</f>
        <v>20400</v>
      </c>
      <c r="F2023" s="907">
        <f>F2019+F2013</f>
        <v>10000</v>
      </c>
    </row>
    <row r="2024" spans="2:6" ht="24.75" thickBot="1" x14ac:dyDescent="0.25">
      <c r="B2024" s="858" t="s">
        <v>1873</v>
      </c>
      <c r="C2024" s="899" t="s">
        <v>1874</v>
      </c>
      <c r="D2024" s="899"/>
      <c r="E2024" s="916"/>
      <c r="F2024" s="916"/>
    </row>
    <row r="2025" spans="2:6" ht="13.5" thickBot="1" x14ac:dyDescent="0.25">
      <c r="B2025" s="828" t="s">
        <v>9</v>
      </c>
      <c r="C2025" s="1316" t="s">
        <v>1867</v>
      </c>
      <c r="D2025" s="1317"/>
      <c r="E2025" s="1317"/>
      <c r="F2025" s="1318"/>
    </row>
    <row r="2026" spans="2:6" ht="13.5" thickBot="1" x14ac:dyDescent="0.25">
      <c r="B2026" s="828" t="s">
        <v>13</v>
      </c>
      <c r="C2026" s="1244" t="s">
        <v>1140</v>
      </c>
      <c r="D2026" s="1245"/>
      <c r="E2026" s="1245"/>
      <c r="F2026" s="1246"/>
    </row>
    <row r="2027" spans="2:6" x14ac:dyDescent="0.2">
      <c r="B2027" s="1236"/>
      <c r="C2027" s="836">
        <v>2019</v>
      </c>
      <c r="D2027" s="836">
        <v>2020</v>
      </c>
      <c r="E2027" s="836">
        <v>2021</v>
      </c>
      <c r="F2027" s="836">
        <v>2022</v>
      </c>
    </row>
    <row r="2028" spans="2:6" ht="13.5" thickBot="1" x14ac:dyDescent="0.25">
      <c r="B2028" s="1237"/>
      <c r="C2028" s="837" t="s">
        <v>5</v>
      </c>
      <c r="D2028" s="837" t="s">
        <v>6</v>
      </c>
      <c r="E2028" s="837" t="s">
        <v>6</v>
      </c>
      <c r="F2028" s="837" t="s">
        <v>6</v>
      </c>
    </row>
    <row r="2029" spans="2:6" ht="13.5" thickBot="1" x14ac:dyDescent="0.25">
      <c r="B2029" s="828" t="s">
        <v>8</v>
      </c>
      <c r="C2029" s="860">
        <v>0</v>
      </c>
      <c r="D2029" s="860">
        <v>1</v>
      </c>
      <c r="E2029" s="860">
        <v>1</v>
      </c>
      <c r="F2029" s="860">
        <v>0</v>
      </c>
    </row>
    <row r="2030" spans="2:6" ht="13.5" thickBot="1" x14ac:dyDescent="0.25">
      <c r="B2030" s="828" t="s">
        <v>14</v>
      </c>
      <c r="C2030" s="840">
        <f>C2038</f>
        <v>0</v>
      </c>
      <c r="D2030" s="839">
        <v>5200</v>
      </c>
      <c r="E2030" s="839">
        <v>20800</v>
      </c>
      <c r="F2030" s="839">
        <v>0</v>
      </c>
    </row>
    <row r="2031" spans="2:6" ht="13.5" thickBot="1" x14ac:dyDescent="0.25">
      <c r="B2031" s="828" t="s">
        <v>20</v>
      </c>
      <c r="C2031" s="839" t="e">
        <f>C2030/C2029</f>
        <v>#DIV/0!</v>
      </c>
      <c r="D2031" s="839">
        <f>D2030/D2029</f>
        <v>5200</v>
      </c>
      <c r="E2031" s="839">
        <f>E2030/E2029</f>
        <v>20800</v>
      </c>
      <c r="F2031" s="839" t="e">
        <f>F2030/F2029</f>
        <v>#DIV/0!</v>
      </c>
    </row>
    <row r="2032" spans="2:6" ht="13.5" thickBot="1" x14ac:dyDescent="0.25">
      <c r="B2032" s="828" t="s">
        <v>15</v>
      </c>
      <c r="C2032" s="841" t="s">
        <v>19</v>
      </c>
      <c r="D2032" s="842" t="e">
        <f>D2029/C2029-1</f>
        <v>#DIV/0!</v>
      </c>
      <c r="E2032" s="842">
        <f t="shared" ref="E2032:F2034" si="73">E2029/D2029-1</f>
        <v>0</v>
      </c>
      <c r="F2032" s="842">
        <f t="shared" si="73"/>
        <v>-1</v>
      </c>
    </row>
    <row r="2033" spans="2:6" ht="13.5" thickBot="1" x14ac:dyDescent="0.25">
      <c r="B2033" s="828" t="s">
        <v>16</v>
      </c>
      <c r="C2033" s="841" t="s">
        <v>19</v>
      </c>
      <c r="D2033" s="842" t="e">
        <f>D2030/C2030-1</f>
        <v>#DIV/0!</v>
      </c>
      <c r="E2033" s="842">
        <f t="shared" si="73"/>
        <v>3</v>
      </c>
      <c r="F2033" s="842">
        <f t="shared" si="73"/>
        <v>-1</v>
      </c>
    </row>
    <row r="2034" spans="2:6" ht="13.5" thickBot="1" x14ac:dyDescent="0.25">
      <c r="B2034" s="828" t="s">
        <v>17</v>
      </c>
      <c r="C2034" s="841" t="s">
        <v>19</v>
      </c>
      <c r="D2034" s="842" t="e">
        <f>D2031/C2031-1</f>
        <v>#DIV/0!</v>
      </c>
      <c r="E2034" s="842">
        <f t="shared" si="73"/>
        <v>3</v>
      </c>
      <c r="F2034" s="842" t="e">
        <f t="shared" si="73"/>
        <v>#DIV/0!</v>
      </c>
    </row>
    <row r="2035" spans="2:6" ht="13.5" thickBot="1" x14ac:dyDescent="0.25">
      <c r="B2035" s="1247" t="s">
        <v>1875</v>
      </c>
      <c r="C2035" s="1248"/>
      <c r="D2035" s="1248"/>
      <c r="E2035" s="1248"/>
      <c r="F2035" s="1249"/>
    </row>
    <row r="2036" spans="2:6" x14ac:dyDescent="0.2">
      <c r="B2036" s="1236"/>
      <c r="C2036" s="836">
        <v>2019</v>
      </c>
      <c r="D2036" s="836">
        <v>2020</v>
      </c>
      <c r="E2036" s="836">
        <v>2021</v>
      </c>
      <c r="F2036" s="836">
        <v>2022</v>
      </c>
    </row>
    <row r="2037" spans="2:6" ht="13.5" thickBot="1" x14ac:dyDescent="0.25">
      <c r="B2037" s="1237"/>
      <c r="C2037" s="837" t="s">
        <v>5</v>
      </c>
      <c r="D2037" s="837" t="s">
        <v>6</v>
      </c>
      <c r="E2037" s="837" t="s">
        <v>6</v>
      </c>
      <c r="F2037" s="837" t="s">
        <v>6</v>
      </c>
    </row>
    <row r="2038" spans="2:6" ht="13.5" thickBot="1" x14ac:dyDescent="0.25">
      <c r="B2038" s="905" t="s">
        <v>59</v>
      </c>
      <c r="C2038" s="844">
        <f>SUM(C2039:C2042)</f>
        <v>0</v>
      </c>
      <c r="D2038" s="844">
        <f>SUM(D2039:D2042)</f>
        <v>5200</v>
      </c>
      <c r="E2038" s="844">
        <f>SUM(E2039:E2042)</f>
        <v>20800</v>
      </c>
      <c r="F2038" s="844">
        <f>SUM(F2039:F2042)</f>
        <v>0</v>
      </c>
    </row>
    <row r="2039" spans="2:6" ht="13.5" thickBot="1" x14ac:dyDescent="0.25">
      <c r="B2039" s="879" t="s">
        <v>28</v>
      </c>
      <c r="C2039" s="844">
        <v>0</v>
      </c>
      <c r="D2039" s="844">
        <v>5200</v>
      </c>
      <c r="E2039" s="844">
        <v>20800</v>
      </c>
      <c r="F2039" s="844">
        <v>0</v>
      </c>
    </row>
    <row r="2040" spans="2:6" ht="13.5" thickBot="1" x14ac:dyDescent="0.25">
      <c r="B2040" s="879" t="s">
        <v>48</v>
      </c>
      <c r="C2040" s="844"/>
      <c r="D2040" s="844"/>
      <c r="E2040" s="844"/>
      <c r="F2040" s="844"/>
    </row>
    <row r="2041" spans="2:6" ht="13.5" thickBot="1" x14ac:dyDescent="0.25">
      <c r="B2041" s="879" t="s">
        <v>42</v>
      </c>
      <c r="C2041" s="844"/>
      <c r="D2041" s="844"/>
      <c r="E2041" s="844"/>
      <c r="F2041" s="844"/>
    </row>
    <row r="2042" spans="2:6" ht="13.5" thickBot="1" x14ac:dyDescent="0.25">
      <c r="B2042" s="879" t="s">
        <v>43</v>
      </c>
      <c r="C2042" s="844"/>
      <c r="D2042" s="844"/>
      <c r="E2042" s="844"/>
      <c r="F2042" s="844"/>
    </row>
    <row r="2043" spans="2:6" ht="13.5" thickBot="1" x14ac:dyDescent="0.25">
      <c r="B2043" s="905" t="s">
        <v>61</v>
      </c>
      <c r="C2043" s="844">
        <f>SUM(C2044:C2047)</f>
        <v>0</v>
      </c>
      <c r="D2043" s="844">
        <f>SUM(D2044:D2047)</f>
        <v>0</v>
      </c>
      <c r="E2043" s="844">
        <f>SUM(E2044:E2047)</f>
        <v>0</v>
      </c>
      <c r="F2043" s="844">
        <f>SUM(F2044:F2047)</f>
        <v>0</v>
      </c>
    </row>
    <row r="2044" spans="2:6" ht="13.5" thickBot="1" x14ac:dyDescent="0.25">
      <c r="B2044" s="879" t="s">
        <v>28</v>
      </c>
      <c r="C2044" s="846">
        <v>0</v>
      </c>
      <c r="D2044" s="844">
        <v>0</v>
      </c>
      <c r="E2044" s="844">
        <v>0</v>
      </c>
      <c r="F2044" s="844">
        <v>0</v>
      </c>
    </row>
    <row r="2045" spans="2:6" ht="13.5" thickBot="1" x14ac:dyDescent="0.25">
      <c r="B2045" s="879" t="s">
        <v>48</v>
      </c>
      <c r="C2045" s="844"/>
      <c r="D2045" s="844"/>
      <c r="E2045" s="844"/>
      <c r="F2045" s="844"/>
    </row>
    <row r="2046" spans="2:6" ht="13.5" thickBot="1" x14ac:dyDescent="0.25">
      <c r="B2046" s="879" t="s">
        <v>42</v>
      </c>
      <c r="C2046" s="844"/>
      <c r="D2046" s="844"/>
      <c r="E2046" s="844"/>
      <c r="F2046" s="844"/>
    </row>
    <row r="2047" spans="2:6" ht="13.5" thickBot="1" x14ac:dyDescent="0.25">
      <c r="B2047" s="879" t="s">
        <v>43</v>
      </c>
      <c r="C2047" s="844"/>
      <c r="D2047" s="844"/>
      <c r="E2047" s="844"/>
      <c r="F2047" s="844"/>
    </row>
    <row r="2048" spans="2:6" ht="13.5" thickBot="1" x14ac:dyDescent="0.25">
      <c r="B2048" s="921" t="s">
        <v>1876</v>
      </c>
      <c r="C2048" s="915">
        <f>C2044+C2038</f>
        <v>0</v>
      </c>
      <c r="D2048" s="907">
        <f>D2044+D2038</f>
        <v>5200</v>
      </c>
      <c r="E2048" s="907">
        <f>E2044+E2038</f>
        <v>20800</v>
      </c>
      <c r="F2048" s="907">
        <f>F2044+F2038</f>
        <v>0</v>
      </c>
    </row>
    <row r="2049" spans="2:6" ht="36.75" thickBot="1" x14ac:dyDescent="0.25">
      <c r="B2049" s="858" t="s">
        <v>1877</v>
      </c>
      <c r="C2049" s="899" t="s">
        <v>1878</v>
      </c>
      <c r="D2049" s="899" t="s">
        <v>1879</v>
      </c>
      <c r="E2049" s="916"/>
      <c r="F2049" s="916"/>
    </row>
    <row r="2050" spans="2:6" ht="13.5" thickBot="1" x14ac:dyDescent="0.25">
      <c r="B2050" s="828" t="s">
        <v>9</v>
      </c>
      <c r="C2050" s="1316" t="s">
        <v>1880</v>
      </c>
      <c r="D2050" s="1317"/>
      <c r="E2050" s="1317"/>
      <c r="F2050" s="1318"/>
    </row>
    <row r="2051" spans="2:6" ht="13.5" thickBot="1" x14ac:dyDescent="0.25">
      <c r="B2051" s="828" t="s">
        <v>13</v>
      </c>
      <c r="C2051" s="1244" t="s">
        <v>1140</v>
      </c>
      <c r="D2051" s="1245"/>
      <c r="E2051" s="1245"/>
      <c r="F2051" s="1246"/>
    </row>
    <row r="2052" spans="2:6" x14ac:dyDescent="0.2">
      <c r="B2052" s="1236"/>
      <c r="C2052" s="836">
        <v>2019</v>
      </c>
      <c r="D2052" s="836">
        <v>2020</v>
      </c>
      <c r="E2052" s="836">
        <v>2021</v>
      </c>
      <c r="F2052" s="836">
        <v>2022</v>
      </c>
    </row>
    <row r="2053" spans="2:6" ht="13.5" thickBot="1" x14ac:dyDescent="0.25">
      <c r="B2053" s="1237"/>
      <c r="C2053" s="837" t="s">
        <v>5</v>
      </c>
      <c r="D2053" s="837" t="s">
        <v>6</v>
      </c>
      <c r="E2053" s="837" t="s">
        <v>6</v>
      </c>
      <c r="F2053" s="837" t="s">
        <v>6</v>
      </c>
    </row>
    <row r="2054" spans="2:6" ht="13.5" thickBot="1" x14ac:dyDescent="0.25">
      <c r="B2054" s="828" t="s">
        <v>8</v>
      </c>
      <c r="C2054" s="860">
        <v>0</v>
      </c>
      <c r="D2054" s="860">
        <v>1</v>
      </c>
      <c r="E2054" s="860"/>
      <c r="F2054" s="860"/>
    </row>
    <row r="2055" spans="2:6" ht="13.5" thickBot="1" x14ac:dyDescent="0.25">
      <c r="B2055" s="828" t="s">
        <v>14</v>
      </c>
      <c r="C2055" s="840">
        <f>C2063</f>
        <v>0</v>
      </c>
      <c r="D2055" s="839">
        <v>1000</v>
      </c>
      <c r="E2055" s="839">
        <f>E2063</f>
        <v>0</v>
      </c>
      <c r="F2055" s="839">
        <f>F2063</f>
        <v>0</v>
      </c>
    </row>
    <row r="2056" spans="2:6" ht="13.5" thickBot="1" x14ac:dyDescent="0.25">
      <c r="B2056" s="828" t="s">
        <v>20</v>
      </c>
      <c r="C2056" s="839" t="e">
        <f>C2055/C2054</f>
        <v>#DIV/0!</v>
      </c>
      <c r="D2056" s="839">
        <f>D2055/D2054</f>
        <v>1000</v>
      </c>
      <c r="E2056" s="839" t="e">
        <f>E2055/E2054</f>
        <v>#DIV/0!</v>
      </c>
      <c r="F2056" s="839" t="e">
        <f>F2055/F2054</f>
        <v>#DIV/0!</v>
      </c>
    </row>
    <row r="2057" spans="2:6" ht="13.5" thickBot="1" x14ac:dyDescent="0.25">
      <c r="B2057" s="828" t="s">
        <v>15</v>
      </c>
      <c r="C2057" s="841" t="s">
        <v>19</v>
      </c>
      <c r="D2057" s="842" t="e">
        <f>D2054/C2054-1</f>
        <v>#DIV/0!</v>
      </c>
      <c r="E2057" s="842">
        <f t="shared" ref="E2057:F2059" si="74">E2054/D2054-1</f>
        <v>-1</v>
      </c>
      <c r="F2057" s="842" t="e">
        <f t="shared" si="74"/>
        <v>#DIV/0!</v>
      </c>
    </row>
    <row r="2058" spans="2:6" ht="13.5" thickBot="1" x14ac:dyDescent="0.25">
      <c r="B2058" s="828" t="s">
        <v>16</v>
      </c>
      <c r="C2058" s="841" t="s">
        <v>19</v>
      </c>
      <c r="D2058" s="842" t="e">
        <f>D2055/C2055-1</f>
        <v>#DIV/0!</v>
      </c>
      <c r="E2058" s="842">
        <f t="shared" si="74"/>
        <v>-1</v>
      </c>
      <c r="F2058" s="842" t="e">
        <f t="shared" si="74"/>
        <v>#DIV/0!</v>
      </c>
    </row>
    <row r="2059" spans="2:6" ht="13.5" thickBot="1" x14ac:dyDescent="0.25">
      <c r="B2059" s="828" t="s">
        <v>17</v>
      </c>
      <c r="C2059" s="841" t="s">
        <v>19</v>
      </c>
      <c r="D2059" s="842" t="e">
        <f>D2056/C2056-1</f>
        <v>#DIV/0!</v>
      </c>
      <c r="E2059" s="842" t="e">
        <f t="shared" si="74"/>
        <v>#DIV/0!</v>
      </c>
      <c r="F2059" s="842" t="e">
        <f t="shared" si="74"/>
        <v>#DIV/0!</v>
      </c>
    </row>
    <row r="2060" spans="2:6" ht="13.5" thickBot="1" x14ac:dyDescent="0.25">
      <c r="B2060" s="1247" t="s">
        <v>1881</v>
      </c>
      <c r="C2060" s="1248"/>
      <c r="D2060" s="1248"/>
      <c r="E2060" s="1248"/>
      <c r="F2060" s="1249"/>
    </row>
    <row r="2061" spans="2:6" x14ac:dyDescent="0.2">
      <c r="B2061" s="1236"/>
      <c r="C2061" s="836">
        <v>2019</v>
      </c>
      <c r="D2061" s="836">
        <v>2020</v>
      </c>
      <c r="E2061" s="836">
        <v>2021</v>
      </c>
      <c r="F2061" s="836">
        <v>2022</v>
      </c>
    </row>
    <row r="2062" spans="2:6" ht="13.5" thickBot="1" x14ac:dyDescent="0.25">
      <c r="B2062" s="1237"/>
      <c r="C2062" s="837" t="s">
        <v>5</v>
      </c>
      <c r="D2062" s="837" t="s">
        <v>6</v>
      </c>
      <c r="E2062" s="837" t="s">
        <v>6</v>
      </c>
      <c r="F2062" s="837" t="s">
        <v>6</v>
      </c>
    </row>
    <row r="2063" spans="2:6" ht="13.5" thickBot="1" x14ac:dyDescent="0.25">
      <c r="B2063" s="905" t="s">
        <v>59</v>
      </c>
      <c r="C2063" s="844">
        <f>SUM(C2064:C2067)</f>
        <v>0</v>
      </c>
      <c r="D2063" s="844">
        <f>SUM(D2064:D2067)</f>
        <v>1000</v>
      </c>
      <c r="E2063" s="844">
        <f>SUM(E2064:E2067)</f>
        <v>0</v>
      </c>
      <c r="F2063" s="844">
        <f>SUM(F2064:F2067)</f>
        <v>0</v>
      </c>
    </row>
    <row r="2064" spans="2:6" ht="13.5" thickBot="1" x14ac:dyDescent="0.25">
      <c r="B2064" s="879" t="s">
        <v>28</v>
      </c>
      <c r="C2064" s="844">
        <v>0</v>
      </c>
      <c r="D2064" s="844">
        <v>1000</v>
      </c>
      <c r="E2064" s="844">
        <v>0</v>
      </c>
      <c r="F2064" s="844">
        <v>0</v>
      </c>
    </row>
    <row r="2065" spans="2:6" ht="13.5" thickBot="1" x14ac:dyDescent="0.25">
      <c r="B2065" s="879" t="s">
        <v>48</v>
      </c>
      <c r="C2065" s="844"/>
      <c r="D2065" s="844"/>
      <c r="E2065" s="844"/>
      <c r="F2065" s="844"/>
    </row>
    <row r="2066" spans="2:6" ht="13.5" thickBot="1" x14ac:dyDescent="0.25">
      <c r="B2066" s="879" t="s">
        <v>42</v>
      </c>
      <c r="C2066" s="844"/>
      <c r="D2066" s="844"/>
      <c r="E2066" s="844"/>
      <c r="F2066" s="844"/>
    </row>
    <row r="2067" spans="2:6" ht="13.5" thickBot="1" x14ac:dyDescent="0.25">
      <c r="B2067" s="879" t="s">
        <v>43</v>
      </c>
      <c r="C2067" s="844"/>
      <c r="D2067" s="844"/>
      <c r="E2067" s="844"/>
      <c r="F2067" s="844"/>
    </row>
    <row r="2068" spans="2:6" ht="13.5" thickBot="1" x14ac:dyDescent="0.25">
      <c r="B2068" s="905" t="s">
        <v>61</v>
      </c>
      <c r="C2068" s="844">
        <f>SUM(C2069:C2072)</f>
        <v>0</v>
      </c>
      <c r="D2068" s="844">
        <f>SUM(D2069:D2072)</f>
        <v>0</v>
      </c>
      <c r="E2068" s="844">
        <f>SUM(E2069:E2072)</f>
        <v>0</v>
      </c>
      <c r="F2068" s="844">
        <f>SUM(F2069:F2072)</f>
        <v>0</v>
      </c>
    </row>
    <row r="2069" spans="2:6" ht="13.5" thickBot="1" x14ac:dyDescent="0.25">
      <c r="B2069" s="879" t="s">
        <v>28</v>
      </c>
      <c r="C2069" s="846">
        <v>0</v>
      </c>
      <c r="D2069" s="844">
        <v>0</v>
      </c>
      <c r="E2069" s="844">
        <v>0</v>
      </c>
      <c r="F2069" s="844">
        <v>0</v>
      </c>
    </row>
    <row r="2070" spans="2:6" ht="13.5" thickBot="1" x14ac:dyDescent="0.25">
      <c r="B2070" s="879" t="s">
        <v>48</v>
      </c>
      <c r="C2070" s="844"/>
      <c r="D2070" s="844"/>
      <c r="E2070" s="844"/>
      <c r="F2070" s="844"/>
    </row>
    <row r="2071" spans="2:6" ht="13.5" thickBot="1" x14ac:dyDescent="0.25">
      <c r="B2071" s="879" t="s">
        <v>42</v>
      </c>
      <c r="C2071" s="844"/>
      <c r="D2071" s="844"/>
      <c r="E2071" s="844"/>
      <c r="F2071" s="844"/>
    </row>
    <row r="2072" spans="2:6" ht="13.5" thickBot="1" x14ac:dyDescent="0.25">
      <c r="B2072" s="879" t="s">
        <v>43</v>
      </c>
      <c r="C2072" s="844"/>
      <c r="D2072" s="844"/>
      <c r="E2072" s="844"/>
      <c r="F2072" s="844"/>
    </row>
    <row r="2073" spans="2:6" ht="13.5" thickBot="1" x14ac:dyDescent="0.25">
      <c r="B2073" s="921" t="s">
        <v>1882</v>
      </c>
      <c r="C2073" s="915">
        <f>C2069+C2063</f>
        <v>0</v>
      </c>
      <c r="D2073" s="907">
        <f>D2069+D2063</f>
        <v>1000</v>
      </c>
      <c r="E2073" s="907">
        <f>E2069+E2063</f>
        <v>0</v>
      </c>
      <c r="F2073" s="907">
        <f>F2069+F2063</f>
        <v>0</v>
      </c>
    </row>
    <row r="2074" spans="2:6" ht="36.75" thickBot="1" x14ac:dyDescent="0.25">
      <c r="B2074" s="858" t="s">
        <v>1883</v>
      </c>
      <c r="C2074" s="899" t="s">
        <v>1884</v>
      </c>
      <c r="D2074" s="899" t="s">
        <v>1885</v>
      </c>
      <c r="E2074" s="916"/>
      <c r="F2074" s="916"/>
    </row>
    <row r="2075" spans="2:6" ht="13.5" thickBot="1" x14ac:dyDescent="0.25">
      <c r="B2075" s="828" t="s">
        <v>9</v>
      </c>
      <c r="C2075" s="1316" t="s">
        <v>1886</v>
      </c>
      <c r="D2075" s="1317"/>
      <c r="E2075" s="1317"/>
      <c r="F2075" s="1318"/>
    </row>
    <row r="2076" spans="2:6" ht="13.5" thickBot="1" x14ac:dyDescent="0.25">
      <c r="B2076" s="828" t="s">
        <v>13</v>
      </c>
      <c r="C2076" s="1244" t="s">
        <v>1140</v>
      </c>
      <c r="D2076" s="1245"/>
      <c r="E2076" s="1245"/>
      <c r="F2076" s="1246"/>
    </row>
    <row r="2077" spans="2:6" x14ac:dyDescent="0.2">
      <c r="B2077" s="1236"/>
      <c r="C2077" s="836">
        <v>2019</v>
      </c>
      <c r="D2077" s="836">
        <v>2020</v>
      </c>
      <c r="E2077" s="836">
        <v>2021</v>
      </c>
      <c r="F2077" s="836">
        <v>2022</v>
      </c>
    </row>
    <row r="2078" spans="2:6" ht="13.5" thickBot="1" x14ac:dyDescent="0.25">
      <c r="B2078" s="1237"/>
      <c r="C2078" s="837" t="s">
        <v>5</v>
      </c>
      <c r="D2078" s="837" t="s">
        <v>6</v>
      </c>
      <c r="E2078" s="837" t="s">
        <v>6</v>
      </c>
      <c r="F2078" s="837" t="s">
        <v>6</v>
      </c>
    </row>
    <row r="2079" spans="2:6" ht="13.5" thickBot="1" x14ac:dyDescent="0.25">
      <c r="B2079" s="828" t="s">
        <v>8</v>
      </c>
      <c r="C2079" s="860">
        <v>0</v>
      </c>
      <c r="D2079" s="860">
        <v>1</v>
      </c>
      <c r="E2079" s="860">
        <v>0</v>
      </c>
      <c r="F2079" s="860"/>
    </row>
    <row r="2080" spans="2:6" ht="13.5" thickBot="1" x14ac:dyDescent="0.25">
      <c r="B2080" s="828" t="s">
        <v>14</v>
      </c>
      <c r="C2080" s="840">
        <f>C2088</f>
        <v>0</v>
      </c>
      <c r="D2080" s="839">
        <v>1000</v>
      </c>
      <c r="E2080" s="839">
        <v>4000</v>
      </c>
      <c r="F2080" s="839">
        <f>F2088</f>
        <v>0</v>
      </c>
    </row>
    <row r="2081" spans="2:6" ht="13.5" thickBot="1" x14ac:dyDescent="0.25">
      <c r="B2081" s="828" t="s">
        <v>20</v>
      </c>
      <c r="C2081" s="839" t="e">
        <f>C2080/C2079</f>
        <v>#DIV/0!</v>
      </c>
      <c r="D2081" s="839">
        <f>D2080/D2079</f>
        <v>1000</v>
      </c>
      <c r="E2081" s="839" t="e">
        <f>E2080/E2079</f>
        <v>#DIV/0!</v>
      </c>
      <c r="F2081" s="839" t="e">
        <f>F2080/F2079</f>
        <v>#DIV/0!</v>
      </c>
    </row>
    <row r="2082" spans="2:6" ht="13.5" thickBot="1" x14ac:dyDescent="0.25">
      <c r="B2082" s="828" t="s">
        <v>15</v>
      </c>
      <c r="C2082" s="841" t="s">
        <v>19</v>
      </c>
      <c r="D2082" s="842" t="e">
        <f>D2079/C2079-1</f>
        <v>#DIV/0!</v>
      </c>
      <c r="E2082" s="842">
        <f t="shared" ref="E2082:F2084" si="75">E2079/D2079-1</f>
        <v>-1</v>
      </c>
      <c r="F2082" s="842" t="e">
        <f t="shared" si="75"/>
        <v>#DIV/0!</v>
      </c>
    </row>
    <row r="2083" spans="2:6" ht="13.5" thickBot="1" x14ac:dyDescent="0.25">
      <c r="B2083" s="828" t="s">
        <v>16</v>
      </c>
      <c r="C2083" s="841" t="s">
        <v>19</v>
      </c>
      <c r="D2083" s="842" t="e">
        <f>D2080/C2080-1</f>
        <v>#DIV/0!</v>
      </c>
      <c r="E2083" s="842">
        <f t="shared" si="75"/>
        <v>3</v>
      </c>
      <c r="F2083" s="842">
        <f t="shared" si="75"/>
        <v>-1</v>
      </c>
    </row>
    <row r="2084" spans="2:6" ht="13.5" thickBot="1" x14ac:dyDescent="0.25">
      <c r="B2084" s="828" t="s">
        <v>17</v>
      </c>
      <c r="C2084" s="841" t="s">
        <v>19</v>
      </c>
      <c r="D2084" s="842" t="e">
        <f>D2081/C2081-1</f>
        <v>#DIV/0!</v>
      </c>
      <c r="E2084" s="842" t="e">
        <f t="shared" si="75"/>
        <v>#DIV/0!</v>
      </c>
      <c r="F2084" s="842" t="e">
        <f t="shared" si="75"/>
        <v>#DIV/0!</v>
      </c>
    </row>
    <row r="2085" spans="2:6" ht="13.5" thickBot="1" x14ac:dyDescent="0.25">
      <c r="B2085" s="1247" t="s">
        <v>1887</v>
      </c>
      <c r="C2085" s="1248"/>
      <c r="D2085" s="1248"/>
      <c r="E2085" s="1248"/>
      <c r="F2085" s="1249"/>
    </row>
    <row r="2086" spans="2:6" x14ac:dyDescent="0.2">
      <c r="B2086" s="1236"/>
      <c r="C2086" s="836">
        <v>2019</v>
      </c>
      <c r="D2086" s="836">
        <v>2020</v>
      </c>
      <c r="E2086" s="836">
        <v>2021</v>
      </c>
      <c r="F2086" s="836">
        <v>2022</v>
      </c>
    </row>
    <row r="2087" spans="2:6" ht="13.5" thickBot="1" x14ac:dyDescent="0.25">
      <c r="B2087" s="1237"/>
      <c r="C2087" s="837" t="s">
        <v>5</v>
      </c>
      <c r="D2087" s="837" t="s">
        <v>6</v>
      </c>
      <c r="E2087" s="837" t="s">
        <v>6</v>
      </c>
      <c r="F2087" s="837" t="s">
        <v>6</v>
      </c>
    </row>
    <row r="2088" spans="2:6" ht="13.5" thickBot="1" x14ac:dyDescent="0.25">
      <c r="B2088" s="905" t="s">
        <v>59</v>
      </c>
      <c r="C2088" s="844">
        <f>SUM(C2089:C2092)</f>
        <v>0</v>
      </c>
      <c r="D2088" s="844">
        <f>SUM(D2089:D2092)</f>
        <v>1000</v>
      </c>
      <c r="E2088" s="844">
        <f>SUM(E2089:E2092)</f>
        <v>4000</v>
      </c>
      <c r="F2088" s="844">
        <f>SUM(F2089:F2092)</f>
        <v>0</v>
      </c>
    </row>
    <row r="2089" spans="2:6" ht="13.5" thickBot="1" x14ac:dyDescent="0.25">
      <c r="B2089" s="879" t="s">
        <v>28</v>
      </c>
      <c r="C2089" s="844">
        <v>0</v>
      </c>
      <c r="D2089" s="844">
        <v>1000</v>
      </c>
      <c r="E2089" s="844">
        <v>4000</v>
      </c>
      <c r="F2089" s="844">
        <v>0</v>
      </c>
    </row>
    <row r="2090" spans="2:6" ht="13.5" thickBot="1" x14ac:dyDescent="0.25">
      <c r="B2090" s="879" t="s">
        <v>48</v>
      </c>
      <c r="C2090" s="844"/>
      <c r="D2090" s="844"/>
      <c r="E2090" s="844"/>
      <c r="F2090" s="844"/>
    </row>
    <row r="2091" spans="2:6" ht="13.5" thickBot="1" x14ac:dyDescent="0.25">
      <c r="B2091" s="879" t="s">
        <v>42</v>
      </c>
      <c r="C2091" s="844"/>
      <c r="D2091" s="844"/>
      <c r="E2091" s="844"/>
      <c r="F2091" s="844"/>
    </row>
    <row r="2092" spans="2:6" ht="13.5" thickBot="1" x14ac:dyDescent="0.25">
      <c r="B2092" s="879" t="s">
        <v>43</v>
      </c>
      <c r="C2092" s="844"/>
      <c r="D2092" s="844"/>
      <c r="E2092" s="844"/>
      <c r="F2092" s="844"/>
    </row>
    <row r="2093" spans="2:6" ht="13.5" thickBot="1" x14ac:dyDescent="0.25">
      <c r="B2093" s="905" t="s">
        <v>61</v>
      </c>
      <c r="C2093" s="844">
        <f>SUM(C2094:C2097)</f>
        <v>0</v>
      </c>
      <c r="D2093" s="844">
        <f>SUM(D2094:D2097)</f>
        <v>0</v>
      </c>
      <c r="E2093" s="844">
        <f>SUM(E2094:E2097)</f>
        <v>0</v>
      </c>
      <c r="F2093" s="844">
        <f>SUM(F2094:F2097)</f>
        <v>0</v>
      </c>
    </row>
    <row r="2094" spans="2:6" ht="13.5" thickBot="1" x14ac:dyDescent="0.25">
      <c r="B2094" s="879" t="s">
        <v>28</v>
      </c>
      <c r="C2094" s="846">
        <v>0</v>
      </c>
      <c r="D2094" s="844">
        <v>0</v>
      </c>
      <c r="E2094" s="844">
        <v>0</v>
      </c>
      <c r="F2094" s="844">
        <v>0</v>
      </c>
    </row>
    <row r="2095" spans="2:6" ht="13.5" thickBot="1" x14ac:dyDescent="0.25">
      <c r="B2095" s="879" t="s">
        <v>48</v>
      </c>
      <c r="C2095" s="844"/>
      <c r="D2095" s="844"/>
      <c r="E2095" s="844"/>
      <c r="F2095" s="844"/>
    </row>
    <row r="2096" spans="2:6" ht="13.5" thickBot="1" x14ac:dyDescent="0.25">
      <c r="B2096" s="879" t="s">
        <v>42</v>
      </c>
      <c r="C2096" s="844"/>
      <c r="D2096" s="844"/>
      <c r="E2096" s="844"/>
      <c r="F2096" s="844"/>
    </row>
    <row r="2097" spans="2:6" ht="13.5" thickBot="1" x14ac:dyDescent="0.25">
      <c r="B2097" s="906" t="s">
        <v>43</v>
      </c>
      <c r="C2097" s="908"/>
      <c r="D2097" s="844"/>
      <c r="E2097" s="844"/>
      <c r="F2097" s="844"/>
    </row>
    <row r="2098" spans="2:6" ht="13.5" thickBot="1" x14ac:dyDescent="0.25">
      <c r="B2098" s="909" t="s">
        <v>1888</v>
      </c>
      <c r="C2098" s="910">
        <f>C2094+C2088</f>
        <v>0</v>
      </c>
      <c r="D2098" s="907">
        <f>D2094+D2088</f>
        <v>1000</v>
      </c>
      <c r="E2098" s="907">
        <f>E2094+E2088</f>
        <v>4000</v>
      </c>
      <c r="F2098" s="907">
        <f>F2094+F2088</f>
        <v>0</v>
      </c>
    </row>
    <row r="2099" spans="2:6" ht="24.75" thickBot="1" x14ac:dyDescent="0.25">
      <c r="B2099" s="858" t="s">
        <v>1889</v>
      </c>
      <c r="C2099" s="899" t="s">
        <v>1890</v>
      </c>
      <c r="D2099" s="899" t="s">
        <v>1891</v>
      </c>
      <c r="E2099" s="916"/>
      <c r="F2099" s="916"/>
    </row>
    <row r="2100" spans="2:6" ht="13.5" thickBot="1" x14ac:dyDescent="0.25">
      <c r="B2100" s="828" t="s">
        <v>9</v>
      </c>
      <c r="C2100" s="1316" t="s">
        <v>1892</v>
      </c>
      <c r="D2100" s="1317"/>
      <c r="E2100" s="1317"/>
      <c r="F2100" s="1318"/>
    </row>
    <row r="2101" spans="2:6" ht="13.5" thickBot="1" x14ac:dyDescent="0.25">
      <c r="B2101" s="828" t="s">
        <v>13</v>
      </c>
      <c r="C2101" s="1244" t="s">
        <v>1140</v>
      </c>
      <c r="D2101" s="1245"/>
      <c r="E2101" s="1245"/>
      <c r="F2101" s="1246"/>
    </row>
    <row r="2102" spans="2:6" x14ac:dyDescent="0.2">
      <c r="B2102" s="1236"/>
      <c r="C2102" s="836">
        <v>2019</v>
      </c>
      <c r="D2102" s="836">
        <v>2020</v>
      </c>
      <c r="E2102" s="836">
        <v>2021</v>
      </c>
      <c r="F2102" s="836">
        <v>2022</v>
      </c>
    </row>
    <row r="2103" spans="2:6" ht="13.5" thickBot="1" x14ac:dyDescent="0.25">
      <c r="B2103" s="1237"/>
      <c r="C2103" s="837" t="s">
        <v>5</v>
      </c>
      <c r="D2103" s="837" t="s">
        <v>6</v>
      </c>
      <c r="E2103" s="837" t="s">
        <v>6</v>
      </c>
      <c r="F2103" s="837" t="s">
        <v>6</v>
      </c>
    </row>
    <row r="2104" spans="2:6" ht="13.5" thickBot="1" x14ac:dyDescent="0.25">
      <c r="B2104" s="828" t="s">
        <v>8</v>
      </c>
      <c r="C2104" s="860">
        <v>0</v>
      </c>
      <c r="D2104" s="860">
        <v>1</v>
      </c>
      <c r="E2104" s="860">
        <v>1</v>
      </c>
      <c r="F2104" s="860">
        <v>1</v>
      </c>
    </row>
    <row r="2105" spans="2:6" ht="13.5" thickBot="1" x14ac:dyDescent="0.25">
      <c r="B2105" s="828" t="s">
        <v>14</v>
      </c>
      <c r="C2105" s="840">
        <f>C2113</f>
        <v>0</v>
      </c>
      <c r="D2105" s="839">
        <v>5800</v>
      </c>
      <c r="E2105" s="839">
        <v>13200</v>
      </c>
      <c r="F2105" s="839">
        <v>10000</v>
      </c>
    </row>
    <row r="2106" spans="2:6" ht="13.5" thickBot="1" x14ac:dyDescent="0.25">
      <c r="B2106" s="828" t="s">
        <v>20</v>
      </c>
      <c r="C2106" s="839" t="e">
        <f>C2105/C2104</f>
        <v>#DIV/0!</v>
      </c>
      <c r="D2106" s="839">
        <f>D2105/D2104</f>
        <v>5800</v>
      </c>
      <c r="E2106" s="839">
        <f>E2105/E2104</f>
        <v>13200</v>
      </c>
      <c r="F2106" s="839">
        <f>F2105/F2104</f>
        <v>10000</v>
      </c>
    </row>
    <row r="2107" spans="2:6" ht="13.5" thickBot="1" x14ac:dyDescent="0.25">
      <c r="B2107" s="828" t="s">
        <v>15</v>
      </c>
      <c r="C2107" s="841" t="s">
        <v>19</v>
      </c>
      <c r="D2107" s="842" t="e">
        <f>D2104/C2104-1</f>
        <v>#DIV/0!</v>
      </c>
      <c r="E2107" s="842">
        <f t="shared" ref="E2107:F2109" si="76">E2104/D2104-1</f>
        <v>0</v>
      </c>
      <c r="F2107" s="842">
        <f t="shared" si="76"/>
        <v>0</v>
      </c>
    </row>
    <row r="2108" spans="2:6" ht="13.5" thickBot="1" x14ac:dyDescent="0.25">
      <c r="B2108" s="828" t="s">
        <v>16</v>
      </c>
      <c r="C2108" s="841" t="s">
        <v>19</v>
      </c>
      <c r="D2108" s="842" t="e">
        <f>D2105/C2105-1</f>
        <v>#DIV/0!</v>
      </c>
      <c r="E2108" s="842">
        <f t="shared" si="76"/>
        <v>1.2758620689655173</v>
      </c>
      <c r="F2108" s="842">
        <f t="shared" si="76"/>
        <v>-0.24242424242424243</v>
      </c>
    </row>
    <row r="2109" spans="2:6" ht="13.5" thickBot="1" x14ac:dyDescent="0.25">
      <c r="B2109" s="828" t="s">
        <v>17</v>
      </c>
      <c r="C2109" s="841" t="s">
        <v>19</v>
      </c>
      <c r="D2109" s="842" t="e">
        <f>D2106/C2106-1</f>
        <v>#DIV/0!</v>
      </c>
      <c r="E2109" s="842">
        <f t="shared" si="76"/>
        <v>1.2758620689655173</v>
      </c>
      <c r="F2109" s="842">
        <f t="shared" si="76"/>
        <v>-0.24242424242424243</v>
      </c>
    </row>
    <row r="2110" spans="2:6" ht="13.5" thickBot="1" x14ac:dyDescent="0.25">
      <c r="B2110" s="1247" t="s">
        <v>1893</v>
      </c>
      <c r="C2110" s="1248"/>
      <c r="D2110" s="1248"/>
      <c r="E2110" s="1248"/>
      <c r="F2110" s="1249"/>
    </row>
    <row r="2111" spans="2:6" x14ac:dyDescent="0.2">
      <c r="B2111" s="1236"/>
      <c r="C2111" s="836">
        <v>2019</v>
      </c>
      <c r="D2111" s="836">
        <v>2020</v>
      </c>
      <c r="E2111" s="836">
        <v>2021</v>
      </c>
      <c r="F2111" s="836">
        <v>2022</v>
      </c>
    </row>
    <row r="2112" spans="2:6" ht="13.5" thickBot="1" x14ac:dyDescent="0.25">
      <c r="B2112" s="1237"/>
      <c r="C2112" s="837" t="s">
        <v>5</v>
      </c>
      <c r="D2112" s="837" t="s">
        <v>6</v>
      </c>
      <c r="E2112" s="837" t="s">
        <v>6</v>
      </c>
      <c r="F2112" s="837" t="s">
        <v>6</v>
      </c>
    </row>
    <row r="2113" spans="2:6" ht="13.5" thickBot="1" x14ac:dyDescent="0.25">
      <c r="B2113" s="905" t="s">
        <v>59</v>
      </c>
      <c r="C2113" s="844">
        <f>SUM(C2114:C2117)</f>
        <v>0</v>
      </c>
      <c r="D2113" s="844">
        <f>SUM(D2114:D2117)</f>
        <v>5800</v>
      </c>
      <c r="E2113" s="844">
        <f>SUM(E2114:E2117)</f>
        <v>13200</v>
      </c>
      <c r="F2113" s="844">
        <f>SUM(F2114:F2117)</f>
        <v>10000</v>
      </c>
    </row>
    <row r="2114" spans="2:6" ht="13.5" thickBot="1" x14ac:dyDescent="0.25">
      <c r="B2114" s="879" t="s">
        <v>28</v>
      </c>
      <c r="C2114" s="844">
        <v>0</v>
      </c>
      <c r="D2114" s="844">
        <v>5800</v>
      </c>
      <c r="E2114" s="844">
        <v>13200</v>
      </c>
      <c r="F2114" s="844">
        <v>10000</v>
      </c>
    </row>
    <row r="2115" spans="2:6" ht="13.5" thickBot="1" x14ac:dyDescent="0.25">
      <c r="B2115" s="879" t="s">
        <v>48</v>
      </c>
      <c r="C2115" s="844"/>
      <c r="D2115" s="844"/>
      <c r="E2115" s="844"/>
      <c r="F2115" s="844"/>
    </row>
    <row r="2116" spans="2:6" ht="13.5" thickBot="1" x14ac:dyDescent="0.25">
      <c r="B2116" s="879" t="s">
        <v>42</v>
      </c>
      <c r="C2116" s="844"/>
      <c r="D2116" s="844"/>
      <c r="E2116" s="844"/>
      <c r="F2116" s="844"/>
    </row>
    <row r="2117" spans="2:6" ht="13.5" thickBot="1" x14ac:dyDescent="0.25">
      <c r="B2117" s="879" t="s">
        <v>43</v>
      </c>
      <c r="C2117" s="844"/>
      <c r="D2117" s="844"/>
      <c r="E2117" s="844"/>
      <c r="F2117" s="844"/>
    </row>
    <row r="2118" spans="2:6" ht="13.5" thickBot="1" x14ac:dyDescent="0.25">
      <c r="B2118" s="905" t="s">
        <v>61</v>
      </c>
      <c r="C2118" s="844">
        <f>SUM(C2119:C2122)</f>
        <v>0</v>
      </c>
      <c r="D2118" s="844">
        <f>SUM(D2119:D2122)</f>
        <v>0</v>
      </c>
      <c r="E2118" s="844">
        <f>SUM(E2119:E2122)</f>
        <v>0</v>
      </c>
      <c r="F2118" s="844">
        <f>SUM(F2119:F2122)</f>
        <v>0</v>
      </c>
    </row>
    <row r="2119" spans="2:6" ht="13.5" thickBot="1" x14ac:dyDescent="0.25">
      <c r="B2119" s="879" t="s">
        <v>28</v>
      </c>
      <c r="C2119" s="846">
        <v>0</v>
      </c>
      <c r="D2119" s="844">
        <v>0</v>
      </c>
      <c r="E2119" s="844">
        <v>0</v>
      </c>
      <c r="F2119" s="844">
        <v>0</v>
      </c>
    </row>
    <row r="2120" spans="2:6" ht="13.5" thickBot="1" x14ac:dyDescent="0.25">
      <c r="B2120" s="879" t="s">
        <v>48</v>
      </c>
      <c r="C2120" s="846"/>
      <c r="D2120" s="844"/>
      <c r="E2120" s="844"/>
      <c r="F2120" s="844"/>
    </row>
    <row r="2121" spans="2:6" ht="13.5" thickBot="1" x14ac:dyDescent="0.25">
      <c r="B2121" s="879" t="s">
        <v>42</v>
      </c>
      <c r="C2121" s="846"/>
      <c r="D2121" s="844"/>
      <c r="E2121" s="844"/>
      <c r="F2121" s="844"/>
    </row>
    <row r="2122" spans="2:6" ht="13.5" thickBot="1" x14ac:dyDescent="0.25">
      <c r="B2122" s="906" t="s">
        <v>43</v>
      </c>
      <c r="C2122" s="907"/>
      <c r="D2122" s="908"/>
      <c r="E2122" s="908"/>
      <c r="F2122" s="908"/>
    </row>
    <row r="2123" spans="2:6" ht="13.5" thickBot="1" x14ac:dyDescent="0.25">
      <c r="B2123" s="909" t="s">
        <v>1894</v>
      </c>
      <c r="C2123" s="910">
        <f>C2119+C2113</f>
        <v>0</v>
      </c>
      <c r="D2123" s="911">
        <f>D2119+D2113</f>
        <v>5800</v>
      </c>
      <c r="E2123" s="911">
        <f>E2119+E2113</f>
        <v>13200</v>
      </c>
      <c r="F2123" s="911">
        <f>F2119+F2113</f>
        <v>10000</v>
      </c>
    </row>
    <row r="2124" spans="2:6" ht="13.5" thickBot="1" x14ac:dyDescent="0.25">
      <c r="B2124" s="938" t="s">
        <v>978</v>
      </c>
      <c r="C2124" s="939" t="s">
        <v>1895</v>
      </c>
      <c r="D2124" s="925"/>
      <c r="E2124" s="925"/>
      <c r="F2124" s="925"/>
    </row>
    <row r="2125" spans="2:6" ht="48.75" thickBot="1" x14ac:dyDescent="0.25">
      <c r="B2125" s="940" t="s">
        <v>1896</v>
      </c>
      <c r="C2125" s="899" t="s">
        <v>1897</v>
      </c>
      <c r="D2125" s="899" t="s">
        <v>1898</v>
      </c>
      <c r="E2125" s="916"/>
      <c r="F2125" s="916"/>
    </row>
    <row r="2126" spans="2:6" ht="13.5" thickBot="1" x14ac:dyDescent="0.25">
      <c r="B2126" s="828" t="s">
        <v>9</v>
      </c>
      <c r="C2126" s="1316" t="s">
        <v>1899</v>
      </c>
      <c r="D2126" s="1317"/>
      <c r="E2126" s="1317"/>
      <c r="F2126" s="1318"/>
    </row>
    <row r="2127" spans="2:6" ht="13.5" thickBot="1" x14ac:dyDescent="0.25">
      <c r="B2127" s="828" t="s">
        <v>13</v>
      </c>
      <c r="C2127" s="1244" t="s">
        <v>1900</v>
      </c>
      <c r="D2127" s="1245"/>
      <c r="E2127" s="1245"/>
      <c r="F2127" s="1246"/>
    </row>
    <row r="2128" spans="2:6" x14ac:dyDescent="0.2">
      <c r="B2128" s="1236"/>
      <c r="C2128" s="836">
        <v>2019</v>
      </c>
      <c r="D2128" s="836">
        <v>2020</v>
      </c>
      <c r="E2128" s="836">
        <v>2021</v>
      </c>
      <c r="F2128" s="836">
        <v>2022</v>
      </c>
    </row>
    <row r="2129" spans="2:6" ht="13.5" thickBot="1" x14ac:dyDescent="0.25">
      <c r="B2129" s="1237"/>
      <c r="C2129" s="837" t="s">
        <v>5</v>
      </c>
      <c r="D2129" s="837" t="s">
        <v>6</v>
      </c>
      <c r="E2129" s="837" t="s">
        <v>6</v>
      </c>
      <c r="F2129" s="837" t="s">
        <v>6</v>
      </c>
    </row>
    <row r="2130" spans="2:6" ht="13.5" thickBot="1" x14ac:dyDescent="0.25">
      <c r="B2130" s="828" t="s">
        <v>8</v>
      </c>
      <c r="C2130" s="860">
        <v>10</v>
      </c>
      <c r="D2130" s="860">
        <v>10</v>
      </c>
      <c r="E2130" s="860"/>
      <c r="F2130" s="860"/>
    </row>
    <row r="2131" spans="2:6" ht="13.5" thickBot="1" x14ac:dyDescent="0.25">
      <c r="B2131" s="828" t="s">
        <v>14</v>
      </c>
      <c r="C2131" s="840">
        <v>26552</v>
      </c>
      <c r="D2131" s="839">
        <f>D2145</f>
        <v>26552</v>
      </c>
      <c r="E2131" s="839"/>
      <c r="F2131" s="839">
        <f>F2145</f>
        <v>0</v>
      </c>
    </row>
    <row r="2132" spans="2:6" ht="13.5" thickBot="1" x14ac:dyDescent="0.25">
      <c r="B2132" s="828" t="s">
        <v>20</v>
      </c>
      <c r="C2132" s="839">
        <f>C2131/C2130</f>
        <v>2655.2</v>
      </c>
      <c r="D2132" s="839">
        <f>D2131/D2130</f>
        <v>2655.2</v>
      </c>
      <c r="E2132" s="839" t="e">
        <f>E2131/E2130</f>
        <v>#DIV/0!</v>
      </c>
      <c r="F2132" s="839" t="e">
        <f>F2131/F2130</f>
        <v>#DIV/0!</v>
      </c>
    </row>
    <row r="2133" spans="2:6" ht="13.5" thickBot="1" x14ac:dyDescent="0.25">
      <c r="B2133" s="828" t="s">
        <v>15</v>
      </c>
      <c r="C2133" s="841" t="s">
        <v>19</v>
      </c>
      <c r="D2133" s="842">
        <f>D2130/C2130-1</f>
        <v>0</v>
      </c>
      <c r="E2133" s="842">
        <f t="shared" ref="E2133:F2135" si="77">E2130/D2130-1</f>
        <v>-1</v>
      </c>
      <c r="F2133" s="842" t="e">
        <f t="shared" si="77"/>
        <v>#DIV/0!</v>
      </c>
    </row>
    <row r="2134" spans="2:6" ht="13.5" thickBot="1" x14ac:dyDescent="0.25">
      <c r="B2134" s="828" t="s">
        <v>16</v>
      </c>
      <c r="C2134" s="841" t="s">
        <v>19</v>
      </c>
      <c r="D2134" s="842">
        <f>D2131/C2131-1</f>
        <v>0</v>
      </c>
      <c r="E2134" s="842">
        <f t="shared" si="77"/>
        <v>-1</v>
      </c>
      <c r="F2134" s="842" t="e">
        <f t="shared" si="77"/>
        <v>#DIV/0!</v>
      </c>
    </row>
    <row r="2135" spans="2:6" ht="13.5" thickBot="1" x14ac:dyDescent="0.25">
      <c r="B2135" s="828" t="s">
        <v>17</v>
      </c>
      <c r="C2135" s="841" t="s">
        <v>19</v>
      </c>
      <c r="D2135" s="842">
        <f>D2132/C2132-1</f>
        <v>0</v>
      </c>
      <c r="E2135" s="842" t="e">
        <f t="shared" si="77"/>
        <v>#DIV/0!</v>
      </c>
      <c r="F2135" s="842" t="e">
        <f t="shared" si="77"/>
        <v>#DIV/0!</v>
      </c>
    </row>
    <row r="2136" spans="2:6" ht="13.5" thickBot="1" x14ac:dyDescent="0.25">
      <c r="B2136" s="1247" t="s">
        <v>1901</v>
      </c>
      <c r="C2136" s="1248"/>
      <c r="D2136" s="1248"/>
      <c r="E2136" s="1248"/>
      <c r="F2136" s="1249"/>
    </row>
    <row r="2137" spans="2:6" x14ac:dyDescent="0.2">
      <c r="B2137" s="1236"/>
      <c r="C2137" s="836">
        <v>2019</v>
      </c>
      <c r="D2137" s="836">
        <v>2020</v>
      </c>
      <c r="E2137" s="836">
        <v>2021</v>
      </c>
      <c r="F2137" s="836">
        <v>2022</v>
      </c>
    </row>
    <row r="2138" spans="2:6" ht="13.5" thickBot="1" x14ac:dyDescent="0.25">
      <c r="B2138" s="1237"/>
      <c r="C2138" s="837" t="s">
        <v>5</v>
      </c>
      <c r="D2138" s="837" t="s">
        <v>6</v>
      </c>
      <c r="E2138" s="837" t="s">
        <v>6</v>
      </c>
      <c r="F2138" s="837" t="s">
        <v>6</v>
      </c>
    </row>
    <row r="2139" spans="2:6" ht="13.5" thickBot="1" x14ac:dyDescent="0.25">
      <c r="B2139" s="905" t="s">
        <v>59</v>
      </c>
      <c r="C2139" s="844"/>
      <c r="D2139" s="844"/>
      <c r="E2139" s="844"/>
      <c r="F2139" s="844"/>
    </row>
    <row r="2140" spans="2:6" ht="13.5" thickBot="1" x14ac:dyDescent="0.25">
      <c r="B2140" s="879" t="s">
        <v>28</v>
      </c>
      <c r="C2140" s="844"/>
      <c r="D2140" s="844"/>
      <c r="E2140" s="844"/>
      <c r="F2140" s="844"/>
    </row>
    <row r="2141" spans="2:6" ht="13.5" thickBot="1" x14ac:dyDescent="0.25">
      <c r="B2141" s="879" t="s">
        <v>48</v>
      </c>
      <c r="C2141" s="844"/>
      <c r="D2141" s="844"/>
      <c r="E2141" s="844"/>
      <c r="F2141" s="844"/>
    </row>
    <row r="2142" spans="2:6" ht="13.5" thickBot="1" x14ac:dyDescent="0.25">
      <c r="B2142" s="879" t="s">
        <v>42</v>
      </c>
      <c r="C2142" s="844"/>
      <c r="D2142" s="844"/>
      <c r="E2142" s="844"/>
      <c r="F2142" s="844"/>
    </row>
    <row r="2143" spans="2:6" ht="13.5" thickBot="1" x14ac:dyDescent="0.25">
      <c r="B2143" s="879" t="s">
        <v>43</v>
      </c>
      <c r="C2143" s="844"/>
      <c r="D2143" s="844"/>
      <c r="E2143" s="844"/>
      <c r="F2143" s="844"/>
    </row>
    <row r="2144" spans="2:6" ht="13.5" thickBot="1" x14ac:dyDescent="0.25">
      <c r="B2144" s="905" t="s">
        <v>61</v>
      </c>
      <c r="C2144" s="844">
        <f>SUM(C2145:C2148)</f>
        <v>26552</v>
      </c>
      <c r="D2144" s="844">
        <f>SUM(D2145:D2148)</f>
        <v>26552</v>
      </c>
      <c r="E2144" s="844">
        <f>SUM(E2145:E2148)</f>
        <v>0</v>
      </c>
      <c r="F2144" s="844">
        <f>SUM(F2145:F2148)</f>
        <v>0</v>
      </c>
    </row>
    <row r="2145" spans="2:6" ht="13.5" thickBot="1" x14ac:dyDescent="0.25">
      <c r="B2145" s="879" t="s">
        <v>28</v>
      </c>
      <c r="C2145" s="846">
        <v>26552</v>
      </c>
      <c r="D2145" s="844">
        <v>26552</v>
      </c>
      <c r="E2145" s="844">
        <v>0</v>
      </c>
      <c r="F2145" s="844">
        <v>0</v>
      </c>
    </row>
    <row r="2146" spans="2:6" ht="13.5" thickBot="1" x14ac:dyDescent="0.25">
      <c r="B2146" s="879" t="s">
        <v>48</v>
      </c>
      <c r="C2146" s="844"/>
      <c r="D2146" s="844"/>
      <c r="E2146" s="844"/>
      <c r="F2146" s="844"/>
    </row>
    <row r="2147" spans="2:6" ht="13.5" thickBot="1" x14ac:dyDescent="0.25">
      <c r="B2147" s="879" t="s">
        <v>42</v>
      </c>
      <c r="C2147" s="844"/>
      <c r="D2147" s="844"/>
      <c r="E2147" s="844"/>
      <c r="F2147" s="844"/>
    </row>
    <row r="2148" spans="2:6" ht="13.5" thickBot="1" x14ac:dyDescent="0.25">
      <c r="B2148" s="879" t="s">
        <v>43</v>
      </c>
      <c r="C2148" s="844"/>
      <c r="D2148" s="844"/>
      <c r="E2148" s="844"/>
      <c r="F2148" s="844"/>
    </row>
    <row r="2149" spans="2:6" x14ac:dyDescent="0.2">
      <c r="B2149" s="914" t="s">
        <v>1902</v>
      </c>
      <c r="C2149" s="915">
        <f>C2145+C2139</f>
        <v>26552</v>
      </c>
      <c r="D2149" s="907">
        <f>D2145+D2139</f>
        <v>26552</v>
      </c>
      <c r="E2149" s="907"/>
      <c r="F2149" s="907">
        <f>F2145+F2139</f>
        <v>0</v>
      </c>
    </row>
    <row r="2150" spans="2:6" ht="13.5" thickBot="1" x14ac:dyDescent="0.25">
      <c r="B2150" s="906"/>
      <c r="C2150" s="907"/>
      <c r="D2150" s="941"/>
      <c r="E2150" s="941"/>
      <c r="F2150" s="941"/>
    </row>
    <row r="2151" spans="2:6" ht="72.75" thickBot="1" x14ac:dyDescent="0.25">
      <c r="B2151" s="940" t="s">
        <v>1903</v>
      </c>
      <c r="C2151" s="899" t="s">
        <v>1904</v>
      </c>
      <c r="D2151" s="899" t="s">
        <v>1905</v>
      </c>
      <c r="E2151" s="916"/>
      <c r="F2151" s="916"/>
    </row>
    <row r="2152" spans="2:6" ht="13.5" thickBot="1" x14ac:dyDescent="0.25">
      <c r="B2152" s="828" t="s">
        <v>9</v>
      </c>
      <c r="C2152" s="1316" t="s">
        <v>1906</v>
      </c>
      <c r="D2152" s="1317"/>
      <c r="E2152" s="1317"/>
      <c r="F2152" s="1318"/>
    </row>
    <row r="2153" spans="2:6" ht="13.5" thickBot="1" x14ac:dyDescent="0.25">
      <c r="B2153" s="828" t="s">
        <v>13</v>
      </c>
      <c r="C2153" s="1244" t="s">
        <v>127</v>
      </c>
      <c r="D2153" s="1245"/>
      <c r="E2153" s="1245"/>
      <c r="F2153" s="1246"/>
    </row>
    <row r="2154" spans="2:6" x14ac:dyDescent="0.2">
      <c r="B2154" s="1236"/>
      <c r="C2154" s="836">
        <v>2019</v>
      </c>
      <c r="D2154" s="836">
        <v>2020</v>
      </c>
      <c r="E2154" s="836">
        <v>2021</v>
      </c>
      <c r="F2154" s="836">
        <v>2022</v>
      </c>
    </row>
    <row r="2155" spans="2:6" ht="13.5" thickBot="1" x14ac:dyDescent="0.25">
      <c r="B2155" s="1237"/>
      <c r="C2155" s="837" t="s">
        <v>5</v>
      </c>
      <c r="D2155" s="837" t="s">
        <v>6</v>
      </c>
      <c r="E2155" s="837" t="s">
        <v>6</v>
      </c>
      <c r="F2155" s="837" t="s">
        <v>6</v>
      </c>
    </row>
    <row r="2156" spans="2:6" ht="13.5" thickBot="1" x14ac:dyDescent="0.25">
      <c r="B2156" s="828" t="s">
        <v>8</v>
      </c>
      <c r="C2156" s="860">
        <v>108.5</v>
      </c>
      <c r="D2156" s="860">
        <v>4.5999999999999996</v>
      </c>
      <c r="E2156" s="860"/>
      <c r="F2156" s="860">
        <v>0</v>
      </c>
    </row>
    <row r="2157" spans="2:6" ht="13.5" thickBot="1" x14ac:dyDescent="0.25">
      <c r="B2157" s="828" t="s">
        <v>14</v>
      </c>
      <c r="C2157" s="840">
        <v>116081</v>
      </c>
      <c r="D2157" s="839">
        <v>4919</v>
      </c>
      <c r="E2157" s="839"/>
      <c r="F2157" s="839">
        <f>F2171</f>
        <v>0</v>
      </c>
    </row>
    <row r="2158" spans="2:6" ht="13.5" thickBot="1" x14ac:dyDescent="0.25">
      <c r="B2158" s="828" t="s">
        <v>20</v>
      </c>
      <c r="C2158" s="839">
        <f>C2157/C2156</f>
        <v>1069.8709677419354</v>
      </c>
      <c r="D2158" s="839">
        <f>D2157/D2156</f>
        <v>1069.3478260869565</v>
      </c>
      <c r="E2158" s="839" t="e">
        <f>E2157/E2156</f>
        <v>#DIV/0!</v>
      </c>
      <c r="F2158" s="839" t="e">
        <f>F2157/F2156</f>
        <v>#DIV/0!</v>
      </c>
    </row>
    <row r="2159" spans="2:6" ht="13.5" thickBot="1" x14ac:dyDescent="0.25">
      <c r="B2159" s="828" t="s">
        <v>15</v>
      </c>
      <c r="C2159" s="841" t="s">
        <v>19</v>
      </c>
      <c r="D2159" s="842">
        <f>D2156/C2156-1</f>
        <v>-0.95760368663594475</v>
      </c>
      <c r="E2159" s="842">
        <f t="shared" ref="E2159:F2161" si="78">E2156/D2156-1</f>
        <v>-1</v>
      </c>
      <c r="F2159" s="842" t="e">
        <f t="shared" si="78"/>
        <v>#DIV/0!</v>
      </c>
    </row>
    <row r="2160" spans="2:6" ht="13.5" thickBot="1" x14ac:dyDescent="0.25">
      <c r="B2160" s="828" t="s">
        <v>16</v>
      </c>
      <c r="C2160" s="841" t="s">
        <v>19</v>
      </c>
      <c r="D2160" s="842">
        <f>D2157/C2157-1</f>
        <v>-0.95762441743265481</v>
      </c>
      <c r="E2160" s="842">
        <f t="shared" si="78"/>
        <v>-1</v>
      </c>
      <c r="F2160" s="842" t="e">
        <f t="shared" si="78"/>
        <v>#DIV/0!</v>
      </c>
    </row>
    <row r="2161" spans="2:6" ht="13.5" thickBot="1" x14ac:dyDescent="0.25">
      <c r="B2161" s="828" t="s">
        <v>17</v>
      </c>
      <c r="C2161" s="841" t="s">
        <v>19</v>
      </c>
      <c r="D2161" s="842">
        <f>D2158/C2158-1</f>
        <v>-4.8897640066170034E-4</v>
      </c>
      <c r="E2161" s="842" t="e">
        <f t="shared" si="78"/>
        <v>#DIV/0!</v>
      </c>
      <c r="F2161" s="842" t="e">
        <f t="shared" si="78"/>
        <v>#DIV/0!</v>
      </c>
    </row>
    <row r="2162" spans="2:6" ht="13.5" thickBot="1" x14ac:dyDescent="0.25">
      <c r="B2162" s="1247" t="s">
        <v>1907</v>
      </c>
      <c r="C2162" s="1248"/>
      <c r="D2162" s="1248"/>
      <c r="E2162" s="1248"/>
      <c r="F2162" s="1249"/>
    </row>
    <row r="2163" spans="2:6" x14ac:dyDescent="0.2">
      <c r="B2163" s="1236"/>
      <c r="C2163" s="836">
        <v>2019</v>
      </c>
      <c r="D2163" s="836">
        <v>2020</v>
      </c>
      <c r="E2163" s="836">
        <v>2021</v>
      </c>
      <c r="F2163" s="836">
        <v>2022</v>
      </c>
    </row>
    <row r="2164" spans="2:6" ht="13.5" thickBot="1" x14ac:dyDescent="0.25">
      <c r="B2164" s="1237"/>
      <c r="C2164" s="837" t="s">
        <v>5</v>
      </c>
      <c r="D2164" s="837" t="s">
        <v>6</v>
      </c>
      <c r="E2164" s="837" t="s">
        <v>6</v>
      </c>
      <c r="F2164" s="837" t="s">
        <v>6</v>
      </c>
    </row>
    <row r="2165" spans="2:6" ht="13.5" thickBot="1" x14ac:dyDescent="0.25">
      <c r="B2165" s="905" t="s">
        <v>59</v>
      </c>
      <c r="C2165" s="844"/>
      <c r="D2165" s="844"/>
      <c r="E2165" s="844"/>
      <c r="F2165" s="844"/>
    </row>
    <row r="2166" spans="2:6" ht="13.5" thickBot="1" x14ac:dyDescent="0.25">
      <c r="B2166" s="879" t="s">
        <v>28</v>
      </c>
      <c r="C2166" s="844"/>
      <c r="D2166" s="844"/>
      <c r="E2166" s="844"/>
      <c r="F2166" s="844"/>
    </row>
    <row r="2167" spans="2:6" ht="13.5" thickBot="1" x14ac:dyDescent="0.25">
      <c r="B2167" s="879" t="s">
        <v>48</v>
      </c>
      <c r="C2167" s="844"/>
      <c r="D2167" s="844"/>
      <c r="E2167" s="844"/>
      <c r="F2167" s="844"/>
    </row>
    <row r="2168" spans="2:6" ht="13.5" thickBot="1" x14ac:dyDescent="0.25">
      <c r="B2168" s="879" t="s">
        <v>42</v>
      </c>
      <c r="C2168" s="844"/>
      <c r="D2168" s="844"/>
      <c r="E2168" s="844"/>
      <c r="F2168" s="844"/>
    </row>
    <row r="2169" spans="2:6" ht="13.5" thickBot="1" x14ac:dyDescent="0.25">
      <c r="B2169" s="879" t="s">
        <v>43</v>
      </c>
      <c r="C2169" s="844"/>
      <c r="D2169" s="844"/>
      <c r="E2169" s="844"/>
      <c r="F2169" s="844"/>
    </row>
    <row r="2170" spans="2:6" ht="13.5" thickBot="1" x14ac:dyDescent="0.25">
      <c r="B2170" s="905" t="s">
        <v>61</v>
      </c>
      <c r="C2170" s="844">
        <f>SUM(C2171:C2174)</f>
        <v>116081</v>
      </c>
      <c r="D2170" s="844">
        <f>SUM(D2171:D2174)</f>
        <v>4919</v>
      </c>
      <c r="E2170" s="844">
        <f>SUM(E2171:E2174)</f>
        <v>0</v>
      </c>
      <c r="F2170" s="844">
        <f>SUM(F2171:F2174)</f>
        <v>0</v>
      </c>
    </row>
    <row r="2171" spans="2:6" ht="13.5" thickBot="1" x14ac:dyDescent="0.25">
      <c r="B2171" s="879" t="s">
        <v>28</v>
      </c>
      <c r="C2171" s="846">
        <v>116081</v>
      </c>
      <c r="D2171" s="844">
        <v>4919</v>
      </c>
      <c r="E2171" s="844">
        <v>0</v>
      </c>
      <c r="F2171" s="844">
        <v>0</v>
      </c>
    </row>
    <row r="2172" spans="2:6" ht="13.5" thickBot="1" x14ac:dyDescent="0.25">
      <c r="B2172" s="879" t="s">
        <v>48</v>
      </c>
      <c r="C2172" s="846"/>
      <c r="D2172" s="844"/>
      <c r="E2172" s="844"/>
      <c r="F2172" s="844"/>
    </row>
    <row r="2173" spans="2:6" ht="13.5" thickBot="1" x14ac:dyDescent="0.25">
      <c r="B2173" s="879" t="s">
        <v>42</v>
      </c>
      <c r="C2173" s="846"/>
      <c r="D2173" s="844"/>
      <c r="E2173" s="844"/>
      <c r="F2173" s="844"/>
    </row>
    <row r="2174" spans="2:6" ht="13.5" thickBot="1" x14ac:dyDescent="0.25">
      <c r="B2174" s="879" t="s">
        <v>43</v>
      </c>
      <c r="C2174" s="846"/>
      <c r="D2174" s="844"/>
      <c r="E2174" s="844"/>
      <c r="F2174" s="844"/>
    </row>
    <row r="2175" spans="2:6" ht="13.5" thickBot="1" x14ac:dyDescent="0.25">
      <c r="B2175" s="914" t="s">
        <v>1908</v>
      </c>
      <c r="C2175" s="915">
        <f>C2171+C2165</f>
        <v>116081</v>
      </c>
      <c r="D2175" s="907">
        <f>D2171+D2165</f>
        <v>4919</v>
      </c>
      <c r="E2175" s="907">
        <f>E2171+E2165</f>
        <v>0</v>
      </c>
      <c r="F2175" s="907">
        <f>F2171+F2165</f>
        <v>0</v>
      </c>
    </row>
    <row r="2176" spans="2:6" ht="72.75" thickBot="1" x14ac:dyDescent="0.25">
      <c r="B2176" s="940" t="s">
        <v>1909</v>
      </c>
      <c r="C2176" s="899" t="s">
        <v>1910</v>
      </c>
      <c r="D2176" s="899" t="s">
        <v>1911</v>
      </c>
      <c r="E2176" s="916"/>
      <c r="F2176" s="916"/>
    </row>
    <row r="2177" spans="2:6" ht="13.5" thickBot="1" x14ac:dyDescent="0.25">
      <c r="B2177" s="828" t="s">
        <v>9</v>
      </c>
      <c r="C2177" s="1316" t="s">
        <v>1906</v>
      </c>
      <c r="D2177" s="1317"/>
      <c r="E2177" s="1317"/>
      <c r="F2177" s="1318"/>
    </row>
    <row r="2178" spans="2:6" ht="13.5" thickBot="1" x14ac:dyDescent="0.25">
      <c r="B2178" s="828" t="s">
        <v>13</v>
      </c>
      <c r="C2178" s="1244" t="s">
        <v>127</v>
      </c>
      <c r="D2178" s="1245"/>
      <c r="E2178" s="1245"/>
      <c r="F2178" s="1246"/>
    </row>
    <row r="2179" spans="2:6" x14ac:dyDescent="0.2">
      <c r="B2179" s="1236"/>
      <c r="C2179" s="836">
        <v>2019</v>
      </c>
      <c r="D2179" s="836">
        <v>2020</v>
      </c>
      <c r="E2179" s="836">
        <v>2021</v>
      </c>
      <c r="F2179" s="836">
        <v>2022</v>
      </c>
    </row>
    <row r="2180" spans="2:6" ht="13.5" thickBot="1" x14ac:dyDescent="0.25">
      <c r="B2180" s="1237"/>
      <c r="C2180" s="837" t="s">
        <v>5</v>
      </c>
      <c r="D2180" s="837" t="s">
        <v>6</v>
      </c>
      <c r="E2180" s="837" t="s">
        <v>6</v>
      </c>
      <c r="F2180" s="837" t="s">
        <v>6</v>
      </c>
    </row>
    <row r="2181" spans="2:6" ht="13.5" thickBot="1" x14ac:dyDescent="0.25">
      <c r="B2181" s="828" t="s">
        <v>8</v>
      </c>
      <c r="C2181" s="860">
        <v>30</v>
      </c>
      <c r="D2181" s="860">
        <v>120</v>
      </c>
      <c r="E2181" s="860">
        <v>0</v>
      </c>
      <c r="F2181" s="860"/>
    </row>
    <row r="2182" spans="2:6" ht="13.5" thickBot="1" x14ac:dyDescent="0.25">
      <c r="B2182" s="828" t="s">
        <v>14</v>
      </c>
      <c r="C2182" s="840">
        <v>40000</v>
      </c>
      <c r="D2182" s="839">
        <v>160000</v>
      </c>
      <c r="E2182" s="839">
        <v>0</v>
      </c>
      <c r="F2182" s="839">
        <f>F2196</f>
        <v>0</v>
      </c>
    </row>
    <row r="2183" spans="2:6" ht="13.5" thickBot="1" x14ac:dyDescent="0.25">
      <c r="B2183" s="828" t="s">
        <v>20</v>
      </c>
      <c r="C2183" s="839">
        <f>C2182/C2181</f>
        <v>1333.3333333333333</v>
      </c>
      <c r="D2183" s="839">
        <f>D2182/D2181</f>
        <v>1333.3333333333333</v>
      </c>
      <c r="E2183" s="839" t="e">
        <f>E2182/E2181</f>
        <v>#DIV/0!</v>
      </c>
      <c r="F2183" s="839" t="e">
        <f>F2182/F2181</f>
        <v>#DIV/0!</v>
      </c>
    </row>
    <row r="2184" spans="2:6" ht="13.5" thickBot="1" x14ac:dyDescent="0.25">
      <c r="B2184" s="828" t="s">
        <v>15</v>
      </c>
      <c r="C2184" s="841" t="s">
        <v>19</v>
      </c>
      <c r="D2184" s="842">
        <f>D2181/C2181-1</f>
        <v>3</v>
      </c>
      <c r="E2184" s="842">
        <f t="shared" ref="E2184:F2186" si="79">E2181/D2181-1</f>
        <v>-1</v>
      </c>
      <c r="F2184" s="842" t="e">
        <f t="shared" si="79"/>
        <v>#DIV/0!</v>
      </c>
    </row>
    <row r="2185" spans="2:6" ht="13.5" thickBot="1" x14ac:dyDescent="0.25">
      <c r="B2185" s="828" t="s">
        <v>16</v>
      </c>
      <c r="C2185" s="841" t="s">
        <v>19</v>
      </c>
      <c r="D2185" s="842">
        <f>D2182/C2182-1</f>
        <v>3</v>
      </c>
      <c r="E2185" s="842">
        <f t="shared" si="79"/>
        <v>-1</v>
      </c>
      <c r="F2185" s="842" t="e">
        <f t="shared" si="79"/>
        <v>#DIV/0!</v>
      </c>
    </row>
    <row r="2186" spans="2:6" ht="13.5" thickBot="1" x14ac:dyDescent="0.25">
      <c r="B2186" s="828" t="s">
        <v>17</v>
      </c>
      <c r="C2186" s="841" t="s">
        <v>19</v>
      </c>
      <c r="D2186" s="842">
        <f>D2183/C2183-1</f>
        <v>0</v>
      </c>
      <c r="E2186" s="842" t="e">
        <f t="shared" si="79"/>
        <v>#DIV/0!</v>
      </c>
      <c r="F2186" s="842" t="e">
        <f t="shared" si="79"/>
        <v>#DIV/0!</v>
      </c>
    </row>
    <row r="2187" spans="2:6" ht="13.5" thickBot="1" x14ac:dyDescent="0.25">
      <c r="B2187" s="1247" t="s">
        <v>1912</v>
      </c>
      <c r="C2187" s="1248"/>
      <c r="D2187" s="1248"/>
      <c r="E2187" s="1248"/>
      <c r="F2187" s="1249"/>
    </row>
    <row r="2188" spans="2:6" x14ac:dyDescent="0.2">
      <c r="B2188" s="1236"/>
      <c r="C2188" s="836">
        <v>2019</v>
      </c>
      <c r="D2188" s="836">
        <v>2020</v>
      </c>
      <c r="E2188" s="836">
        <v>2021</v>
      </c>
      <c r="F2188" s="836">
        <v>2022</v>
      </c>
    </row>
    <row r="2189" spans="2:6" ht="13.5" thickBot="1" x14ac:dyDescent="0.25">
      <c r="B2189" s="1237"/>
      <c r="C2189" s="837" t="s">
        <v>5</v>
      </c>
      <c r="D2189" s="837" t="s">
        <v>6</v>
      </c>
      <c r="E2189" s="837" t="s">
        <v>6</v>
      </c>
      <c r="F2189" s="837" t="s">
        <v>6</v>
      </c>
    </row>
    <row r="2190" spans="2:6" ht="13.5" thickBot="1" x14ac:dyDescent="0.25">
      <c r="B2190" s="905" t="s">
        <v>59</v>
      </c>
      <c r="C2190" s="844"/>
      <c r="D2190" s="844"/>
      <c r="E2190" s="844"/>
      <c r="F2190" s="844"/>
    </row>
    <row r="2191" spans="2:6" ht="13.5" thickBot="1" x14ac:dyDescent="0.25">
      <c r="B2191" s="879" t="s">
        <v>28</v>
      </c>
      <c r="C2191" s="844"/>
      <c r="D2191" s="844"/>
      <c r="E2191" s="844"/>
      <c r="F2191" s="844"/>
    </row>
    <row r="2192" spans="2:6" ht="13.5" thickBot="1" x14ac:dyDescent="0.25">
      <c r="B2192" s="879" t="s">
        <v>48</v>
      </c>
      <c r="C2192" s="844"/>
      <c r="D2192" s="844"/>
      <c r="E2192" s="844"/>
      <c r="F2192" s="844"/>
    </row>
    <row r="2193" spans="2:6" ht="13.5" thickBot="1" x14ac:dyDescent="0.25">
      <c r="B2193" s="879" t="s">
        <v>42</v>
      </c>
      <c r="C2193" s="844"/>
      <c r="D2193" s="844"/>
      <c r="E2193" s="844"/>
      <c r="F2193" s="844"/>
    </row>
    <row r="2194" spans="2:6" ht="13.5" thickBot="1" x14ac:dyDescent="0.25">
      <c r="B2194" s="879" t="s">
        <v>43</v>
      </c>
      <c r="C2194" s="844"/>
      <c r="D2194" s="844"/>
      <c r="E2194" s="844"/>
      <c r="F2194" s="844"/>
    </row>
    <row r="2195" spans="2:6" ht="13.5" thickBot="1" x14ac:dyDescent="0.25">
      <c r="B2195" s="905" t="s">
        <v>61</v>
      </c>
      <c r="C2195" s="844">
        <f>SUM(C2196:C2199)</f>
        <v>40000</v>
      </c>
      <c r="D2195" s="844">
        <f>SUM(D2196:D2199)</f>
        <v>160000</v>
      </c>
      <c r="E2195" s="844">
        <f>SUM(E2196:E2199)</f>
        <v>0</v>
      </c>
      <c r="F2195" s="844">
        <f>SUM(F2196:F2199)</f>
        <v>0</v>
      </c>
    </row>
    <row r="2196" spans="2:6" ht="13.5" thickBot="1" x14ac:dyDescent="0.25">
      <c r="B2196" s="879" t="s">
        <v>28</v>
      </c>
      <c r="C2196" s="846">
        <v>40000</v>
      </c>
      <c r="D2196" s="844">
        <v>160000</v>
      </c>
      <c r="E2196" s="844">
        <v>0</v>
      </c>
      <c r="F2196" s="844">
        <v>0</v>
      </c>
    </row>
    <row r="2197" spans="2:6" ht="13.5" thickBot="1" x14ac:dyDescent="0.25">
      <c r="B2197" s="879" t="s">
        <v>48</v>
      </c>
      <c r="C2197" s="844"/>
      <c r="D2197" s="844"/>
      <c r="E2197" s="844"/>
      <c r="F2197" s="844"/>
    </row>
    <row r="2198" spans="2:6" ht="13.5" thickBot="1" x14ac:dyDescent="0.25">
      <c r="B2198" s="879" t="s">
        <v>42</v>
      </c>
      <c r="C2198" s="844"/>
      <c r="D2198" s="844"/>
      <c r="E2198" s="844"/>
      <c r="F2198" s="844"/>
    </row>
    <row r="2199" spans="2:6" ht="13.5" thickBot="1" x14ac:dyDescent="0.25">
      <c r="B2199" s="879" t="s">
        <v>43</v>
      </c>
      <c r="C2199" s="844"/>
      <c r="D2199" s="844"/>
      <c r="E2199" s="844"/>
      <c r="F2199" s="844"/>
    </row>
    <row r="2200" spans="2:6" ht="13.5" thickBot="1" x14ac:dyDescent="0.25">
      <c r="B2200" s="912" t="s">
        <v>1913</v>
      </c>
      <c r="C2200" s="915">
        <f>C2196+C2190</f>
        <v>40000</v>
      </c>
      <c r="D2200" s="907">
        <f>D2196+D2190</f>
        <v>160000</v>
      </c>
      <c r="E2200" s="907">
        <f>E2196+E2190</f>
        <v>0</v>
      </c>
      <c r="F2200" s="907">
        <f>F2196+F2190</f>
        <v>0</v>
      </c>
    </row>
    <row r="2201" spans="2:6" ht="66.75" customHeight="1" thickBot="1" x14ac:dyDescent="0.25">
      <c r="B2201" s="942" t="s">
        <v>1914</v>
      </c>
      <c r="C2201" s="899" t="s">
        <v>1915</v>
      </c>
      <c r="D2201" s="899" t="s">
        <v>1916</v>
      </c>
      <c r="E2201" s="916"/>
      <c r="F2201" s="916"/>
    </row>
    <row r="2202" spans="2:6" ht="13.5" thickBot="1" x14ac:dyDescent="0.25">
      <c r="B2202" s="828" t="s">
        <v>9</v>
      </c>
      <c r="C2202" s="1316" t="s">
        <v>1906</v>
      </c>
      <c r="D2202" s="1317"/>
      <c r="E2202" s="1317"/>
      <c r="F2202" s="1318"/>
    </row>
    <row r="2203" spans="2:6" ht="13.5" thickBot="1" x14ac:dyDescent="0.25">
      <c r="B2203" s="828" t="s">
        <v>13</v>
      </c>
      <c r="C2203" s="1244" t="s">
        <v>127</v>
      </c>
      <c r="D2203" s="1245"/>
      <c r="E2203" s="1245"/>
      <c r="F2203" s="1246"/>
    </row>
    <row r="2204" spans="2:6" x14ac:dyDescent="0.2">
      <c r="B2204" s="1236"/>
      <c r="C2204" s="836">
        <v>2019</v>
      </c>
      <c r="D2204" s="836">
        <v>2020</v>
      </c>
      <c r="E2204" s="836">
        <v>2021</v>
      </c>
      <c r="F2204" s="836">
        <v>2022</v>
      </c>
    </row>
    <row r="2205" spans="2:6" ht="13.5" thickBot="1" x14ac:dyDescent="0.25">
      <c r="B2205" s="1237"/>
      <c r="C2205" s="837" t="s">
        <v>5</v>
      </c>
      <c r="D2205" s="837" t="s">
        <v>6</v>
      </c>
      <c r="E2205" s="837" t="s">
        <v>6</v>
      </c>
      <c r="F2205" s="837" t="s">
        <v>6</v>
      </c>
    </row>
    <row r="2206" spans="2:6" ht="13.5" thickBot="1" x14ac:dyDescent="0.25">
      <c r="B2206" s="828" t="s">
        <v>8</v>
      </c>
      <c r="C2206" s="860">
        <v>35</v>
      </c>
      <c r="D2206" s="860">
        <v>140</v>
      </c>
      <c r="E2206" s="860">
        <v>0</v>
      </c>
      <c r="F2206" s="860"/>
    </row>
    <row r="2207" spans="2:6" ht="13.5" thickBot="1" x14ac:dyDescent="0.25">
      <c r="B2207" s="828" t="s">
        <v>14</v>
      </c>
      <c r="C2207" s="840">
        <v>40000</v>
      </c>
      <c r="D2207" s="839">
        <v>160000</v>
      </c>
      <c r="E2207" s="839">
        <v>0</v>
      </c>
      <c r="F2207" s="839">
        <f>F2221</f>
        <v>0</v>
      </c>
    </row>
    <row r="2208" spans="2:6" ht="13.5" thickBot="1" x14ac:dyDescent="0.25">
      <c r="B2208" s="828" t="s">
        <v>20</v>
      </c>
      <c r="C2208" s="839">
        <f>C2207/C2206</f>
        <v>1142.8571428571429</v>
      </c>
      <c r="D2208" s="839">
        <f>D2207/D2206</f>
        <v>1142.8571428571429</v>
      </c>
      <c r="E2208" s="839" t="e">
        <f>E2207/E2206</f>
        <v>#DIV/0!</v>
      </c>
      <c r="F2208" s="839" t="e">
        <f>F2207/F2206</f>
        <v>#DIV/0!</v>
      </c>
    </row>
    <row r="2209" spans="2:6" ht="13.5" thickBot="1" x14ac:dyDescent="0.25">
      <c r="B2209" s="828" t="s">
        <v>15</v>
      </c>
      <c r="C2209" s="841" t="s">
        <v>19</v>
      </c>
      <c r="D2209" s="842">
        <f>D2206/C2206-1</f>
        <v>3</v>
      </c>
      <c r="E2209" s="842">
        <f t="shared" ref="E2209:F2211" si="80">E2206/D2206-1</f>
        <v>-1</v>
      </c>
      <c r="F2209" s="842" t="e">
        <f t="shared" si="80"/>
        <v>#DIV/0!</v>
      </c>
    </row>
    <row r="2210" spans="2:6" ht="13.5" thickBot="1" x14ac:dyDescent="0.25">
      <c r="B2210" s="828" t="s">
        <v>16</v>
      </c>
      <c r="C2210" s="841" t="s">
        <v>19</v>
      </c>
      <c r="D2210" s="842">
        <f>D2207/C2207-1</f>
        <v>3</v>
      </c>
      <c r="E2210" s="842">
        <f t="shared" si="80"/>
        <v>-1</v>
      </c>
      <c r="F2210" s="842" t="e">
        <f t="shared" si="80"/>
        <v>#DIV/0!</v>
      </c>
    </row>
    <row r="2211" spans="2:6" ht="13.5" thickBot="1" x14ac:dyDescent="0.25">
      <c r="B2211" s="828" t="s">
        <v>17</v>
      </c>
      <c r="C2211" s="841" t="s">
        <v>19</v>
      </c>
      <c r="D2211" s="842">
        <f>D2208/C2208-1</f>
        <v>0</v>
      </c>
      <c r="E2211" s="842" t="e">
        <f t="shared" si="80"/>
        <v>#DIV/0!</v>
      </c>
      <c r="F2211" s="842" t="e">
        <f t="shared" si="80"/>
        <v>#DIV/0!</v>
      </c>
    </row>
    <row r="2212" spans="2:6" ht="13.5" thickBot="1" x14ac:dyDescent="0.25">
      <c r="B2212" s="1247" t="s">
        <v>1917</v>
      </c>
      <c r="C2212" s="1248"/>
      <c r="D2212" s="1248"/>
      <c r="E2212" s="1248"/>
      <c r="F2212" s="1249"/>
    </row>
    <row r="2213" spans="2:6" x14ac:dyDescent="0.2">
      <c r="B2213" s="1236"/>
      <c r="C2213" s="836">
        <v>2019</v>
      </c>
      <c r="D2213" s="836">
        <v>2020</v>
      </c>
      <c r="E2213" s="836">
        <v>2021</v>
      </c>
      <c r="F2213" s="836">
        <v>2022</v>
      </c>
    </row>
    <row r="2214" spans="2:6" ht="13.5" thickBot="1" x14ac:dyDescent="0.25">
      <c r="B2214" s="1237"/>
      <c r="C2214" s="837" t="s">
        <v>5</v>
      </c>
      <c r="D2214" s="837" t="s">
        <v>6</v>
      </c>
      <c r="E2214" s="837" t="s">
        <v>6</v>
      </c>
      <c r="F2214" s="837" t="s">
        <v>6</v>
      </c>
    </row>
    <row r="2215" spans="2:6" ht="13.5" thickBot="1" x14ac:dyDescent="0.25">
      <c r="B2215" s="905" t="s">
        <v>59</v>
      </c>
      <c r="C2215" s="844"/>
      <c r="D2215" s="844"/>
      <c r="E2215" s="844"/>
      <c r="F2215" s="844"/>
    </row>
    <row r="2216" spans="2:6" ht="13.5" thickBot="1" x14ac:dyDescent="0.25">
      <c r="B2216" s="879" t="s">
        <v>28</v>
      </c>
      <c r="C2216" s="844"/>
      <c r="D2216" s="844"/>
      <c r="E2216" s="844"/>
      <c r="F2216" s="844"/>
    </row>
    <row r="2217" spans="2:6" ht="13.5" thickBot="1" x14ac:dyDescent="0.25">
      <c r="B2217" s="879" t="s">
        <v>48</v>
      </c>
      <c r="C2217" s="844"/>
      <c r="D2217" s="844"/>
      <c r="E2217" s="844"/>
      <c r="F2217" s="844"/>
    </row>
    <row r="2218" spans="2:6" ht="13.5" thickBot="1" x14ac:dyDescent="0.25">
      <c r="B2218" s="879" t="s">
        <v>42</v>
      </c>
      <c r="C2218" s="844"/>
      <c r="D2218" s="844"/>
      <c r="E2218" s="844"/>
      <c r="F2218" s="844"/>
    </row>
    <row r="2219" spans="2:6" ht="13.5" thickBot="1" x14ac:dyDescent="0.25">
      <c r="B2219" s="879" t="s">
        <v>43</v>
      </c>
      <c r="C2219" s="844"/>
      <c r="D2219" s="844"/>
      <c r="E2219" s="844"/>
      <c r="F2219" s="844"/>
    </row>
    <row r="2220" spans="2:6" ht="13.5" thickBot="1" x14ac:dyDescent="0.25">
      <c r="B2220" s="905" t="s">
        <v>61</v>
      </c>
      <c r="C2220" s="844">
        <f>SUM(C2221:C2224)</f>
        <v>40000</v>
      </c>
      <c r="D2220" s="844">
        <f>SUM(D2221:D2224)</f>
        <v>160000</v>
      </c>
      <c r="E2220" s="844">
        <f>SUM(E2221:E2224)</f>
        <v>0</v>
      </c>
      <c r="F2220" s="844">
        <f>SUM(F2221:F2224)</f>
        <v>0</v>
      </c>
    </row>
    <row r="2221" spans="2:6" ht="13.5" thickBot="1" x14ac:dyDescent="0.25">
      <c r="B2221" s="879" t="s">
        <v>28</v>
      </c>
      <c r="C2221" s="846">
        <v>40000</v>
      </c>
      <c r="D2221" s="844">
        <v>160000</v>
      </c>
      <c r="E2221" s="844">
        <v>0</v>
      </c>
      <c r="F2221" s="844">
        <v>0</v>
      </c>
    </row>
    <row r="2222" spans="2:6" ht="13.5" thickBot="1" x14ac:dyDescent="0.25">
      <c r="B2222" s="879" t="s">
        <v>48</v>
      </c>
      <c r="C2222" s="846"/>
      <c r="D2222" s="844"/>
      <c r="E2222" s="844"/>
      <c r="F2222" s="844"/>
    </row>
    <row r="2223" spans="2:6" ht="13.5" thickBot="1" x14ac:dyDescent="0.25">
      <c r="B2223" s="879" t="s">
        <v>42</v>
      </c>
      <c r="C2223" s="846"/>
      <c r="D2223" s="844"/>
      <c r="E2223" s="844"/>
      <c r="F2223" s="844"/>
    </row>
    <row r="2224" spans="2:6" ht="13.5" thickBot="1" x14ac:dyDescent="0.25">
      <c r="B2224" s="879" t="s">
        <v>43</v>
      </c>
      <c r="C2224" s="846"/>
      <c r="D2224" s="844"/>
      <c r="E2224" s="844"/>
      <c r="F2224" s="844"/>
    </row>
    <row r="2225" spans="2:6" ht="13.5" thickBot="1" x14ac:dyDescent="0.25">
      <c r="B2225" s="921" t="s">
        <v>1918</v>
      </c>
      <c r="C2225" s="915">
        <f>C2221+C2215</f>
        <v>40000</v>
      </c>
      <c r="D2225" s="907">
        <f>D2221+D2215</f>
        <v>160000</v>
      </c>
      <c r="E2225" s="907">
        <f>E2221+E2215</f>
        <v>0</v>
      </c>
      <c r="F2225" s="907">
        <f>F2221+F2215</f>
        <v>0</v>
      </c>
    </row>
    <row r="2226" spans="2:6" ht="72.75" thickBot="1" x14ac:dyDescent="0.25">
      <c r="B2226" s="940" t="s">
        <v>1919</v>
      </c>
      <c r="C2226" s="899" t="s">
        <v>1920</v>
      </c>
      <c r="D2226" s="899" t="s">
        <v>1921</v>
      </c>
      <c r="E2226" s="916"/>
      <c r="F2226" s="916"/>
    </row>
    <row r="2227" spans="2:6" ht="13.5" thickBot="1" x14ac:dyDescent="0.25">
      <c r="B2227" s="828" t="s">
        <v>9</v>
      </c>
      <c r="C2227" s="1316" t="s">
        <v>1906</v>
      </c>
      <c r="D2227" s="1317"/>
      <c r="E2227" s="1317"/>
      <c r="F2227" s="1318"/>
    </row>
    <row r="2228" spans="2:6" ht="13.5" thickBot="1" x14ac:dyDescent="0.25">
      <c r="B2228" s="828" t="s">
        <v>13</v>
      </c>
      <c r="C2228" s="1244" t="s">
        <v>127</v>
      </c>
      <c r="D2228" s="1245"/>
      <c r="E2228" s="1245"/>
      <c r="F2228" s="1246"/>
    </row>
    <row r="2229" spans="2:6" x14ac:dyDescent="0.2">
      <c r="B2229" s="1236"/>
      <c r="C2229" s="836">
        <v>2019</v>
      </c>
      <c r="D2229" s="836">
        <v>2020</v>
      </c>
      <c r="E2229" s="836">
        <v>2021</v>
      </c>
      <c r="F2229" s="836">
        <v>2022</v>
      </c>
    </row>
    <row r="2230" spans="2:6" ht="13.5" thickBot="1" x14ac:dyDescent="0.25">
      <c r="B2230" s="1237"/>
      <c r="C2230" s="837" t="s">
        <v>5</v>
      </c>
      <c r="D2230" s="837" t="s">
        <v>6</v>
      </c>
      <c r="E2230" s="837" t="s">
        <v>6</v>
      </c>
      <c r="F2230" s="837" t="s">
        <v>6</v>
      </c>
    </row>
    <row r="2231" spans="2:6" ht="13.5" thickBot="1" x14ac:dyDescent="0.25">
      <c r="B2231" s="828" t="s">
        <v>8</v>
      </c>
      <c r="C2231" s="860">
        <v>72</v>
      </c>
      <c r="D2231" s="860">
        <v>83.05</v>
      </c>
      <c r="E2231" s="860">
        <v>0</v>
      </c>
      <c r="F2231" s="860">
        <v>0</v>
      </c>
    </row>
    <row r="2232" spans="2:6" ht="13.5" thickBot="1" x14ac:dyDescent="0.25">
      <c r="B2232" s="828" t="s">
        <v>14</v>
      </c>
      <c r="C2232" s="840">
        <v>90000</v>
      </c>
      <c r="D2232" s="839">
        <v>103812</v>
      </c>
      <c r="E2232" s="839">
        <v>0</v>
      </c>
      <c r="F2232" s="839">
        <f>F2246</f>
        <v>0</v>
      </c>
    </row>
    <row r="2233" spans="2:6" ht="13.5" thickBot="1" x14ac:dyDescent="0.25">
      <c r="B2233" s="828" t="s">
        <v>20</v>
      </c>
      <c r="C2233" s="839">
        <f>C2232/C2231</f>
        <v>1250</v>
      </c>
      <c r="D2233" s="839">
        <f>D2232/D2231</f>
        <v>1249.9939795304035</v>
      </c>
      <c r="E2233" s="839" t="e">
        <f>E2232/E2231</f>
        <v>#DIV/0!</v>
      </c>
      <c r="F2233" s="839" t="e">
        <f>F2232/F2231</f>
        <v>#DIV/0!</v>
      </c>
    </row>
    <row r="2234" spans="2:6" ht="13.5" thickBot="1" x14ac:dyDescent="0.25">
      <c r="B2234" s="828" t="s">
        <v>15</v>
      </c>
      <c r="C2234" s="841" t="s">
        <v>19</v>
      </c>
      <c r="D2234" s="842">
        <f>D2231/C2231-1</f>
        <v>0.15347222222222223</v>
      </c>
      <c r="E2234" s="842">
        <f t="shared" ref="E2234:F2236" si="81">E2231/D2231-1</f>
        <v>-1</v>
      </c>
      <c r="F2234" s="842" t="e">
        <f t="shared" si="81"/>
        <v>#DIV/0!</v>
      </c>
    </row>
    <row r="2235" spans="2:6" ht="13.5" thickBot="1" x14ac:dyDescent="0.25">
      <c r="B2235" s="828" t="s">
        <v>16</v>
      </c>
      <c r="C2235" s="841" t="s">
        <v>19</v>
      </c>
      <c r="D2235" s="842">
        <f>D2232/C2232-1</f>
        <v>0.15346666666666664</v>
      </c>
      <c r="E2235" s="842">
        <f t="shared" si="81"/>
        <v>-1</v>
      </c>
      <c r="F2235" s="842" t="e">
        <f t="shared" si="81"/>
        <v>#DIV/0!</v>
      </c>
    </row>
    <row r="2236" spans="2:6" ht="13.5" thickBot="1" x14ac:dyDescent="0.25">
      <c r="B2236" s="828" t="s">
        <v>17</v>
      </c>
      <c r="C2236" s="841" t="s">
        <v>19</v>
      </c>
      <c r="D2236" s="842">
        <f>D2233/C2233-1</f>
        <v>-4.8163756771746336E-6</v>
      </c>
      <c r="E2236" s="842" t="e">
        <f t="shared" si="81"/>
        <v>#DIV/0!</v>
      </c>
      <c r="F2236" s="842" t="e">
        <f t="shared" si="81"/>
        <v>#DIV/0!</v>
      </c>
    </row>
    <row r="2237" spans="2:6" ht="13.5" thickBot="1" x14ac:dyDescent="0.25">
      <c r="B2237" s="1247" t="s">
        <v>1922</v>
      </c>
      <c r="C2237" s="1248"/>
      <c r="D2237" s="1248"/>
      <c r="E2237" s="1248"/>
      <c r="F2237" s="1249"/>
    </row>
    <row r="2238" spans="2:6" x14ac:dyDescent="0.2">
      <c r="B2238" s="1236"/>
      <c r="C2238" s="836">
        <v>2019</v>
      </c>
      <c r="D2238" s="836">
        <v>2020</v>
      </c>
      <c r="E2238" s="836">
        <v>2021</v>
      </c>
      <c r="F2238" s="836">
        <v>2022</v>
      </c>
    </row>
    <row r="2239" spans="2:6" ht="13.5" thickBot="1" x14ac:dyDescent="0.25">
      <c r="B2239" s="1237"/>
      <c r="C2239" s="837" t="s">
        <v>5</v>
      </c>
      <c r="D2239" s="837" t="s">
        <v>6</v>
      </c>
      <c r="E2239" s="837" t="s">
        <v>6</v>
      </c>
      <c r="F2239" s="837" t="s">
        <v>6</v>
      </c>
    </row>
    <row r="2240" spans="2:6" ht="13.5" thickBot="1" x14ac:dyDescent="0.25">
      <c r="B2240" s="905" t="s">
        <v>59</v>
      </c>
      <c r="C2240" s="844"/>
      <c r="D2240" s="844"/>
      <c r="E2240" s="844"/>
      <c r="F2240" s="844"/>
    </row>
    <row r="2241" spans="2:6" ht="13.5" thickBot="1" x14ac:dyDescent="0.25">
      <c r="B2241" s="879" t="s">
        <v>28</v>
      </c>
      <c r="C2241" s="844"/>
      <c r="D2241" s="844"/>
      <c r="E2241" s="844"/>
      <c r="F2241" s="844"/>
    </row>
    <row r="2242" spans="2:6" ht="13.5" thickBot="1" x14ac:dyDescent="0.25">
      <c r="B2242" s="879" t="s">
        <v>48</v>
      </c>
      <c r="C2242" s="844"/>
      <c r="D2242" s="844"/>
      <c r="E2242" s="844"/>
      <c r="F2242" s="844"/>
    </row>
    <row r="2243" spans="2:6" ht="13.5" thickBot="1" x14ac:dyDescent="0.25">
      <c r="B2243" s="879" t="s">
        <v>42</v>
      </c>
      <c r="C2243" s="844"/>
      <c r="D2243" s="844"/>
      <c r="E2243" s="844"/>
      <c r="F2243" s="844"/>
    </row>
    <row r="2244" spans="2:6" ht="13.5" thickBot="1" x14ac:dyDescent="0.25">
      <c r="B2244" s="879" t="s">
        <v>43</v>
      </c>
      <c r="C2244" s="844"/>
      <c r="D2244" s="844"/>
      <c r="E2244" s="844"/>
      <c r="F2244" s="844"/>
    </row>
    <row r="2245" spans="2:6" ht="13.5" thickBot="1" x14ac:dyDescent="0.25">
      <c r="B2245" s="905" t="s">
        <v>61</v>
      </c>
      <c r="C2245" s="844">
        <f>SUM(C2246:C2249)</f>
        <v>90000</v>
      </c>
      <c r="D2245" s="844">
        <f>SUM(D2246:D2249)</f>
        <v>103812</v>
      </c>
      <c r="E2245" s="844">
        <f>SUM(E2246:E2249)</f>
        <v>0</v>
      </c>
      <c r="F2245" s="844">
        <f>SUM(F2246:F2249)</f>
        <v>0</v>
      </c>
    </row>
    <row r="2246" spans="2:6" ht="13.5" thickBot="1" x14ac:dyDescent="0.25">
      <c r="B2246" s="879" t="s">
        <v>28</v>
      </c>
      <c r="C2246" s="846">
        <v>90000</v>
      </c>
      <c r="D2246" s="844">
        <v>103812</v>
      </c>
      <c r="E2246" s="844">
        <v>0</v>
      </c>
      <c r="F2246" s="844">
        <v>0</v>
      </c>
    </row>
    <row r="2247" spans="2:6" ht="13.5" thickBot="1" x14ac:dyDescent="0.25">
      <c r="B2247" s="879" t="s">
        <v>48</v>
      </c>
      <c r="C2247" s="846"/>
      <c r="D2247" s="844"/>
      <c r="E2247" s="844"/>
      <c r="F2247" s="844"/>
    </row>
    <row r="2248" spans="2:6" ht="13.5" thickBot="1" x14ac:dyDescent="0.25">
      <c r="B2248" s="879" t="s">
        <v>42</v>
      </c>
      <c r="C2248" s="846"/>
      <c r="D2248" s="844"/>
      <c r="E2248" s="844"/>
      <c r="F2248" s="844"/>
    </row>
    <row r="2249" spans="2:6" ht="13.5" thickBot="1" x14ac:dyDescent="0.25">
      <c r="B2249" s="879" t="s">
        <v>43</v>
      </c>
      <c r="C2249" s="846"/>
      <c r="D2249" s="844"/>
      <c r="E2249" s="844"/>
      <c r="F2249" s="844"/>
    </row>
    <row r="2250" spans="2:6" ht="13.5" thickBot="1" x14ac:dyDescent="0.25">
      <c r="B2250" s="912" t="s">
        <v>1923</v>
      </c>
      <c r="C2250" s="915">
        <f>C2246+C2240</f>
        <v>90000</v>
      </c>
      <c r="D2250" s="907">
        <f>D2246+D2240</f>
        <v>103812</v>
      </c>
      <c r="E2250" s="907">
        <f>E2246+E2240</f>
        <v>0</v>
      </c>
      <c r="F2250" s="907">
        <f>F2246+F2240</f>
        <v>0</v>
      </c>
    </row>
    <row r="2251" spans="2:6" ht="72.75" thickBot="1" x14ac:dyDescent="0.25">
      <c r="B2251" s="940" t="s">
        <v>1924</v>
      </c>
      <c r="C2251" s="899" t="s">
        <v>1925</v>
      </c>
      <c r="D2251" s="899" t="s">
        <v>1926</v>
      </c>
      <c r="E2251" s="916"/>
      <c r="F2251" s="916"/>
    </row>
    <row r="2252" spans="2:6" ht="13.5" thickBot="1" x14ac:dyDescent="0.25">
      <c r="B2252" s="828" t="s">
        <v>9</v>
      </c>
      <c r="C2252" s="1316" t="s">
        <v>1906</v>
      </c>
      <c r="D2252" s="1317"/>
      <c r="E2252" s="1317"/>
      <c r="F2252" s="1318"/>
    </row>
    <row r="2253" spans="2:6" ht="13.5" thickBot="1" x14ac:dyDescent="0.25">
      <c r="B2253" s="828" t="s">
        <v>13</v>
      </c>
      <c r="C2253" s="1244" t="s">
        <v>127</v>
      </c>
      <c r="D2253" s="1245"/>
      <c r="E2253" s="1245"/>
      <c r="F2253" s="1246"/>
    </row>
    <row r="2254" spans="2:6" x14ac:dyDescent="0.2">
      <c r="B2254" s="1236"/>
      <c r="C2254" s="836">
        <v>2019</v>
      </c>
      <c r="D2254" s="836">
        <v>2020</v>
      </c>
      <c r="E2254" s="836">
        <v>2021</v>
      </c>
      <c r="F2254" s="836">
        <v>2022</v>
      </c>
    </row>
    <row r="2255" spans="2:6" ht="13.5" thickBot="1" x14ac:dyDescent="0.25">
      <c r="B2255" s="1237"/>
      <c r="C2255" s="837" t="s">
        <v>5</v>
      </c>
      <c r="D2255" s="837" t="s">
        <v>6</v>
      </c>
      <c r="E2255" s="837" t="s">
        <v>6</v>
      </c>
      <c r="F2255" s="837" t="s">
        <v>6</v>
      </c>
    </row>
    <row r="2256" spans="2:6" ht="13.5" thickBot="1" x14ac:dyDescent="0.25">
      <c r="B2256" s="828" t="s">
        <v>8</v>
      </c>
      <c r="C2256" s="860">
        <v>69.39</v>
      </c>
      <c r="D2256" s="860">
        <v>114.36</v>
      </c>
      <c r="E2256" s="860"/>
      <c r="F2256" s="860">
        <v>0</v>
      </c>
    </row>
    <row r="2257" spans="2:6" ht="13.5" thickBot="1" x14ac:dyDescent="0.25">
      <c r="B2257" s="828" t="s">
        <v>14</v>
      </c>
      <c r="C2257" s="840">
        <v>90000</v>
      </c>
      <c r="D2257" s="839">
        <v>148327</v>
      </c>
      <c r="E2257" s="839"/>
      <c r="F2257" s="839">
        <f>F2271</f>
        <v>0</v>
      </c>
    </row>
    <row r="2258" spans="2:6" ht="13.5" thickBot="1" x14ac:dyDescent="0.25">
      <c r="B2258" s="828" t="s">
        <v>20</v>
      </c>
      <c r="C2258" s="839">
        <f>C2257/C2256</f>
        <v>1297.0168612191958</v>
      </c>
      <c r="D2258" s="839">
        <f>D2257/D2256</f>
        <v>1297.0181881776846</v>
      </c>
      <c r="E2258" s="839" t="e">
        <f>E2257/E2256</f>
        <v>#DIV/0!</v>
      </c>
      <c r="F2258" s="839" t="e">
        <f>F2257/F2256</f>
        <v>#DIV/0!</v>
      </c>
    </row>
    <row r="2259" spans="2:6" ht="13.5" thickBot="1" x14ac:dyDescent="0.25">
      <c r="B2259" s="828" t="s">
        <v>15</v>
      </c>
      <c r="C2259" s="841" t="s">
        <v>19</v>
      </c>
      <c r="D2259" s="842">
        <f>D2256/C2256-1</f>
        <v>0.64807609165585811</v>
      </c>
      <c r="E2259" s="842">
        <f t="shared" ref="E2259:F2261" si="82">E2256/D2256-1</f>
        <v>-1</v>
      </c>
      <c r="F2259" s="842" t="e">
        <f t="shared" si="82"/>
        <v>#DIV/0!</v>
      </c>
    </row>
    <row r="2260" spans="2:6" ht="13.5" thickBot="1" x14ac:dyDescent="0.25">
      <c r="B2260" s="828" t="s">
        <v>16</v>
      </c>
      <c r="C2260" s="841" t="s">
        <v>19</v>
      </c>
      <c r="D2260" s="842">
        <f>D2257/C2257-1</f>
        <v>0.64807777777777775</v>
      </c>
      <c r="E2260" s="842">
        <f t="shared" si="82"/>
        <v>-1</v>
      </c>
      <c r="F2260" s="842" t="e">
        <f t="shared" si="82"/>
        <v>#DIV/0!</v>
      </c>
    </row>
    <row r="2261" spans="2:6" ht="13.5" thickBot="1" x14ac:dyDescent="0.25">
      <c r="B2261" s="828" t="s">
        <v>17</v>
      </c>
      <c r="C2261" s="841" t="s">
        <v>19</v>
      </c>
      <c r="D2261" s="842">
        <f>D2258/C2258-1</f>
        <v>1.0230849949444121E-6</v>
      </c>
      <c r="E2261" s="842" t="e">
        <f t="shared" si="82"/>
        <v>#DIV/0!</v>
      </c>
      <c r="F2261" s="842" t="e">
        <f t="shared" si="82"/>
        <v>#DIV/0!</v>
      </c>
    </row>
    <row r="2262" spans="2:6" ht="13.5" thickBot="1" x14ac:dyDescent="0.25">
      <c r="B2262" s="1247" t="s">
        <v>1927</v>
      </c>
      <c r="C2262" s="1248"/>
      <c r="D2262" s="1248"/>
      <c r="E2262" s="1248"/>
      <c r="F2262" s="1249"/>
    </row>
    <row r="2263" spans="2:6" x14ac:dyDescent="0.2">
      <c r="B2263" s="1236"/>
      <c r="C2263" s="836">
        <v>2019</v>
      </c>
      <c r="D2263" s="836">
        <v>2020</v>
      </c>
      <c r="E2263" s="836">
        <v>2021</v>
      </c>
      <c r="F2263" s="836">
        <v>2022</v>
      </c>
    </row>
    <row r="2264" spans="2:6" ht="13.5" thickBot="1" x14ac:dyDescent="0.25">
      <c r="B2264" s="1237"/>
      <c r="C2264" s="837" t="s">
        <v>5</v>
      </c>
      <c r="D2264" s="837" t="s">
        <v>6</v>
      </c>
      <c r="E2264" s="837" t="s">
        <v>6</v>
      </c>
      <c r="F2264" s="837" t="s">
        <v>6</v>
      </c>
    </row>
    <row r="2265" spans="2:6" ht="13.5" thickBot="1" x14ac:dyDescent="0.25">
      <c r="B2265" s="905" t="s">
        <v>59</v>
      </c>
      <c r="C2265" s="844"/>
      <c r="D2265" s="844"/>
      <c r="E2265" s="844"/>
      <c r="F2265" s="844"/>
    </row>
    <row r="2266" spans="2:6" ht="13.5" thickBot="1" x14ac:dyDescent="0.25">
      <c r="B2266" s="879" t="s">
        <v>28</v>
      </c>
      <c r="C2266" s="844"/>
      <c r="D2266" s="844"/>
      <c r="E2266" s="844"/>
      <c r="F2266" s="844"/>
    </row>
    <row r="2267" spans="2:6" ht="13.5" thickBot="1" x14ac:dyDescent="0.25">
      <c r="B2267" s="879" t="s">
        <v>48</v>
      </c>
      <c r="C2267" s="844"/>
      <c r="D2267" s="844"/>
      <c r="E2267" s="844"/>
      <c r="F2267" s="844"/>
    </row>
    <row r="2268" spans="2:6" ht="13.5" thickBot="1" x14ac:dyDescent="0.25">
      <c r="B2268" s="879" t="s">
        <v>42</v>
      </c>
      <c r="C2268" s="844"/>
      <c r="D2268" s="844"/>
      <c r="E2268" s="844"/>
      <c r="F2268" s="844"/>
    </row>
    <row r="2269" spans="2:6" ht="13.5" thickBot="1" x14ac:dyDescent="0.25">
      <c r="B2269" s="879" t="s">
        <v>43</v>
      </c>
      <c r="C2269" s="844"/>
      <c r="D2269" s="844"/>
      <c r="E2269" s="844"/>
      <c r="F2269" s="844"/>
    </row>
    <row r="2270" spans="2:6" ht="13.5" thickBot="1" x14ac:dyDescent="0.25">
      <c r="B2270" s="905" t="s">
        <v>61</v>
      </c>
      <c r="C2270" s="844">
        <f>SUM(C2271:C2274)</f>
        <v>90000</v>
      </c>
      <c r="D2270" s="844">
        <f>SUM(D2271:D2274)</f>
        <v>148327</v>
      </c>
      <c r="E2270" s="844">
        <f>SUM(E2271:E2274)</f>
        <v>0</v>
      </c>
      <c r="F2270" s="844">
        <f>SUM(F2271:F2274)</f>
        <v>0</v>
      </c>
    </row>
    <row r="2271" spans="2:6" ht="13.5" thickBot="1" x14ac:dyDescent="0.25">
      <c r="B2271" s="879" t="s">
        <v>28</v>
      </c>
      <c r="C2271" s="846">
        <v>90000</v>
      </c>
      <c r="D2271" s="844">
        <v>148327</v>
      </c>
      <c r="E2271" s="844">
        <v>0</v>
      </c>
      <c r="F2271" s="844">
        <v>0</v>
      </c>
    </row>
    <row r="2272" spans="2:6" ht="13.5" thickBot="1" x14ac:dyDescent="0.25">
      <c r="B2272" s="879" t="s">
        <v>48</v>
      </c>
      <c r="C2272" s="846"/>
      <c r="D2272" s="844"/>
      <c r="E2272" s="844"/>
      <c r="F2272" s="844"/>
    </row>
    <row r="2273" spans="2:6" ht="13.5" thickBot="1" x14ac:dyDescent="0.25">
      <c r="B2273" s="906" t="s">
        <v>42</v>
      </c>
      <c r="C2273" s="907"/>
      <c r="D2273" s="908"/>
      <c r="E2273" s="908"/>
      <c r="F2273" s="908"/>
    </row>
    <row r="2274" spans="2:6" ht="13.5" thickBot="1" x14ac:dyDescent="0.25">
      <c r="B2274" s="934" t="s">
        <v>43</v>
      </c>
      <c r="C2274" s="911"/>
      <c r="D2274" s="925"/>
      <c r="E2274" s="925"/>
      <c r="F2274" s="925"/>
    </row>
    <row r="2275" spans="2:6" ht="13.5" thickBot="1" x14ac:dyDescent="0.25">
      <c r="B2275" s="909" t="s">
        <v>1928</v>
      </c>
      <c r="C2275" s="910">
        <f>C2271+C2265</f>
        <v>90000</v>
      </c>
      <c r="D2275" s="911">
        <f>D2271+D2265</f>
        <v>148327</v>
      </c>
      <c r="E2275" s="911">
        <f>E2271+E2265</f>
        <v>0</v>
      </c>
      <c r="F2275" s="911">
        <f>F2271+F2265</f>
        <v>0</v>
      </c>
    </row>
    <row r="2276" spans="2:6" ht="60.75" thickBot="1" x14ac:dyDescent="0.25">
      <c r="B2276" s="858" t="s">
        <v>1929</v>
      </c>
      <c r="C2276" s="899" t="s">
        <v>1930</v>
      </c>
      <c r="D2276" s="899" t="s">
        <v>1931</v>
      </c>
      <c r="E2276" s="936"/>
      <c r="F2276" s="936"/>
    </row>
    <row r="2277" spans="2:6" ht="33.75" customHeight="1" thickBot="1" x14ac:dyDescent="0.25">
      <c r="B2277" s="828" t="s">
        <v>9</v>
      </c>
      <c r="C2277" s="1316" t="s">
        <v>1932</v>
      </c>
      <c r="D2277" s="1317"/>
      <c r="E2277" s="1317"/>
      <c r="F2277" s="1318"/>
    </row>
    <row r="2278" spans="2:6" ht="13.5" thickBot="1" x14ac:dyDescent="0.25">
      <c r="B2278" s="828" t="s">
        <v>13</v>
      </c>
      <c r="C2278" s="1244" t="s">
        <v>1140</v>
      </c>
      <c r="D2278" s="1245"/>
      <c r="E2278" s="1245"/>
      <c r="F2278" s="1246"/>
    </row>
    <row r="2279" spans="2:6" x14ac:dyDescent="0.2">
      <c r="B2279" s="1236"/>
      <c r="C2279" s="836">
        <v>2019</v>
      </c>
      <c r="D2279" s="836">
        <v>2020</v>
      </c>
      <c r="E2279" s="836">
        <v>2021</v>
      </c>
      <c r="F2279" s="836">
        <v>2022</v>
      </c>
    </row>
    <row r="2280" spans="2:6" ht="13.5" thickBot="1" x14ac:dyDescent="0.25">
      <c r="B2280" s="1237"/>
      <c r="C2280" s="837" t="s">
        <v>6</v>
      </c>
      <c r="D2280" s="837" t="s">
        <v>6</v>
      </c>
      <c r="E2280" s="837" t="s">
        <v>6</v>
      </c>
      <c r="F2280" s="837" t="s">
        <v>6</v>
      </c>
    </row>
    <row r="2281" spans="2:6" ht="13.5" thickBot="1" x14ac:dyDescent="0.25">
      <c r="B2281" s="828" t="s">
        <v>8</v>
      </c>
      <c r="C2281" s="937">
        <v>1</v>
      </c>
      <c r="D2281" s="860">
        <v>1</v>
      </c>
      <c r="E2281" s="860"/>
      <c r="F2281" s="860"/>
    </row>
    <row r="2282" spans="2:6" ht="13.5" thickBot="1" x14ac:dyDescent="0.25">
      <c r="B2282" s="828" t="s">
        <v>14</v>
      </c>
      <c r="C2282" s="840">
        <v>1609</v>
      </c>
      <c r="D2282" s="839">
        <v>1583</v>
      </c>
      <c r="E2282" s="839"/>
      <c r="F2282" s="839">
        <f>F2296</f>
        <v>0</v>
      </c>
    </row>
    <row r="2283" spans="2:6" ht="13.5" thickBot="1" x14ac:dyDescent="0.25">
      <c r="B2283" s="828" t="s">
        <v>20</v>
      </c>
      <c r="C2283" s="839">
        <f>C2282/C2281</f>
        <v>1609</v>
      </c>
      <c r="D2283" s="839">
        <f>D2282/D2281</f>
        <v>1583</v>
      </c>
      <c r="E2283" s="839" t="e">
        <f>E2282/E2281</f>
        <v>#DIV/0!</v>
      </c>
      <c r="F2283" s="839" t="e">
        <f>F2282/F2281</f>
        <v>#DIV/0!</v>
      </c>
    </row>
    <row r="2284" spans="2:6" ht="13.5" thickBot="1" x14ac:dyDescent="0.25">
      <c r="B2284" s="828" t="s">
        <v>15</v>
      </c>
      <c r="C2284" s="841" t="s">
        <v>19</v>
      </c>
      <c r="D2284" s="842">
        <f>D2281/C2281-1</f>
        <v>0</v>
      </c>
      <c r="E2284" s="842">
        <f t="shared" ref="E2284:F2286" si="83">E2281/D2281-1</f>
        <v>-1</v>
      </c>
      <c r="F2284" s="842" t="e">
        <f t="shared" si="83"/>
        <v>#DIV/0!</v>
      </c>
    </row>
    <row r="2285" spans="2:6" ht="13.5" thickBot="1" x14ac:dyDescent="0.25">
      <c r="B2285" s="828" t="s">
        <v>16</v>
      </c>
      <c r="C2285" s="841" t="s">
        <v>19</v>
      </c>
      <c r="D2285" s="842">
        <f>D2282/C2282-1</f>
        <v>-1.6159105034182719E-2</v>
      </c>
      <c r="E2285" s="842">
        <f t="shared" si="83"/>
        <v>-1</v>
      </c>
      <c r="F2285" s="842" t="e">
        <f t="shared" si="83"/>
        <v>#DIV/0!</v>
      </c>
    </row>
    <row r="2286" spans="2:6" ht="13.5" thickBot="1" x14ac:dyDescent="0.25">
      <c r="B2286" s="828" t="s">
        <v>17</v>
      </c>
      <c r="C2286" s="841" t="s">
        <v>19</v>
      </c>
      <c r="D2286" s="842">
        <f>D2283/C2283-1</f>
        <v>-1.6159105034182719E-2</v>
      </c>
      <c r="E2286" s="842" t="e">
        <f t="shared" si="83"/>
        <v>#DIV/0!</v>
      </c>
      <c r="F2286" s="842" t="e">
        <f t="shared" si="83"/>
        <v>#DIV/0!</v>
      </c>
    </row>
    <row r="2287" spans="2:6" ht="13.5" thickBot="1" x14ac:dyDescent="0.25">
      <c r="B2287" s="1286" t="s">
        <v>1933</v>
      </c>
      <c r="C2287" s="1287"/>
      <c r="D2287" s="1287"/>
      <c r="E2287" s="1287"/>
      <c r="F2287" s="1315"/>
    </row>
    <row r="2288" spans="2:6" x14ac:dyDescent="0.2">
      <c r="B2288" s="1236"/>
      <c r="C2288" s="836">
        <v>2019</v>
      </c>
      <c r="D2288" s="836">
        <v>2020</v>
      </c>
      <c r="E2288" s="836">
        <v>2021</v>
      </c>
      <c r="F2288" s="836">
        <v>2022</v>
      </c>
    </row>
    <row r="2289" spans="2:6" ht="13.5" thickBot="1" x14ac:dyDescent="0.25">
      <c r="B2289" s="1237"/>
      <c r="C2289" s="837" t="s">
        <v>5</v>
      </c>
      <c r="D2289" s="837" t="s">
        <v>6</v>
      </c>
      <c r="E2289" s="837" t="s">
        <v>6</v>
      </c>
      <c r="F2289" s="837" t="s">
        <v>6</v>
      </c>
    </row>
    <row r="2290" spans="2:6" ht="13.5" thickBot="1" x14ac:dyDescent="0.25">
      <c r="B2290" s="905" t="s">
        <v>59</v>
      </c>
      <c r="C2290" s="844">
        <v>0</v>
      </c>
      <c r="D2290" s="844"/>
      <c r="E2290" s="844"/>
      <c r="F2290" s="844"/>
    </row>
    <row r="2291" spans="2:6" ht="13.5" thickBot="1" x14ac:dyDescent="0.25">
      <c r="B2291" s="879" t="s">
        <v>28</v>
      </c>
      <c r="C2291" s="844"/>
      <c r="D2291" s="844"/>
      <c r="E2291" s="844"/>
      <c r="F2291" s="844"/>
    </row>
    <row r="2292" spans="2:6" ht="13.5" thickBot="1" x14ac:dyDescent="0.25">
      <c r="B2292" s="879" t="s">
        <v>48</v>
      </c>
      <c r="C2292" s="844"/>
      <c r="D2292" s="844"/>
      <c r="E2292" s="844"/>
      <c r="F2292" s="844"/>
    </row>
    <row r="2293" spans="2:6" ht="13.5" thickBot="1" x14ac:dyDescent="0.25">
      <c r="B2293" s="879" t="s">
        <v>42</v>
      </c>
      <c r="C2293" s="844"/>
      <c r="D2293" s="844"/>
      <c r="E2293" s="844"/>
      <c r="F2293" s="844"/>
    </row>
    <row r="2294" spans="2:6" ht="13.5" thickBot="1" x14ac:dyDescent="0.25">
      <c r="B2294" s="879" t="s">
        <v>43</v>
      </c>
      <c r="C2294" s="844"/>
      <c r="D2294" s="844"/>
      <c r="E2294" s="844"/>
      <c r="F2294" s="844"/>
    </row>
    <row r="2295" spans="2:6" ht="13.5" thickBot="1" x14ac:dyDescent="0.25">
      <c r="B2295" s="905" t="s">
        <v>61</v>
      </c>
      <c r="C2295" s="844">
        <f>SUM(C2296:C2299)</f>
        <v>1609</v>
      </c>
      <c r="D2295" s="844">
        <f>SUM(D2296:D2299)</f>
        <v>1583</v>
      </c>
      <c r="E2295" s="844">
        <f>SUM(E2296:E2299)</f>
        <v>0</v>
      </c>
      <c r="F2295" s="844">
        <f>SUM(F2296:F2299)</f>
        <v>0</v>
      </c>
    </row>
    <row r="2296" spans="2:6" ht="13.5" thickBot="1" x14ac:dyDescent="0.25">
      <c r="B2296" s="879" t="s">
        <v>28</v>
      </c>
      <c r="C2296" s="844">
        <v>1609</v>
      </c>
      <c r="D2296" s="844">
        <v>1583</v>
      </c>
      <c r="E2296" s="844">
        <v>0</v>
      </c>
      <c r="F2296" s="844">
        <v>0</v>
      </c>
    </row>
    <row r="2297" spans="2:6" ht="13.5" thickBot="1" x14ac:dyDescent="0.25">
      <c r="B2297" s="879" t="s">
        <v>48</v>
      </c>
      <c r="C2297" s="844"/>
      <c r="D2297" s="844"/>
      <c r="E2297" s="844"/>
      <c r="F2297" s="844"/>
    </row>
    <row r="2298" spans="2:6" ht="13.5" thickBot="1" x14ac:dyDescent="0.25">
      <c r="B2298" s="879" t="s">
        <v>42</v>
      </c>
      <c r="C2298" s="844"/>
      <c r="D2298" s="844"/>
      <c r="E2298" s="844"/>
      <c r="F2298" s="844"/>
    </row>
    <row r="2299" spans="2:6" ht="13.5" thickBot="1" x14ac:dyDescent="0.25">
      <c r="B2299" s="879" t="s">
        <v>43</v>
      </c>
      <c r="C2299" s="844"/>
      <c r="D2299" s="844"/>
      <c r="E2299" s="844"/>
      <c r="F2299" s="844"/>
    </row>
    <row r="2300" spans="2:6" ht="13.5" thickBot="1" x14ac:dyDescent="0.25">
      <c r="B2300" s="921" t="s">
        <v>1934</v>
      </c>
      <c r="C2300" s="915">
        <f>C2296+C2290</f>
        <v>1609</v>
      </c>
      <c r="D2300" s="907">
        <f>D2296+D2290</f>
        <v>1583</v>
      </c>
      <c r="E2300" s="907">
        <f>E2296+E2290</f>
        <v>0</v>
      </c>
      <c r="F2300" s="907">
        <f>F2296+F2290</f>
        <v>0</v>
      </c>
    </row>
    <row r="2301" spans="2:6" ht="36.75" thickBot="1" x14ac:dyDescent="0.25">
      <c r="B2301" s="858" t="s">
        <v>1935</v>
      </c>
      <c r="C2301" s="899" t="s">
        <v>1936</v>
      </c>
      <c r="D2301" s="899" t="s">
        <v>1937</v>
      </c>
      <c r="E2301" s="936"/>
      <c r="F2301" s="936"/>
    </row>
    <row r="2302" spans="2:6" ht="36.75" customHeight="1" thickBot="1" x14ac:dyDescent="0.25">
      <c r="B2302" s="828" t="s">
        <v>9</v>
      </c>
      <c r="C2302" s="1316" t="s">
        <v>1938</v>
      </c>
      <c r="D2302" s="1317"/>
      <c r="E2302" s="1317"/>
      <c r="F2302" s="1318"/>
    </row>
    <row r="2303" spans="2:6" ht="13.5" thickBot="1" x14ac:dyDescent="0.25">
      <c r="B2303" s="828" t="s">
        <v>13</v>
      </c>
      <c r="C2303" s="1244" t="s">
        <v>1140</v>
      </c>
      <c r="D2303" s="1245"/>
      <c r="E2303" s="1245"/>
      <c r="F2303" s="1246"/>
    </row>
    <row r="2304" spans="2:6" x14ac:dyDescent="0.2">
      <c r="B2304" s="1236"/>
      <c r="C2304" s="836">
        <v>2019</v>
      </c>
      <c r="D2304" s="836">
        <v>2020</v>
      </c>
      <c r="E2304" s="836">
        <v>2021</v>
      </c>
      <c r="F2304" s="836">
        <v>2022</v>
      </c>
    </row>
    <row r="2305" spans="2:6" ht="13.5" thickBot="1" x14ac:dyDescent="0.25">
      <c r="B2305" s="1237"/>
      <c r="C2305" s="837" t="s">
        <v>5</v>
      </c>
      <c r="D2305" s="837" t="s">
        <v>6</v>
      </c>
      <c r="E2305" s="837" t="s">
        <v>6</v>
      </c>
      <c r="F2305" s="837" t="s">
        <v>6</v>
      </c>
    </row>
    <row r="2306" spans="2:6" ht="13.5" thickBot="1" x14ac:dyDescent="0.25">
      <c r="B2306" s="828" t="s">
        <v>8</v>
      </c>
      <c r="C2306" s="860">
        <v>1</v>
      </c>
      <c r="D2306" s="860">
        <v>0</v>
      </c>
      <c r="E2306" s="860">
        <v>0</v>
      </c>
      <c r="F2306" s="860">
        <v>0</v>
      </c>
    </row>
    <row r="2307" spans="2:6" ht="13.5" thickBot="1" x14ac:dyDescent="0.25">
      <c r="B2307" s="828" t="s">
        <v>14</v>
      </c>
      <c r="C2307" s="840">
        <v>1719</v>
      </c>
      <c r="D2307" s="839">
        <v>0</v>
      </c>
      <c r="E2307" s="839">
        <f>E2321</f>
        <v>0</v>
      </c>
      <c r="F2307" s="839">
        <f>F2321</f>
        <v>0</v>
      </c>
    </row>
    <row r="2308" spans="2:6" ht="13.5" thickBot="1" x14ac:dyDescent="0.25">
      <c r="B2308" s="828" t="s">
        <v>20</v>
      </c>
      <c r="C2308" s="839">
        <f>C2307/C2306</f>
        <v>1719</v>
      </c>
      <c r="D2308" s="839" t="e">
        <f>D2307/D2306</f>
        <v>#DIV/0!</v>
      </c>
      <c r="E2308" s="839" t="e">
        <f>E2307/E2306</f>
        <v>#DIV/0!</v>
      </c>
      <c r="F2308" s="839" t="e">
        <f>F2307/F2306</f>
        <v>#DIV/0!</v>
      </c>
    </row>
    <row r="2309" spans="2:6" ht="13.5" thickBot="1" x14ac:dyDescent="0.25">
      <c r="B2309" s="828" t="s">
        <v>15</v>
      </c>
      <c r="C2309" s="841" t="s">
        <v>19</v>
      </c>
      <c r="D2309" s="842">
        <f>D2306/C2306-1</f>
        <v>-1</v>
      </c>
      <c r="E2309" s="842" t="e">
        <f t="shared" ref="E2309:F2311" si="84">E2306/D2306-1</f>
        <v>#DIV/0!</v>
      </c>
      <c r="F2309" s="842" t="e">
        <f t="shared" si="84"/>
        <v>#DIV/0!</v>
      </c>
    </row>
    <row r="2310" spans="2:6" ht="13.5" thickBot="1" x14ac:dyDescent="0.25">
      <c r="B2310" s="828" t="s">
        <v>16</v>
      </c>
      <c r="C2310" s="841" t="s">
        <v>19</v>
      </c>
      <c r="D2310" s="842">
        <f>D2307/C2307-1</f>
        <v>-1</v>
      </c>
      <c r="E2310" s="842" t="e">
        <f t="shared" si="84"/>
        <v>#DIV/0!</v>
      </c>
      <c r="F2310" s="842" t="e">
        <f t="shared" si="84"/>
        <v>#DIV/0!</v>
      </c>
    </row>
    <row r="2311" spans="2:6" ht="13.5" thickBot="1" x14ac:dyDescent="0.25">
      <c r="B2311" s="828" t="s">
        <v>17</v>
      </c>
      <c r="C2311" s="841" t="s">
        <v>19</v>
      </c>
      <c r="D2311" s="842" t="e">
        <f>D2308/C2308-1</f>
        <v>#DIV/0!</v>
      </c>
      <c r="E2311" s="842" t="e">
        <f t="shared" si="84"/>
        <v>#DIV/0!</v>
      </c>
      <c r="F2311" s="842" t="e">
        <f t="shared" si="84"/>
        <v>#DIV/0!</v>
      </c>
    </row>
    <row r="2312" spans="2:6" ht="13.5" thickBot="1" x14ac:dyDescent="0.25">
      <c r="B2312" s="1247" t="s">
        <v>1939</v>
      </c>
      <c r="C2312" s="1248"/>
      <c r="D2312" s="1248"/>
      <c r="E2312" s="1248"/>
      <c r="F2312" s="1249"/>
    </row>
    <row r="2313" spans="2:6" x14ac:dyDescent="0.2">
      <c r="B2313" s="1236"/>
      <c r="C2313" s="836">
        <v>2019</v>
      </c>
      <c r="D2313" s="836">
        <v>2020</v>
      </c>
      <c r="E2313" s="836">
        <v>2021</v>
      </c>
      <c r="F2313" s="836">
        <v>2022</v>
      </c>
    </row>
    <row r="2314" spans="2:6" ht="13.5" thickBot="1" x14ac:dyDescent="0.25">
      <c r="B2314" s="1237"/>
      <c r="C2314" s="837" t="s">
        <v>5</v>
      </c>
      <c r="D2314" s="837" t="s">
        <v>6</v>
      </c>
      <c r="E2314" s="837" t="s">
        <v>6</v>
      </c>
      <c r="F2314" s="837" t="s">
        <v>6</v>
      </c>
    </row>
    <row r="2315" spans="2:6" ht="13.5" thickBot="1" x14ac:dyDescent="0.25">
      <c r="B2315" s="905" t="s">
        <v>59</v>
      </c>
      <c r="C2315" s="844">
        <v>0</v>
      </c>
      <c r="D2315" s="844"/>
      <c r="E2315" s="844"/>
      <c r="F2315" s="844"/>
    </row>
    <row r="2316" spans="2:6" ht="13.5" thickBot="1" x14ac:dyDescent="0.25">
      <c r="B2316" s="879" t="s">
        <v>28</v>
      </c>
      <c r="C2316" s="844"/>
      <c r="D2316" s="844"/>
      <c r="E2316" s="844"/>
      <c r="F2316" s="844"/>
    </row>
    <row r="2317" spans="2:6" ht="13.5" thickBot="1" x14ac:dyDescent="0.25">
      <c r="B2317" s="879" t="s">
        <v>48</v>
      </c>
      <c r="C2317" s="844"/>
      <c r="D2317" s="844"/>
      <c r="E2317" s="844"/>
      <c r="F2317" s="844"/>
    </row>
    <row r="2318" spans="2:6" ht="13.5" thickBot="1" x14ac:dyDescent="0.25">
      <c r="B2318" s="879" t="s">
        <v>42</v>
      </c>
      <c r="C2318" s="844"/>
      <c r="D2318" s="844"/>
      <c r="E2318" s="844"/>
      <c r="F2318" s="844"/>
    </row>
    <row r="2319" spans="2:6" ht="13.5" thickBot="1" x14ac:dyDescent="0.25">
      <c r="B2319" s="879" t="s">
        <v>43</v>
      </c>
      <c r="C2319" s="844"/>
      <c r="D2319" s="844"/>
      <c r="E2319" s="844"/>
      <c r="F2319" s="844"/>
    </row>
    <row r="2320" spans="2:6" ht="13.5" thickBot="1" x14ac:dyDescent="0.25">
      <c r="B2320" s="905" t="s">
        <v>61</v>
      </c>
      <c r="C2320" s="844">
        <f>SUM(C2321:C2324)</f>
        <v>1719</v>
      </c>
      <c r="D2320" s="844">
        <f>SUM(D2321:D2324)</f>
        <v>0</v>
      </c>
      <c r="E2320" s="844">
        <f>SUM(E2321:E2324)</f>
        <v>0</v>
      </c>
      <c r="F2320" s="844">
        <f>SUM(F2321:F2324)</f>
        <v>0</v>
      </c>
    </row>
    <row r="2321" spans="2:6" ht="13.5" thickBot="1" x14ac:dyDescent="0.25">
      <c r="B2321" s="879" t="s">
        <v>28</v>
      </c>
      <c r="C2321" s="844">
        <v>1719</v>
      </c>
      <c r="D2321" s="844">
        <v>0</v>
      </c>
      <c r="E2321" s="844">
        <v>0</v>
      </c>
      <c r="F2321" s="844">
        <v>0</v>
      </c>
    </row>
    <row r="2322" spans="2:6" ht="13.5" thickBot="1" x14ac:dyDescent="0.25">
      <c r="B2322" s="879" t="s">
        <v>48</v>
      </c>
      <c r="C2322" s="846"/>
      <c r="D2322" s="844"/>
      <c r="E2322" s="844"/>
      <c r="F2322" s="844"/>
    </row>
    <row r="2323" spans="2:6" ht="13.5" thickBot="1" x14ac:dyDescent="0.25">
      <c r="B2323" s="879" t="s">
        <v>42</v>
      </c>
      <c r="C2323" s="846"/>
      <c r="D2323" s="844"/>
      <c r="E2323" s="844"/>
      <c r="F2323" s="844"/>
    </row>
    <row r="2324" spans="2:6" ht="13.5" thickBot="1" x14ac:dyDescent="0.25">
      <c r="B2324" s="879" t="s">
        <v>43</v>
      </c>
      <c r="C2324" s="846"/>
      <c r="D2324" s="844"/>
      <c r="E2324" s="844"/>
      <c r="F2324" s="844"/>
    </row>
    <row r="2325" spans="2:6" ht="13.5" thickBot="1" x14ac:dyDescent="0.25">
      <c r="B2325" s="921" t="s">
        <v>1940</v>
      </c>
      <c r="C2325" s="915">
        <f>C2321+C2315</f>
        <v>1719</v>
      </c>
      <c r="D2325" s="907">
        <f>D2321+D2315</f>
        <v>0</v>
      </c>
      <c r="E2325" s="907">
        <f>E2321+E2315</f>
        <v>0</v>
      </c>
      <c r="F2325" s="907">
        <f>F2321+F2315</f>
        <v>0</v>
      </c>
    </row>
    <row r="2326" spans="2:6" ht="48.75" thickBot="1" x14ac:dyDescent="0.25">
      <c r="B2326" s="858" t="s">
        <v>1941</v>
      </c>
      <c r="C2326" s="899" t="s">
        <v>1942</v>
      </c>
      <c r="D2326" s="899" t="s">
        <v>1943</v>
      </c>
      <c r="E2326" s="936"/>
      <c r="F2326" s="936"/>
    </row>
    <row r="2327" spans="2:6" ht="29.25" customHeight="1" thickBot="1" x14ac:dyDescent="0.25">
      <c r="B2327" s="828" t="s">
        <v>9</v>
      </c>
      <c r="C2327" s="1316" t="s">
        <v>1944</v>
      </c>
      <c r="D2327" s="1317"/>
      <c r="E2327" s="1317"/>
      <c r="F2327" s="1318"/>
    </row>
    <row r="2328" spans="2:6" ht="13.5" thickBot="1" x14ac:dyDescent="0.25">
      <c r="B2328" s="828" t="s">
        <v>13</v>
      </c>
      <c r="C2328" s="1244" t="s">
        <v>1140</v>
      </c>
      <c r="D2328" s="1245"/>
      <c r="E2328" s="1245"/>
      <c r="F2328" s="1246"/>
    </row>
    <row r="2329" spans="2:6" x14ac:dyDescent="0.2">
      <c r="B2329" s="1236"/>
      <c r="C2329" s="836">
        <v>2019</v>
      </c>
      <c r="D2329" s="836">
        <v>2020</v>
      </c>
      <c r="E2329" s="836">
        <v>2021</v>
      </c>
      <c r="F2329" s="836">
        <v>2022</v>
      </c>
    </row>
    <row r="2330" spans="2:6" ht="13.5" thickBot="1" x14ac:dyDescent="0.25">
      <c r="B2330" s="1237"/>
      <c r="C2330" s="837" t="s">
        <v>5</v>
      </c>
      <c r="D2330" s="837" t="s">
        <v>6</v>
      </c>
      <c r="E2330" s="837" t="s">
        <v>6</v>
      </c>
      <c r="F2330" s="837" t="s">
        <v>6</v>
      </c>
    </row>
    <row r="2331" spans="2:6" ht="13.5" thickBot="1" x14ac:dyDescent="0.25">
      <c r="B2331" s="828" t="s">
        <v>8</v>
      </c>
      <c r="C2331" s="860">
        <v>1</v>
      </c>
      <c r="D2331" s="860">
        <v>0</v>
      </c>
      <c r="E2331" s="860">
        <v>0</v>
      </c>
      <c r="F2331" s="860">
        <v>0</v>
      </c>
    </row>
    <row r="2332" spans="2:6" ht="13.5" thickBot="1" x14ac:dyDescent="0.25">
      <c r="B2332" s="828" t="s">
        <v>14</v>
      </c>
      <c r="C2332" s="840">
        <v>2286</v>
      </c>
      <c r="D2332" s="839">
        <v>0</v>
      </c>
      <c r="E2332" s="839">
        <f>E2346</f>
        <v>0</v>
      </c>
      <c r="F2332" s="839">
        <f>F2346</f>
        <v>0</v>
      </c>
    </row>
    <row r="2333" spans="2:6" ht="13.5" thickBot="1" x14ac:dyDescent="0.25">
      <c r="B2333" s="828" t="s">
        <v>20</v>
      </c>
      <c r="C2333" s="839">
        <f>C2332/C2331</f>
        <v>2286</v>
      </c>
      <c r="D2333" s="839" t="e">
        <f>D2332/D2331</f>
        <v>#DIV/0!</v>
      </c>
      <c r="E2333" s="839" t="e">
        <f>E2332/E2331</f>
        <v>#DIV/0!</v>
      </c>
      <c r="F2333" s="839" t="e">
        <f>F2332/F2331</f>
        <v>#DIV/0!</v>
      </c>
    </row>
    <row r="2334" spans="2:6" ht="13.5" thickBot="1" x14ac:dyDescent="0.25">
      <c r="B2334" s="828" t="s">
        <v>15</v>
      </c>
      <c r="C2334" s="841" t="s">
        <v>19</v>
      </c>
      <c r="D2334" s="842">
        <f>D2331/C2331-1</f>
        <v>-1</v>
      </c>
      <c r="E2334" s="842" t="e">
        <f t="shared" ref="E2334:F2336" si="85">E2331/D2331-1</f>
        <v>#DIV/0!</v>
      </c>
      <c r="F2334" s="842" t="e">
        <f t="shared" si="85"/>
        <v>#DIV/0!</v>
      </c>
    </row>
    <row r="2335" spans="2:6" ht="13.5" thickBot="1" x14ac:dyDescent="0.25">
      <c r="B2335" s="828" t="s">
        <v>16</v>
      </c>
      <c r="C2335" s="841" t="s">
        <v>19</v>
      </c>
      <c r="D2335" s="842">
        <f>D2332/C2332-1</f>
        <v>-1</v>
      </c>
      <c r="E2335" s="842" t="e">
        <f t="shared" si="85"/>
        <v>#DIV/0!</v>
      </c>
      <c r="F2335" s="842" t="e">
        <f t="shared" si="85"/>
        <v>#DIV/0!</v>
      </c>
    </row>
    <row r="2336" spans="2:6" ht="13.5" thickBot="1" x14ac:dyDescent="0.25">
      <c r="B2336" s="828" t="s">
        <v>17</v>
      </c>
      <c r="C2336" s="841" t="s">
        <v>19</v>
      </c>
      <c r="D2336" s="842" t="e">
        <f>D2333/C2333-1</f>
        <v>#DIV/0!</v>
      </c>
      <c r="E2336" s="842" t="e">
        <f t="shared" si="85"/>
        <v>#DIV/0!</v>
      </c>
      <c r="F2336" s="842" t="e">
        <f t="shared" si="85"/>
        <v>#DIV/0!</v>
      </c>
    </row>
    <row r="2337" spans="2:6" ht="13.5" thickBot="1" x14ac:dyDescent="0.25">
      <c r="B2337" s="1247" t="s">
        <v>1945</v>
      </c>
      <c r="C2337" s="1248"/>
      <c r="D2337" s="1248"/>
      <c r="E2337" s="1248"/>
      <c r="F2337" s="1249"/>
    </row>
    <row r="2338" spans="2:6" x14ac:dyDescent="0.2">
      <c r="B2338" s="1236"/>
      <c r="C2338" s="836">
        <v>2019</v>
      </c>
      <c r="D2338" s="836">
        <v>2020</v>
      </c>
      <c r="E2338" s="836">
        <v>2021</v>
      </c>
      <c r="F2338" s="836">
        <v>2022</v>
      </c>
    </row>
    <row r="2339" spans="2:6" ht="13.5" thickBot="1" x14ac:dyDescent="0.25">
      <c r="B2339" s="1237"/>
      <c r="C2339" s="837" t="s">
        <v>5</v>
      </c>
      <c r="D2339" s="837" t="s">
        <v>6</v>
      </c>
      <c r="E2339" s="837" t="s">
        <v>6</v>
      </c>
      <c r="F2339" s="837" t="s">
        <v>6</v>
      </c>
    </row>
    <row r="2340" spans="2:6" ht="13.5" thickBot="1" x14ac:dyDescent="0.25">
      <c r="B2340" s="905" t="s">
        <v>59</v>
      </c>
      <c r="C2340" s="844">
        <v>0</v>
      </c>
      <c r="D2340" s="844"/>
      <c r="E2340" s="844"/>
      <c r="F2340" s="844"/>
    </row>
    <row r="2341" spans="2:6" ht="13.5" thickBot="1" x14ac:dyDescent="0.25">
      <c r="B2341" s="879" t="s">
        <v>28</v>
      </c>
      <c r="C2341" s="844"/>
      <c r="D2341" s="844"/>
      <c r="E2341" s="844"/>
      <c r="F2341" s="844"/>
    </row>
    <row r="2342" spans="2:6" ht="13.5" thickBot="1" x14ac:dyDescent="0.25">
      <c r="B2342" s="879" t="s">
        <v>48</v>
      </c>
      <c r="C2342" s="844"/>
      <c r="D2342" s="844"/>
      <c r="E2342" s="844"/>
      <c r="F2342" s="844"/>
    </row>
    <row r="2343" spans="2:6" ht="13.5" thickBot="1" x14ac:dyDescent="0.25">
      <c r="B2343" s="879" t="s">
        <v>42</v>
      </c>
      <c r="C2343" s="844"/>
      <c r="D2343" s="844"/>
      <c r="E2343" s="844"/>
      <c r="F2343" s="844"/>
    </row>
    <row r="2344" spans="2:6" ht="13.5" thickBot="1" x14ac:dyDescent="0.25">
      <c r="B2344" s="879" t="s">
        <v>43</v>
      </c>
      <c r="C2344" s="844"/>
      <c r="D2344" s="844"/>
      <c r="E2344" s="844"/>
      <c r="F2344" s="844"/>
    </row>
    <row r="2345" spans="2:6" ht="13.5" thickBot="1" x14ac:dyDescent="0.25">
      <c r="B2345" s="905" t="s">
        <v>61</v>
      </c>
      <c r="C2345" s="844">
        <f>SUM(C2346:C2349)</f>
        <v>2286</v>
      </c>
      <c r="D2345" s="844">
        <f>SUM(D2346:D2349)</f>
        <v>0</v>
      </c>
      <c r="E2345" s="844">
        <f>SUM(E2346:E2349)</f>
        <v>0</v>
      </c>
      <c r="F2345" s="844">
        <f>SUM(F2346:F2349)</f>
        <v>0</v>
      </c>
    </row>
    <row r="2346" spans="2:6" ht="13.5" thickBot="1" x14ac:dyDescent="0.25">
      <c r="B2346" s="879" t="s">
        <v>28</v>
      </c>
      <c r="C2346" s="844">
        <v>2286</v>
      </c>
      <c r="D2346" s="844">
        <v>0</v>
      </c>
      <c r="E2346" s="844">
        <v>0</v>
      </c>
      <c r="F2346" s="844">
        <v>0</v>
      </c>
    </row>
    <row r="2347" spans="2:6" ht="13.5" thickBot="1" x14ac:dyDescent="0.25">
      <c r="B2347" s="879" t="s">
        <v>48</v>
      </c>
      <c r="C2347" s="846"/>
      <c r="D2347" s="844"/>
      <c r="E2347" s="844"/>
      <c r="F2347" s="844"/>
    </row>
    <row r="2348" spans="2:6" ht="13.5" thickBot="1" x14ac:dyDescent="0.25">
      <c r="B2348" s="879" t="s">
        <v>42</v>
      </c>
      <c r="C2348" s="846"/>
      <c r="D2348" s="844"/>
      <c r="E2348" s="844"/>
      <c r="F2348" s="844"/>
    </row>
    <row r="2349" spans="2:6" ht="13.5" thickBot="1" x14ac:dyDescent="0.25">
      <c r="B2349" s="879" t="s">
        <v>43</v>
      </c>
      <c r="C2349" s="846"/>
      <c r="D2349" s="844"/>
      <c r="E2349" s="844"/>
      <c r="F2349" s="844"/>
    </row>
    <row r="2350" spans="2:6" ht="13.5" thickBot="1" x14ac:dyDescent="0.25">
      <c r="B2350" s="921" t="s">
        <v>1946</v>
      </c>
      <c r="C2350" s="915">
        <f>C2346+C2340</f>
        <v>2286</v>
      </c>
      <c r="D2350" s="907">
        <f>D2346+D2340</f>
        <v>0</v>
      </c>
      <c r="E2350" s="907">
        <f>E2346+E2340</f>
        <v>0</v>
      </c>
      <c r="F2350" s="907">
        <f>F2346+F2340</f>
        <v>0</v>
      </c>
    </row>
    <row r="2351" spans="2:6" ht="36.75" thickBot="1" x14ac:dyDescent="0.25">
      <c r="B2351" s="858" t="s">
        <v>1947</v>
      </c>
      <c r="C2351" s="899" t="s">
        <v>1948</v>
      </c>
      <c r="D2351" s="899" t="s">
        <v>1949</v>
      </c>
      <c r="E2351" s="936"/>
      <c r="F2351" s="936"/>
    </row>
    <row r="2352" spans="2:6" ht="40.5" customHeight="1" thickBot="1" x14ac:dyDescent="0.25">
      <c r="B2352" s="828" t="s">
        <v>9</v>
      </c>
      <c r="C2352" s="1316" t="s">
        <v>1950</v>
      </c>
      <c r="D2352" s="1317"/>
      <c r="E2352" s="1317"/>
      <c r="F2352" s="1318"/>
    </row>
    <row r="2353" spans="2:6" ht="13.5" thickBot="1" x14ac:dyDescent="0.25">
      <c r="B2353" s="828" t="s">
        <v>13</v>
      </c>
      <c r="C2353" s="1244" t="s">
        <v>1211</v>
      </c>
      <c r="D2353" s="1245"/>
      <c r="E2353" s="1245"/>
      <c r="F2353" s="1246"/>
    </row>
    <row r="2354" spans="2:6" x14ac:dyDescent="0.2">
      <c r="B2354" s="1236"/>
      <c r="C2354" s="836">
        <v>2019</v>
      </c>
      <c r="D2354" s="836">
        <v>2020</v>
      </c>
      <c r="E2354" s="836">
        <v>2021</v>
      </c>
      <c r="F2354" s="836">
        <v>2022</v>
      </c>
    </row>
    <row r="2355" spans="2:6" ht="13.5" thickBot="1" x14ac:dyDescent="0.25">
      <c r="B2355" s="1237"/>
      <c r="C2355" s="837" t="s">
        <v>5</v>
      </c>
      <c r="D2355" s="837" t="s">
        <v>6</v>
      </c>
      <c r="E2355" s="837" t="s">
        <v>6</v>
      </c>
      <c r="F2355" s="837" t="s">
        <v>6</v>
      </c>
    </row>
    <row r="2356" spans="2:6" ht="13.5" thickBot="1" x14ac:dyDescent="0.25">
      <c r="B2356" s="828" t="s">
        <v>8</v>
      </c>
      <c r="C2356" s="860">
        <v>1</v>
      </c>
      <c r="D2356" s="860">
        <v>0</v>
      </c>
      <c r="E2356" s="860">
        <v>0</v>
      </c>
      <c r="F2356" s="860"/>
    </row>
    <row r="2357" spans="2:6" ht="13.5" thickBot="1" x14ac:dyDescent="0.25">
      <c r="B2357" s="828" t="s">
        <v>14</v>
      </c>
      <c r="C2357" s="840">
        <v>1141</v>
      </c>
      <c r="D2357" s="839">
        <v>0</v>
      </c>
      <c r="E2357" s="839">
        <f>E2371</f>
        <v>0</v>
      </c>
      <c r="F2357" s="839">
        <f>F2371</f>
        <v>0</v>
      </c>
    </row>
    <row r="2358" spans="2:6" ht="13.5" thickBot="1" x14ac:dyDescent="0.25">
      <c r="B2358" s="828" t="s">
        <v>20</v>
      </c>
      <c r="C2358" s="839">
        <f>C2357/C2356</f>
        <v>1141</v>
      </c>
      <c r="D2358" s="839" t="e">
        <f>D2357/D2356</f>
        <v>#DIV/0!</v>
      </c>
      <c r="E2358" s="839" t="e">
        <f>E2357/E2356</f>
        <v>#DIV/0!</v>
      </c>
      <c r="F2358" s="839" t="e">
        <f>F2357/F2356</f>
        <v>#DIV/0!</v>
      </c>
    </row>
    <row r="2359" spans="2:6" ht="13.5" thickBot="1" x14ac:dyDescent="0.25">
      <c r="B2359" s="828" t="s">
        <v>15</v>
      </c>
      <c r="C2359" s="841" t="s">
        <v>19</v>
      </c>
      <c r="D2359" s="842">
        <f>D2356/C2356-1</f>
        <v>-1</v>
      </c>
      <c r="E2359" s="842" t="e">
        <f t="shared" ref="E2359:F2361" si="86">E2356/D2356-1</f>
        <v>#DIV/0!</v>
      </c>
      <c r="F2359" s="842" t="e">
        <f t="shared" si="86"/>
        <v>#DIV/0!</v>
      </c>
    </row>
    <row r="2360" spans="2:6" ht="13.5" thickBot="1" x14ac:dyDescent="0.25">
      <c r="B2360" s="828" t="s">
        <v>16</v>
      </c>
      <c r="C2360" s="841" t="s">
        <v>19</v>
      </c>
      <c r="D2360" s="842">
        <f>D2357/C2357-1</f>
        <v>-1</v>
      </c>
      <c r="E2360" s="842" t="e">
        <f t="shared" si="86"/>
        <v>#DIV/0!</v>
      </c>
      <c r="F2360" s="842" t="e">
        <f t="shared" si="86"/>
        <v>#DIV/0!</v>
      </c>
    </row>
    <row r="2361" spans="2:6" ht="13.5" thickBot="1" x14ac:dyDescent="0.25">
      <c r="B2361" s="828" t="s">
        <v>17</v>
      </c>
      <c r="C2361" s="841" t="s">
        <v>19</v>
      </c>
      <c r="D2361" s="842" t="e">
        <f>D2358/C2358-1</f>
        <v>#DIV/0!</v>
      </c>
      <c r="E2361" s="842" t="e">
        <f t="shared" si="86"/>
        <v>#DIV/0!</v>
      </c>
      <c r="F2361" s="842" t="e">
        <f t="shared" si="86"/>
        <v>#DIV/0!</v>
      </c>
    </row>
    <row r="2362" spans="2:6" ht="13.5" thickBot="1" x14ac:dyDescent="0.25">
      <c r="B2362" s="1247" t="s">
        <v>1951</v>
      </c>
      <c r="C2362" s="1248"/>
      <c r="D2362" s="1248"/>
      <c r="E2362" s="1248"/>
      <c r="F2362" s="1249"/>
    </row>
    <row r="2363" spans="2:6" x14ac:dyDescent="0.2">
      <c r="B2363" s="1236"/>
      <c r="C2363" s="836">
        <v>2019</v>
      </c>
      <c r="D2363" s="836">
        <v>2020</v>
      </c>
      <c r="E2363" s="836">
        <v>2021</v>
      </c>
      <c r="F2363" s="836">
        <v>2022</v>
      </c>
    </row>
    <row r="2364" spans="2:6" ht="13.5" thickBot="1" x14ac:dyDescent="0.25">
      <c r="B2364" s="1237"/>
      <c r="C2364" s="837" t="s">
        <v>5</v>
      </c>
      <c r="D2364" s="837" t="s">
        <v>6</v>
      </c>
      <c r="E2364" s="837" t="s">
        <v>6</v>
      </c>
      <c r="F2364" s="837" t="s">
        <v>6</v>
      </c>
    </row>
    <row r="2365" spans="2:6" ht="13.5" thickBot="1" x14ac:dyDescent="0.25">
      <c r="B2365" s="905" t="s">
        <v>59</v>
      </c>
      <c r="C2365" s="844">
        <v>0</v>
      </c>
      <c r="D2365" s="844"/>
      <c r="E2365" s="844"/>
      <c r="F2365" s="844"/>
    </row>
    <row r="2366" spans="2:6" ht="13.5" thickBot="1" x14ac:dyDescent="0.25">
      <c r="B2366" s="879" t="s">
        <v>28</v>
      </c>
      <c r="C2366" s="844"/>
      <c r="D2366" s="844"/>
      <c r="E2366" s="844"/>
      <c r="F2366" s="844"/>
    </row>
    <row r="2367" spans="2:6" ht="13.5" thickBot="1" x14ac:dyDescent="0.25">
      <c r="B2367" s="879" t="s">
        <v>48</v>
      </c>
      <c r="C2367" s="844"/>
      <c r="D2367" s="844"/>
      <c r="E2367" s="844"/>
      <c r="F2367" s="844"/>
    </row>
    <row r="2368" spans="2:6" ht="13.5" thickBot="1" x14ac:dyDescent="0.25">
      <c r="B2368" s="879" t="s">
        <v>42</v>
      </c>
      <c r="C2368" s="844"/>
      <c r="D2368" s="844"/>
      <c r="E2368" s="844"/>
      <c r="F2368" s="844"/>
    </row>
    <row r="2369" spans="2:6" ht="13.5" thickBot="1" x14ac:dyDescent="0.25">
      <c r="B2369" s="879" t="s">
        <v>43</v>
      </c>
      <c r="C2369" s="844"/>
      <c r="D2369" s="844"/>
      <c r="E2369" s="844"/>
      <c r="F2369" s="844"/>
    </row>
    <row r="2370" spans="2:6" ht="13.5" thickBot="1" x14ac:dyDescent="0.25">
      <c r="B2370" s="905" t="s">
        <v>61</v>
      </c>
      <c r="C2370" s="844">
        <f>SUM(C2371:C2374)</f>
        <v>1141</v>
      </c>
      <c r="D2370" s="844">
        <f>SUM(D2371:D2374)</f>
        <v>0</v>
      </c>
      <c r="E2370" s="844">
        <f>SUM(E2371:E2374)</f>
        <v>0</v>
      </c>
      <c r="F2370" s="844">
        <f>SUM(F2371:F2374)</f>
        <v>0</v>
      </c>
    </row>
    <row r="2371" spans="2:6" ht="13.5" thickBot="1" x14ac:dyDescent="0.25">
      <c r="B2371" s="879" t="s">
        <v>28</v>
      </c>
      <c r="C2371" s="844">
        <v>1141</v>
      </c>
      <c r="D2371" s="844">
        <v>0</v>
      </c>
      <c r="E2371" s="844">
        <v>0</v>
      </c>
      <c r="F2371" s="844">
        <v>0</v>
      </c>
    </row>
    <row r="2372" spans="2:6" ht="13.5" thickBot="1" x14ac:dyDescent="0.25">
      <c r="B2372" s="879" t="s">
        <v>48</v>
      </c>
      <c r="C2372" s="844"/>
      <c r="D2372" s="844"/>
      <c r="E2372" s="844"/>
      <c r="F2372" s="844"/>
    </row>
    <row r="2373" spans="2:6" ht="13.5" thickBot="1" x14ac:dyDescent="0.25">
      <c r="B2373" s="879" t="s">
        <v>42</v>
      </c>
      <c r="C2373" s="844"/>
      <c r="D2373" s="844"/>
      <c r="E2373" s="844"/>
      <c r="F2373" s="844"/>
    </row>
    <row r="2374" spans="2:6" ht="13.5" thickBot="1" x14ac:dyDescent="0.25">
      <c r="B2374" s="879" t="s">
        <v>43</v>
      </c>
      <c r="C2374" s="844"/>
      <c r="D2374" s="844"/>
      <c r="E2374" s="844"/>
      <c r="F2374" s="844"/>
    </row>
    <row r="2375" spans="2:6" ht="13.5" thickBot="1" x14ac:dyDescent="0.25">
      <c r="B2375" s="921" t="s">
        <v>1952</v>
      </c>
      <c r="C2375" s="915">
        <f>C2371+C2365</f>
        <v>1141</v>
      </c>
      <c r="D2375" s="907">
        <f>D2371+D2365</f>
        <v>0</v>
      </c>
      <c r="E2375" s="907">
        <f>E2371+E2365</f>
        <v>0</v>
      </c>
      <c r="F2375" s="907">
        <f>F2371+F2365</f>
        <v>0</v>
      </c>
    </row>
    <row r="2376" spans="2:6" ht="48.75" thickBot="1" x14ac:dyDescent="0.25">
      <c r="B2376" s="858" t="s">
        <v>1953</v>
      </c>
      <c r="C2376" s="899" t="s">
        <v>1954</v>
      </c>
      <c r="D2376" s="899" t="s">
        <v>1955</v>
      </c>
      <c r="E2376" s="936"/>
      <c r="F2376" s="936"/>
    </row>
    <row r="2377" spans="2:6" ht="39" customHeight="1" thickBot="1" x14ac:dyDescent="0.25">
      <c r="B2377" s="828" t="s">
        <v>9</v>
      </c>
      <c r="C2377" s="1316" t="s">
        <v>1956</v>
      </c>
      <c r="D2377" s="1317"/>
      <c r="E2377" s="1317"/>
      <c r="F2377" s="1318"/>
    </row>
    <row r="2378" spans="2:6" ht="13.5" thickBot="1" x14ac:dyDescent="0.25">
      <c r="B2378" s="828" t="s">
        <v>13</v>
      </c>
      <c r="C2378" s="1244" t="s">
        <v>1211</v>
      </c>
      <c r="D2378" s="1245"/>
      <c r="E2378" s="1245"/>
      <c r="F2378" s="1246"/>
    </row>
    <row r="2379" spans="2:6" x14ac:dyDescent="0.2">
      <c r="B2379" s="1236"/>
      <c r="C2379" s="836">
        <v>2019</v>
      </c>
      <c r="D2379" s="836">
        <v>2020</v>
      </c>
      <c r="E2379" s="836">
        <v>2021</v>
      </c>
      <c r="F2379" s="836">
        <v>2022</v>
      </c>
    </row>
    <row r="2380" spans="2:6" ht="13.5" thickBot="1" x14ac:dyDescent="0.25">
      <c r="B2380" s="1237"/>
      <c r="C2380" s="837" t="s">
        <v>5</v>
      </c>
      <c r="D2380" s="837" t="s">
        <v>6</v>
      </c>
      <c r="E2380" s="837" t="s">
        <v>6</v>
      </c>
      <c r="F2380" s="837" t="s">
        <v>6</v>
      </c>
    </row>
    <row r="2381" spans="2:6" ht="13.5" thickBot="1" x14ac:dyDescent="0.25">
      <c r="B2381" s="828" t="s">
        <v>8</v>
      </c>
      <c r="C2381" s="860">
        <v>1</v>
      </c>
      <c r="D2381" s="860">
        <v>0</v>
      </c>
      <c r="E2381" s="860">
        <v>0</v>
      </c>
      <c r="F2381" s="860"/>
    </row>
    <row r="2382" spans="2:6" ht="13.5" thickBot="1" x14ac:dyDescent="0.25">
      <c r="B2382" s="828" t="s">
        <v>14</v>
      </c>
      <c r="C2382" s="840">
        <v>1749</v>
      </c>
      <c r="D2382" s="839">
        <v>0</v>
      </c>
      <c r="E2382" s="839">
        <f>E2396</f>
        <v>0</v>
      </c>
      <c r="F2382" s="839">
        <f>F2396</f>
        <v>0</v>
      </c>
    </row>
    <row r="2383" spans="2:6" ht="13.5" thickBot="1" x14ac:dyDescent="0.25">
      <c r="B2383" s="828" t="s">
        <v>20</v>
      </c>
      <c r="C2383" s="839">
        <f>C2382/C2381</f>
        <v>1749</v>
      </c>
      <c r="D2383" s="839" t="e">
        <f>D2382/D2381</f>
        <v>#DIV/0!</v>
      </c>
      <c r="E2383" s="839" t="e">
        <f>E2382/E2381</f>
        <v>#DIV/0!</v>
      </c>
      <c r="F2383" s="839" t="e">
        <f>F2382/F2381</f>
        <v>#DIV/0!</v>
      </c>
    </row>
    <row r="2384" spans="2:6" ht="13.5" thickBot="1" x14ac:dyDescent="0.25">
      <c r="B2384" s="828" t="s">
        <v>15</v>
      </c>
      <c r="C2384" s="841" t="s">
        <v>19</v>
      </c>
      <c r="D2384" s="842">
        <f>D2381/C2381-1</f>
        <v>-1</v>
      </c>
      <c r="E2384" s="842" t="e">
        <f t="shared" ref="E2384:F2386" si="87">E2381/D2381-1</f>
        <v>#DIV/0!</v>
      </c>
      <c r="F2384" s="842" t="e">
        <f t="shared" si="87"/>
        <v>#DIV/0!</v>
      </c>
    </row>
    <row r="2385" spans="2:6" ht="13.5" thickBot="1" x14ac:dyDescent="0.25">
      <c r="B2385" s="828" t="s">
        <v>16</v>
      </c>
      <c r="C2385" s="841" t="s">
        <v>19</v>
      </c>
      <c r="D2385" s="842">
        <f>D2382/C2382-1</f>
        <v>-1</v>
      </c>
      <c r="E2385" s="842" t="e">
        <f t="shared" si="87"/>
        <v>#DIV/0!</v>
      </c>
      <c r="F2385" s="842" t="e">
        <f t="shared" si="87"/>
        <v>#DIV/0!</v>
      </c>
    </row>
    <row r="2386" spans="2:6" ht="13.5" thickBot="1" x14ac:dyDescent="0.25">
      <c r="B2386" s="828" t="s">
        <v>17</v>
      </c>
      <c r="C2386" s="841" t="s">
        <v>19</v>
      </c>
      <c r="D2386" s="842" t="e">
        <f>D2383/C2383-1</f>
        <v>#DIV/0!</v>
      </c>
      <c r="E2386" s="842" t="e">
        <f t="shared" si="87"/>
        <v>#DIV/0!</v>
      </c>
      <c r="F2386" s="842" t="e">
        <f t="shared" si="87"/>
        <v>#DIV/0!</v>
      </c>
    </row>
    <row r="2387" spans="2:6" ht="13.5" thickBot="1" x14ac:dyDescent="0.25">
      <c r="B2387" s="1247" t="s">
        <v>1957</v>
      </c>
      <c r="C2387" s="1248"/>
      <c r="D2387" s="1248"/>
      <c r="E2387" s="1248"/>
      <c r="F2387" s="1249"/>
    </row>
    <row r="2388" spans="2:6" x14ac:dyDescent="0.2">
      <c r="B2388" s="1236"/>
      <c r="C2388" s="836">
        <v>2019</v>
      </c>
      <c r="D2388" s="836">
        <v>2020</v>
      </c>
      <c r="E2388" s="836">
        <v>2021</v>
      </c>
      <c r="F2388" s="836">
        <v>2022</v>
      </c>
    </row>
    <row r="2389" spans="2:6" ht="13.5" thickBot="1" x14ac:dyDescent="0.25">
      <c r="B2389" s="1237"/>
      <c r="C2389" s="837" t="s">
        <v>5</v>
      </c>
      <c r="D2389" s="837" t="s">
        <v>6</v>
      </c>
      <c r="E2389" s="837" t="s">
        <v>6</v>
      </c>
      <c r="F2389" s="837" t="s">
        <v>6</v>
      </c>
    </row>
    <row r="2390" spans="2:6" ht="13.5" thickBot="1" x14ac:dyDescent="0.25">
      <c r="B2390" s="905" t="s">
        <v>59</v>
      </c>
      <c r="C2390" s="844">
        <v>0</v>
      </c>
      <c r="D2390" s="844"/>
      <c r="E2390" s="844"/>
      <c r="F2390" s="844"/>
    </row>
    <row r="2391" spans="2:6" ht="13.5" thickBot="1" x14ac:dyDescent="0.25">
      <c r="B2391" s="879" t="s">
        <v>28</v>
      </c>
      <c r="C2391" s="844"/>
      <c r="D2391" s="844"/>
      <c r="E2391" s="844"/>
      <c r="F2391" s="844"/>
    </row>
    <row r="2392" spans="2:6" ht="13.5" thickBot="1" x14ac:dyDescent="0.25">
      <c r="B2392" s="879" t="s">
        <v>48</v>
      </c>
      <c r="C2392" s="844"/>
      <c r="D2392" s="844"/>
      <c r="E2392" s="844"/>
      <c r="F2392" s="844"/>
    </row>
    <row r="2393" spans="2:6" ht="13.5" thickBot="1" x14ac:dyDescent="0.25">
      <c r="B2393" s="879" t="s">
        <v>42</v>
      </c>
      <c r="C2393" s="844"/>
      <c r="D2393" s="844"/>
      <c r="E2393" s="844"/>
      <c r="F2393" s="844"/>
    </row>
    <row r="2394" spans="2:6" ht="13.5" thickBot="1" x14ac:dyDescent="0.25">
      <c r="B2394" s="879" t="s">
        <v>43</v>
      </c>
      <c r="C2394" s="844"/>
      <c r="D2394" s="844"/>
      <c r="E2394" s="844"/>
      <c r="F2394" s="844"/>
    </row>
    <row r="2395" spans="2:6" ht="13.5" thickBot="1" x14ac:dyDescent="0.25">
      <c r="B2395" s="905" t="s">
        <v>61</v>
      </c>
      <c r="C2395" s="844">
        <f>SUM(C2396:C2399)</f>
        <v>1749</v>
      </c>
      <c r="D2395" s="844">
        <f>SUM(D2396:D2399)</f>
        <v>0</v>
      </c>
      <c r="E2395" s="844">
        <f>SUM(E2396:E2399)</f>
        <v>0</v>
      </c>
      <c r="F2395" s="844">
        <f>SUM(F2396:F2399)</f>
        <v>0</v>
      </c>
    </row>
    <row r="2396" spans="2:6" ht="13.5" thickBot="1" x14ac:dyDescent="0.25">
      <c r="B2396" s="879" t="s">
        <v>28</v>
      </c>
      <c r="C2396" s="844">
        <v>1749</v>
      </c>
      <c r="D2396" s="844">
        <v>0</v>
      </c>
      <c r="E2396" s="844">
        <v>0</v>
      </c>
      <c r="F2396" s="844">
        <v>0</v>
      </c>
    </row>
    <row r="2397" spans="2:6" ht="13.5" thickBot="1" x14ac:dyDescent="0.25">
      <c r="B2397" s="879" t="s">
        <v>48</v>
      </c>
      <c r="C2397" s="844"/>
      <c r="D2397" s="844"/>
      <c r="E2397" s="844"/>
      <c r="F2397" s="844"/>
    </row>
    <row r="2398" spans="2:6" ht="13.5" thickBot="1" x14ac:dyDescent="0.25">
      <c r="B2398" s="879" t="s">
        <v>42</v>
      </c>
      <c r="C2398" s="844"/>
      <c r="D2398" s="844"/>
      <c r="E2398" s="844"/>
      <c r="F2398" s="844"/>
    </row>
    <row r="2399" spans="2:6" ht="13.5" thickBot="1" x14ac:dyDescent="0.25">
      <c r="B2399" s="879" t="s">
        <v>43</v>
      </c>
      <c r="C2399" s="844"/>
      <c r="D2399" s="844"/>
      <c r="E2399" s="844"/>
      <c r="F2399" s="844"/>
    </row>
    <row r="2400" spans="2:6" ht="13.5" thickBot="1" x14ac:dyDescent="0.25">
      <c r="B2400" s="921" t="s">
        <v>1958</v>
      </c>
      <c r="C2400" s="915">
        <f>C2396+C2390</f>
        <v>1749</v>
      </c>
      <c r="D2400" s="907">
        <f>D2396+D2390</f>
        <v>0</v>
      </c>
      <c r="E2400" s="907">
        <f>E2396+E2390</f>
        <v>0</v>
      </c>
      <c r="F2400" s="907">
        <f>F2396+F2390</f>
        <v>0</v>
      </c>
    </row>
    <row r="2401" spans="2:6" ht="84.75" thickBot="1" x14ac:dyDescent="0.25">
      <c r="B2401" s="858" t="s">
        <v>1959</v>
      </c>
      <c r="C2401" s="899" t="s">
        <v>1960</v>
      </c>
      <c r="D2401" s="899" t="s">
        <v>1961</v>
      </c>
      <c r="E2401" s="936"/>
      <c r="F2401" s="936"/>
    </row>
    <row r="2402" spans="2:6" ht="36" customHeight="1" thickBot="1" x14ac:dyDescent="0.25">
      <c r="B2402" s="828" t="s">
        <v>9</v>
      </c>
      <c r="C2402" s="1316" t="s">
        <v>1962</v>
      </c>
      <c r="D2402" s="1317"/>
      <c r="E2402" s="1317"/>
      <c r="F2402" s="1318"/>
    </row>
    <row r="2403" spans="2:6" ht="13.5" thickBot="1" x14ac:dyDescent="0.25">
      <c r="B2403" s="828" t="s">
        <v>13</v>
      </c>
      <c r="C2403" s="1244" t="s">
        <v>1211</v>
      </c>
      <c r="D2403" s="1245"/>
      <c r="E2403" s="1245"/>
      <c r="F2403" s="1246"/>
    </row>
    <row r="2404" spans="2:6" x14ac:dyDescent="0.2">
      <c r="B2404" s="1236"/>
      <c r="C2404" s="836">
        <v>2019</v>
      </c>
      <c r="D2404" s="836">
        <v>2020</v>
      </c>
      <c r="E2404" s="836">
        <v>2021</v>
      </c>
      <c r="F2404" s="836">
        <v>2022</v>
      </c>
    </row>
    <row r="2405" spans="2:6" ht="13.5" thickBot="1" x14ac:dyDescent="0.25">
      <c r="B2405" s="1237"/>
      <c r="C2405" s="837" t="s">
        <v>5</v>
      </c>
      <c r="D2405" s="837" t="s">
        <v>6</v>
      </c>
      <c r="E2405" s="837" t="s">
        <v>6</v>
      </c>
      <c r="F2405" s="837" t="s">
        <v>6</v>
      </c>
    </row>
    <row r="2406" spans="2:6" ht="13.5" thickBot="1" x14ac:dyDescent="0.25">
      <c r="B2406" s="828" t="s">
        <v>8</v>
      </c>
      <c r="C2406" s="860">
        <v>1</v>
      </c>
      <c r="D2406" s="860">
        <v>1</v>
      </c>
      <c r="E2406" s="860">
        <v>0</v>
      </c>
      <c r="F2406" s="860"/>
    </row>
    <row r="2407" spans="2:6" ht="13.5" thickBot="1" x14ac:dyDescent="0.25">
      <c r="B2407" s="828" t="s">
        <v>14</v>
      </c>
      <c r="C2407" s="840">
        <v>1784</v>
      </c>
      <c r="D2407" s="839">
        <v>1407</v>
      </c>
      <c r="E2407" s="839">
        <v>0</v>
      </c>
      <c r="F2407" s="839">
        <f>F2421</f>
        <v>0</v>
      </c>
    </row>
    <row r="2408" spans="2:6" ht="13.5" thickBot="1" x14ac:dyDescent="0.25">
      <c r="B2408" s="828" t="s">
        <v>20</v>
      </c>
      <c r="C2408" s="839">
        <f>C2407/C2406</f>
        <v>1784</v>
      </c>
      <c r="D2408" s="839">
        <f>D2407/D2406</f>
        <v>1407</v>
      </c>
      <c r="E2408" s="839" t="e">
        <f>E2407/E2406</f>
        <v>#DIV/0!</v>
      </c>
      <c r="F2408" s="839" t="e">
        <f>F2407/F2406</f>
        <v>#DIV/0!</v>
      </c>
    </row>
    <row r="2409" spans="2:6" ht="13.5" thickBot="1" x14ac:dyDescent="0.25">
      <c r="B2409" s="828" t="s">
        <v>15</v>
      </c>
      <c r="C2409" s="841" t="s">
        <v>19</v>
      </c>
      <c r="D2409" s="842">
        <f>D2406/C2406-1</f>
        <v>0</v>
      </c>
      <c r="E2409" s="842">
        <f t="shared" ref="E2409:F2411" si="88">E2406/D2406-1</f>
        <v>-1</v>
      </c>
      <c r="F2409" s="842" t="e">
        <f t="shared" si="88"/>
        <v>#DIV/0!</v>
      </c>
    </row>
    <row r="2410" spans="2:6" ht="13.5" thickBot="1" x14ac:dyDescent="0.25">
      <c r="B2410" s="828" t="s">
        <v>16</v>
      </c>
      <c r="C2410" s="841" t="s">
        <v>19</v>
      </c>
      <c r="D2410" s="842">
        <f>D2407/C2407-1</f>
        <v>-0.21132286995515692</v>
      </c>
      <c r="E2410" s="842">
        <f t="shared" si="88"/>
        <v>-1</v>
      </c>
      <c r="F2410" s="842" t="e">
        <f t="shared" si="88"/>
        <v>#DIV/0!</v>
      </c>
    </row>
    <row r="2411" spans="2:6" ht="13.5" thickBot="1" x14ac:dyDescent="0.25">
      <c r="B2411" s="828" t="s">
        <v>17</v>
      </c>
      <c r="C2411" s="841" t="s">
        <v>19</v>
      </c>
      <c r="D2411" s="842">
        <f>D2408/C2408-1</f>
        <v>-0.21132286995515692</v>
      </c>
      <c r="E2411" s="842" t="e">
        <f t="shared" si="88"/>
        <v>#DIV/0!</v>
      </c>
      <c r="F2411" s="842" t="e">
        <f t="shared" si="88"/>
        <v>#DIV/0!</v>
      </c>
    </row>
    <row r="2412" spans="2:6" ht="13.5" thickBot="1" x14ac:dyDescent="0.25">
      <c r="B2412" s="1247" t="s">
        <v>1963</v>
      </c>
      <c r="C2412" s="1248"/>
      <c r="D2412" s="1248"/>
      <c r="E2412" s="1248"/>
      <c r="F2412" s="1249"/>
    </row>
    <row r="2413" spans="2:6" x14ac:dyDescent="0.2">
      <c r="B2413" s="1236"/>
      <c r="C2413" s="836">
        <v>2019</v>
      </c>
      <c r="D2413" s="836">
        <v>2020</v>
      </c>
      <c r="E2413" s="836">
        <v>2021</v>
      </c>
      <c r="F2413" s="836">
        <v>2022</v>
      </c>
    </row>
    <row r="2414" spans="2:6" ht="13.5" thickBot="1" x14ac:dyDescent="0.25">
      <c r="B2414" s="1237"/>
      <c r="C2414" s="837" t="s">
        <v>5</v>
      </c>
      <c r="D2414" s="837" t="s">
        <v>6</v>
      </c>
      <c r="E2414" s="837" t="s">
        <v>6</v>
      </c>
      <c r="F2414" s="837" t="s">
        <v>6</v>
      </c>
    </row>
    <row r="2415" spans="2:6" ht="13.5" thickBot="1" x14ac:dyDescent="0.25">
      <c r="B2415" s="905" t="s">
        <v>59</v>
      </c>
      <c r="C2415" s="844">
        <v>0</v>
      </c>
      <c r="D2415" s="844"/>
      <c r="E2415" s="844"/>
      <c r="F2415" s="844"/>
    </row>
    <row r="2416" spans="2:6" ht="13.5" thickBot="1" x14ac:dyDescent="0.25">
      <c r="B2416" s="879" t="s">
        <v>28</v>
      </c>
      <c r="C2416" s="844"/>
      <c r="D2416" s="844"/>
      <c r="E2416" s="844"/>
      <c r="F2416" s="844"/>
    </row>
    <row r="2417" spans="2:6" ht="13.5" thickBot="1" x14ac:dyDescent="0.25">
      <c r="B2417" s="879" t="s">
        <v>48</v>
      </c>
      <c r="C2417" s="844"/>
      <c r="D2417" s="844"/>
      <c r="E2417" s="844"/>
      <c r="F2417" s="844"/>
    </row>
    <row r="2418" spans="2:6" ht="13.5" thickBot="1" x14ac:dyDescent="0.25">
      <c r="B2418" s="879" t="s">
        <v>42</v>
      </c>
      <c r="C2418" s="844"/>
      <c r="D2418" s="844"/>
      <c r="E2418" s="844"/>
      <c r="F2418" s="844"/>
    </row>
    <row r="2419" spans="2:6" ht="13.5" thickBot="1" x14ac:dyDescent="0.25">
      <c r="B2419" s="879" t="s">
        <v>43</v>
      </c>
      <c r="C2419" s="844"/>
      <c r="D2419" s="844"/>
      <c r="E2419" s="844"/>
      <c r="F2419" s="844"/>
    </row>
    <row r="2420" spans="2:6" ht="13.5" thickBot="1" x14ac:dyDescent="0.25">
      <c r="B2420" s="905" t="s">
        <v>61</v>
      </c>
      <c r="C2420" s="844">
        <f>SUM(C2421:C2424)</f>
        <v>1784</v>
      </c>
      <c r="D2420" s="844">
        <f>SUM(D2421:D2424)</f>
        <v>1407</v>
      </c>
      <c r="E2420" s="844">
        <f>SUM(E2421:E2424)</f>
        <v>0</v>
      </c>
      <c r="F2420" s="844">
        <f>SUM(F2421:F2424)</f>
        <v>0</v>
      </c>
    </row>
    <row r="2421" spans="2:6" ht="13.5" thickBot="1" x14ac:dyDescent="0.25">
      <c r="B2421" s="879" t="s">
        <v>28</v>
      </c>
      <c r="C2421" s="844">
        <v>1784</v>
      </c>
      <c r="D2421" s="844">
        <v>1407</v>
      </c>
      <c r="E2421" s="844">
        <v>0</v>
      </c>
      <c r="F2421" s="844">
        <v>0</v>
      </c>
    </row>
    <row r="2422" spans="2:6" ht="13.5" thickBot="1" x14ac:dyDescent="0.25">
      <c r="B2422" s="879" t="s">
        <v>48</v>
      </c>
      <c r="C2422" s="844"/>
      <c r="D2422" s="844"/>
      <c r="E2422" s="844"/>
      <c r="F2422" s="844"/>
    </row>
    <row r="2423" spans="2:6" ht="13.5" thickBot="1" x14ac:dyDescent="0.25">
      <c r="B2423" s="879" t="s">
        <v>42</v>
      </c>
      <c r="C2423" s="844"/>
      <c r="D2423" s="844"/>
      <c r="E2423" s="844"/>
      <c r="F2423" s="844"/>
    </row>
    <row r="2424" spans="2:6" ht="13.5" thickBot="1" x14ac:dyDescent="0.25">
      <c r="B2424" s="906" t="s">
        <v>43</v>
      </c>
      <c r="C2424" s="844"/>
      <c r="D2424" s="844"/>
      <c r="E2424" s="844"/>
      <c r="F2424" s="844"/>
    </row>
    <row r="2425" spans="2:6" ht="13.5" thickBot="1" x14ac:dyDescent="0.25">
      <c r="B2425" s="909" t="s">
        <v>1964</v>
      </c>
      <c r="C2425" s="915">
        <f>C2421+C2415</f>
        <v>1784</v>
      </c>
      <c r="D2425" s="907">
        <f>D2421+D2415</f>
        <v>1407</v>
      </c>
      <c r="E2425" s="907">
        <f>E2421+E2415</f>
        <v>0</v>
      </c>
      <c r="F2425" s="907">
        <f>F2421+F2415</f>
        <v>0</v>
      </c>
    </row>
    <row r="2426" spans="2:6" ht="60.75" thickBot="1" x14ac:dyDescent="0.25">
      <c r="B2426" s="858" t="s">
        <v>1965</v>
      </c>
      <c r="C2426" s="899" t="s">
        <v>1966</v>
      </c>
      <c r="D2426" s="899" t="s">
        <v>1967</v>
      </c>
      <c r="E2426" s="936"/>
      <c r="F2426" s="936"/>
    </row>
    <row r="2427" spans="2:6" ht="40.5" customHeight="1" thickBot="1" x14ac:dyDescent="0.25">
      <c r="B2427" s="828" t="s">
        <v>9</v>
      </c>
      <c r="C2427" s="1316" t="s">
        <v>1968</v>
      </c>
      <c r="D2427" s="1317"/>
      <c r="E2427" s="1317"/>
      <c r="F2427" s="1318"/>
    </row>
    <row r="2428" spans="2:6" ht="13.5" thickBot="1" x14ac:dyDescent="0.25">
      <c r="B2428" s="828" t="s">
        <v>13</v>
      </c>
      <c r="C2428" s="1244" t="s">
        <v>1140</v>
      </c>
      <c r="D2428" s="1245"/>
      <c r="E2428" s="1245"/>
      <c r="F2428" s="1246"/>
    </row>
    <row r="2429" spans="2:6" x14ac:dyDescent="0.2">
      <c r="B2429" s="1236"/>
      <c r="C2429" s="836">
        <v>2019</v>
      </c>
      <c r="D2429" s="836">
        <v>2020</v>
      </c>
      <c r="E2429" s="836">
        <v>2021</v>
      </c>
      <c r="F2429" s="836">
        <v>2022</v>
      </c>
    </row>
    <row r="2430" spans="2:6" ht="13.5" thickBot="1" x14ac:dyDescent="0.25">
      <c r="B2430" s="1237"/>
      <c r="C2430" s="837" t="s">
        <v>5</v>
      </c>
      <c r="D2430" s="837" t="s">
        <v>6</v>
      </c>
      <c r="E2430" s="837" t="s">
        <v>6</v>
      </c>
      <c r="F2430" s="837" t="s">
        <v>6</v>
      </c>
    </row>
    <row r="2431" spans="2:6" ht="13.5" thickBot="1" x14ac:dyDescent="0.25">
      <c r="B2431" s="828" t="s">
        <v>8</v>
      </c>
      <c r="C2431" s="860">
        <v>1</v>
      </c>
      <c r="D2431" s="860">
        <v>1</v>
      </c>
      <c r="E2431" s="860">
        <v>1</v>
      </c>
      <c r="F2431" s="860">
        <v>1</v>
      </c>
    </row>
    <row r="2432" spans="2:6" ht="13.5" thickBot="1" x14ac:dyDescent="0.25">
      <c r="B2432" s="828" t="s">
        <v>14</v>
      </c>
      <c r="C2432" s="840">
        <v>1200</v>
      </c>
      <c r="D2432" s="839">
        <v>1992</v>
      </c>
      <c r="E2432" s="839">
        <v>2162</v>
      </c>
      <c r="F2432" s="839">
        <v>1591</v>
      </c>
    </row>
    <row r="2433" spans="2:6" ht="13.5" thickBot="1" x14ac:dyDescent="0.25">
      <c r="B2433" s="828" t="s">
        <v>20</v>
      </c>
      <c r="C2433" s="839">
        <f>C2432/C2431</f>
        <v>1200</v>
      </c>
      <c r="D2433" s="839">
        <f>D2432/D2431</f>
        <v>1992</v>
      </c>
      <c r="E2433" s="839">
        <f>E2432/E2431</f>
        <v>2162</v>
      </c>
      <c r="F2433" s="839">
        <f>F2432/F2431</f>
        <v>1591</v>
      </c>
    </row>
    <row r="2434" spans="2:6" ht="13.5" thickBot="1" x14ac:dyDescent="0.25">
      <c r="B2434" s="828" t="s">
        <v>15</v>
      </c>
      <c r="C2434" s="841" t="s">
        <v>19</v>
      </c>
      <c r="D2434" s="842">
        <f>D2431/C2431-1</f>
        <v>0</v>
      </c>
      <c r="E2434" s="842">
        <f t="shared" ref="E2434:F2436" si="89">E2431/D2431-1</f>
        <v>0</v>
      </c>
      <c r="F2434" s="842">
        <f t="shared" si="89"/>
        <v>0</v>
      </c>
    </row>
    <row r="2435" spans="2:6" ht="13.5" thickBot="1" x14ac:dyDescent="0.25">
      <c r="B2435" s="828" t="s">
        <v>16</v>
      </c>
      <c r="C2435" s="841" t="s">
        <v>19</v>
      </c>
      <c r="D2435" s="842">
        <f>D2432/C2432-1</f>
        <v>0.65999999999999992</v>
      </c>
      <c r="E2435" s="842">
        <f t="shared" si="89"/>
        <v>8.5341365461847341E-2</v>
      </c>
      <c r="F2435" s="842">
        <f t="shared" si="89"/>
        <v>-0.26410730804810356</v>
      </c>
    </row>
    <row r="2436" spans="2:6" ht="13.5" thickBot="1" x14ac:dyDescent="0.25">
      <c r="B2436" s="828" t="s">
        <v>17</v>
      </c>
      <c r="C2436" s="841" t="s">
        <v>19</v>
      </c>
      <c r="D2436" s="842">
        <f>D2433/C2433-1</f>
        <v>0.65999999999999992</v>
      </c>
      <c r="E2436" s="842">
        <f t="shared" si="89"/>
        <v>8.5341365461847341E-2</v>
      </c>
      <c r="F2436" s="842">
        <f t="shared" si="89"/>
        <v>-0.26410730804810356</v>
      </c>
    </row>
    <row r="2437" spans="2:6" ht="13.5" thickBot="1" x14ac:dyDescent="0.25">
      <c r="B2437" s="1286" t="s">
        <v>1969</v>
      </c>
      <c r="C2437" s="1287"/>
      <c r="D2437" s="1287"/>
      <c r="E2437" s="1287"/>
      <c r="F2437" s="1315"/>
    </row>
    <row r="2438" spans="2:6" x14ac:dyDescent="0.2">
      <c r="B2438" s="1236"/>
      <c r="C2438" s="836">
        <v>2019</v>
      </c>
      <c r="D2438" s="836">
        <v>2020</v>
      </c>
      <c r="E2438" s="836">
        <v>2021</v>
      </c>
      <c r="F2438" s="836">
        <v>2022</v>
      </c>
    </row>
    <row r="2439" spans="2:6" ht="13.5" thickBot="1" x14ac:dyDescent="0.25">
      <c r="B2439" s="1237"/>
      <c r="C2439" s="837" t="s">
        <v>5</v>
      </c>
      <c r="D2439" s="837" t="s">
        <v>6</v>
      </c>
      <c r="E2439" s="837" t="s">
        <v>6</v>
      </c>
      <c r="F2439" s="837" t="s">
        <v>6</v>
      </c>
    </row>
    <row r="2440" spans="2:6" ht="13.5" thickBot="1" x14ac:dyDescent="0.25">
      <c r="B2440" s="905" t="s">
        <v>59</v>
      </c>
      <c r="C2440" s="844">
        <v>0</v>
      </c>
      <c r="D2440" s="844"/>
      <c r="E2440" s="844"/>
      <c r="F2440" s="844"/>
    </row>
    <row r="2441" spans="2:6" ht="13.5" thickBot="1" x14ac:dyDescent="0.25">
      <c r="B2441" s="879" t="s">
        <v>28</v>
      </c>
      <c r="C2441" s="844"/>
      <c r="D2441" s="844"/>
      <c r="E2441" s="844"/>
      <c r="F2441" s="844"/>
    </row>
    <row r="2442" spans="2:6" ht="13.5" thickBot="1" x14ac:dyDescent="0.25">
      <c r="B2442" s="879" t="s">
        <v>48</v>
      </c>
      <c r="C2442" s="844"/>
      <c r="D2442" s="844"/>
      <c r="E2442" s="844"/>
      <c r="F2442" s="844"/>
    </row>
    <row r="2443" spans="2:6" ht="13.5" thickBot="1" x14ac:dyDescent="0.25">
      <c r="B2443" s="879" t="s">
        <v>42</v>
      </c>
      <c r="C2443" s="844"/>
      <c r="D2443" s="844"/>
      <c r="E2443" s="844"/>
      <c r="F2443" s="844"/>
    </row>
    <row r="2444" spans="2:6" ht="13.5" thickBot="1" x14ac:dyDescent="0.25">
      <c r="B2444" s="879" t="s">
        <v>43</v>
      </c>
      <c r="C2444" s="844"/>
      <c r="D2444" s="844"/>
      <c r="E2444" s="844"/>
      <c r="F2444" s="844"/>
    </row>
    <row r="2445" spans="2:6" ht="13.5" thickBot="1" x14ac:dyDescent="0.25">
      <c r="B2445" s="933" t="s">
        <v>61</v>
      </c>
      <c r="C2445" s="844">
        <f>SUM(C2446:C2449)</f>
        <v>1200</v>
      </c>
      <c r="D2445" s="844">
        <f>SUM(D2446:D2449)</f>
        <v>1992</v>
      </c>
      <c r="E2445" s="844">
        <f>SUM(E2446:E2449)</f>
        <v>2162</v>
      </c>
      <c r="F2445" s="844">
        <f>SUM(F2446:F2449)</f>
        <v>1591</v>
      </c>
    </row>
    <row r="2446" spans="2:6" ht="13.5" thickBot="1" x14ac:dyDescent="0.25">
      <c r="B2446" s="934" t="s">
        <v>28</v>
      </c>
      <c r="C2446" s="844">
        <v>1200</v>
      </c>
      <c r="D2446" s="844">
        <v>1992</v>
      </c>
      <c r="E2446" s="844">
        <v>2162</v>
      </c>
      <c r="F2446" s="844">
        <v>1591</v>
      </c>
    </row>
    <row r="2447" spans="2:6" ht="13.5" thickBot="1" x14ac:dyDescent="0.25">
      <c r="B2447" s="934" t="s">
        <v>48</v>
      </c>
      <c r="C2447" s="844"/>
      <c r="D2447" s="844"/>
      <c r="E2447" s="844"/>
      <c r="F2447" s="844"/>
    </row>
    <row r="2448" spans="2:6" ht="13.5" thickBot="1" x14ac:dyDescent="0.25">
      <c r="B2448" s="934" t="s">
        <v>42</v>
      </c>
      <c r="C2448" s="844"/>
      <c r="D2448" s="844"/>
      <c r="E2448" s="844"/>
      <c r="F2448" s="844"/>
    </row>
    <row r="2449" spans="2:6" ht="13.5" thickBot="1" x14ac:dyDescent="0.25">
      <c r="B2449" s="934" t="s">
        <v>43</v>
      </c>
      <c r="C2449" s="844"/>
      <c r="D2449" s="844"/>
      <c r="E2449" s="844"/>
      <c r="F2449" s="844"/>
    </row>
    <row r="2450" spans="2:6" ht="13.5" thickBot="1" x14ac:dyDescent="0.25">
      <c r="B2450" s="909" t="s">
        <v>1970</v>
      </c>
      <c r="C2450" s="915">
        <f>C2446+C2440</f>
        <v>1200</v>
      </c>
      <c r="D2450" s="907">
        <f>D2446+D2440</f>
        <v>1992</v>
      </c>
      <c r="E2450" s="907">
        <f>E2446+E2440</f>
        <v>2162</v>
      </c>
      <c r="F2450" s="907">
        <f>F2446+F2440</f>
        <v>1591</v>
      </c>
    </row>
    <row r="2451" spans="2:6" ht="60.75" thickBot="1" x14ac:dyDescent="0.25">
      <c r="B2451" s="858" t="s">
        <v>1971</v>
      </c>
      <c r="C2451" s="943" t="s">
        <v>1972</v>
      </c>
      <c r="D2451" s="899" t="s">
        <v>1973</v>
      </c>
      <c r="E2451" s="936"/>
      <c r="F2451" s="936"/>
    </row>
    <row r="2452" spans="2:6" ht="43.5" customHeight="1" thickBot="1" x14ac:dyDescent="0.25">
      <c r="B2452" s="828" t="s">
        <v>9</v>
      </c>
      <c r="C2452" s="1316" t="s">
        <v>1974</v>
      </c>
      <c r="D2452" s="1317"/>
      <c r="E2452" s="1317"/>
      <c r="F2452" s="1318"/>
    </row>
    <row r="2453" spans="2:6" ht="13.5" thickBot="1" x14ac:dyDescent="0.25">
      <c r="B2453" s="828" t="s">
        <v>13</v>
      </c>
      <c r="C2453" s="1244" t="s">
        <v>1140</v>
      </c>
      <c r="D2453" s="1245"/>
      <c r="E2453" s="1245"/>
      <c r="F2453" s="1246"/>
    </row>
    <row r="2454" spans="2:6" x14ac:dyDescent="0.2">
      <c r="B2454" s="1236"/>
      <c r="C2454" s="836">
        <v>2019</v>
      </c>
      <c r="D2454" s="836">
        <v>2020</v>
      </c>
      <c r="E2454" s="836">
        <v>2021</v>
      </c>
      <c r="F2454" s="836">
        <v>2022</v>
      </c>
    </row>
    <row r="2455" spans="2:6" ht="13.5" thickBot="1" x14ac:dyDescent="0.25">
      <c r="B2455" s="1237"/>
      <c r="C2455" s="837" t="s">
        <v>5</v>
      </c>
      <c r="D2455" s="837" t="s">
        <v>6</v>
      </c>
      <c r="E2455" s="837" t="s">
        <v>6</v>
      </c>
      <c r="F2455" s="837" t="s">
        <v>6</v>
      </c>
    </row>
    <row r="2456" spans="2:6" ht="13.5" thickBot="1" x14ac:dyDescent="0.25">
      <c r="B2456" s="828" t="s">
        <v>8</v>
      </c>
      <c r="C2456" s="860">
        <v>1</v>
      </c>
      <c r="D2456" s="860">
        <v>1</v>
      </c>
      <c r="E2456" s="860">
        <v>0</v>
      </c>
      <c r="F2456" s="860"/>
    </row>
    <row r="2457" spans="2:6" ht="13.5" thickBot="1" x14ac:dyDescent="0.25">
      <c r="B2457" s="828" t="s">
        <v>14</v>
      </c>
      <c r="C2457" s="840">
        <v>1251</v>
      </c>
      <c r="D2457" s="839">
        <v>923</v>
      </c>
      <c r="E2457" s="839">
        <v>0</v>
      </c>
      <c r="F2457" s="839">
        <f>F2471</f>
        <v>0</v>
      </c>
    </row>
    <row r="2458" spans="2:6" ht="13.5" thickBot="1" x14ac:dyDescent="0.25">
      <c r="B2458" s="828" t="s">
        <v>20</v>
      </c>
      <c r="C2458" s="839">
        <f>C2457/C2456</f>
        <v>1251</v>
      </c>
      <c r="D2458" s="839">
        <f>D2457/D2456</f>
        <v>923</v>
      </c>
      <c r="E2458" s="839" t="e">
        <f>E2457/E2456</f>
        <v>#DIV/0!</v>
      </c>
      <c r="F2458" s="839" t="e">
        <f>F2457/F2456</f>
        <v>#DIV/0!</v>
      </c>
    </row>
    <row r="2459" spans="2:6" ht="13.5" thickBot="1" x14ac:dyDescent="0.25">
      <c r="B2459" s="828" t="s">
        <v>15</v>
      </c>
      <c r="C2459" s="841" t="s">
        <v>19</v>
      </c>
      <c r="D2459" s="842">
        <f>D2456/C2456-1</f>
        <v>0</v>
      </c>
      <c r="E2459" s="842">
        <f t="shared" ref="E2459:F2461" si="90">E2456/D2456-1</f>
        <v>-1</v>
      </c>
      <c r="F2459" s="842" t="e">
        <f t="shared" si="90"/>
        <v>#DIV/0!</v>
      </c>
    </row>
    <row r="2460" spans="2:6" ht="13.5" thickBot="1" x14ac:dyDescent="0.25">
      <c r="B2460" s="828" t="s">
        <v>16</v>
      </c>
      <c r="C2460" s="841" t="s">
        <v>19</v>
      </c>
      <c r="D2460" s="842">
        <f>D2457/C2457-1</f>
        <v>-0.26219024780175859</v>
      </c>
      <c r="E2460" s="842">
        <f t="shared" si="90"/>
        <v>-1</v>
      </c>
      <c r="F2460" s="842" t="e">
        <f t="shared" si="90"/>
        <v>#DIV/0!</v>
      </c>
    </row>
    <row r="2461" spans="2:6" ht="13.5" thickBot="1" x14ac:dyDescent="0.25">
      <c r="B2461" s="828" t="s">
        <v>17</v>
      </c>
      <c r="C2461" s="841" t="s">
        <v>19</v>
      </c>
      <c r="D2461" s="842">
        <f>D2458/C2458-1</f>
        <v>-0.26219024780175859</v>
      </c>
      <c r="E2461" s="842" t="e">
        <f t="shared" si="90"/>
        <v>#DIV/0!</v>
      </c>
      <c r="F2461" s="842" t="e">
        <f t="shared" si="90"/>
        <v>#DIV/0!</v>
      </c>
    </row>
    <row r="2462" spans="2:6" ht="13.5" thickBot="1" x14ac:dyDescent="0.25">
      <c r="B2462" s="1247" t="s">
        <v>1975</v>
      </c>
      <c r="C2462" s="1248"/>
      <c r="D2462" s="1248"/>
      <c r="E2462" s="1248"/>
      <c r="F2462" s="1249"/>
    </row>
    <row r="2463" spans="2:6" x14ac:dyDescent="0.2">
      <c r="B2463" s="1236"/>
      <c r="C2463" s="836">
        <v>2019</v>
      </c>
      <c r="D2463" s="836">
        <v>2020</v>
      </c>
      <c r="E2463" s="836">
        <v>2021</v>
      </c>
      <c r="F2463" s="836">
        <v>2022</v>
      </c>
    </row>
    <row r="2464" spans="2:6" ht="13.5" thickBot="1" x14ac:dyDescent="0.25">
      <c r="B2464" s="1237"/>
      <c r="C2464" s="837" t="s">
        <v>5</v>
      </c>
      <c r="D2464" s="837" t="s">
        <v>6</v>
      </c>
      <c r="E2464" s="837" t="s">
        <v>6</v>
      </c>
      <c r="F2464" s="837" t="s">
        <v>6</v>
      </c>
    </row>
    <row r="2465" spans="2:6" ht="13.5" thickBot="1" x14ac:dyDescent="0.25">
      <c r="B2465" s="905" t="s">
        <v>59</v>
      </c>
      <c r="C2465" s="844">
        <v>0</v>
      </c>
      <c r="D2465" s="844"/>
      <c r="E2465" s="844"/>
      <c r="F2465" s="844"/>
    </row>
    <row r="2466" spans="2:6" ht="13.5" thickBot="1" x14ac:dyDescent="0.25">
      <c r="B2466" s="879" t="s">
        <v>28</v>
      </c>
      <c r="C2466" s="844"/>
      <c r="D2466" s="844"/>
      <c r="E2466" s="844"/>
      <c r="F2466" s="844"/>
    </row>
    <row r="2467" spans="2:6" ht="13.5" thickBot="1" x14ac:dyDescent="0.25">
      <c r="B2467" s="879" t="s">
        <v>48</v>
      </c>
      <c r="C2467" s="844"/>
      <c r="D2467" s="844"/>
      <c r="E2467" s="844"/>
      <c r="F2467" s="844"/>
    </row>
    <row r="2468" spans="2:6" ht="13.5" thickBot="1" x14ac:dyDescent="0.25">
      <c r="B2468" s="879" t="s">
        <v>42</v>
      </c>
      <c r="C2468" s="844"/>
      <c r="D2468" s="844"/>
      <c r="E2468" s="844"/>
      <c r="F2468" s="844"/>
    </row>
    <row r="2469" spans="2:6" ht="13.5" thickBot="1" x14ac:dyDescent="0.25">
      <c r="B2469" s="879" t="s">
        <v>43</v>
      </c>
      <c r="C2469" s="844"/>
      <c r="D2469" s="844"/>
      <c r="E2469" s="844"/>
      <c r="F2469" s="844"/>
    </row>
    <row r="2470" spans="2:6" ht="13.5" thickBot="1" x14ac:dyDescent="0.25">
      <c r="B2470" s="905" t="s">
        <v>61</v>
      </c>
      <c r="C2470" s="844">
        <f>SUM(C2471:C2474)</f>
        <v>1251</v>
      </c>
      <c r="D2470" s="844">
        <f>SUM(D2471:D2474)</f>
        <v>923</v>
      </c>
      <c r="E2470" s="844">
        <f>SUM(E2471:E2474)</f>
        <v>0</v>
      </c>
      <c r="F2470" s="844">
        <f>SUM(F2471:F2474)</f>
        <v>0</v>
      </c>
    </row>
    <row r="2471" spans="2:6" ht="13.5" thickBot="1" x14ac:dyDescent="0.25">
      <c r="B2471" s="879" t="s">
        <v>28</v>
      </c>
      <c r="C2471" s="844">
        <v>1251</v>
      </c>
      <c r="D2471" s="844">
        <v>923</v>
      </c>
      <c r="E2471" s="844">
        <v>0</v>
      </c>
      <c r="F2471" s="844">
        <v>0</v>
      </c>
    </row>
    <row r="2472" spans="2:6" ht="13.5" thickBot="1" x14ac:dyDescent="0.25">
      <c r="B2472" s="906" t="s">
        <v>48</v>
      </c>
      <c r="C2472" s="844"/>
      <c r="D2472" s="844"/>
      <c r="E2472" s="844"/>
      <c r="F2472" s="844"/>
    </row>
    <row r="2473" spans="2:6" ht="13.5" thickBot="1" x14ac:dyDescent="0.25">
      <c r="B2473" s="934" t="s">
        <v>42</v>
      </c>
      <c r="C2473" s="844"/>
      <c r="D2473" s="844"/>
      <c r="E2473" s="844"/>
      <c r="F2473" s="844"/>
    </row>
    <row r="2474" spans="2:6" ht="13.5" thickBot="1" x14ac:dyDescent="0.25">
      <c r="B2474" s="934" t="s">
        <v>43</v>
      </c>
      <c r="C2474" s="844"/>
      <c r="D2474" s="844"/>
      <c r="E2474" s="844"/>
      <c r="F2474" s="844"/>
    </row>
    <row r="2475" spans="2:6" ht="13.5" thickBot="1" x14ac:dyDescent="0.25">
      <c r="B2475" s="909" t="s">
        <v>1976</v>
      </c>
      <c r="C2475" s="915">
        <f>C2471+C2465</f>
        <v>1251</v>
      </c>
      <c r="D2475" s="907">
        <f>D2471+D2465</f>
        <v>923</v>
      </c>
      <c r="E2475" s="907">
        <f>E2471+E2465</f>
        <v>0</v>
      </c>
      <c r="F2475" s="907">
        <f>F2471+F2465</f>
        <v>0</v>
      </c>
    </row>
    <row r="2476" spans="2:6" ht="36.75" thickBot="1" x14ac:dyDescent="0.25">
      <c r="B2476" s="858" t="s">
        <v>1977</v>
      </c>
      <c r="C2476" s="899" t="s">
        <v>1978</v>
      </c>
      <c r="D2476" s="899" t="s">
        <v>1979</v>
      </c>
      <c r="E2476" s="936"/>
      <c r="F2476" s="936"/>
    </row>
    <row r="2477" spans="2:6" ht="21" customHeight="1" thickBot="1" x14ac:dyDescent="0.25">
      <c r="B2477" s="828" t="s">
        <v>9</v>
      </c>
      <c r="C2477" s="1316" t="s">
        <v>1980</v>
      </c>
      <c r="D2477" s="1317"/>
      <c r="E2477" s="1317"/>
      <c r="F2477" s="1318"/>
    </row>
    <row r="2478" spans="2:6" ht="13.5" thickBot="1" x14ac:dyDescent="0.25">
      <c r="B2478" s="828" t="s">
        <v>13</v>
      </c>
      <c r="C2478" s="1244" t="s">
        <v>1211</v>
      </c>
      <c r="D2478" s="1245"/>
      <c r="E2478" s="1245"/>
      <c r="F2478" s="1246"/>
    </row>
    <row r="2479" spans="2:6" x14ac:dyDescent="0.2">
      <c r="B2479" s="1236"/>
      <c r="C2479" s="836">
        <v>2019</v>
      </c>
      <c r="D2479" s="836">
        <v>2020</v>
      </c>
      <c r="E2479" s="836">
        <v>2021</v>
      </c>
      <c r="F2479" s="836">
        <v>2022</v>
      </c>
    </row>
    <row r="2480" spans="2:6" ht="13.5" thickBot="1" x14ac:dyDescent="0.25">
      <c r="B2480" s="1237"/>
      <c r="C2480" s="837" t="s">
        <v>5</v>
      </c>
      <c r="D2480" s="837" t="s">
        <v>6</v>
      </c>
      <c r="E2480" s="837" t="s">
        <v>6</v>
      </c>
      <c r="F2480" s="837" t="s">
        <v>6</v>
      </c>
    </row>
    <row r="2481" spans="2:6" ht="13.5" thickBot="1" x14ac:dyDescent="0.25">
      <c r="B2481" s="828" t="s">
        <v>8</v>
      </c>
      <c r="C2481" s="860">
        <v>1</v>
      </c>
      <c r="D2481" s="860">
        <v>1</v>
      </c>
      <c r="E2481" s="860">
        <v>1</v>
      </c>
      <c r="F2481" s="860"/>
    </row>
    <row r="2482" spans="2:6" ht="13.5" thickBot="1" x14ac:dyDescent="0.25">
      <c r="B2482" s="828" t="s">
        <v>14</v>
      </c>
      <c r="C2482" s="840">
        <v>200</v>
      </c>
      <c r="D2482" s="839">
        <v>500</v>
      </c>
      <c r="E2482" s="839">
        <v>365</v>
      </c>
      <c r="F2482" s="839"/>
    </row>
    <row r="2483" spans="2:6" ht="13.5" thickBot="1" x14ac:dyDescent="0.25">
      <c r="B2483" s="828" t="s">
        <v>20</v>
      </c>
      <c r="C2483" s="839">
        <f>C2482/C2481</f>
        <v>200</v>
      </c>
      <c r="D2483" s="839">
        <f>D2482/D2481</f>
        <v>500</v>
      </c>
      <c r="E2483" s="839">
        <f>E2482/E2481</f>
        <v>365</v>
      </c>
      <c r="F2483" s="839" t="e">
        <f>F2482/F2481</f>
        <v>#DIV/0!</v>
      </c>
    </row>
    <row r="2484" spans="2:6" ht="13.5" thickBot="1" x14ac:dyDescent="0.25">
      <c r="B2484" s="828" t="s">
        <v>15</v>
      </c>
      <c r="C2484" s="841" t="s">
        <v>19</v>
      </c>
      <c r="D2484" s="842">
        <f>D2481/C2481-1</f>
        <v>0</v>
      </c>
      <c r="E2484" s="842">
        <f t="shared" ref="E2484:F2486" si="91">E2481/D2481-1</f>
        <v>0</v>
      </c>
      <c r="F2484" s="842">
        <f t="shared" si="91"/>
        <v>-1</v>
      </c>
    </row>
    <row r="2485" spans="2:6" ht="13.5" thickBot="1" x14ac:dyDescent="0.25">
      <c r="B2485" s="828" t="s">
        <v>16</v>
      </c>
      <c r="C2485" s="841" t="s">
        <v>19</v>
      </c>
      <c r="D2485" s="842">
        <f>D2482/C2482-1</f>
        <v>1.5</v>
      </c>
      <c r="E2485" s="842">
        <f t="shared" si="91"/>
        <v>-0.27</v>
      </c>
      <c r="F2485" s="842">
        <f t="shared" si="91"/>
        <v>-1</v>
      </c>
    </row>
    <row r="2486" spans="2:6" ht="13.5" thickBot="1" x14ac:dyDescent="0.25">
      <c r="B2486" s="828" t="s">
        <v>17</v>
      </c>
      <c r="C2486" s="841" t="s">
        <v>19</v>
      </c>
      <c r="D2486" s="842">
        <f>D2483/C2483-1</f>
        <v>1.5</v>
      </c>
      <c r="E2486" s="842">
        <f t="shared" si="91"/>
        <v>-0.27</v>
      </c>
      <c r="F2486" s="842" t="e">
        <f t="shared" si="91"/>
        <v>#DIV/0!</v>
      </c>
    </row>
    <row r="2487" spans="2:6" ht="13.5" thickBot="1" x14ac:dyDescent="0.25">
      <c r="B2487" s="1247" t="s">
        <v>1981</v>
      </c>
      <c r="C2487" s="1248"/>
      <c r="D2487" s="1248"/>
      <c r="E2487" s="1248"/>
      <c r="F2487" s="1249"/>
    </row>
    <row r="2488" spans="2:6" x14ac:dyDescent="0.2">
      <c r="B2488" s="1236"/>
      <c r="C2488" s="836">
        <v>2019</v>
      </c>
      <c r="D2488" s="836">
        <v>2020</v>
      </c>
      <c r="E2488" s="836">
        <v>2021</v>
      </c>
      <c r="F2488" s="836">
        <v>2022</v>
      </c>
    </row>
    <row r="2489" spans="2:6" ht="13.5" thickBot="1" x14ac:dyDescent="0.25">
      <c r="B2489" s="1237"/>
      <c r="C2489" s="837" t="s">
        <v>5</v>
      </c>
      <c r="D2489" s="837" t="s">
        <v>6</v>
      </c>
      <c r="E2489" s="837" t="s">
        <v>6</v>
      </c>
      <c r="F2489" s="837" t="s">
        <v>6</v>
      </c>
    </row>
    <row r="2490" spans="2:6" ht="13.5" thickBot="1" x14ac:dyDescent="0.25">
      <c r="B2490" s="905" t="s">
        <v>59</v>
      </c>
      <c r="C2490" s="844">
        <v>0</v>
      </c>
      <c r="D2490" s="844"/>
      <c r="E2490" s="844"/>
      <c r="F2490" s="844"/>
    </row>
    <row r="2491" spans="2:6" ht="13.5" thickBot="1" x14ac:dyDescent="0.25">
      <c r="B2491" s="879" t="s">
        <v>28</v>
      </c>
      <c r="C2491" s="844"/>
      <c r="D2491" s="844"/>
      <c r="E2491" s="844"/>
      <c r="F2491" s="844"/>
    </row>
    <row r="2492" spans="2:6" ht="13.5" thickBot="1" x14ac:dyDescent="0.25">
      <c r="B2492" s="879" t="s">
        <v>48</v>
      </c>
      <c r="C2492" s="844"/>
      <c r="D2492" s="844"/>
      <c r="E2492" s="844"/>
      <c r="F2492" s="844"/>
    </row>
    <row r="2493" spans="2:6" ht="13.5" thickBot="1" x14ac:dyDescent="0.25">
      <c r="B2493" s="879" t="s">
        <v>42</v>
      </c>
      <c r="C2493" s="844"/>
      <c r="D2493" s="844"/>
      <c r="E2493" s="844"/>
      <c r="F2493" s="844"/>
    </row>
    <row r="2494" spans="2:6" ht="13.5" thickBot="1" x14ac:dyDescent="0.25">
      <c r="B2494" s="879" t="s">
        <v>43</v>
      </c>
      <c r="C2494" s="844"/>
      <c r="D2494" s="844"/>
      <c r="E2494" s="844"/>
      <c r="F2494" s="844"/>
    </row>
    <row r="2495" spans="2:6" ht="13.5" thickBot="1" x14ac:dyDescent="0.25">
      <c r="B2495" s="905" t="s">
        <v>61</v>
      </c>
      <c r="C2495" s="844">
        <f>SUM(C2496:C2499)</f>
        <v>200</v>
      </c>
      <c r="D2495" s="844">
        <f>SUM(D2496:D2499)</f>
        <v>500</v>
      </c>
      <c r="E2495" s="844">
        <f>SUM(E2496:E2499)</f>
        <v>365</v>
      </c>
      <c r="F2495" s="844">
        <f>SUM(F2496:F2499)</f>
        <v>0</v>
      </c>
    </row>
    <row r="2496" spans="2:6" ht="13.5" thickBot="1" x14ac:dyDescent="0.25">
      <c r="B2496" s="879" t="s">
        <v>28</v>
      </c>
      <c r="C2496" s="844">
        <v>200</v>
      </c>
      <c r="D2496" s="844">
        <v>500</v>
      </c>
      <c r="E2496" s="844">
        <v>365</v>
      </c>
      <c r="F2496" s="844">
        <v>0</v>
      </c>
    </row>
    <row r="2497" spans="2:6" ht="13.5" thickBot="1" x14ac:dyDescent="0.25">
      <c r="B2497" s="879" t="s">
        <v>48</v>
      </c>
      <c r="C2497" s="846"/>
      <c r="D2497" s="844"/>
      <c r="E2497" s="844"/>
      <c r="F2497" s="844"/>
    </row>
    <row r="2498" spans="2:6" ht="13.5" thickBot="1" x14ac:dyDescent="0.25">
      <c r="B2498" s="879" t="s">
        <v>42</v>
      </c>
      <c r="C2498" s="846"/>
      <c r="D2498" s="844"/>
      <c r="E2498" s="844"/>
      <c r="F2498" s="844"/>
    </row>
    <row r="2499" spans="2:6" ht="13.5" thickBot="1" x14ac:dyDescent="0.25">
      <c r="B2499" s="879" t="s">
        <v>43</v>
      </c>
      <c r="C2499" s="846"/>
      <c r="D2499" s="844"/>
      <c r="E2499" s="844"/>
      <c r="F2499" s="844"/>
    </row>
    <row r="2500" spans="2:6" ht="13.5" thickBot="1" x14ac:dyDescent="0.25">
      <c r="B2500" s="921" t="s">
        <v>1982</v>
      </c>
      <c r="C2500" s="915">
        <f>C2496+C2490</f>
        <v>200</v>
      </c>
      <c r="D2500" s="907">
        <f>D2496+D2490</f>
        <v>500</v>
      </c>
      <c r="E2500" s="907">
        <f>E2496+E2490</f>
        <v>365</v>
      </c>
      <c r="F2500" s="907">
        <f>F2496+F2490</f>
        <v>0</v>
      </c>
    </row>
    <row r="2501" spans="2:6" ht="36.75" thickBot="1" x14ac:dyDescent="0.25">
      <c r="B2501" s="858" t="s">
        <v>1983</v>
      </c>
      <c r="C2501" s="899" t="s">
        <v>1984</v>
      </c>
      <c r="D2501" s="899" t="s">
        <v>1985</v>
      </c>
      <c r="E2501" s="936"/>
      <c r="F2501" s="936"/>
    </row>
    <row r="2502" spans="2:6" ht="39" customHeight="1" thickBot="1" x14ac:dyDescent="0.25">
      <c r="B2502" s="828" t="s">
        <v>9</v>
      </c>
      <c r="C2502" s="1316" t="s">
        <v>1986</v>
      </c>
      <c r="D2502" s="1317"/>
      <c r="E2502" s="1317"/>
      <c r="F2502" s="1318"/>
    </row>
    <row r="2503" spans="2:6" ht="13.5" thickBot="1" x14ac:dyDescent="0.25">
      <c r="B2503" s="828" t="s">
        <v>13</v>
      </c>
      <c r="C2503" s="1244" t="s">
        <v>1140</v>
      </c>
      <c r="D2503" s="1245"/>
      <c r="E2503" s="1245"/>
      <c r="F2503" s="1246"/>
    </row>
    <row r="2504" spans="2:6" x14ac:dyDescent="0.2">
      <c r="B2504" s="1236"/>
      <c r="C2504" s="836">
        <v>2019</v>
      </c>
      <c r="D2504" s="836">
        <v>2020</v>
      </c>
      <c r="E2504" s="836">
        <v>2021</v>
      </c>
      <c r="F2504" s="836">
        <v>2022</v>
      </c>
    </row>
    <row r="2505" spans="2:6" ht="13.5" thickBot="1" x14ac:dyDescent="0.25">
      <c r="B2505" s="1237"/>
      <c r="C2505" s="837" t="s">
        <v>5</v>
      </c>
      <c r="D2505" s="837" t="s">
        <v>6</v>
      </c>
      <c r="E2505" s="837" t="s">
        <v>6</v>
      </c>
      <c r="F2505" s="837" t="s">
        <v>6</v>
      </c>
    </row>
    <row r="2506" spans="2:6" ht="13.5" thickBot="1" x14ac:dyDescent="0.25">
      <c r="B2506" s="828" t="s">
        <v>8</v>
      </c>
      <c r="C2506" s="860">
        <v>1</v>
      </c>
      <c r="D2506" s="860">
        <v>1</v>
      </c>
      <c r="E2506" s="860"/>
      <c r="F2506" s="860">
        <v>0</v>
      </c>
    </row>
    <row r="2507" spans="2:6" ht="13.5" thickBot="1" x14ac:dyDescent="0.25">
      <c r="B2507" s="828" t="s">
        <v>14</v>
      </c>
      <c r="C2507" s="840">
        <v>69</v>
      </c>
      <c r="D2507" s="839">
        <v>147</v>
      </c>
      <c r="E2507" s="839"/>
      <c r="F2507" s="839">
        <f>F2521</f>
        <v>0</v>
      </c>
    </row>
    <row r="2508" spans="2:6" ht="13.5" thickBot="1" x14ac:dyDescent="0.25">
      <c r="B2508" s="828" t="s">
        <v>20</v>
      </c>
      <c r="C2508" s="839">
        <f>C2507/C2506</f>
        <v>69</v>
      </c>
      <c r="D2508" s="839">
        <f>D2507/D2506</f>
        <v>147</v>
      </c>
      <c r="E2508" s="839" t="e">
        <f>E2507/E2506</f>
        <v>#DIV/0!</v>
      </c>
      <c r="F2508" s="839" t="e">
        <f>F2507/F2506</f>
        <v>#DIV/0!</v>
      </c>
    </row>
    <row r="2509" spans="2:6" ht="13.5" thickBot="1" x14ac:dyDescent="0.25">
      <c r="B2509" s="828" t="s">
        <v>15</v>
      </c>
      <c r="C2509" s="841" t="s">
        <v>19</v>
      </c>
      <c r="D2509" s="842">
        <f>D2506/C2506-1</f>
        <v>0</v>
      </c>
      <c r="E2509" s="842">
        <f t="shared" ref="E2509:F2511" si="92">E2506/D2506-1</f>
        <v>-1</v>
      </c>
      <c r="F2509" s="842" t="e">
        <f t="shared" si="92"/>
        <v>#DIV/0!</v>
      </c>
    </row>
    <row r="2510" spans="2:6" ht="13.5" thickBot="1" x14ac:dyDescent="0.25">
      <c r="B2510" s="828" t="s">
        <v>16</v>
      </c>
      <c r="C2510" s="841" t="s">
        <v>19</v>
      </c>
      <c r="D2510" s="842">
        <f>D2507/C2507-1</f>
        <v>1.1304347826086958</v>
      </c>
      <c r="E2510" s="842">
        <f t="shared" si="92"/>
        <v>-1</v>
      </c>
      <c r="F2510" s="842" t="e">
        <f t="shared" si="92"/>
        <v>#DIV/0!</v>
      </c>
    </row>
    <row r="2511" spans="2:6" ht="13.5" thickBot="1" x14ac:dyDescent="0.25">
      <c r="B2511" s="828" t="s">
        <v>17</v>
      </c>
      <c r="C2511" s="841" t="s">
        <v>19</v>
      </c>
      <c r="D2511" s="842">
        <f>D2508/C2508-1</f>
        <v>1.1304347826086958</v>
      </c>
      <c r="E2511" s="842" t="e">
        <f t="shared" si="92"/>
        <v>#DIV/0!</v>
      </c>
      <c r="F2511" s="842" t="e">
        <f t="shared" si="92"/>
        <v>#DIV/0!</v>
      </c>
    </row>
    <row r="2512" spans="2:6" ht="13.5" thickBot="1" x14ac:dyDescent="0.25">
      <c r="B2512" s="1247" t="s">
        <v>1987</v>
      </c>
      <c r="C2512" s="1248"/>
      <c r="D2512" s="1248"/>
      <c r="E2512" s="1248"/>
      <c r="F2512" s="1249"/>
    </row>
    <row r="2513" spans="2:6" x14ac:dyDescent="0.2">
      <c r="B2513" s="1236"/>
      <c r="C2513" s="836">
        <v>2019</v>
      </c>
      <c r="D2513" s="836">
        <v>2020</v>
      </c>
      <c r="E2513" s="836">
        <v>2021</v>
      </c>
      <c r="F2513" s="836">
        <v>2022</v>
      </c>
    </row>
    <row r="2514" spans="2:6" ht="13.5" thickBot="1" x14ac:dyDescent="0.25">
      <c r="B2514" s="1237"/>
      <c r="C2514" s="837" t="s">
        <v>5</v>
      </c>
      <c r="D2514" s="837" t="s">
        <v>6</v>
      </c>
      <c r="E2514" s="837" t="s">
        <v>6</v>
      </c>
      <c r="F2514" s="837" t="s">
        <v>6</v>
      </c>
    </row>
    <row r="2515" spans="2:6" ht="13.5" thickBot="1" x14ac:dyDescent="0.25">
      <c r="B2515" s="905" t="s">
        <v>59</v>
      </c>
      <c r="C2515" s="844">
        <v>0</v>
      </c>
      <c r="D2515" s="844"/>
      <c r="E2515" s="844"/>
      <c r="F2515" s="844"/>
    </row>
    <row r="2516" spans="2:6" ht="13.5" thickBot="1" x14ac:dyDescent="0.25">
      <c r="B2516" s="879" t="s">
        <v>28</v>
      </c>
      <c r="C2516" s="844"/>
      <c r="D2516" s="844"/>
      <c r="E2516" s="844"/>
      <c r="F2516" s="844"/>
    </row>
    <row r="2517" spans="2:6" ht="13.5" thickBot="1" x14ac:dyDescent="0.25">
      <c r="B2517" s="879" t="s">
        <v>48</v>
      </c>
      <c r="C2517" s="844"/>
      <c r="D2517" s="844"/>
      <c r="E2517" s="844"/>
      <c r="F2517" s="844"/>
    </row>
    <row r="2518" spans="2:6" ht="13.5" thickBot="1" x14ac:dyDescent="0.25">
      <c r="B2518" s="879" t="s">
        <v>42</v>
      </c>
      <c r="C2518" s="844"/>
      <c r="D2518" s="844"/>
      <c r="E2518" s="844"/>
      <c r="F2518" s="844"/>
    </row>
    <row r="2519" spans="2:6" ht="13.5" thickBot="1" x14ac:dyDescent="0.25">
      <c r="B2519" s="879" t="s">
        <v>43</v>
      </c>
      <c r="C2519" s="844"/>
      <c r="D2519" s="844"/>
      <c r="E2519" s="844"/>
      <c r="F2519" s="844"/>
    </row>
    <row r="2520" spans="2:6" ht="13.5" thickBot="1" x14ac:dyDescent="0.25">
      <c r="B2520" s="905" t="s">
        <v>61</v>
      </c>
      <c r="C2520" s="844">
        <f>SUM(C2521:C2524)</f>
        <v>69</v>
      </c>
      <c r="D2520" s="844">
        <f>SUM(D2521:D2524)</f>
        <v>147</v>
      </c>
      <c r="E2520" s="844">
        <f>SUM(E2521:E2524)</f>
        <v>0</v>
      </c>
      <c r="F2520" s="844">
        <f>SUM(F2521:F2524)</f>
        <v>0</v>
      </c>
    </row>
    <row r="2521" spans="2:6" ht="13.5" thickBot="1" x14ac:dyDescent="0.25">
      <c r="B2521" s="879" t="s">
        <v>28</v>
      </c>
      <c r="C2521" s="844">
        <v>69</v>
      </c>
      <c r="D2521" s="844">
        <v>147</v>
      </c>
      <c r="E2521" s="844">
        <v>0</v>
      </c>
      <c r="F2521" s="844">
        <v>0</v>
      </c>
    </row>
    <row r="2522" spans="2:6" ht="13.5" thickBot="1" x14ac:dyDescent="0.25">
      <c r="B2522" s="906" t="s">
        <v>48</v>
      </c>
      <c r="C2522" s="844"/>
      <c r="D2522" s="844"/>
      <c r="E2522" s="844"/>
      <c r="F2522" s="844"/>
    </row>
    <row r="2523" spans="2:6" ht="13.5" thickBot="1" x14ac:dyDescent="0.25">
      <c r="B2523" s="934" t="s">
        <v>42</v>
      </c>
      <c r="C2523" s="844"/>
      <c r="D2523" s="844"/>
      <c r="E2523" s="844"/>
      <c r="F2523" s="844"/>
    </row>
    <row r="2524" spans="2:6" ht="13.5" thickBot="1" x14ac:dyDescent="0.25">
      <c r="B2524" s="934" t="s">
        <v>43</v>
      </c>
      <c r="C2524" s="844"/>
      <c r="D2524" s="844"/>
      <c r="E2524" s="844"/>
      <c r="F2524" s="844"/>
    </row>
    <row r="2525" spans="2:6" ht="13.5" thickBot="1" x14ac:dyDescent="0.25">
      <c r="B2525" s="909" t="s">
        <v>1988</v>
      </c>
      <c r="C2525" s="915">
        <f>C2521+C2515</f>
        <v>69</v>
      </c>
      <c r="D2525" s="907">
        <v>147</v>
      </c>
      <c r="E2525" s="907">
        <f>E2521+E2515</f>
        <v>0</v>
      </c>
      <c r="F2525" s="907">
        <f>F2521+F2515</f>
        <v>0</v>
      </c>
    </row>
    <row r="2526" spans="2:6" ht="72.75" thickBot="1" x14ac:dyDescent="0.25">
      <c r="B2526" s="858" t="s">
        <v>1989</v>
      </c>
      <c r="C2526" s="943" t="s">
        <v>1990</v>
      </c>
      <c r="D2526" s="899" t="s">
        <v>1991</v>
      </c>
      <c r="E2526" s="936"/>
      <c r="F2526" s="936"/>
    </row>
    <row r="2527" spans="2:6" ht="57.75" customHeight="1" thickBot="1" x14ac:dyDescent="0.25">
      <c r="B2527" s="828" t="s">
        <v>9</v>
      </c>
      <c r="C2527" s="1316" t="s">
        <v>1992</v>
      </c>
      <c r="D2527" s="1317"/>
      <c r="E2527" s="1317"/>
      <c r="F2527" s="1318"/>
    </row>
    <row r="2528" spans="2:6" ht="13.5" thickBot="1" x14ac:dyDescent="0.25">
      <c r="B2528" s="828" t="s">
        <v>13</v>
      </c>
      <c r="C2528" s="1244" t="s">
        <v>1140</v>
      </c>
      <c r="D2528" s="1245"/>
      <c r="E2528" s="1245"/>
      <c r="F2528" s="1246"/>
    </row>
    <row r="2529" spans="2:6" x14ac:dyDescent="0.2">
      <c r="B2529" s="1236"/>
      <c r="C2529" s="836">
        <v>2019</v>
      </c>
      <c r="D2529" s="836">
        <v>2020</v>
      </c>
      <c r="E2529" s="836">
        <v>2021</v>
      </c>
      <c r="F2529" s="836">
        <v>2022</v>
      </c>
    </row>
    <row r="2530" spans="2:6" ht="13.5" thickBot="1" x14ac:dyDescent="0.25">
      <c r="B2530" s="1237"/>
      <c r="C2530" s="837" t="s">
        <v>5</v>
      </c>
      <c r="D2530" s="837" t="s">
        <v>6</v>
      </c>
      <c r="E2530" s="837" t="s">
        <v>6</v>
      </c>
      <c r="F2530" s="837" t="s">
        <v>6</v>
      </c>
    </row>
    <row r="2531" spans="2:6" ht="13.5" thickBot="1" x14ac:dyDescent="0.25">
      <c r="B2531" s="828" t="s">
        <v>8</v>
      </c>
      <c r="C2531" s="860">
        <v>1</v>
      </c>
      <c r="D2531" s="860">
        <v>0</v>
      </c>
      <c r="E2531" s="860">
        <v>0</v>
      </c>
      <c r="F2531" s="860">
        <v>0</v>
      </c>
    </row>
    <row r="2532" spans="2:6" ht="13.5" thickBot="1" x14ac:dyDescent="0.25">
      <c r="B2532" s="828" t="s">
        <v>14</v>
      </c>
      <c r="C2532" s="840">
        <v>1630</v>
      </c>
      <c r="D2532" s="839">
        <v>0</v>
      </c>
      <c r="E2532" s="839">
        <f>E2546</f>
        <v>0</v>
      </c>
      <c r="F2532" s="839">
        <f>F2546</f>
        <v>0</v>
      </c>
    </row>
    <row r="2533" spans="2:6" ht="13.5" thickBot="1" x14ac:dyDescent="0.25">
      <c r="B2533" s="828" t="s">
        <v>20</v>
      </c>
      <c r="C2533" s="839">
        <f>C2532/C2531</f>
        <v>1630</v>
      </c>
      <c r="D2533" s="839" t="e">
        <f>D2532/D2531</f>
        <v>#DIV/0!</v>
      </c>
      <c r="E2533" s="839" t="e">
        <f>E2532/E2531</f>
        <v>#DIV/0!</v>
      </c>
      <c r="F2533" s="839" t="e">
        <f>F2532/F2531</f>
        <v>#DIV/0!</v>
      </c>
    </row>
    <row r="2534" spans="2:6" ht="13.5" thickBot="1" x14ac:dyDescent="0.25">
      <c r="B2534" s="828" t="s">
        <v>15</v>
      </c>
      <c r="C2534" s="841" t="s">
        <v>19</v>
      </c>
      <c r="D2534" s="842">
        <f>D2531/C2531-1</f>
        <v>-1</v>
      </c>
      <c r="E2534" s="842" t="e">
        <f t="shared" ref="E2534:F2536" si="93">E2531/D2531-1</f>
        <v>#DIV/0!</v>
      </c>
      <c r="F2534" s="842" t="e">
        <f t="shared" si="93"/>
        <v>#DIV/0!</v>
      </c>
    </row>
    <row r="2535" spans="2:6" ht="13.5" thickBot="1" x14ac:dyDescent="0.25">
      <c r="B2535" s="828" t="s">
        <v>16</v>
      </c>
      <c r="C2535" s="841" t="s">
        <v>19</v>
      </c>
      <c r="D2535" s="842">
        <f>D2532/C2532-1</f>
        <v>-1</v>
      </c>
      <c r="E2535" s="842" t="e">
        <f t="shared" si="93"/>
        <v>#DIV/0!</v>
      </c>
      <c r="F2535" s="842" t="e">
        <f t="shared" si="93"/>
        <v>#DIV/0!</v>
      </c>
    </row>
    <row r="2536" spans="2:6" ht="13.5" thickBot="1" x14ac:dyDescent="0.25">
      <c r="B2536" s="828" t="s">
        <v>17</v>
      </c>
      <c r="C2536" s="841" t="s">
        <v>19</v>
      </c>
      <c r="D2536" s="842" t="e">
        <f>D2533/C2533-1</f>
        <v>#DIV/0!</v>
      </c>
      <c r="E2536" s="842" t="e">
        <f t="shared" si="93"/>
        <v>#DIV/0!</v>
      </c>
      <c r="F2536" s="842" t="e">
        <f t="shared" si="93"/>
        <v>#DIV/0!</v>
      </c>
    </row>
    <row r="2537" spans="2:6" ht="13.5" thickBot="1" x14ac:dyDescent="0.25">
      <c r="B2537" s="1247" t="s">
        <v>1993</v>
      </c>
      <c r="C2537" s="1248"/>
      <c r="D2537" s="1248"/>
      <c r="E2537" s="1248"/>
      <c r="F2537" s="1249"/>
    </row>
    <row r="2538" spans="2:6" x14ac:dyDescent="0.2">
      <c r="B2538" s="1236"/>
      <c r="C2538" s="836">
        <v>2019</v>
      </c>
      <c r="D2538" s="836">
        <v>2020</v>
      </c>
      <c r="E2538" s="836">
        <v>2021</v>
      </c>
      <c r="F2538" s="836">
        <v>2022</v>
      </c>
    </row>
    <row r="2539" spans="2:6" ht="13.5" thickBot="1" x14ac:dyDescent="0.25">
      <c r="B2539" s="1237"/>
      <c r="C2539" s="837" t="s">
        <v>5</v>
      </c>
      <c r="D2539" s="837" t="s">
        <v>6</v>
      </c>
      <c r="E2539" s="837" t="s">
        <v>6</v>
      </c>
      <c r="F2539" s="837" t="s">
        <v>6</v>
      </c>
    </row>
    <row r="2540" spans="2:6" ht="13.5" thickBot="1" x14ac:dyDescent="0.25">
      <c r="B2540" s="905" t="s">
        <v>59</v>
      </c>
      <c r="C2540" s="844">
        <v>0</v>
      </c>
      <c r="D2540" s="844"/>
      <c r="E2540" s="844"/>
      <c r="F2540" s="844"/>
    </row>
    <row r="2541" spans="2:6" ht="13.5" thickBot="1" x14ac:dyDescent="0.25">
      <c r="B2541" s="879" t="s">
        <v>28</v>
      </c>
      <c r="C2541" s="844"/>
      <c r="D2541" s="844"/>
      <c r="E2541" s="844"/>
      <c r="F2541" s="844"/>
    </row>
    <row r="2542" spans="2:6" ht="13.5" thickBot="1" x14ac:dyDescent="0.25">
      <c r="B2542" s="879" t="s">
        <v>48</v>
      </c>
      <c r="C2542" s="844"/>
      <c r="D2542" s="844"/>
      <c r="E2542" s="844"/>
      <c r="F2542" s="844"/>
    </row>
    <row r="2543" spans="2:6" ht="13.5" thickBot="1" x14ac:dyDescent="0.25">
      <c r="B2543" s="879" t="s">
        <v>42</v>
      </c>
      <c r="C2543" s="844"/>
      <c r="D2543" s="844"/>
      <c r="E2543" s="844"/>
      <c r="F2543" s="844"/>
    </row>
    <row r="2544" spans="2:6" ht="13.5" thickBot="1" x14ac:dyDescent="0.25">
      <c r="B2544" s="879" t="s">
        <v>43</v>
      </c>
      <c r="C2544" s="844"/>
      <c r="D2544" s="844"/>
      <c r="E2544" s="844"/>
      <c r="F2544" s="844"/>
    </row>
    <row r="2545" spans="2:6" ht="13.5" thickBot="1" x14ac:dyDescent="0.25">
      <c r="B2545" s="905" t="s">
        <v>61</v>
      </c>
      <c r="C2545" s="844">
        <f>SUM(C2546:C2549)</f>
        <v>1630</v>
      </c>
      <c r="D2545" s="844">
        <f>SUM(D2546:D2549)</f>
        <v>0</v>
      </c>
      <c r="E2545" s="844">
        <f>SUM(E2546:E2549)</f>
        <v>0</v>
      </c>
      <c r="F2545" s="844">
        <f>SUM(F2546:F2549)</f>
        <v>0</v>
      </c>
    </row>
    <row r="2546" spans="2:6" ht="13.5" thickBot="1" x14ac:dyDescent="0.25">
      <c r="B2546" s="879" t="s">
        <v>28</v>
      </c>
      <c r="C2546" s="844">
        <v>1630</v>
      </c>
      <c r="D2546" s="844">
        <v>0</v>
      </c>
      <c r="E2546" s="844">
        <v>0</v>
      </c>
      <c r="F2546" s="844">
        <v>0</v>
      </c>
    </row>
    <row r="2547" spans="2:6" ht="13.5" thickBot="1" x14ac:dyDescent="0.25">
      <c r="B2547" s="906" t="s">
        <v>48</v>
      </c>
      <c r="C2547" s="846"/>
      <c r="D2547" s="844"/>
      <c r="E2547" s="844"/>
      <c r="F2547" s="844"/>
    </row>
    <row r="2548" spans="2:6" ht="13.5" thickBot="1" x14ac:dyDescent="0.25">
      <c r="B2548" s="934" t="s">
        <v>42</v>
      </c>
      <c r="C2548" s="846"/>
      <c r="D2548" s="844"/>
      <c r="E2548" s="844"/>
      <c r="F2548" s="844"/>
    </row>
    <row r="2549" spans="2:6" ht="13.5" thickBot="1" x14ac:dyDescent="0.25">
      <c r="B2549" s="934" t="s">
        <v>43</v>
      </c>
      <c r="C2549" s="846"/>
      <c r="D2549" s="844"/>
      <c r="E2549" s="844"/>
      <c r="F2549" s="844"/>
    </row>
    <row r="2550" spans="2:6" ht="13.5" thickBot="1" x14ac:dyDescent="0.25">
      <c r="B2550" s="909" t="s">
        <v>1994</v>
      </c>
      <c r="C2550" s="915">
        <f>C2546+C2540</f>
        <v>1630</v>
      </c>
      <c r="D2550" s="908">
        <f>D2546+D2540</f>
        <v>0</v>
      </c>
      <c r="E2550" s="907">
        <f>E2546+E2540</f>
        <v>0</v>
      </c>
      <c r="F2550" s="907">
        <f>F2546+F2540</f>
        <v>0</v>
      </c>
    </row>
    <row r="2551" spans="2:6" ht="36.75" thickBot="1" x14ac:dyDescent="0.25">
      <c r="B2551" s="858" t="s">
        <v>1995</v>
      </c>
      <c r="C2551" s="943" t="s">
        <v>1996</v>
      </c>
      <c r="D2551" s="899" t="s">
        <v>1997</v>
      </c>
      <c r="E2551" s="916"/>
      <c r="F2551" s="916"/>
    </row>
    <row r="2552" spans="2:6" ht="13.5" thickBot="1" x14ac:dyDescent="0.25">
      <c r="B2552" s="828" t="s">
        <v>9</v>
      </c>
      <c r="C2552" s="1316" t="s">
        <v>1998</v>
      </c>
      <c r="D2552" s="1317"/>
      <c r="E2552" s="1317"/>
      <c r="F2552" s="1318"/>
    </row>
    <row r="2553" spans="2:6" ht="13.5" thickBot="1" x14ac:dyDescent="0.25">
      <c r="B2553" s="828" t="s">
        <v>13</v>
      </c>
      <c r="C2553" s="1244" t="s">
        <v>1140</v>
      </c>
      <c r="D2553" s="1245"/>
      <c r="E2553" s="1245"/>
      <c r="F2553" s="1246"/>
    </row>
    <row r="2554" spans="2:6" x14ac:dyDescent="0.2">
      <c r="B2554" s="1236"/>
      <c r="C2554" s="836">
        <v>2019</v>
      </c>
      <c r="D2554" s="836">
        <v>2020</v>
      </c>
      <c r="E2554" s="836">
        <v>2021</v>
      </c>
      <c r="F2554" s="836">
        <v>2022</v>
      </c>
    </row>
    <row r="2555" spans="2:6" ht="13.5" thickBot="1" x14ac:dyDescent="0.25">
      <c r="B2555" s="1237"/>
      <c r="C2555" s="837" t="s">
        <v>5</v>
      </c>
      <c r="D2555" s="837" t="s">
        <v>6</v>
      </c>
      <c r="E2555" s="837" t="s">
        <v>6</v>
      </c>
      <c r="F2555" s="837" t="s">
        <v>6</v>
      </c>
    </row>
    <row r="2556" spans="2:6" ht="13.5" thickBot="1" x14ac:dyDescent="0.25">
      <c r="B2556" s="828" t="s">
        <v>8</v>
      </c>
      <c r="C2556" s="860">
        <v>1</v>
      </c>
      <c r="D2556" s="860">
        <v>1</v>
      </c>
      <c r="E2556" s="860">
        <v>1</v>
      </c>
      <c r="F2556" s="860">
        <v>1</v>
      </c>
    </row>
    <row r="2557" spans="2:6" ht="13.5" thickBot="1" x14ac:dyDescent="0.25">
      <c r="B2557" s="828" t="s">
        <v>14</v>
      </c>
      <c r="C2557" s="840">
        <v>500</v>
      </c>
      <c r="D2557" s="839">
        <v>1000</v>
      </c>
      <c r="E2557" s="839">
        <v>3000</v>
      </c>
      <c r="F2557" s="839">
        <v>2741</v>
      </c>
    </row>
    <row r="2558" spans="2:6" ht="13.5" thickBot="1" x14ac:dyDescent="0.25">
      <c r="B2558" s="828" t="s">
        <v>20</v>
      </c>
      <c r="C2558" s="839">
        <f>C2557/C2556</f>
        <v>500</v>
      </c>
      <c r="D2558" s="839">
        <f>D2557/D2556</f>
        <v>1000</v>
      </c>
      <c r="E2558" s="839">
        <f>E2557/E2556</f>
        <v>3000</v>
      </c>
      <c r="F2558" s="839">
        <f>F2557/F2556</f>
        <v>2741</v>
      </c>
    </row>
    <row r="2559" spans="2:6" ht="13.5" thickBot="1" x14ac:dyDescent="0.25">
      <c r="B2559" s="828" t="s">
        <v>15</v>
      </c>
      <c r="C2559" s="841" t="s">
        <v>19</v>
      </c>
      <c r="D2559" s="842">
        <f>D2556/C2556-1</f>
        <v>0</v>
      </c>
      <c r="E2559" s="842">
        <f t="shared" ref="E2559:F2561" si="94">E2556/D2556-1</f>
        <v>0</v>
      </c>
      <c r="F2559" s="842">
        <f t="shared" si="94"/>
        <v>0</v>
      </c>
    </row>
    <row r="2560" spans="2:6" ht="13.5" thickBot="1" x14ac:dyDescent="0.25">
      <c r="B2560" s="828" t="s">
        <v>16</v>
      </c>
      <c r="C2560" s="841" t="s">
        <v>19</v>
      </c>
      <c r="D2560" s="842">
        <f>D2557/C2557-1</f>
        <v>1</v>
      </c>
      <c r="E2560" s="842">
        <f t="shared" si="94"/>
        <v>2</v>
      </c>
      <c r="F2560" s="842">
        <f t="shared" si="94"/>
        <v>-8.6333333333333373E-2</v>
      </c>
    </row>
    <row r="2561" spans="2:6" ht="13.5" thickBot="1" x14ac:dyDescent="0.25">
      <c r="B2561" s="828" t="s">
        <v>17</v>
      </c>
      <c r="C2561" s="841" t="s">
        <v>19</v>
      </c>
      <c r="D2561" s="842">
        <f>D2558/C2558-1</f>
        <v>1</v>
      </c>
      <c r="E2561" s="842">
        <f t="shared" si="94"/>
        <v>2</v>
      </c>
      <c r="F2561" s="842">
        <f t="shared" si="94"/>
        <v>-8.6333333333333373E-2</v>
      </c>
    </row>
    <row r="2562" spans="2:6" ht="13.5" thickBot="1" x14ac:dyDescent="0.25">
      <c r="B2562" s="1286" t="s">
        <v>1999</v>
      </c>
      <c r="C2562" s="1287"/>
      <c r="D2562" s="1287"/>
      <c r="E2562" s="1287"/>
      <c r="F2562" s="1315"/>
    </row>
    <row r="2563" spans="2:6" x14ac:dyDescent="0.2">
      <c r="B2563" s="1236"/>
      <c r="C2563" s="836">
        <v>2019</v>
      </c>
      <c r="D2563" s="836">
        <v>2020</v>
      </c>
      <c r="E2563" s="836">
        <v>2021</v>
      </c>
      <c r="F2563" s="836">
        <v>2022</v>
      </c>
    </row>
    <row r="2564" spans="2:6" ht="13.5" thickBot="1" x14ac:dyDescent="0.25">
      <c r="B2564" s="1237"/>
      <c r="C2564" s="837" t="s">
        <v>5</v>
      </c>
      <c r="D2564" s="837" t="s">
        <v>6</v>
      </c>
      <c r="E2564" s="837" t="s">
        <v>6</v>
      </c>
      <c r="F2564" s="837" t="s">
        <v>6</v>
      </c>
    </row>
    <row r="2565" spans="2:6" ht="13.5" thickBot="1" x14ac:dyDescent="0.25">
      <c r="B2565" s="905" t="s">
        <v>59</v>
      </c>
      <c r="C2565" s="844">
        <v>0</v>
      </c>
      <c r="D2565" s="844"/>
      <c r="E2565" s="844"/>
      <c r="F2565" s="844"/>
    </row>
    <row r="2566" spans="2:6" ht="13.5" thickBot="1" x14ac:dyDescent="0.25">
      <c r="B2566" s="879" t="s">
        <v>28</v>
      </c>
      <c r="C2566" s="844"/>
      <c r="D2566" s="844"/>
      <c r="E2566" s="844"/>
      <c r="F2566" s="844"/>
    </row>
    <row r="2567" spans="2:6" ht="13.5" thickBot="1" x14ac:dyDescent="0.25">
      <c r="B2567" s="879" t="s">
        <v>48</v>
      </c>
      <c r="C2567" s="844"/>
      <c r="D2567" s="844"/>
      <c r="E2567" s="844"/>
      <c r="F2567" s="844"/>
    </row>
    <row r="2568" spans="2:6" ht="13.5" thickBot="1" x14ac:dyDescent="0.25">
      <c r="B2568" s="879" t="s">
        <v>42</v>
      </c>
      <c r="C2568" s="844"/>
      <c r="D2568" s="844"/>
      <c r="E2568" s="844"/>
      <c r="F2568" s="844"/>
    </row>
    <row r="2569" spans="2:6" ht="13.5" thickBot="1" x14ac:dyDescent="0.25">
      <c r="B2569" s="879" t="s">
        <v>43</v>
      </c>
      <c r="C2569" s="844"/>
      <c r="D2569" s="844"/>
      <c r="E2569" s="844"/>
      <c r="F2569" s="844"/>
    </row>
    <row r="2570" spans="2:6" ht="13.5" thickBot="1" x14ac:dyDescent="0.25">
      <c r="B2570" s="905" t="s">
        <v>61</v>
      </c>
      <c r="C2570" s="844">
        <f>SUM(C2571:C2574)</f>
        <v>500</v>
      </c>
      <c r="D2570" s="844">
        <f>SUM(D2571:D2574)</f>
        <v>1000</v>
      </c>
      <c r="E2570" s="844">
        <f>SUM(E2571:E2574)</f>
        <v>3000</v>
      </c>
      <c r="F2570" s="844">
        <f>SUM(F2571:F2574)</f>
        <v>2741</v>
      </c>
    </row>
    <row r="2571" spans="2:6" ht="13.5" thickBot="1" x14ac:dyDescent="0.25">
      <c r="B2571" s="879" t="s">
        <v>28</v>
      </c>
      <c r="C2571" s="844">
        <v>500</v>
      </c>
      <c r="D2571" s="844">
        <v>1000</v>
      </c>
      <c r="E2571" s="844">
        <v>3000</v>
      </c>
      <c r="F2571" s="844">
        <v>2741</v>
      </c>
    </row>
    <row r="2572" spans="2:6" ht="13.5" thickBot="1" x14ac:dyDescent="0.25">
      <c r="B2572" s="879" t="s">
        <v>48</v>
      </c>
      <c r="C2572" s="846"/>
      <c r="D2572" s="846"/>
      <c r="E2572" s="844"/>
      <c r="F2572" s="844"/>
    </row>
    <row r="2573" spans="2:6" ht="13.5" thickBot="1" x14ac:dyDescent="0.25">
      <c r="B2573" s="906" t="s">
        <v>42</v>
      </c>
      <c r="C2573" s="907"/>
      <c r="D2573" s="907"/>
      <c r="E2573" s="908"/>
      <c r="F2573" s="908"/>
    </row>
    <row r="2574" spans="2:6" ht="13.5" thickBot="1" x14ac:dyDescent="0.25">
      <c r="B2574" s="934" t="s">
        <v>43</v>
      </c>
      <c r="C2574" s="911"/>
      <c r="D2574" s="911"/>
      <c r="E2574" s="925"/>
      <c r="F2574" s="925"/>
    </row>
    <row r="2575" spans="2:6" ht="13.5" thickBot="1" x14ac:dyDescent="0.25">
      <c r="B2575" s="909" t="s">
        <v>2000</v>
      </c>
      <c r="C2575" s="910">
        <f>C2571+C2565</f>
        <v>500</v>
      </c>
      <c r="D2575" s="911">
        <f>D2571+D2565</f>
        <v>1000</v>
      </c>
      <c r="E2575" s="911">
        <f>E2571+E2565</f>
        <v>3000</v>
      </c>
      <c r="F2575" s="911">
        <f>F2571+F2565</f>
        <v>2741</v>
      </c>
    </row>
    <row r="2576" spans="2:6" ht="36.75" thickBot="1" x14ac:dyDescent="0.25">
      <c r="B2576" s="858" t="s">
        <v>2001</v>
      </c>
      <c r="C2576" s="899" t="s">
        <v>2002</v>
      </c>
      <c r="D2576" s="899" t="s">
        <v>2003</v>
      </c>
      <c r="E2576" s="936"/>
      <c r="F2576" s="936"/>
    </row>
    <row r="2577" spans="2:6" ht="13.5" thickBot="1" x14ac:dyDescent="0.25">
      <c r="B2577" s="828" t="s">
        <v>9</v>
      </c>
      <c r="C2577" s="1316" t="s">
        <v>2004</v>
      </c>
      <c r="D2577" s="1317"/>
      <c r="E2577" s="1317"/>
      <c r="F2577" s="1318"/>
    </row>
    <row r="2578" spans="2:6" ht="13.5" thickBot="1" x14ac:dyDescent="0.25">
      <c r="B2578" s="828" t="s">
        <v>13</v>
      </c>
      <c r="C2578" s="1244" t="s">
        <v>1140</v>
      </c>
      <c r="D2578" s="1245"/>
      <c r="E2578" s="1245"/>
      <c r="F2578" s="1246"/>
    </row>
    <row r="2579" spans="2:6" x14ac:dyDescent="0.2">
      <c r="B2579" s="1236"/>
      <c r="C2579" s="836">
        <v>2019</v>
      </c>
      <c r="D2579" s="836">
        <v>2020</v>
      </c>
      <c r="E2579" s="836">
        <v>2021</v>
      </c>
      <c r="F2579" s="836">
        <v>2022</v>
      </c>
    </row>
    <row r="2580" spans="2:6" ht="13.5" thickBot="1" x14ac:dyDescent="0.25">
      <c r="B2580" s="1237"/>
      <c r="C2580" s="837" t="s">
        <v>5</v>
      </c>
      <c r="D2580" s="837" t="s">
        <v>6</v>
      </c>
      <c r="E2580" s="837" t="s">
        <v>6</v>
      </c>
      <c r="F2580" s="837" t="s">
        <v>6</v>
      </c>
    </row>
    <row r="2581" spans="2:6" ht="13.5" thickBot="1" x14ac:dyDescent="0.25">
      <c r="B2581" s="828" t="s">
        <v>8</v>
      </c>
      <c r="C2581" s="860">
        <v>1</v>
      </c>
      <c r="D2581" s="860">
        <v>1</v>
      </c>
      <c r="E2581" s="860">
        <v>1</v>
      </c>
      <c r="F2581" s="860"/>
    </row>
    <row r="2582" spans="2:6" ht="13.5" thickBot="1" x14ac:dyDescent="0.25">
      <c r="B2582" s="828" t="s">
        <v>14</v>
      </c>
      <c r="C2582" s="840">
        <v>500</v>
      </c>
      <c r="D2582" s="839">
        <v>600</v>
      </c>
      <c r="E2582" s="839">
        <v>3089</v>
      </c>
      <c r="F2582" s="839"/>
    </row>
    <row r="2583" spans="2:6" ht="13.5" thickBot="1" x14ac:dyDescent="0.25">
      <c r="B2583" s="828" t="s">
        <v>20</v>
      </c>
      <c r="C2583" s="839">
        <f>C2582/C2581</f>
        <v>500</v>
      </c>
      <c r="D2583" s="839">
        <f>D2582/D2581</f>
        <v>600</v>
      </c>
      <c r="E2583" s="839">
        <f>E2582/E2581</f>
        <v>3089</v>
      </c>
      <c r="F2583" s="839" t="e">
        <f>F2582/F2581</f>
        <v>#DIV/0!</v>
      </c>
    </row>
    <row r="2584" spans="2:6" ht="13.5" thickBot="1" x14ac:dyDescent="0.25">
      <c r="B2584" s="828" t="s">
        <v>15</v>
      </c>
      <c r="C2584" s="841" t="s">
        <v>19</v>
      </c>
      <c r="D2584" s="842">
        <f>D2581/C2581-1</f>
        <v>0</v>
      </c>
      <c r="E2584" s="842">
        <f t="shared" ref="E2584:F2586" si="95">E2581/D2581-1</f>
        <v>0</v>
      </c>
      <c r="F2584" s="842">
        <f t="shared" si="95"/>
        <v>-1</v>
      </c>
    </row>
    <row r="2585" spans="2:6" ht="13.5" thickBot="1" x14ac:dyDescent="0.25">
      <c r="B2585" s="828" t="s">
        <v>16</v>
      </c>
      <c r="C2585" s="841" t="s">
        <v>19</v>
      </c>
      <c r="D2585" s="842">
        <f>D2582/C2582-1</f>
        <v>0.19999999999999996</v>
      </c>
      <c r="E2585" s="842">
        <f t="shared" si="95"/>
        <v>4.1483333333333334</v>
      </c>
      <c r="F2585" s="842">
        <f t="shared" si="95"/>
        <v>-1</v>
      </c>
    </row>
    <row r="2586" spans="2:6" ht="13.5" thickBot="1" x14ac:dyDescent="0.25">
      <c r="B2586" s="828" t="s">
        <v>17</v>
      </c>
      <c r="C2586" s="841" t="s">
        <v>19</v>
      </c>
      <c r="D2586" s="842">
        <f>D2583/C2583-1</f>
        <v>0.19999999999999996</v>
      </c>
      <c r="E2586" s="842">
        <f t="shared" si="95"/>
        <v>4.1483333333333334</v>
      </c>
      <c r="F2586" s="842" t="e">
        <f t="shared" si="95"/>
        <v>#DIV/0!</v>
      </c>
    </row>
    <row r="2587" spans="2:6" ht="13.5" thickBot="1" x14ac:dyDescent="0.25">
      <c r="B2587" s="1247" t="s">
        <v>2005</v>
      </c>
      <c r="C2587" s="1248"/>
      <c r="D2587" s="1248"/>
      <c r="E2587" s="1248"/>
      <c r="F2587" s="1249"/>
    </row>
    <row r="2588" spans="2:6" x14ac:dyDescent="0.2">
      <c r="B2588" s="1236"/>
      <c r="C2588" s="836">
        <v>2019</v>
      </c>
      <c r="D2588" s="836">
        <v>2020</v>
      </c>
      <c r="E2588" s="836">
        <v>2021</v>
      </c>
      <c r="F2588" s="836">
        <v>2022</v>
      </c>
    </row>
    <row r="2589" spans="2:6" ht="13.5" thickBot="1" x14ac:dyDescent="0.25">
      <c r="B2589" s="1237"/>
      <c r="C2589" s="837" t="s">
        <v>5</v>
      </c>
      <c r="D2589" s="837" t="s">
        <v>6</v>
      </c>
      <c r="E2589" s="837" t="s">
        <v>6</v>
      </c>
      <c r="F2589" s="837" t="s">
        <v>6</v>
      </c>
    </row>
    <row r="2590" spans="2:6" ht="13.5" thickBot="1" x14ac:dyDescent="0.25">
      <c r="B2590" s="905" t="s">
        <v>59</v>
      </c>
      <c r="C2590" s="844">
        <v>0</v>
      </c>
      <c r="D2590" s="844"/>
      <c r="E2590" s="844"/>
      <c r="F2590" s="844"/>
    </row>
    <row r="2591" spans="2:6" ht="13.5" thickBot="1" x14ac:dyDescent="0.25">
      <c r="B2591" s="879" t="s">
        <v>28</v>
      </c>
      <c r="C2591" s="844"/>
      <c r="D2591" s="844"/>
      <c r="E2591" s="844"/>
      <c r="F2591" s="844"/>
    </row>
    <row r="2592" spans="2:6" ht="13.5" thickBot="1" x14ac:dyDescent="0.25">
      <c r="B2592" s="879" t="s">
        <v>48</v>
      </c>
      <c r="C2592" s="844"/>
      <c r="D2592" s="844"/>
      <c r="E2592" s="844"/>
      <c r="F2592" s="844"/>
    </row>
    <row r="2593" spans="2:6" ht="13.5" thickBot="1" x14ac:dyDescent="0.25">
      <c r="B2593" s="879" t="s">
        <v>42</v>
      </c>
      <c r="C2593" s="844"/>
      <c r="D2593" s="844"/>
      <c r="E2593" s="844"/>
      <c r="F2593" s="844"/>
    </row>
    <row r="2594" spans="2:6" ht="13.5" thickBot="1" x14ac:dyDescent="0.25">
      <c r="B2594" s="879" t="s">
        <v>43</v>
      </c>
      <c r="C2594" s="844"/>
      <c r="D2594" s="844"/>
      <c r="E2594" s="844"/>
      <c r="F2594" s="844"/>
    </row>
    <row r="2595" spans="2:6" ht="13.5" thickBot="1" x14ac:dyDescent="0.25">
      <c r="B2595" s="905" t="s">
        <v>61</v>
      </c>
      <c r="C2595" s="844">
        <f>SUM(C2596:C2599)</f>
        <v>500</v>
      </c>
      <c r="D2595" s="844">
        <f>SUM(D2596:D2599)</f>
        <v>600</v>
      </c>
      <c r="E2595" s="844">
        <f>SUM(E2596:E2599)</f>
        <v>3089</v>
      </c>
      <c r="F2595" s="844">
        <f>SUM(F2596:F2599)</f>
        <v>0</v>
      </c>
    </row>
    <row r="2596" spans="2:6" ht="13.5" thickBot="1" x14ac:dyDescent="0.25">
      <c r="B2596" s="879" t="s">
        <v>28</v>
      </c>
      <c r="C2596" s="844">
        <v>500</v>
      </c>
      <c r="D2596" s="844">
        <v>600</v>
      </c>
      <c r="E2596" s="844">
        <v>3089</v>
      </c>
      <c r="F2596" s="844">
        <v>0</v>
      </c>
    </row>
    <row r="2597" spans="2:6" ht="13.5" thickBot="1" x14ac:dyDescent="0.25">
      <c r="B2597" s="879" t="s">
        <v>48</v>
      </c>
      <c r="C2597" s="846"/>
      <c r="D2597" s="846"/>
      <c r="E2597" s="844"/>
      <c r="F2597" s="844"/>
    </row>
    <row r="2598" spans="2:6" ht="13.5" thickBot="1" x14ac:dyDescent="0.25">
      <c r="B2598" s="879" t="s">
        <v>42</v>
      </c>
      <c r="C2598" s="846"/>
      <c r="D2598" s="846"/>
      <c r="E2598" s="844"/>
      <c r="F2598" s="844"/>
    </row>
    <row r="2599" spans="2:6" ht="13.5" thickBot="1" x14ac:dyDescent="0.25">
      <c r="B2599" s="906" t="s">
        <v>43</v>
      </c>
      <c r="C2599" s="907"/>
      <c r="D2599" s="907"/>
      <c r="E2599" s="908"/>
      <c r="F2599" s="908"/>
    </row>
    <row r="2600" spans="2:6" ht="13.5" thickBot="1" x14ac:dyDescent="0.25">
      <c r="B2600" s="909" t="s">
        <v>2006</v>
      </c>
      <c r="C2600" s="910">
        <f>C2596+C2590</f>
        <v>500</v>
      </c>
      <c r="D2600" s="911">
        <f>D2596+D2590</f>
        <v>600</v>
      </c>
      <c r="E2600" s="911">
        <f>E2596+E2590</f>
        <v>3089</v>
      </c>
      <c r="F2600" s="911">
        <f>F2596+F2590</f>
        <v>0</v>
      </c>
    </row>
    <row r="2601" spans="2:6" ht="36.75" thickBot="1" x14ac:dyDescent="0.25">
      <c r="B2601" s="858" t="s">
        <v>2007</v>
      </c>
      <c r="C2601" s="899" t="s">
        <v>2008</v>
      </c>
      <c r="D2601" s="899" t="s">
        <v>2009</v>
      </c>
      <c r="E2601" s="936"/>
      <c r="F2601" s="936"/>
    </row>
    <row r="2602" spans="2:6" ht="13.5" thickBot="1" x14ac:dyDescent="0.25">
      <c r="B2602" s="828" t="s">
        <v>9</v>
      </c>
      <c r="C2602" s="1316" t="s">
        <v>2010</v>
      </c>
      <c r="D2602" s="1317"/>
      <c r="E2602" s="1317"/>
      <c r="F2602" s="1318"/>
    </row>
    <row r="2603" spans="2:6" ht="13.5" thickBot="1" x14ac:dyDescent="0.25">
      <c r="B2603" s="828" t="s">
        <v>13</v>
      </c>
      <c r="C2603" s="1244" t="s">
        <v>1140</v>
      </c>
      <c r="D2603" s="1245"/>
      <c r="E2603" s="1245"/>
      <c r="F2603" s="1246"/>
    </row>
    <row r="2604" spans="2:6" x14ac:dyDescent="0.2">
      <c r="B2604" s="1236"/>
      <c r="C2604" s="836">
        <v>2019</v>
      </c>
      <c r="D2604" s="836">
        <v>2020</v>
      </c>
      <c r="E2604" s="836">
        <v>2021</v>
      </c>
      <c r="F2604" s="836">
        <v>2022</v>
      </c>
    </row>
    <row r="2605" spans="2:6" ht="13.5" thickBot="1" x14ac:dyDescent="0.25">
      <c r="B2605" s="1237"/>
      <c r="C2605" s="837" t="s">
        <v>5</v>
      </c>
      <c r="D2605" s="837" t="s">
        <v>6</v>
      </c>
      <c r="E2605" s="837" t="s">
        <v>6</v>
      </c>
      <c r="F2605" s="837" t="s">
        <v>6</v>
      </c>
    </row>
    <row r="2606" spans="2:6" ht="13.5" thickBot="1" x14ac:dyDescent="0.25">
      <c r="B2606" s="828" t="s">
        <v>8</v>
      </c>
      <c r="C2606" s="860">
        <v>1</v>
      </c>
      <c r="D2606" s="860">
        <v>1</v>
      </c>
      <c r="E2606" s="860">
        <v>0</v>
      </c>
      <c r="F2606" s="860"/>
    </row>
    <row r="2607" spans="2:6" ht="13.5" thickBot="1" x14ac:dyDescent="0.25">
      <c r="B2607" s="828" t="s">
        <v>14</v>
      </c>
      <c r="C2607" s="840">
        <v>146</v>
      </c>
      <c r="D2607" s="839">
        <v>767</v>
      </c>
      <c r="E2607" s="839">
        <v>0</v>
      </c>
      <c r="F2607" s="839"/>
    </row>
    <row r="2608" spans="2:6" ht="13.5" thickBot="1" x14ac:dyDescent="0.25">
      <c r="B2608" s="828" t="s">
        <v>20</v>
      </c>
      <c r="C2608" s="839">
        <f>C2607/C2606</f>
        <v>146</v>
      </c>
      <c r="D2608" s="839">
        <f>D2607/D2606</f>
        <v>767</v>
      </c>
      <c r="E2608" s="839" t="e">
        <f>E2607/E2606</f>
        <v>#DIV/0!</v>
      </c>
      <c r="F2608" s="839" t="e">
        <f>F2607/F2606</f>
        <v>#DIV/0!</v>
      </c>
    </row>
    <row r="2609" spans="2:6" ht="13.5" thickBot="1" x14ac:dyDescent="0.25">
      <c r="B2609" s="828" t="s">
        <v>15</v>
      </c>
      <c r="C2609" s="841" t="s">
        <v>19</v>
      </c>
      <c r="D2609" s="842">
        <f>D2606/C2606-1</f>
        <v>0</v>
      </c>
      <c r="E2609" s="842">
        <f t="shared" ref="E2609:F2611" si="96">E2606/D2606-1</f>
        <v>-1</v>
      </c>
      <c r="F2609" s="842" t="e">
        <f t="shared" si="96"/>
        <v>#DIV/0!</v>
      </c>
    </row>
    <row r="2610" spans="2:6" ht="13.5" thickBot="1" x14ac:dyDescent="0.25">
      <c r="B2610" s="828" t="s">
        <v>16</v>
      </c>
      <c r="C2610" s="841" t="s">
        <v>19</v>
      </c>
      <c r="D2610" s="842">
        <f>D2607/C2607-1</f>
        <v>4.2534246575342465</v>
      </c>
      <c r="E2610" s="842">
        <f t="shared" si="96"/>
        <v>-1</v>
      </c>
      <c r="F2610" s="842" t="e">
        <f t="shared" si="96"/>
        <v>#DIV/0!</v>
      </c>
    </row>
    <row r="2611" spans="2:6" ht="13.5" thickBot="1" x14ac:dyDescent="0.25">
      <c r="B2611" s="828" t="s">
        <v>17</v>
      </c>
      <c r="C2611" s="841" t="s">
        <v>19</v>
      </c>
      <c r="D2611" s="842">
        <f>D2608/C2608-1</f>
        <v>4.2534246575342465</v>
      </c>
      <c r="E2611" s="842" t="e">
        <f t="shared" si="96"/>
        <v>#DIV/0!</v>
      </c>
      <c r="F2611" s="842" t="e">
        <f t="shared" si="96"/>
        <v>#DIV/0!</v>
      </c>
    </row>
    <row r="2612" spans="2:6" ht="13.5" thickBot="1" x14ac:dyDescent="0.25">
      <c r="B2612" s="1247" t="s">
        <v>2011</v>
      </c>
      <c r="C2612" s="1248"/>
      <c r="D2612" s="1248"/>
      <c r="E2612" s="1248"/>
      <c r="F2612" s="1249"/>
    </row>
    <row r="2613" spans="2:6" x14ac:dyDescent="0.2">
      <c r="B2613" s="1236"/>
      <c r="C2613" s="836">
        <v>2019</v>
      </c>
      <c r="D2613" s="836">
        <v>2020</v>
      </c>
      <c r="E2613" s="836">
        <v>2021</v>
      </c>
      <c r="F2613" s="836">
        <v>2022</v>
      </c>
    </row>
    <row r="2614" spans="2:6" ht="13.5" thickBot="1" x14ac:dyDescent="0.25">
      <c r="B2614" s="1237"/>
      <c r="C2614" s="837" t="s">
        <v>5</v>
      </c>
      <c r="D2614" s="837" t="s">
        <v>6</v>
      </c>
      <c r="E2614" s="837" t="s">
        <v>6</v>
      </c>
      <c r="F2614" s="837" t="s">
        <v>6</v>
      </c>
    </row>
    <row r="2615" spans="2:6" ht="13.5" thickBot="1" x14ac:dyDescent="0.25">
      <c r="B2615" s="905" t="s">
        <v>59</v>
      </c>
      <c r="C2615" s="844">
        <v>0</v>
      </c>
      <c r="D2615" s="844"/>
      <c r="E2615" s="844"/>
      <c r="F2615" s="844"/>
    </row>
    <row r="2616" spans="2:6" ht="13.5" thickBot="1" x14ac:dyDescent="0.25">
      <c r="B2616" s="879" t="s">
        <v>28</v>
      </c>
      <c r="C2616" s="844"/>
      <c r="D2616" s="844"/>
      <c r="E2616" s="844"/>
      <c r="F2616" s="844"/>
    </row>
    <row r="2617" spans="2:6" ht="13.5" thickBot="1" x14ac:dyDescent="0.25">
      <c r="B2617" s="879" t="s">
        <v>48</v>
      </c>
      <c r="C2617" s="844"/>
      <c r="D2617" s="844"/>
      <c r="E2617" s="844"/>
      <c r="F2617" s="844"/>
    </row>
    <row r="2618" spans="2:6" ht="13.5" thickBot="1" x14ac:dyDescent="0.25">
      <c r="B2618" s="879" t="s">
        <v>42</v>
      </c>
      <c r="C2618" s="844"/>
      <c r="D2618" s="844"/>
      <c r="E2618" s="844"/>
      <c r="F2618" s="844"/>
    </row>
    <row r="2619" spans="2:6" ht="13.5" thickBot="1" x14ac:dyDescent="0.25">
      <c r="B2619" s="879" t="s">
        <v>43</v>
      </c>
      <c r="C2619" s="844"/>
      <c r="D2619" s="844"/>
      <c r="E2619" s="844"/>
      <c r="F2619" s="844"/>
    </row>
    <row r="2620" spans="2:6" ht="13.5" thickBot="1" x14ac:dyDescent="0.25">
      <c r="B2620" s="905" t="s">
        <v>61</v>
      </c>
      <c r="C2620" s="844">
        <f>SUM(C2621:C2624)</f>
        <v>146</v>
      </c>
      <c r="D2620" s="844">
        <f>SUM(D2621:D2624)</f>
        <v>767</v>
      </c>
      <c r="E2620" s="844">
        <f>SUM(E2621:E2624)</f>
        <v>0</v>
      </c>
      <c r="F2620" s="844">
        <f>SUM(F2621:F2624)</f>
        <v>0</v>
      </c>
    </row>
    <row r="2621" spans="2:6" ht="13.5" thickBot="1" x14ac:dyDescent="0.25">
      <c r="B2621" s="879" t="s">
        <v>28</v>
      </c>
      <c r="C2621" s="844">
        <v>146</v>
      </c>
      <c r="D2621" s="844">
        <v>767</v>
      </c>
      <c r="E2621" s="844">
        <v>0</v>
      </c>
      <c r="F2621" s="844">
        <v>0</v>
      </c>
    </row>
    <row r="2622" spans="2:6" ht="13.5" thickBot="1" x14ac:dyDescent="0.25">
      <c r="B2622" s="879" t="s">
        <v>48</v>
      </c>
      <c r="C2622" s="844"/>
      <c r="D2622" s="844"/>
      <c r="E2622" s="844"/>
      <c r="F2622" s="844"/>
    </row>
    <row r="2623" spans="2:6" ht="13.5" thickBot="1" x14ac:dyDescent="0.25">
      <c r="B2623" s="906" t="s">
        <v>42</v>
      </c>
      <c r="C2623" s="844"/>
      <c r="D2623" s="844"/>
      <c r="E2623" s="844"/>
      <c r="F2623" s="844"/>
    </row>
    <row r="2624" spans="2:6" ht="13.5" thickBot="1" x14ac:dyDescent="0.25">
      <c r="B2624" s="934" t="s">
        <v>43</v>
      </c>
      <c r="C2624" s="844"/>
      <c r="D2624" s="844"/>
      <c r="E2624" s="844"/>
      <c r="F2624" s="844"/>
    </row>
    <row r="2625" spans="2:6" ht="13.5" thickBot="1" x14ac:dyDescent="0.25">
      <c r="B2625" s="909" t="s">
        <v>2012</v>
      </c>
      <c r="C2625" s="915">
        <f>C2621+C2615</f>
        <v>146</v>
      </c>
      <c r="D2625" s="907">
        <f>D2621+D2615</f>
        <v>767</v>
      </c>
      <c r="E2625" s="907">
        <f>E2621+E2615</f>
        <v>0</v>
      </c>
      <c r="F2625" s="907">
        <f>F2621+F2615</f>
        <v>0</v>
      </c>
    </row>
    <row r="2626" spans="2:6" ht="84.75" thickBot="1" x14ac:dyDescent="0.25">
      <c r="B2626" s="858" t="s">
        <v>2013</v>
      </c>
      <c r="C2626" s="943" t="s">
        <v>2014</v>
      </c>
      <c r="D2626" s="899" t="s">
        <v>2015</v>
      </c>
      <c r="E2626" s="936"/>
      <c r="F2626" s="936"/>
    </row>
    <row r="2627" spans="2:6" ht="30" customHeight="1" thickBot="1" x14ac:dyDescent="0.25">
      <c r="B2627" s="828" t="s">
        <v>9</v>
      </c>
      <c r="C2627" s="1316" t="s">
        <v>2016</v>
      </c>
      <c r="D2627" s="1317"/>
      <c r="E2627" s="1317"/>
      <c r="F2627" s="1318"/>
    </row>
    <row r="2628" spans="2:6" ht="13.5" thickBot="1" x14ac:dyDescent="0.25">
      <c r="B2628" s="828" t="s">
        <v>13</v>
      </c>
      <c r="C2628" s="1244" t="s">
        <v>1211</v>
      </c>
      <c r="D2628" s="1245"/>
      <c r="E2628" s="1245"/>
      <c r="F2628" s="1246"/>
    </row>
    <row r="2629" spans="2:6" x14ac:dyDescent="0.2">
      <c r="B2629" s="1236"/>
      <c r="C2629" s="836">
        <v>2019</v>
      </c>
      <c r="D2629" s="836">
        <v>2020</v>
      </c>
      <c r="E2629" s="836">
        <v>2021</v>
      </c>
      <c r="F2629" s="836">
        <v>2022</v>
      </c>
    </row>
    <row r="2630" spans="2:6" ht="13.5" thickBot="1" x14ac:dyDescent="0.25">
      <c r="B2630" s="1237"/>
      <c r="C2630" s="837" t="s">
        <v>5</v>
      </c>
      <c r="D2630" s="837" t="s">
        <v>6</v>
      </c>
      <c r="E2630" s="837" t="s">
        <v>6</v>
      </c>
      <c r="F2630" s="837" t="s">
        <v>6</v>
      </c>
    </row>
    <row r="2631" spans="2:6" ht="13.5" thickBot="1" x14ac:dyDescent="0.25">
      <c r="B2631" s="828" t="s">
        <v>8</v>
      </c>
      <c r="C2631" s="860">
        <v>1</v>
      </c>
      <c r="D2631" s="860">
        <v>1</v>
      </c>
      <c r="E2631" s="860"/>
      <c r="F2631" s="860">
        <v>0</v>
      </c>
    </row>
    <row r="2632" spans="2:6" ht="13.5" thickBot="1" x14ac:dyDescent="0.25">
      <c r="B2632" s="828" t="s">
        <v>14</v>
      </c>
      <c r="C2632" s="840">
        <v>700</v>
      </c>
      <c r="D2632" s="839">
        <v>579</v>
      </c>
      <c r="E2632" s="839"/>
      <c r="F2632" s="839">
        <f>F2646</f>
        <v>0</v>
      </c>
    </row>
    <row r="2633" spans="2:6" ht="13.5" thickBot="1" x14ac:dyDescent="0.25">
      <c r="B2633" s="828" t="s">
        <v>20</v>
      </c>
      <c r="C2633" s="839">
        <f>C2632/C2631</f>
        <v>700</v>
      </c>
      <c r="D2633" s="839">
        <f>D2632/D2631</f>
        <v>579</v>
      </c>
      <c r="E2633" s="839" t="e">
        <f>E2632/E2631</f>
        <v>#DIV/0!</v>
      </c>
      <c r="F2633" s="839" t="e">
        <f>F2632/F2631</f>
        <v>#DIV/0!</v>
      </c>
    </row>
    <row r="2634" spans="2:6" ht="13.5" thickBot="1" x14ac:dyDescent="0.25">
      <c r="B2634" s="828" t="s">
        <v>15</v>
      </c>
      <c r="C2634" s="841" t="s">
        <v>19</v>
      </c>
      <c r="D2634" s="842">
        <f>D2631/C2631-1</f>
        <v>0</v>
      </c>
      <c r="E2634" s="842">
        <f t="shared" ref="E2634:F2636" si="97">E2631/D2631-1</f>
        <v>-1</v>
      </c>
      <c r="F2634" s="842" t="e">
        <f t="shared" si="97"/>
        <v>#DIV/0!</v>
      </c>
    </row>
    <row r="2635" spans="2:6" ht="13.5" thickBot="1" x14ac:dyDescent="0.25">
      <c r="B2635" s="828" t="s">
        <v>16</v>
      </c>
      <c r="C2635" s="841" t="s">
        <v>19</v>
      </c>
      <c r="D2635" s="842">
        <f>D2632/C2632-1</f>
        <v>-0.17285714285714282</v>
      </c>
      <c r="E2635" s="842">
        <f t="shared" si="97"/>
        <v>-1</v>
      </c>
      <c r="F2635" s="842" t="e">
        <f t="shared" si="97"/>
        <v>#DIV/0!</v>
      </c>
    </row>
    <row r="2636" spans="2:6" ht="13.5" thickBot="1" x14ac:dyDescent="0.25">
      <c r="B2636" s="828" t="s">
        <v>17</v>
      </c>
      <c r="C2636" s="841" t="s">
        <v>19</v>
      </c>
      <c r="D2636" s="842">
        <f>D2633/C2633-1</f>
        <v>-0.17285714285714282</v>
      </c>
      <c r="E2636" s="842" t="e">
        <f t="shared" si="97"/>
        <v>#DIV/0!</v>
      </c>
      <c r="F2636" s="842" t="e">
        <f t="shared" si="97"/>
        <v>#DIV/0!</v>
      </c>
    </row>
    <row r="2637" spans="2:6" ht="13.5" thickBot="1" x14ac:dyDescent="0.25">
      <c r="B2637" s="1247" t="s">
        <v>2017</v>
      </c>
      <c r="C2637" s="1248"/>
      <c r="D2637" s="1248"/>
      <c r="E2637" s="1248"/>
      <c r="F2637" s="1249"/>
    </row>
    <row r="2638" spans="2:6" x14ac:dyDescent="0.2">
      <c r="B2638" s="1236"/>
      <c r="C2638" s="836">
        <v>2019</v>
      </c>
      <c r="D2638" s="836">
        <v>2020</v>
      </c>
      <c r="E2638" s="836">
        <v>2021</v>
      </c>
      <c r="F2638" s="836">
        <v>2022</v>
      </c>
    </row>
    <row r="2639" spans="2:6" ht="13.5" thickBot="1" x14ac:dyDescent="0.25">
      <c r="B2639" s="1237"/>
      <c r="C2639" s="837" t="s">
        <v>5</v>
      </c>
      <c r="D2639" s="837" t="s">
        <v>6</v>
      </c>
      <c r="E2639" s="837" t="s">
        <v>6</v>
      </c>
      <c r="F2639" s="837" t="s">
        <v>6</v>
      </c>
    </row>
    <row r="2640" spans="2:6" ht="13.5" thickBot="1" x14ac:dyDescent="0.25">
      <c r="B2640" s="905" t="s">
        <v>59</v>
      </c>
      <c r="C2640" s="844">
        <v>0</v>
      </c>
      <c r="D2640" s="844"/>
      <c r="E2640" s="844"/>
      <c r="F2640" s="844"/>
    </row>
    <row r="2641" spans="2:6" ht="13.5" thickBot="1" x14ac:dyDescent="0.25">
      <c r="B2641" s="879" t="s">
        <v>28</v>
      </c>
      <c r="C2641" s="844"/>
      <c r="D2641" s="844"/>
      <c r="E2641" s="844"/>
      <c r="F2641" s="844"/>
    </row>
    <row r="2642" spans="2:6" ht="13.5" thickBot="1" x14ac:dyDescent="0.25">
      <c r="B2642" s="879" t="s">
        <v>48</v>
      </c>
      <c r="C2642" s="844"/>
      <c r="D2642" s="844"/>
      <c r="E2642" s="844"/>
      <c r="F2642" s="844"/>
    </row>
    <row r="2643" spans="2:6" ht="13.5" thickBot="1" x14ac:dyDescent="0.25">
      <c r="B2643" s="879" t="s">
        <v>42</v>
      </c>
      <c r="C2643" s="844"/>
      <c r="D2643" s="844"/>
      <c r="E2643" s="844"/>
      <c r="F2643" s="844"/>
    </row>
    <row r="2644" spans="2:6" ht="13.5" thickBot="1" x14ac:dyDescent="0.25">
      <c r="B2644" s="879" t="s">
        <v>43</v>
      </c>
      <c r="C2644" s="844"/>
      <c r="D2644" s="844"/>
      <c r="E2644" s="844"/>
      <c r="F2644" s="844"/>
    </row>
    <row r="2645" spans="2:6" ht="13.5" thickBot="1" x14ac:dyDescent="0.25">
      <c r="B2645" s="905" t="s">
        <v>61</v>
      </c>
      <c r="C2645" s="844">
        <f>SUM(C2646:C2649)</f>
        <v>700</v>
      </c>
      <c r="D2645" s="844">
        <f>SUM(D2646:D2649)</f>
        <v>579</v>
      </c>
      <c r="E2645" s="844">
        <f>SUM(E2646:E2649)</f>
        <v>0</v>
      </c>
      <c r="F2645" s="844">
        <f>SUM(F2646:F2649)</f>
        <v>0</v>
      </c>
    </row>
    <row r="2646" spans="2:6" ht="13.5" thickBot="1" x14ac:dyDescent="0.25">
      <c r="B2646" s="879" t="s">
        <v>28</v>
      </c>
      <c r="C2646" s="844">
        <v>700</v>
      </c>
      <c r="D2646" s="844">
        <v>579</v>
      </c>
      <c r="E2646" s="844">
        <v>0</v>
      </c>
      <c r="F2646" s="844">
        <v>0</v>
      </c>
    </row>
    <row r="2647" spans="2:6" ht="13.5" thickBot="1" x14ac:dyDescent="0.25">
      <c r="B2647" s="879" t="s">
        <v>48</v>
      </c>
      <c r="C2647" s="846"/>
      <c r="D2647" s="844"/>
      <c r="E2647" s="844"/>
      <c r="F2647" s="844"/>
    </row>
    <row r="2648" spans="2:6" ht="13.5" thickBot="1" x14ac:dyDescent="0.25">
      <c r="B2648" s="879" t="s">
        <v>42</v>
      </c>
      <c r="C2648" s="846"/>
      <c r="D2648" s="844"/>
      <c r="E2648" s="844"/>
      <c r="F2648" s="844"/>
    </row>
    <row r="2649" spans="2:6" ht="13.5" thickBot="1" x14ac:dyDescent="0.25">
      <c r="B2649" s="906" t="s">
        <v>43</v>
      </c>
      <c r="C2649" s="907"/>
      <c r="D2649" s="908"/>
      <c r="E2649" s="908"/>
      <c r="F2649" s="908"/>
    </row>
    <row r="2650" spans="2:6" ht="13.5" thickBot="1" x14ac:dyDescent="0.25">
      <c r="B2650" s="909" t="s">
        <v>2018</v>
      </c>
      <c r="C2650" s="910">
        <f>C2646+C2640</f>
        <v>700</v>
      </c>
      <c r="D2650" s="911">
        <f>D2646+D2640</f>
        <v>579</v>
      </c>
      <c r="E2650" s="911">
        <f>E2646+E2640</f>
        <v>0</v>
      </c>
      <c r="F2650" s="911">
        <f>F2646+F2640</f>
        <v>0</v>
      </c>
    </row>
    <row r="2651" spans="2:6" ht="84.75" thickBot="1" x14ac:dyDescent="0.25">
      <c r="B2651" s="858" t="s">
        <v>2019</v>
      </c>
      <c r="C2651" s="899" t="s">
        <v>2020</v>
      </c>
      <c r="D2651" s="899" t="s">
        <v>2021</v>
      </c>
      <c r="E2651" s="916"/>
      <c r="F2651" s="916"/>
    </row>
    <row r="2652" spans="2:6" ht="41.25" customHeight="1" thickBot="1" x14ac:dyDescent="0.25">
      <c r="B2652" s="828" t="s">
        <v>9</v>
      </c>
      <c r="C2652" s="1316" t="s">
        <v>2022</v>
      </c>
      <c r="D2652" s="1317"/>
      <c r="E2652" s="1317"/>
      <c r="F2652" s="1318"/>
    </row>
    <row r="2653" spans="2:6" ht="13.5" thickBot="1" x14ac:dyDescent="0.25">
      <c r="B2653" s="828" t="s">
        <v>13</v>
      </c>
      <c r="C2653" s="1244" t="s">
        <v>1211</v>
      </c>
      <c r="D2653" s="1245"/>
      <c r="E2653" s="1245"/>
      <c r="F2653" s="1246"/>
    </row>
    <row r="2654" spans="2:6" x14ac:dyDescent="0.2">
      <c r="B2654" s="1236"/>
      <c r="C2654" s="836">
        <v>2019</v>
      </c>
      <c r="D2654" s="836">
        <v>2020</v>
      </c>
      <c r="E2654" s="836">
        <v>2021</v>
      </c>
      <c r="F2654" s="836">
        <v>2022</v>
      </c>
    </row>
    <row r="2655" spans="2:6" ht="13.5" thickBot="1" x14ac:dyDescent="0.25">
      <c r="B2655" s="1237"/>
      <c r="C2655" s="837" t="s">
        <v>5</v>
      </c>
      <c r="D2655" s="837" t="s">
        <v>6</v>
      </c>
      <c r="E2655" s="837" t="s">
        <v>6</v>
      </c>
      <c r="F2655" s="837" t="s">
        <v>6</v>
      </c>
    </row>
    <row r="2656" spans="2:6" ht="13.5" thickBot="1" x14ac:dyDescent="0.25">
      <c r="B2656" s="828" t="s">
        <v>8</v>
      </c>
      <c r="C2656" s="860">
        <v>1</v>
      </c>
      <c r="D2656" s="860">
        <v>1</v>
      </c>
      <c r="E2656" s="860">
        <v>0</v>
      </c>
      <c r="F2656" s="860">
        <v>0</v>
      </c>
    </row>
    <row r="2657" spans="2:6" ht="13.5" thickBot="1" x14ac:dyDescent="0.25">
      <c r="B2657" s="828" t="s">
        <v>14</v>
      </c>
      <c r="C2657" s="840">
        <v>600</v>
      </c>
      <c r="D2657" s="839">
        <v>961</v>
      </c>
      <c r="E2657" s="839">
        <v>0</v>
      </c>
      <c r="F2657" s="839">
        <f>F2671</f>
        <v>0</v>
      </c>
    </row>
    <row r="2658" spans="2:6" ht="13.5" thickBot="1" x14ac:dyDescent="0.25">
      <c r="B2658" s="828" t="s">
        <v>20</v>
      </c>
      <c r="C2658" s="839">
        <f>C2657/C2656</f>
        <v>600</v>
      </c>
      <c r="D2658" s="839">
        <f>D2657/D2656</f>
        <v>961</v>
      </c>
      <c r="E2658" s="839" t="e">
        <f>E2657/E2656</f>
        <v>#DIV/0!</v>
      </c>
      <c r="F2658" s="839" t="e">
        <f>F2657/F2656</f>
        <v>#DIV/0!</v>
      </c>
    </row>
    <row r="2659" spans="2:6" ht="13.5" thickBot="1" x14ac:dyDescent="0.25">
      <c r="B2659" s="828" t="s">
        <v>15</v>
      </c>
      <c r="C2659" s="841" t="s">
        <v>19</v>
      </c>
      <c r="D2659" s="842">
        <f>D2656/C2656-1</f>
        <v>0</v>
      </c>
      <c r="E2659" s="842">
        <f t="shared" ref="E2659:F2661" si="98">E2656/D2656-1</f>
        <v>-1</v>
      </c>
      <c r="F2659" s="842" t="e">
        <f t="shared" si="98"/>
        <v>#DIV/0!</v>
      </c>
    </row>
    <row r="2660" spans="2:6" ht="13.5" thickBot="1" x14ac:dyDescent="0.25">
      <c r="B2660" s="828" t="s">
        <v>16</v>
      </c>
      <c r="C2660" s="841" t="s">
        <v>19</v>
      </c>
      <c r="D2660" s="842">
        <f>D2657/C2657-1</f>
        <v>0.60166666666666657</v>
      </c>
      <c r="E2660" s="842">
        <f t="shared" si="98"/>
        <v>-1</v>
      </c>
      <c r="F2660" s="842" t="e">
        <f t="shared" si="98"/>
        <v>#DIV/0!</v>
      </c>
    </row>
    <row r="2661" spans="2:6" ht="13.5" thickBot="1" x14ac:dyDescent="0.25">
      <c r="B2661" s="828" t="s">
        <v>17</v>
      </c>
      <c r="C2661" s="841" t="s">
        <v>19</v>
      </c>
      <c r="D2661" s="842">
        <f>D2658/C2658-1</f>
        <v>0.60166666666666657</v>
      </c>
      <c r="E2661" s="842" t="e">
        <f t="shared" si="98"/>
        <v>#DIV/0!</v>
      </c>
      <c r="F2661" s="842" t="e">
        <f t="shared" si="98"/>
        <v>#DIV/0!</v>
      </c>
    </row>
    <row r="2662" spans="2:6" ht="13.5" thickBot="1" x14ac:dyDescent="0.25">
      <c r="B2662" s="1247" t="s">
        <v>2023</v>
      </c>
      <c r="C2662" s="1248"/>
      <c r="D2662" s="1248"/>
      <c r="E2662" s="1248"/>
      <c r="F2662" s="1249"/>
    </row>
    <row r="2663" spans="2:6" x14ac:dyDescent="0.2">
      <c r="B2663" s="1236"/>
      <c r="C2663" s="836">
        <v>2019</v>
      </c>
      <c r="D2663" s="836">
        <v>2020</v>
      </c>
      <c r="E2663" s="836">
        <v>2021</v>
      </c>
      <c r="F2663" s="836">
        <v>2022</v>
      </c>
    </row>
    <row r="2664" spans="2:6" ht="13.5" thickBot="1" x14ac:dyDescent="0.25">
      <c r="B2664" s="1237"/>
      <c r="C2664" s="837" t="s">
        <v>5</v>
      </c>
      <c r="D2664" s="837" t="s">
        <v>6</v>
      </c>
      <c r="E2664" s="837" t="s">
        <v>6</v>
      </c>
      <c r="F2664" s="837" t="s">
        <v>6</v>
      </c>
    </row>
    <row r="2665" spans="2:6" ht="13.5" thickBot="1" x14ac:dyDescent="0.25">
      <c r="B2665" s="905" t="s">
        <v>59</v>
      </c>
      <c r="C2665" s="844">
        <v>0</v>
      </c>
      <c r="D2665" s="844"/>
      <c r="E2665" s="844"/>
      <c r="F2665" s="844"/>
    </row>
    <row r="2666" spans="2:6" ht="13.5" thickBot="1" x14ac:dyDescent="0.25">
      <c r="B2666" s="879" t="s">
        <v>28</v>
      </c>
      <c r="C2666" s="844"/>
      <c r="D2666" s="844"/>
      <c r="E2666" s="844"/>
      <c r="F2666" s="844"/>
    </row>
    <row r="2667" spans="2:6" ht="13.5" thickBot="1" x14ac:dyDescent="0.25">
      <c r="B2667" s="879" t="s">
        <v>48</v>
      </c>
      <c r="C2667" s="844"/>
      <c r="D2667" s="844"/>
      <c r="E2667" s="844"/>
      <c r="F2667" s="844"/>
    </row>
    <row r="2668" spans="2:6" ht="13.5" thickBot="1" x14ac:dyDescent="0.25">
      <c r="B2668" s="879" t="s">
        <v>42</v>
      </c>
      <c r="C2668" s="844"/>
      <c r="D2668" s="844"/>
      <c r="E2668" s="844"/>
      <c r="F2668" s="844"/>
    </row>
    <row r="2669" spans="2:6" ht="13.5" thickBot="1" x14ac:dyDescent="0.25">
      <c r="B2669" s="879" t="s">
        <v>43</v>
      </c>
      <c r="C2669" s="844"/>
      <c r="D2669" s="844"/>
      <c r="E2669" s="844"/>
      <c r="F2669" s="844"/>
    </row>
    <row r="2670" spans="2:6" ht="13.5" thickBot="1" x14ac:dyDescent="0.25">
      <c r="B2670" s="905" t="s">
        <v>61</v>
      </c>
      <c r="C2670" s="844">
        <f>SUM(C2671:C2674)</f>
        <v>600</v>
      </c>
      <c r="D2670" s="844">
        <f>SUM(D2671:D2674)</f>
        <v>961</v>
      </c>
      <c r="E2670" s="844">
        <f>SUM(E2671:E2674)</f>
        <v>0</v>
      </c>
      <c r="F2670" s="844">
        <f>SUM(F2671:F2674)</f>
        <v>0</v>
      </c>
    </row>
    <row r="2671" spans="2:6" ht="13.5" thickBot="1" x14ac:dyDescent="0.25">
      <c r="B2671" s="906" t="s">
        <v>28</v>
      </c>
      <c r="C2671" s="908">
        <v>600</v>
      </c>
      <c r="D2671" s="908">
        <v>961</v>
      </c>
      <c r="E2671" s="908">
        <v>0</v>
      </c>
      <c r="F2671" s="908">
        <v>0</v>
      </c>
    </row>
    <row r="2672" spans="2:6" ht="13.5" thickBot="1" x14ac:dyDescent="0.25">
      <c r="B2672" s="934" t="s">
        <v>48</v>
      </c>
      <c r="C2672" s="925"/>
      <c r="D2672" s="925"/>
      <c r="E2672" s="925"/>
      <c r="F2672" s="925"/>
    </row>
    <row r="2673" spans="2:6" ht="13.5" thickBot="1" x14ac:dyDescent="0.25">
      <c r="B2673" s="934" t="s">
        <v>42</v>
      </c>
      <c r="C2673" s="925"/>
      <c r="D2673" s="925"/>
      <c r="E2673" s="925"/>
      <c r="F2673" s="925"/>
    </row>
    <row r="2674" spans="2:6" ht="13.5" thickBot="1" x14ac:dyDescent="0.25">
      <c r="B2674" s="934" t="s">
        <v>43</v>
      </c>
      <c r="C2674" s="925"/>
      <c r="D2674" s="925"/>
      <c r="E2674" s="925"/>
      <c r="F2674" s="925"/>
    </row>
    <row r="2675" spans="2:6" ht="13.5" thickBot="1" x14ac:dyDescent="0.25">
      <c r="B2675" s="909" t="s">
        <v>2024</v>
      </c>
      <c r="C2675" s="910">
        <f>C2671+C2665</f>
        <v>600</v>
      </c>
      <c r="D2675" s="911">
        <f>D2671+D2665</f>
        <v>961</v>
      </c>
      <c r="E2675" s="911">
        <f>E2671+E2665</f>
        <v>0</v>
      </c>
      <c r="F2675" s="911">
        <f>F2671+F2665</f>
        <v>0</v>
      </c>
    </row>
    <row r="2676" spans="2:6" ht="84.75" thickBot="1" x14ac:dyDescent="0.25">
      <c r="B2676" s="858" t="s">
        <v>2025</v>
      </c>
      <c r="C2676" s="899" t="s">
        <v>2026</v>
      </c>
      <c r="D2676" s="899" t="s">
        <v>2027</v>
      </c>
      <c r="E2676" s="916"/>
      <c r="F2676" s="916"/>
    </row>
    <row r="2677" spans="2:6" ht="47.25" customHeight="1" thickBot="1" x14ac:dyDescent="0.25">
      <c r="B2677" s="828" t="s">
        <v>9</v>
      </c>
      <c r="C2677" s="1316" t="s">
        <v>2028</v>
      </c>
      <c r="D2677" s="1317"/>
      <c r="E2677" s="1317"/>
      <c r="F2677" s="1318"/>
    </row>
    <row r="2678" spans="2:6" ht="13.5" thickBot="1" x14ac:dyDescent="0.25">
      <c r="B2678" s="828" t="s">
        <v>13</v>
      </c>
      <c r="C2678" s="1244" t="s">
        <v>1140</v>
      </c>
      <c r="D2678" s="1245"/>
      <c r="E2678" s="1245"/>
      <c r="F2678" s="1246"/>
    </row>
    <row r="2679" spans="2:6" x14ac:dyDescent="0.2">
      <c r="B2679" s="1236"/>
      <c r="C2679" s="836">
        <v>2019</v>
      </c>
      <c r="D2679" s="836">
        <v>2020</v>
      </c>
      <c r="E2679" s="836">
        <v>2021</v>
      </c>
      <c r="F2679" s="836">
        <v>2022</v>
      </c>
    </row>
    <row r="2680" spans="2:6" ht="13.5" thickBot="1" x14ac:dyDescent="0.25">
      <c r="B2680" s="1237"/>
      <c r="C2680" s="837" t="s">
        <v>5</v>
      </c>
      <c r="D2680" s="837" t="s">
        <v>6</v>
      </c>
      <c r="E2680" s="837" t="s">
        <v>6</v>
      </c>
      <c r="F2680" s="837" t="s">
        <v>6</v>
      </c>
    </row>
    <row r="2681" spans="2:6" ht="13.5" thickBot="1" x14ac:dyDescent="0.25">
      <c r="B2681" s="828" t="s">
        <v>8</v>
      </c>
      <c r="C2681" s="860">
        <v>1</v>
      </c>
      <c r="D2681" s="860">
        <v>1</v>
      </c>
      <c r="E2681" s="860">
        <v>0</v>
      </c>
      <c r="F2681" s="860">
        <v>0</v>
      </c>
    </row>
    <row r="2682" spans="2:6" ht="13.5" thickBot="1" x14ac:dyDescent="0.25">
      <c r="B2682" s="828" t="s">
        <v>14</v>
      </c>
      <c r="C2682" s="840">
        <v>700</v>
      </c>
      <c r="D2682" s="839">
        <v>1124</v>
      </c>
      <c r="E2682" s="839">
        <v>0</v>
      </c>
      <c r="F2682" s="839">
        <f>F2696</f>
        <v>0</v>
      </c>
    </row>
    <row r="2683" spans="2:6" ht="13.5" thickBot="1" x14ac:dyDescent="0.25">
      <c r="B2683" s="828" t="s">
        <v>20</v>
      </c>
      <c r="C2683" s="839">
        <f>C2682/C2681</f>
        <v>700</v>
      </c>
      <c r="D2683" s="839">
        <f>D2682/D2681</f>
        <v>1124</v>
      </c>
      <c r="E2683" s="839" t="e">
        <f>E2682/E2681</f>
        <v>#DIV/0!</v>
      </c>
      <c r="F2683" s="839" t="e">
        <f>F2682/F2681</f>
        <v>#DIV/0!</v>
      </c>
    </row>
    <row r="2684" spans="2:6" ht="13.5" thickBot="1" x14ac:dyDescent="0.25">
      <c r="B2684" s="828" t="s">
        <v>15</v>
      </c>
      <c r="C2684" s="841" t="s">
        <v>19</v>
      </c>
      <c r="D2684" s="842">
        <f>D2681/C2681-1</f>
        <v>0</v>
      </c>
      <c r="E2684" s="842">
        <f t="shared" ref="E2684:F2686" si="99">E2681/D2681-1</f>
        <v>-1</v>
      </c>
      <c r="F2684" s="842" t="e">
        <f t="shared" si="99"/>
        <v>#DIV/0!</v>
      </c>
    </row>
    <row r="2685" spans="2:6" ht="13.5" thickBot="1" x14ac:dyDescent="0.25">
      <c r="B2685" s="828" t="s">
        <v>16</v>
      </c>
      <c r="C2685" s="841" t="s">
        <v>19</v>
      </c>
      <c r="D2685" s="842">
        <f>D2682/C2682-1</f>
        <v>0.60571428571428565</v>
      </c>
      <c r="E2685" s="842">
        <f t="shared" si="99"/>
        <v>-1</v>
      </c>
      <c r="F2685" s="842" t="e">
        <f t="shared" si="99"/>
        <v>#DIV/0!</v>
      </c>
    </row>
    <row r="2686" spans="2:6" ht="13.5" thickBot="1" x14ac:dyDescent="0.25">
      <c r="B2686" s="828" t="s">
        <v>17</v>
      </c>
      <c r="C2686" s="841" t="s">
        <v>19</v>
      </c>
      <c r="D2686" s="842">
        <f>D2683/C2683-1</f>
        <v>0.60571428571428565</v>
      </c>
      <c r="E2686" s="842" t="e">
        <f t="shared" si="99"/>
        <v>#DIV/0!</v>
      </c>
      <c r="F2686" s="842" t="e">
        <f t="shared" si="99"/>
        <v>#DIV/0!</v>
      </c>
    </row>
    <row r="2687" spans="2:6" ht="13.5" thickBot="1" x14ac:dyDescent="0.25">
      <c r="B2687" s="1247" t="s">
        <v>2029</v>
      </c>
      <c r="C2687" s="1248"/>
      <c r="D2687" s="1248"/>
      <c r="E2687" s="1248"/>
      <c r="F2687" s="1249"/>
    </row>
    <row r="2688" spans="2:6" x14ac:dyDescent="0.2">
      <c r="B2688" s="1236"/>
      <c r="C2688" s="836">
        <v>2019</v>
      </c>
      <c r="D2688" s="836">
        <v>2020</v>
      </c>
      <c r="E2688" s="836">
        <v>2021</v>
      </c>
      <c r="F2688" s="836">
        <v>2022</v>
      </c>
    </row>
    <row r="2689" spans="2:6" ht="13.5" thickBot="1" x14ac:dyDescent="0.25">
      <c r="B2689" s="1237"/>
      <c r="C2689" s="837" t="s">
        <v>5</v>
      </c>
      <c r="D2689" s="837" t="s">
        <v>6</v>
      </c>
      <c r="E2689" s="837" t="s">
        <v>6</v>
      </c>
      <c r="F2689" s="837" t="s">
        <v>6</v>
      </c>
    </row>
    <row r="2690" spans="2:6" ht="13.5" thickBot="1" x14ac:dyDescent="0.25">
      <c r="B2690" s="905" t="s">
        <v>59</v>
      </c>
      <c r="C2690" s="844">
        <v>0</v>
      </c>
      <c r="D2690" s="844"/>
      <c r="E2690" s="844"/>
      <c r="F2690" s="844"/>
    </row>
    <row r="2691" spans="2:6" ht="13.5" thickBot="1" x14ac:dyDescent="0.25">
      <c r="B2691" s="879" t="s">
        <v>28</v>
      </c>
      <c r="C2691" s="844"/>
      <c r="D2691" s="844"/>
      <c r="E2691" s="844"/>
      <c r="F2691" s="844"/>
    </row>
    <row r="2692" spans="2:6" ht="13.5" thickBot="1" x14ac:dyDescent="0.25">
      <c r="B2692" s="879" t="s">
        <v>48</v>
      </c>
      <c r="C2692" s="844"/>
      <c r="D2692" s="844"/>
      <c r="E2692" s="844"/>
      <c r="F2692" s="844"/>
    </row>
    <row r="2693" spans="2:6" ht="13.5" thickBot="1" x14ac:dyDescent="0.25">
      <c r="B2693" s="879" t="s">
        <v>42</v>
      </c>
      <c r="C2693" s="844"/>
      <c r="D2693" s="844"/>
      <c r="E2693" s="844"/>
      <c r="F2693" s="844"/>
    </row>
    <row r="2694" spans="2:6" ht="13.5" thickBot="1" x14ac:dyDescent="0.25">
      <c r="B2694" s="879" t="s">
        <v>43</v>
      </c>
      <c r="C2694" s="844"/>
      <c r="D2694" s="844"/>
      <c r="E2694" s="844"/>
      <c r="F2694" s="844"/>
    </row>
    <row r="2695" spans="2:6" ht="13.5" thickBot="1" x14ac:dyDescent="0.25">
      <c r="B2695" s="933" t="s">
        <v>61</v>
      </c>
      <c r="C2695" s="908">
        <f>SUM(C2696:C2699)</f>
        <v>700</v>
      </c>
      <c r="D2695" s="908">
        <f>SUM(D2696:D2699)</f>
        <v>1124</v>
      </c>
      <c r="E2695" s="908">
        <f>SUM(E2696:E2699)</f>
        <v>0</v>
      </c>
      <c r="F2695" s="908">
        <f>SUM(F2696:F2699)</f>
        <v>0</v>
      </c>
    </row>
    <row r="2696" spans="2:6" ht="13.5" thickBot="1" x14ac:dyDescent="0.25">
      <c r="B2696" s="934" t="s">
        <v>28</v>
      </c>
      <c r="C2696" s="925">
        <v>700</v>
      </c>
      <c r="D2696" s="925">
        <v>1124</v>
      </c>
      <c r="E2696" s="925">
        <v>0</v>
      </c>
      <c r="F2696" s="925">
        <v>0</v>
      </c>
    </row>
    <row r="2697" spans="2:6" ht="13.5" thickBot="1" x14ac:dyDescent="0.25">
      <c r="B2697" s="934" t="s">
        <v>48</v>
      </c>
      <c r="C2697" s="925"/>
      <c r="D2697" s="925"/>
      <c r="E2697" s="925"/>
      <c r="F2697" s="925"/>
    </row>
    <row r="2698" spans="2:6" ht="13.5" thickBot="1" x14ac:dyDescent="0.25">
      <c r="B2698" s="934" t="s">
        <v>42</v>
      </c>
      <c r="C2698" s="925"/>
      <c r="D2698" s="925"/>
      <c r="E2698" s="925"/>
      <c r="F2698" s="925"/>
    </row>
    <row r="2699" spans="2:6" ht="13.5" thickBot="1" x14ac:dyDescent="0.25">
      <c r="B2699" s="934" t="s">
        <v>43</v>
      </c>
      <c r="C2699" s="925"/>
      <c r="D2699" s="925"/>
      <c r="E2699" s="925"/>
      <c r="F2699" s="925"/>
    </row>
    <row r="2700" spans="2:6" ht="13.5" thickBot="1" x14ac:dyDescent="0.25">
      <c r="B2700" s="909" t="s">
        <v>2030</v>
      </c>
      <c r="C2700" s="910">
        <f>C2696+C2690</f>
        <v>700</v>
      </c>
      <c r="D2700" s="911">
        <f>D2696+D2690</f>
        <v>1124</v>
      </c>
      <c r="E2700" s="911">
        <f>E2696+E2690</f>
        <v>0</v>
      </c>
      <c r="F2700" s="911">
        <f>F2696+F2690</f>
        <v>0</v>
      </c>
    </row>
    <row r="2701" spans="2:6" ht="48.75" thickBot="1" x14ac:dyDescent="0.25">
      <c r="B2701" s="858" t="s">
        <v>2031</v>
      </c>
      <c r="C2701" s="899" t="s">
        <v>2032</v>
      </c>
      <c r="D2701" s="899" t="s">
        <v>2033</v>
      </c>
      <c r="E2701" s="936"/>
      <c r="F2701" s="936"/>
    </row>
    <row r="2702" spans="2:6" ht="41.25" customHeight="1" thickBot="1" x14ac:dyDescent="0.25">
      <c r="B2702" s="828" t="s">
        <v>9</v>
      </c>
      <c r="C2702" s="1316" t="s">
        <v>2034</v>
      </c>
      <c r="D2702" s="1317"/>
      <c r="E2702" s="1317"/>
      <c r="F2702" s="1318"/>
    </row>
    <row r="2703" spans="2:6" ht="13.5" thickBot="1" x14ac:dyDescent="0.25">
      <c r="B2703" s="828" t="s">
        <v>13</v>
      </c>
      <c r="C2703" s="1244" t="s">
        <v>1140</v>
      </c>
      <c r="D2703" s="1245"/>
      <c r="E2703" s="1245"/>
      <c r="F2703" s="1246"/>
    </row>
    <row r="2704" spans="2:6" x14ac:dyDescent="0.2">
      <c r="B2704" s="1236"/>
      <c r="C2704" s="836">
        <v>2019</v>
      </c>
      <c r="D2704" s="836">
        <v>2020</v>
      </c>
      <c r="E2704" s="836">
        <v>2021</v>
      </c>
      <c r="F2704" s="836">
        <v>2022</v>
      </c>
    </row>
    <row r="2705" spans="2:6" ht="13.5" thickBot="1" x14ac:dyDescent="0.25">
      <c r="B2705" s="1237"/>
      <c r="C2705" s="837" t="s">
        <v>5</v>
      </c>
      <c r="D2705" s="837" t="s">
        <v>6</v>
      </c>
      <c r="E2705" s="837" t="s">
        <v>6</v>
      </c>
      <c r="F2705" s="837" t="s">
        <v>6</v>
      </c>
    </row>
    <row r="2706" spans="2:6" ht="13.5" thickBot="1" x14ac:dyDescent="0.25">
      <c r="B2706" s="828" t="s">
        <v>8</v>
      </c>
      <c r="C2706" s="860">
        <v>1</v>
      </c>
      <c r="D2706" s="860">
        <v>1</v>
      </c>
      <c r="E2706" s="860">
        <v>1</v>
      </c>
      <c r="F2706" s="860"/>
    </row>
    <row r="2707" spans="2:6" ht="13.5" thickBot="1" x14ac:dyDescent="0.25">
      <c r="B2707" s="828" t="s">
        <v>14</v>
      </c>
      <c r="C2707" s="840">
        <v>1922</v>
      </c>
      <c r="D2707" s="839">
        <v>1442</v>
      </c>
      <c r="E2707" s="839">
        <v>4276</v>
      </c>
      <c r="F2707" s="839"/>
    </row>
    <row r="2708" spans="2:6" ht="13.5" thickBot="1" x14ac:dyDescent="0.25">
      <c r="B2708" s="828" t="s">
        <v>20</v>
      </c>
      <c r="C2708" s="839">
        <f>C2707/C2706</f>
        <v>1922</v>
      </c>
      <c r="D2708" s="839">
        <f>D2707/D2706</f>
        <v>1442</v>
      </c>
      <c r="E2708" s="839">
        <f>E2707/E2706</f>
        <v>4276</v>
      </c>
      <c r="F2708" s="839" t="e">
        <f>F2707/F2706</f>
        <v>#DIV/0!</v>
      </c>
    </row>
    <row r="2709" spans="2:6" ht="13.5" thickBot="1" x14ac:dyDescent="0.25">
      <c r="B2709" s="828" t="s">
        <v>15</v>
      </c>
      <c r="C2709" s="841" t="s">
        <v>19</v>
      </c>
      <c r="D2709" s="842">
        <f>D2706/C2706-1</f>
        <v>0</v>
      </c>
      <c r="E2709" s="842">
        <f t="shared" ref="E2709:F2711" si="100">E2706/D2706-1</f>
        <v>0</v>
      </c>
      <c r="F2709" s="842">
        <f t="shared" si="100"/>
        <v>-1</v>
      </c>
    </row>
    <row r="2710" spans="2:6" ht="13.5" thickBot="1" x14ac:dyDescent="0.25">
      <c r="B2710" s="828" t="s">
        <v>16</v>
      </c>
      <c r="C2710" s="841" t="s">
        <v>19</v>
      </c>
      <c r="D2710" s="842">
        <f>D2707/C2707-1</f>
        <v>-0.24973985431841828</v>
      </c>
      <c r="E2710" s="842">
        <f t="shared" si="100"/>
        <v>1.9653259361997226</v>
      </c>
      <c r="F2710" s="842">
        <f t="shared" si="100"/>
        <v>-1</v>
      </c>
    </row>
    <row r="2711" spans="2:6" ht="13.5" thickBot="1" x14ac:dyDescent="0.25">
      <c r="B2711" s="828" t="s">
        <v>17</v>
      </c>
      <c r="C2711" s="841" t="s">
        <v>19</v>
      </c>
      <c r="D2711" s="842">
        <f>D2708/C2708-1</f>
        <v>-0.24973985431841828</v>
      </c>
      <c r="E2711" s="842">
        <f t="shared" si="100"/>
        <v>1.9653259361997226</v>
      </c>
      <c r="F2711" s="842" t="e">
        <f t="shared" si="100"/>
        <v>#DIV/0!</v>
      </c>
    </row>
    <row r="2712" spans="2:6" ht="13.5" thickBot="1" x14ac:dyDescent="0.25">
      <c r="B2712" s="1247" t="s">
        <v>2035</v>
      </c>
      <c r="C2712" s="1248"/>
      <c r="D2712" s="1248"/>
      <c r="E2712" s="1248"/>
      <c r="F2712" s="1249"/>
    </row>
    <row r="2713" spans="2:6" x14ac:dyDescent="0.2">
      <c r="B2713" s="1236"/>
      <c r="C2713" s="836">
        <v>2019</v>
      </c>
      <c r="D2713" s="836">
        <v>2020</v>
      </c>
      <c r="E2713" s="836">
        <v>2021</v>
      </c>
      <c r="F2713" s="836">
        <v>2022</v>
      </c>
    </row>
    <row r="2714" spans="2:6" ht="13.5" thickBot="1" x14ac:dyDescent="0.25">
      <c r="B2714" s="1237"/>
      <c r="C2714" s="837" t="s">
        <v>5</v>
      </c>
      <c r="D2714" s="837" t="s">
        <v>6</v>
      </c>
      <c r="E2714" s="837" t="s">
        <v>6</v>
      </c>
      <c r="F2714" s="837" t="s">
        <v>6</v>
      </c>
    </row>
    <row r="2715" spans="2:6" ht="13.5" thickBot="1" x14ac:dyDescent="0.25">
      <c r="B2715" s="905" t="s">
        <v>59</v>
      </c>
      <c r="C2715" s="844">
        <v>0</v>
      </c>
      <c r="D2715" s="844">
        <v>0</v>
      </c>
      <c r="E2715" s="844">
        <v>0</v>
      </c>
      <c r="F2715" s="844">
        <v>0</v>
      </c>
    </row>
    <row r="2716" spans="2:6" ht="13.5" thickBot="1" x14ac:dyDescent="0.25">
      <c r="B2716" s="879" t="s">
        <v>28</v>
      </c>
      <c r="C2716" s="844"/>
      <c r="D2716" s="844"/>
      <c r="E2716" s="844"/>
      <c r="F2716" s="844"/>
    </row>
    <row r="2717" spans="2:6" ht="13.5" thickBot="1" x14ac:dyDescent="0.25">
      <c r="B2717" s="879" t="s">
        <v>48</v>
      </c>
      <c r="C2717" s="844"/>
      <c r="D2717" s="844"/>
      <c r="E2717" s="844"/>
      <c r="F2717" s="844"/>
    </row>
    <row r="2718" spans="2:6" ht="13.5" thickBot="1" x14ac:dyDescent="0.25">
      <c r="B2718" s="879" t="s">
        <v>42</v>
      </c>
      <c r="C2718" s="844"/>
      <c r="D2718" s="844"/>
      <c r="E2718" s="844"/>
      <c r="F2718" s="844"/>
    </row>
    <row r="2719" spans="2:6" ht="13.5" thickBot="1" x14ac:dyDescent="0.25">
      <c r="B2719" s="879" t="s">
        <v>43</v>
      </c>
      <c r="C2719" s="844"/>
      <c r="D2719" s="844"/>
      <c r="E2719" s="844"/>
      <c r="F2719" s="844"/>
    </row>
    <row r="2720" spans="2:6" ht="13.5" thickBot="1" x14ac:dyDescent="0.25">
      <c r="B2720" s="905" t="s">
        <v>61</v>
      </c>
      <c r="C2720" s="844">
        <f>SUM(C2721:C2724)</f>
        <v>1922</v>
      </c>
      <c r="D2720" s="844">
        <f>SUM(D2721:D2724)</f>
        <v>1442</v>
      </c>
      <c r="E2720" s="844">
        <f>SUM(E2721:E2724)</f>
        <v>4276</v>
      </c>
      <c r="F2720" s="844">
        <f>SUM(F2721:F2724)</f>
        <v>0</v>
      </c>
    </row>
    <row r="2721" spans="2:6" ht="13.5" thickBot="1" x14ac:dyDescent="0.25">
      <c r="B2721" s="879" t="s">
        <v>28</v>
      </c>
      <c r="C2721" s="844">
        <v>1922</v>
      </c>
      <c r="D2721" s="844">
        <v>1442</v>
      </c>
      <c r="E2721" s="844">
        <v>4276</v>
      </c>
      <c r="F2721" s="844">
        <v>0</v>
      </c>
    </row>
    <row r="2722" spans="2:6" ht="13.5" thickBot="1" x14ac:dyDescent="0.25">
      <c r="B2722" s="879" t="s">
        <v>48</v>
      </c>
      <c r="C2722" s="844"/>
      <c r="D2722" s="844"/>
      <c r="E2722" s="844"/>
      <c r="F2722" s="844"/>
    </row>
    <row r="2723" spans="2:6" ht="13.5" thickBot="1" x14ac:dyDescent="0.25">
      <c r="B2723" s="879" t="s">
        <v>42</v>
      </c>
      <c r="C2723" s="844"/>
      <c r="D2723" s="844"/>
      <c r="E2723" s="844"/>
      <c r="F2723" s="844"/>
    </row>
    <row r="2724" spans="2:6" ht="13.5" thickBot="1" x14ac:dyDescent="0.25">
      <c r="B2724" s="906" t="s">
        <v>43</v>
      </c>
      <c r="C2724" s="908"/>
      <c r="D2724" s="908"/>
      <c r="E2724" s="908"/>
      <c r="F2724" s="908"/>
    </row>
    <row r="2725" spans="2:6" ht="13.5" thickBot="1" x14ac:dyDescent="0.25">
      <c r="B2725" s="909" t="s">
        <v>2036</v>
      </c>
      <c r="C2725" s="910">
        <f>C2721+C2715</f>
        <v>1922</v>
      </c>
      <c r="D2725" s="911">
        <f>D2721+D2715</f>
        <v>1442</v>
      </c>
      <c r="E2725" s="911">
        <f>E2721+E2715</f>
        <v>4276</v>
      </c>
      <c r="F2725" s="911">
        <f>F2721+F2715</f>
        <v>0</v>
      </c>
    </row>
    <row r="2726" spans="2:6" ht="48.75" thickBot="1" x14ac:dyDescent="0.25">
      <c r="B2726" s="858" t="s">
        <v>2037</v>
      </c>
      <c r="C2726" s="899" t="s">
        <v>2038</v>
      </c>
      <c r="D2726" s="899" t="s">
        <v>2039</v>
      </c>
      <c r="E2726" s="916"/>
      <c r="F2726" s="916"/>
    </row>
    <row r="2727" spans="2:6" ht="46.5" customHeight="1" thickBot="1" x14ac:dyDescent="0.25">
      <c r="B2727" s="828" t="s">
        <v>9</v>
      </c>
      <c r="C2727" s="1316" t="s">
        <v>2034</v>
      </c>
      <c r="D2727" s="1317"/>
      <c r="E2727" s="1317"/>
      <c r="F2727" s="1318"/>
    </row>
    <row r="2728" spans="2:6" ht="13.5" thickBot="1" x14ac:dyDescent="0.25">
      <c r="B2728" s="828" t="s">
        <v>13</v>
      </c>
      <c r="C2728" s="1244" t="s">
        <v>1140</v>
      </c>
      <c r="D2728" s="1245"/>
      <c r="E2728" s="1245"/>
      <c r="F2728" s="1246"/>
    </row>
    <row r="2729" spans="2:6" x14ac:dyDescent="0.2">
      <c r="B2729" s="1236"/>
      <c r="C2729" s="836">
        <v>2019</v>
      </c>
      <c r="D2729" s="836">
        <v>2020</v>
      </c>
      <c r="E2729" s="836">
        <v>2021</v>
      </c>
      <c r="F2729" s="836">
        <v>2022</v>
      </c>
    </row>
    <row r="2730" spans="2:6" ht="13.5" thickBot="1" x14ac:dyDescent="0.25">
      <c r="B2730" s="1237"/>
      <c r="C2730" s="837" t="s">
        <v>5</v>
      </c>
      <c r="D2730" s="837" t="s">
        <v>6</v>
      </c>
      <c r="E2730" s="837" t="s">
        <v>6</v>
      </c>
      <c r="F2730" s="837" t="s">
        <v>6</v>
      </c>
    </row>
    <row r="2731" spans="2:6" ht="13.5" thickBot="1" x14ac:dyDescent="0.25">
      <c r="B2731" s="828" t="s">
        <v>8</v>
      </c>
      <c r="C2731" s="860">
        <v>1</v>
      </c>
      <c r="D2731" s="860">
        <v>1</v>
      </c>
      <c r="E2731" s="860">
        <v>0</v>
      </c>
      <c r="F2731" s="860"/>
    </row>
    <row r="2732" spans="2:6" ht="13.5" thickBot="1" x14ac:dyDescent="0.25">
      <c r="B2732" s="828" t="s">
        <v>14</v>
      </c>
      <c r="C2732" s="840">
        <v>854</v>
      </c>
      <c r="D2732" s="839">
        <v>3418</v>
      </c>
      <c r="E2732" s="839">
        <v>0</v>
      </c>
      <c r="F2732" s="839"/>
    </row>
    <row r="2733" spans="2:6" ht="13.5" thickBot="1" x14ac:dyDescent="0.25">
      <c r="B2733" s="828" t="s">
        <v>20</v>
      </c>
      <c r="C2733" s="839">
        <f>C2732/C2731</f>
        <v>854</v>
      </c>
      <c r="D2733" s="839">
        <f>D2732/D2731</f>
        <v>3418</v>
      </c>
      <c r="E2733" s="839" t="e">
        <f>E2732/E2731</f>
        <v>#DIV/0!</v>
      </c>
      <c r="F2733" s="839" t="e">
        <f>F2732/F2731</f>
        <v>#DIV/0!</v>
      </c>
    </row>
    <row r="2734" spans="2:6" ht="13.5" thickBot="1" x14ac:dyDescent="0.25">
      <c r="B2734" s="828" t="s">
        <v>15</v>
      </c>
      <c r="C2734" s="841" t="s">
        <v>19</v>
      </c>
      <c r="D2734" s="842">
        <f>D2731/C2731-1</f>
        <v>0</v>
      </c>
      <c r="E2734" s="842">
        <f t="shared" ref="E2734:F2736" si="101">E2731/D2731-1</f>
        <v>-1</v>
      </c>
      <c r="F2734" s="842" t="e">
        <f t="shared" si="101"/>
        <v>#DIV/0!</v>
      </c>
    </row>
    <row r="2735" spans="2:6" ht="13.5" thickBot="1" x14ac:dyDescent="0.25">
      <c r="B2735" s="828" t="s">
        <v>16</v>
      </c>
      <c r="C2735" s="841" t="s">
        <v>19</v>
      </c>
      <c r="D2735" s="842">
        <f>D2732/C2732-1</f>
        <v>3.0023419203747075</v>
      </c>
      <c r="E2735" s="842">
        <f t="shared" si="101"/>
        <v>-1</v>
      </c>
      <c r="F2735" s="842" t="e">
        <f t="shared" si="101"/>
        <v>#DIV/0!</v>
      </c>
    </row>
    <row r="2736" spans="2:6" ht="13.5" thickBot="1" x14ac:dyDescent="0.25">
      <c r="B2736" s="828" t="s">
        <v>17</v>
      </c>
      <c r="C2736" s="841" t="s">
        <v>19</v>
      </c>
      <c r="D2736" s="842">
        <f>D2733/C2733-1</f>
        <v>3.0023419203747075</v>
      </c>
      <c r="E2736" s="842" t="e">
        <f t="shared" si="101"/>
        <v>#DIV/0!</v>
      </c>
      <c r="F2736" s="842" t="e">
        <f t="shared" si="101"/>
        <v>#DIV/0!</v>
      </c>
    </row>
    <row r="2737" spans="2:6" ht="13.5" thickBot="1" x14ac:dyDescent="0.25">
      <c r="B2737" s="1247" t="s">
        <v>2040</v>
      </c>
      <c r="C2737" s="1248"/>
      <c r="D2737" s="1248"/>
      <c r="E2737" s="1248"/>
      <c r="F2737" s="1249"/>
    </row>
    <row r="2738" spans="2:6" x14ac:dyDescent="0.2">
      <c r="B2738" s="1236"/>
      <c r="C2738" s="836">
        <v>2019</v>
      </c>
      <c r="D2738" s="836">
        <v>2020</v>
      </c>
      <c r="E2738" s="836">
        <v>2021</v>
      </c>
      <c r="F2738" s="836">
        <v>2022</v>
      </c>
    </row>
    <row r="2739" spans="2:6" ht="13.5" thickBot="1" x14ac:dyDescent="0.25">
      <c r="B2739" s="1237"/>
      <c r="C2739" s="837" t="s">
        <v>5</v>
      </c>
      <c r="D2739" s="837" t="s">
        <v>6</v>
      </c>
      <c r="E2739" s="837" t="s">
        <v>6</v>
      </c>
      <c r="F2739" s="837" t="s">
        <v>6</v>
      </c>
    </row>
    <row r="2740" spans="2:6" ht="13.5" thickBot="1" x14ac:dyDescent="0.25">
      <c r="B2740" s="905" t="s">
        <v>59</v>
      </c>
      <c r="C2740" s="844">
        <v>0</v>
      </c>
      <c r="D2740" s="844"/>
      <c r="E2740" s="844"/>
      <c r="F2740" s="844"/>
    </row>
    <row r="2741" spans="2:6" ht="13.5" thickBot="1" x14ac:dyDescent="0.25">
      <c r="B2741" s="879" t="s">
        <v>28</v>
      </c>
      <c r="C2741" s="844"/>
      <c r="D2741" s="844"/>
      <c r="E2741" s="844"/>
      <c r="F2741" s="844"/>
    </row>
    <row r="2742" spans="2:6" ht="13.5" thickBot="1" x14ac:dyDescent="0.25">
      <c r="B2742" s="879" t="s">
        <v>48</v>
      </c>
      <c r="C2742" s="844"/>
      <c r="D2742" s="844"/>
      <c r="E2742" s="844"/>
      <c r="F2742" s="844"/>
    </row>
    <row r="2743" spans="2:6" ht="13.5" thickBot="1" x14ac:dyDescent="0.25">
      <c r="B2743" s="879" t="s">
        <v>42</v>
      </c>
      <c r="C2743" s="844"/>
      <c r="D2743" s="844"/>
      <c r="E2743" s="844"/>
      <c r="F2743" s="844"/>
    </row>
    <row r="2744" spans="2:6" ht="13.5" thickBot="1" x14ac:dyDescent="0.25">
      <c r="B2744" s="879" t="s">
        <v>43</v>
      </c>
      <c r="C2744" s="844"/>
      <c r="D2744" s="844"/>
      <c r="E2744" s="844"/>
      <c r="F2744" s="844"/>
    </row>
    <row r="2745" spans="2:6" ht="13.5" thickBot="1" x14ac:dyDescent="0.25">
      <c r="B2745" s="905" t="s">
        <v>61</v>
      </c>
      <c r="C2745" s="844">
        <f>SUM(C2746:C2749)</f>
        <v>854</v>
      </c>
      <c r="D2745" s="844">
        <f>SUM(D2746:D2749)</f>
        <v>3418</v>
      </c>
      <c r="E2745" s="844">
        <f>SUM(E2746:E2749)</f>
        <v>0</v>
      </c>
      <c r="F2745" s="844">
        <f>SUM(F2746:F2749)</f>
        <v>0</v>
      </c>
    </row>
    <row r="2746" spans="2:6" ht="13.5" thickBot="1" x14ac:dyDescent="0.25">
      <c r="B2746" s="879" t="s">
        <v>28</v>
      </c>
      <c r="C2746" s="844">
        <v>854</v>
      </c>
      <c r="D2746" s="844">
        <v>3418</v>
      </c>
      <c r="E2746" s="844">
        <v>0</v>
      </c>
      <c r="F2746" s="844">
        <v>0</v>
      </c>
    </row>
    <row r="2747" spans="2:6" ht="13.5" thickBot="1" x14ac:dyDescent="0.25">
      <c r="B2747" s="879" t="s">
        <v>48</v>
      </c>
      <c r="C2747" s="846"/>
      <c r="D2747" s="844"/>
      <c r="E2747" s="844"/>
      <c r="F2747" s="844"/>
    </row>
    <row r="2748" spans="2:6" ht="13.5" thickBot="1" x14ac:dyDescent="0.25">
      <c r="B2748" s="879" t="s">
        <v>42</v>
      </c>
      <c r="C2748" s="846"/>
      <c r="D2748" s="844"/>
      <c r="E2748" s="844"/>
      <c r="F2748" s="844"/>
    </row>
    <row r="2749" spans="2:6" ht="13.5" thickBot="1" x14ac:dyDescent="0.25">
      <c r="B2749" s="906" t="s">
        <v>43</v>
      </c>
      <c r="C2749" s="907"/>
      <c r="D2749" s="908"/>
      <c r="E2749" s="908"/>
      <c r="F2749" s="908"/>
    </row>
    <row r="2750" spans="2:6" ht="13.5" thickBot="1" x14ac:dyDescent="0.25">
      <c r="B2750" s="909" t="s">
        <v>2041</v>
      </c>
      <c r="C2750" s="910">
        <f>C2746+C2740</f>
        <v>854</v>
      </c>
      <c r="D2750" s="910">
        <f>D2746+D2740</f>
        <v>3418</v>
      </c>
      <c r="E2750" s="910">
        <f>E2746+E2740</f>
        <v>0</v>
      </c>
      <c r="F2750" s="910">
        <f>F2746+F2740</f>
        <v>0</v>
      </c>
    </row>
    <row r="2751" spans="2:6" ht="48.75" thickBot="1" x14ac:dyDescent="0.25">
      <c r="B2751" s="858" t="s">
        <v>2042</v>
      </c>
      <c r="C2751" s="899" t="s">
        <v>2043</v>
      </c>
      <c r="D2751" s="899" t="s">
        <v>2044</v>
      </c>
      <c r="E2751" s="916"/>
      <c r="F2751" s="916"/>
    </row>
    <row r="2752" spans="2:6" ht="42" customHeight="1" thickBot="1" x14ac:dyDescent="0.25">
      <c r="B2752" s="828" t="s">
        <v>9</v>
      </c>
      <c r="C2752" s="1316" t="s">
        <v>2045</v>
      </c>
      <c r="D2752" s="1317"/>
      <c r="E2752" s="1317"/>
      <c r="F2752" s="1318"/>
    </row>
    <row r="2753" spans="2:6" ht="13.5" thickBot="1" x14ac:dyDescent="0.25">
      <c r="B2753" s="828" t="s">
        <v>13</v>
      </c>
      <c r="C2753" s="1244" t="s">
        <v>1140</v>
      </c>
      <c r="D2753" s="1245"/>
      <c r="E2753" s="1245"/>
      <c r="F2753" s="1246"/>
    </row>
    <row r="2754" spans="2:6" x14ac:dyDescent="0.2">
      <c r="B2754" s="1236"/>
      <c r="C2754" s="836">
        <v>2019</v>
      </c>
      <c r="D2754" s="836">
        <v>2020</v>
      </c>
      <c r="E2754" s="836">
        <v>2021</v>
      </c>
      <c r="F2754" s="836">
        <v>2022</v>
      </c>
    </row>
    <row r="2755" spans="2:6" ht="13.5" thickBot="1" x14ac:dyDescent="0.25">
      <c r="B2755" s="1237"/>
      <c r="C2755" s="837" t="s">
        <v>5</v>
      </c>
      <c r="D2755" s="837" t="s">
        <v>6</v>
      </c>
      <c r="E2755" s="837" t="s">
        <v>6</v>
      </c>
      <c r="F2755" s="837" t="s">
        <v>6</v>
      </c>
    </row>
    <row r="2756" spans="2:6" ht="13.5" thickBot="1" x14ac:dyDescent="0.25">
      <c r="B2756" s="828" t="s">
        <v>8</v>
      </c>
      <c r="C2756" s="860">
        <v>1</v>
      </c>
      <c r="D2756" s="860">
        <v>1</v>
      </c>
      <c r="E2756" s="860">
        <v>1</v>
      </c>
      <c r="F2756" s="860">
        <v>1</v>
      </c>
    </row>
    <row r="2757" spans="2:6" ht="13.5" thickBot="1" x14ac:dyDescent="0.25">
      <c r="B2757" s="828" t="s">
        <v>14</v>
      </c>
      <c r="C2757" s="840">
        <v>3691</v>
      </c>
      <c r="D2757" s="839">
        <v>1766</v>
      </c>
      <c r="E2757" s="839">
        <v>3690</v>
      </c>
      <c r="F2757" s="839">
        <v>5000</v>
      </c>
    </row>
    <row r="2758" spans="2:6" ht="13.5" thickBot="1" x14ac:dyDescent="0.25">
      <c r="B2758" s="828" t="s">
        <v>20</v>
      </c>
      <c r="C2758" s="839">
        <f>C2757/C2756</f>
        <v>3691</v>
      </c>
      <c r="D2758" s="839">
        <f>D2757/D2756</f>
        <v>1766</v>
      </c>
      <c r="E2758" s="839">
        <f>E2757/E2756</f>
        <v>3690</v>
      </c>
      <c r="F2758" s="839">
        <f>F2757/F2756</f>
        <v>5000</v>
      </c>
    </row>
    <row r="2759" spans="2:6" ht="13.5" thickBot="1" x14ac:dyDescent="0.25">
      <c r="B2759" s="828" t="s">
        <v>15</v>
      </c>
      <c r="C2759" s="841" t="s">
        <v>19</v>
      </c>
      <c r="D2759" s="842">
        <f>D2756/C2756-1</f>
        <v>0</v>
      </c>
      <c r="E2759" s="842">
        <f t="shared" ref="E2759:F2761" si="102">E2756/D2756-1</f>
        <v>0</v>
      </c>
      <c r="F2759" s="842">
        <f t="shared" si="102"/>
        <v>0</v>
      </c>
    </row>
    <row r="2760" spans="2:6" ht="13.5" thickBot="1" x14ac:dyDescent="0.25">
      <c r="B2760" s="828" t="s">
        <v>16</v>
      </c>
      <c r="C2760" s="841" t="s">
        <v>19</v>
      </c>
      <c r="D2760" s="842">
        <f>D2757/C2757-1</f>
        <v>-0.52153887835274992</v>
      </c>
      <c r="E2760" s="842">
        <f t="shared" si="102"/>
        <v>1.0894677236693093</v>
      </c>
      <c r="F2760" s="842">
        <f t="shared" si="102"/>
        <v>0.3550135501355014</v>
      </c>
    </row>
    <row r="2761" spans="2:6" ht="13.5" thickBot="1" x14ac:dyDescent="0.25">
      <c r="B2761" s="828" t="s">
        <v>17</v>
      </c>
      <c r="C2761" s="841" t="s">
        <v>19</v>
      </c>
      <c r="D2761" s="842">
        <f>D2758/C2758-1</f>
        <v>-0.52153887835274992</v>
      </c>
      <c r="E2761" s="842">
        <f t="shared" si="102"/>
        <v>1.0894677236693093</v>
      </c>
      <c r="F2761" s="842">
        <f t="shared" si="102"/>
        <v>0.3550135501355014</v>
      </c>
    </row>
    <row r="2762" spans="2:6" ht="13.5" thickBot="1" x14ac:dyDescent="0.25">
      <c r="B2762" s="1247" t="s">
        <v>2046</v>
      </c>
      <c r="C2762" s="1248"/>
      <c r="D2762" s="1248"/>
      <c r="E2762" s="1248"/>
      <c r="F2762" s="1249"/>
    </row>
    <row r="2763" spans="2:6" x14ac:dyDescent="0.2">
      <c r="B2763" s="1236"/>
      <c r="C2763" s="836">
        <v>2019</v>
      </c>
      <c r="D2763" s="836">
        <v>2020</v>
      </c>
      <c r="E2763" s="836">
        <v>2021</v>
      </c>
      <c r="F2763" s="836">
        <v>2022</v>
      </c>
    </row>
    <row r="2764" spans="2:6" ht="13.5" thickBot="1" x14ac:dyDescent="0.25">
      <c r="B2764" s="1237"/>
      <c r="C2764" s="837" t="s">
        <v>5</v>
      </c>
      <c r="D2764" s="837" t="s">
        <v>6</v>
      </c>
      <c r="E2764" s="837" t="s">
        <v>6</v>
      </c>
      <c r="F2764" s="837" t="s">
        <v>6</v>
      </c>
    </row>
    <row r="2765" spans="2:6" ht="13.5" thickBot="1" x14ac:dyDescent="0.25">
      <c r="B2765" s="905" t="s">
        <v>59</v>
      </c>
      <c r="C2765" s="844">
        <v>0</v>
      </c>
      <c r="D2765" s="844"/>
      <c r="E2765" s="844"/>
      <c r="F2765" s="844"/>
    </row>
    <row r="2766" spans="2:6" ht="13.5" thickBot="1" x14ac:dyDescent="0.25">
      <c r="B2766" s="879" t="s">
        <v>28</v>
      </c>
      <c r="C2766" s="844"/>
      <c r="D2766" s="844"/>
      <c r="E2766" s="844"/>
      <c r="F2766" s="844"/>
    </row>
    <row r="2767" spans="2:6" ht="13.5" thickBot="1" x14ac:dyDescent="0.25">
      <c r="B2767" s="879" t="s">
        <v>48</v>
      </c>
      <c r="C2767" s="844"/>
      <c r="D2767" s="844"/>
      <c r="E2767" s="844"/>
      <c r="F2767" s="844"/>
    </row>
    <row r="2768" spans="2:6" ht="13.5" thickBot="1" x14ac:dyDescent="0.25">
      <c r="B2768" s="879" t="s">
        <v>42</v>
      </c>
      <c r="C2768" s="844"/>
      <c r="D2768" s="844"/>
      <c r="E2768" s="844"/>
      <c r="F2768" s="844"/>
    </row>
    <row r="2769" spans="2:6" ht="13.5" thickBot="1" x14ac:dyDescent="0.25">
      <c r="B2769" s="879" t="s">
        <v>43</v>
      </c>
      <c r="C2769" s="844"/>
      <c r="D2769" s="844"/>
      <c r="E2769" s="844"/>
      <c r="F2769" s="844"/>
    </row>
    <row r="2770" spans="2:6" ht="13.5" thickBot="1" x14ac:dyDescent="0.25">
      <c r="B2770" s="905" t="s">
        <v>61</v>
      </c>
      <c r="C2770" s="844">
        <f>SUM(C2771:C2774)</f>
        <v>3691</v>
      </c>
      <c r="D2770" s="844">
        <f>SUM(D2771:D2774)</f>
        <v>1766</v>
      </c>
      <c r="E2770" s="844">
        <f>SUM(E2771:E2774)</f>
        <v>3690</v>
      </c>
      <c r="F2770" s="844">
        <f>SUM(F2771:F2774)</f>
        <v>5000</v>
      </c>
    </row>
    <row r="2771" spans="2:6" ht="13.5" thickBot="1" x14ac:dyDescent="0.25">
      <c r="B2771" s="879" t="s">
        <v>28</v>
      </c>
      <c r="C2771" s="844">
        <v>3691</v>
      </c>
      <c r="D2771" s="844">
        <v>1766</v>
      </c>
      <c r="E2771" s="844">
        <v>3690</v>
      </c>
      <c r="F2771" s="844">
        <v>5000</v>
      </c>
    </row>
    <row r="2772" spans="2:6" ht="13.5" thickBot="1" x14ac:dyDescent="0.25">
      <c r="B2772" s="906" t="s">
        <v>48</v>
      </c>
      <c r="C2772" s="908"/>
      <c r="D2772" s="908"/>
      <c r="E2772" s="908"/>
      <c r="F2772" s="908"/>
    </row>
    <row r="2773" spans="2:6" ht="13.5" thickBot="1" x14ac:dyDescent="0.25">
      <c r="B2773" s="934" t="s">
        <v>42</v>
      </c>
      <c r="C2773" s="925"/>
      <c r="D2773" s="925"/>
      <c r="E2773" s="925"/>
      <c r="F2773" s="925"/>
    </row>
    <row r="2774" spans="2:6" ht="13.5" thickBot="1" x14ac:dyDescent="0.25">
      <c r="B2774" s="934" t="s">
        <v>43</v>
      </c>
      <c r="C2774" s="925"/>
      <c r="D2774" s="925"/>
      <c r="E2774" s="925"/>
      <c r="F2774" s="925"/>
    </row>
    <row r="2775" spans="2:6" ht="13.5" thickBot="1" x14ac:dyDescent="0.25">
      <c r="B2775" s="909" t="s">
        <v>2047</v>
      </c>
      <c r="C2775" s="910">
        <f>C2771+C2765</f>
        <v>3691</v>
      </c>
      <c r="D2775" s="911">
        <f>D2771+D2765</f>
        <v>1766</v>
      </c>
      <c r="E2775" s="911">
        <f>E2771+E2765</f>
        <v>3690</v>
      </c>
      <c r="F2775" s="911">
        <f>F2771+F2765</f>
        <v>5000</v>
      </c>
    </row>
    <row r="2776" spans="2:6" ht="48.75" thickBot="1" x14ac:dyDescent="0.25">
      <c r="B2776" s="858" t="s">
        <v>2048</v>
      </c>
      <c r="C2776" s="899" t="s">
        <v>2049</v>
      </c>
      <c r="D2776" s="899" t="s">
        <v>2050</v>
      </c>
      <c r="E2776" s="916"/>
      <c r="F2776" s="916"/>
    </row>
    <row r="2777" spans="2:6" ht="33" customHeight="1" thickBot="1" x14ac:dyDescent="0.25">
      <c r="B2777" s="828" t="s">
        <v>9</v>
      </c>
      <c r="C2777" s="1316" t="s">
        <v>2051</v>
      </c>
      <c r="D2777" s="1317"/>
      <c r="E2777" s="1317"/>
      <c r="F2777" s="1318"/>
    </row>
    <row r="2778" spans="2:6" ht="13.5" thickBot="1" x14ac:dyDescent="0.25">
      <c r="B2778" s="828" t="s">
        <v>13</v>
      </c>
      <c r="C2778" s="1244" t="s">
        <v>1140</v>
      </c>
      <c r="D2778" s="1245"/>
      <c r="E2778" s="1245"/>
      <c r="F2778" s="1246"/>
    </row>
    <row r="2779" spans="2:6" x14ac:dyDescent="0.2">
      <c r="B2779" s="1236"/>
      <c r="C2779" s="836">
        <v>2019</v>
      </c>
      <c r="D2779" s="836">
        <v>2020</v>
      </c>
      <c r="E2779" s="836">
        <v>2021</v>
      </c>
      <c r="F2779" s="836">
        <v>2022</v>
      </c>
    </row>
    <row r="2780" spans="2:6" ht="13.5" thickBot="1" x14ac:dyDescent="0.25">
      <c r="B2780" s="1237"/>
      <c r="C2780" s="837" t="s">
        <v>5</v>
      </c>
      <c r="D2780" s="837" t="s">
        <v>6</v>
      </c>
      <c r="E2780" s="837" t="s">
        <v>6</v>
      </c>
      <c r="F2780" s="837" t="s">
        <v>6</v>
      </c>
    </row>
    <row r="2781" spans="2:6" ht="13.5" thickBot="1" x14ac:dyDescent="0.25">
      <c r="B2781" s="828" t="s">
        <v>8</v>
      </c>
      <c r="C2781" s="860">
        <v>1</v>
      </c>
      <c r="D2781" s="860">
        <v>1</v>
      </c>
      <c r="E2781" s="860">
        <v>1</v>
      </c>
      <c r="F2781" s="860">
        <v>1</v>
      </c>
    </row>
    <row r="2782" spans="2:6" ht="13.5" thickBot="1" x14ac:dyDescent="0.25">
      <c r="B2782" s="828" t="s">
        <v>14</v>
      </c>
      <c r="C2782" s="840">
        <v>2566</v>
      </c>
      <c r="D2782" s="839">
        <v>1925</v>
      </c>
      <c r="E2782" s="839">
        <v>2566</v>
      </c>
      <c r="F2782" s="839">
        <v>3000</v>
      </c>
    </row>
    <row r="2783" spans="2:6" ht="13.5" thickBot="1" x14ac:dyDescent="0.25">
      <c r="B2783" s="828" t="s">
        <v>20</v>
      </c>
      <c r="C2783" s="839">
        <f>C2782/C2781</f>
        <v>2566</v>
      </c>
      <c r="D2783" s="839">
        <f>D2782/D2781</f>
        <v>1925</v>
      </c>
      <c r="E2783" s="839">
        <f>E2782/E2781</f>
        <v>2566</v>
      </c>
      <c r="F2783" s="839">
        <f>F2782/F2781</f>
        <v>3000</v>
      </c>
    </row>
    <row r="2784" spans="2:6" ht="13.5" thickBot="1" x14ac:dyDescent="0.25">
      <c r="B2784" s="828" t="s">
        <v>15</v>
      </c>
      <c r="C2784" s="841" t="s">
        <v>19</v>
      </c>
      <c r="D2784" s="842">
        <f>D2781/C2781-1</f>
        <v>0</v>
      </c>
      <c r="E2784" s="842">
        <f t="shared" ref="E2784:F2786" si="103">E2781/D2781-1</f>
        <v>0</v>
      </c>
      <c r="F2784" s="842">
        <f t="shared" si="103"/>
        <v>0</v>
      </c>
    </row>
    <row r="2785" spans="2:6" ht="13.5" thickBot="1" x14ac:dyDescent="0.25">
      <c r="B2785" s="828" t="s">
        <v>16</v>
      </c>
      <c r="C2785" s="841" t="s">
        <v>19</v>
      </c>
      <c r="D2785" s="842">
        <f>D2782/C2782-1</f>
        <v>-0.24980514419329691</v>
      </c>
      <c r="E2785" s="842">
        <f t="shared" si="103"/>
        <v>0.33298701298701294</v>
      </c>
      <c r="F2785" s="842">
        <f t="shared" si="103"/>
        <v>0.16913484021823844</v>
      </c>
    </row>
    <row r="2786" spans="2:6" ht="13.5" thickBot="1" x14ac:dyDescent="0.25">
      <c r="B2786" s="828" t="s">
        <v>17</v>
      </c>
      <c r="C2786" s="841" t="s">
        <v>19</v>
      </c>
      <c r="D2786" s="842">
        <f>D2783/C2783-1</f>
        <v>-0.24980514419329691</v>
      </c>
      <c r="E2786" s="842">
        <f t="shared" si="103"/>
        <v>0.33298701298701294</v>
      </c>
      <c r="F2786" s="842">
        <f t="shared" si="103"/>
        <v>0.16913484021823844</v>
      </c>
    </row>
    <row r="2787" spans="2:6" ht="13.5" thickBot="1" x14ac:dyDescent="0.25">
      <c r="B2787" s="1247" t="s">
        <v>2052</v>
      </c>
      <c r="C2787" s="1248"/>
      <c r="D2787" s="1248"/>
      <c r="E2787" s="1248"/>
      <c r="F2787" s="1249"/>
    </row>
    <row r="2788" spans="2:6" x14ac:dyDescent="0.2">
      <c r="B2788" s="1236"/>
      <c r="C2788" s="836">
        <v>2019</v>
      </c>
      <c r="D2788" s="836">
        <v>2020</v>
      </c>
      <c r="E2788" s="836">
        <v>2021</v>
      </c>
      <c r="F2788" s="836">
        <v>2022</v>
      </c>
    </row>
    <row r="2789" spans="2:6" ht="13.5" thickBot="1" x14ac:dyDescent="0.25">
      <c r="B2789" s="1237"/>
      <c r="C2789" s="837" t="s">
        <v>5</v>
      </c>
      <c r="D2789" s="837" t="s">
        <v>6</v>
      </c>
      <c r="E2789" s="837" t="s">
        <v>6</v>
      </c>
      <c r="F2789" s="837" t="s">
        <v>6</v>
      </c>
    </row>
    <row r="2790" spans="2:6" ht="13.5" thickBot="1" x14ac:dyDescent="0.25">
      <c r="B2790" s="905" t="s">
        <v>59</v>
      </c>
      <c r="C2790" s="844">
        <v>0</v>
      </c>
      <c r="D2790" s="844"/>
      <c r="E2790" s="844"/>
      <c r="F2790" s="844"/>
    </row>
    <row r="2791" spans="2:6" ht="13.5" thickBot="1" x14ac:dyDescent="0.25">
      <c r="B2791" s="879" t="s">
        <v>28</v>
      </c>
      <c r="C2791" s="844"/>
      <c r="D2791" s="844"/>
      <c r="E2791" s="844"/>
      <c r="F2791" s="844"/>
    </row>
    <row r="2792" spans="2:6" ht="13.5" thickBot="1" x14ac:dyDescent="0.25">
      <c r="B2792" s="879" t="s">
        <v>48</v>
      </c>
      <c r="C2792" s="844"/>
      <c r="D2792" s="844"/>
      <c r="E2792" s="844"/>
      <c r="F2792" s="844"/>
    </row>
    <row r="2793" spans="2:6" ht="13.5" thickBot="1" x14ac:dyDescent="0.25">
      <c r="B2793" s="879" t="s">
        <v>42</v>
      </c>
      <c r="C2793" s="844"/>
      <c r="D2793" s="844"/>
      <c r="E2793" s="844"/>
      <c r="F2793" s="844"/>
    </row>
    <row r="2794" spans="2:6" ht="13.5" thickBot="1" x14ac:dyDescent="0.25">
      <c r="B2794" s="879" t="s">
        <v>43</v>
      </c>
      <c r="C2794" s="844"/>
      <c r="D2794" s="844"/>
      <c r="E2794" s="844"/>
      <c r="F2794" s="844"/>
    </row>
    <row r="2795" spans="2:6" ht="13.5" thickBot="1" x14ac:dyDescent="0.25">
      <c r="B2795" s="905" t="s">
        <v>61</v>
      </c>
      <c r="C2795" s="844">
        <f>SUM(C2796:C2799)</f>
        <v>2566</v>
      </c>
      <c r="D2795" s="844">
        <f>SUM(D2796:D2799)</f>
        <v>1925</v>
      </c>
      <c r="E2795" s="844">
        <f>SUM(E2796:E2799)</f>
        <v>2566</v>
      </c>
      <c r="F2795" s="844">
        <f>SUM(F2796:F2799)</f>
        <v>3000</v>
      </c>
    </row>
    <row r="2796" spans="2:6" ht="13.5" thickBot="1" x14ac:dyDescent="0.25">
      <c r="B2796" s="879" t="s">
        <v>28</v>
      </c>
      <c r="C2796" s="844">
        <v>2566</v>
      </c>
      <c r="D2796" s="844">
        <v>1925</v>
      </c>
      <c r="E2796" s="844">
        <v>2566</v>
      </c>
      <c r="F2796" s="844">
        <v>3000</v>
      </c>
    </row>
    <row r="2797" spans="2:6" ht="13.5" thickBot="1" x14ac:dyDescent="0.25">
      <c r="B2797" s="879" t="s">
        <v>48</v>
      </c>
      <c r="C2797" s="844"/>
      <c r="D2797" s="844"/>
      <c r="E2797" s="844"/>
      <c r="F2797" s="844"/>
    </row>
    <row r="2798" spans="2:6" ht="13.5" thickBot="1" x14ac:dyDescent="0.25">
      <c r="B2798" s="879" t="s">
        <v>42</v>
      </c>
      <c r="C2798" s="844"/>
      <c r="D2798" s="844"/>
      <c r="E2798" s="844"/>
      <c r="F2798" s="844"/>
    </row>
    <row r="2799" spans="2:6" ht="13.5" thickBot="1" x14ac:dyDescent="0.25">
      <c r="B2799" s="906" t="s">
        <v>43</v>
      </c>
      <c r="C2799" s="908"/>
      <c r="D2799" s="908"/>
      <c r="E2799" s="908"/>
      <c r="F2799" s="908"/>
    </row>
    <row r="2800" spans="2:6" ht="13.5" thickBot="1" x14ac:dyDescent="0.25">
      <c r="B2800" s="909" t="s">
        <v>2053</v>
      </c>
      <c r="C2800" s="910">
        <f>C2796+C2790</f>
        <v>2566</v>
      </c>
      <c r="D2800" s="911">
        <f>D2796+D2790</f>
        <v>1925</v>
      </c>
      <c r="E2800" s="911">
        <f>E2796+E2790</f>
        <v>2566</v>
      </c>
      <c r="F2800" s="911">
        <f>F2796+F2790</f>
        <v>3000</v>
      </c>
    </row>
    <row r="2801" spans="2:6" ht="48.75" thickBot="1" x14ac:dyDescent="0.25">
      <c r="B2801" s="858" t="s">
        <v>2054</v>
      </c>
      <c r="C2801" s="899" t="s">
        <v>2055</v>
      </c>
      <c r="D2801" s="899" t="s">
        <v>2056</v>
      </c>
      <c r="E2801" s="936"/>
      <c r="F2801" s="936"/>
    </row>
    <row r="2802" spans="2:6" ht="40.5" customHeight="1" thickBot="1" x14ac:dyDescent="0.25">
      <c r="B2802" s="828" t="s">
        <v>9</v>
      </c>
      <c r="C2802" s="1316" t="s">
        <v>2057</v>
      </c>
      <c r="D2802" s="1317"/>
      <c r="E2802" s="1317"/>
      <c r="F2802" s="1318"/>
    </row>
    <row r="2803" spans="2:6" ht="13.5" thickBot="1" x14ac:dyDescent="0.25">
      <c r="B2803" s="828" t="s">
        <v>13</v>
      </c>
      <c r="C2803" s="1244" t="s">
        <v>1140</v>
      </c>
      <c r="D2803" s="1245"/>
      <c r="E2803" s="1245"/>
      <c r="F2803" s="1246"/>
    </row>
    <row r="2804" spans="2:6" x14ac:dyDescent="0.2">
      <c r="B2804" s="1236"/>
      <c r="C2804" s="836">
        <v>2019</v>
      </c>
      <c r="D2804" s="836">
        <v>2020</v>
      </c>
      <c r="E2804" s="836">
        <v>2021</v>
      </c>
      <c r="F2804" s="836">
        <v>2022</v>
      </c>
    </row>
    <row r="2805" spans="2:6" ht="13.5" thickBot="1" x14ac:dyDescent="0.25">
      <c r="B2805" s="1237"/>
      <c r="C2805" s="837" t="s">
        <v>5</v>
      </c>
      <c r="D2805" s="837" t="s">
        <v>6</v>
      </c>
      <c r="E2805" s="837" t="s">
        <v>6</v>
      </c>
      <c r="F2805" s="837" t="s">
        <v>6</v>
      </c>
    </row>
    <row r="2806" spans="2:6" ht="13.5" thickBot="1" x14ac:dyDescent="0.25">
      <c r="B2806" s="828" t="s">
        <v>8</v>
      </c>
      <c r="C2806" s="860">
        <v>1</v>
      </c>
      <c r="D2806" s="860">
        <v>1</v>
      </c>
      <c r="E2806" s="860">
        <v>1</v>
      </c>
      <c r="F2806" s="860">
        <v>1</v>
      </c>
    </row>
    <row r="2807" spans="2:6" ht="13.5" thickBot="1" x14ac:dyDescent="0.25">
      <c r="B2807" s="828" t="s">
        <v>14</v>
      </c>
      <c r="C2807" s="840">
        <v>1922</v>
      </c>
      <c r="D2807" s="839">
        <v>1442</v>
      </c>
      <c r="E2807" s="839">
        <v>1922</v>
      </c>
      <c r="F2807" s="839">
        <v>2500</v>
      </c>
    </row>
    <row r="2808" spans="2:6" ht="13.5" thickBot="1" x14ac:dyDescent="0.25">
      <c r="B2808" s="828" t="s">
        <v>20</v>
      </c>
      <c r="C2808" s="839">
        <f>C2807/C2806</f>
        <v>1922</v>
      </c>
      <c r="D2808" s="839">
        <f>D2807/D2806</f>
        <v>1442</v>
      </c>
      <c r="E2808" s="839">
        <f>E2807/E2806</f>
        <v>1922</v>
      </c>
      <c r="F2808" s="839">
        <f>F2807/F2806</f>
        <v>2500</v>
      </c>
    </row>
    <row r="2809" spans="2:6" ht="13.5" thickBot="1" x14ac:dyDescent="0.25">
      <c r="B2809" s="828" t="s">
        <v>15</v>
      </c>
      <c r="C2809" s="841" t="s">
        <v>19</v>
      </c>
      <c r="D2809" s="842">
        <f>D2806/C2806-1</f>
        <v>0</v>
      </c>
      <c r="E2809" s="842">
        <f t="shared" ref="E2809:F2811" si="104">E2806/D2806-1</f>
        <v>0</v>
      </c>
      <c r="F2809" s="842">
        <f t="shared" si="104"/>
        <v>0</v>
      </c>
    </row>
    <row r="2810" spans="2:6" ht="13.5" thickBot="1" x14ac:dyDescent="0.25">
      <c r="B2810" s="828" t="s">
        <v>16</v>
      </c>
      <c r="C2810" s="841" t="s">
        <v>19</v>
      </c>
      <c r="D2810" s="842">
        <f>D2807/C2807-1</f>
        <v>-0.24973985431841828</v>
      </c>
      <c r="E2810" s="842">
        <f t="shared" si="104"/>
        <v>0.33287101248266304</v>
      </c>
      <c r="F2810" s="842">
        <f t="shared" si="104"/>
        <v>0.3007284079084287</v>
      </c>
    </row>
    <row r="2811" spans="2:6" ht="13.5" thickBot="1" x14ac:dyDescent="0.25">
      <c r="B2811" s="828" t="s">
        <v>17</v>
      </c>
      <c r="C2811" s="841" t="s">
        <v>19</v>
      </c>
      <c r="D2811" s="842">
        <f>D2808/C2808-1</f>
        <v>-0.24973985431841828</v>
      </c>
      <c r="E2811" s="842">
        <f t="shared" si="104"/>
        <v>0.33287101248266304</v>
      </c>
      <c r="F2811" s="842">
        <f t="shared" si="104"/>
        <v>0.3007284079084287</v>
      </c>
    </row>
    <row r="2812" spans="2:6" ht="13.5" thickBot="1" x14ac:dyDescent="0.25">
      <c r="B2812" s="1247" t="s">
        <v>2058</v>
      </c>
      <c r="C2812" s="1248"/>
      <c r="D2812" s="1248"/>
      <c r="E2812" s="1248"/>
      <c r="F2812" s="1249"/>
    </row>
    <row r="2813" spans="2:6" x14ac:dyDescent="0.2">
      <c r="B2813" s="1236"/>
      <c r="C2813" s="836">
        <v>2019</v>
      </c>
      <c r="D2813" s="836">
        <v>2020</v>
      </c>
      <c r="E2813" s="836">
        <v>2021</v>
      </c>
      <c r="F2813" s="836">
        <v>2022</v>
      </c>
    </row>
    <row r="2814" spans="2:6" ht="13.5" thickBot="1" x14ac:dyDescent="0.25">
      <c r="B2814" s="1237"/>
      <c r="C2814" s="837" t="s">
        <v>5</v>
      </c>
      <c r="D2814" s="837" t="s">
        <v>6</v>
      </c>
      <c r="E2814" s="837" t="s">
        <v>6</v>
      </c>
      <c r="F2814" s="837" t="s">
        <v>6</v>
      </c>
    </row>
    <row r="2815" spans="2:6" ht="13.5" thickBot="1" x14ac:dyDescent="0.25">
      <c r="B2815" s="905" t="s">
        <v>59</v>
      </c>
      <c r="C2815" s="844">
        <v>0</v>
      </c>
      <c r="D2815" s="844"/>
      <c r="E2815" s="844"/>
      <c r="F2815" s="844"/>
    </row>
    <row r="2816" spans="2:6" ht="13.5" thickBot="1" x14ac:dyDescent="0.25">
      <c r="B2816" s="879" t="s">
        <v>28</v>
      </c>
      <c r="C2816" s="844"/>
      <c r="D2816" s="844"/>
      <c r="E2816" s="844"/>
      <c r="F2816" s="844"/>
    </row>
    <row r="2817" spans="2:6" ht="13.5" thickBot="1" x14ac:dyDescent="0.25">
      <c r="B2817" s="879" t="s">
        <v>48</v>
      </c>
      <c r="C2817" s="844"/>
      <c r="D2817" s="844"/>
      <c r="E2817" s="844"/>
      <c r="F2817" s="844"/>
    </row>
    <row r="2818" spans="2:6" ht="13.5" thickBot="1" x14ac:dyDescent="0.25">
      <c r="B2818" s="879" t="s">
        <v>42</v>
      </c>
      <c r="C2818" s="844"/>
      <c r="D2818" s="844"/>
      <c r="E2818" s="844"/>
      <c r="F2818" s="844"/>
    </row>
    <row r="2819" spans="2:6" ht="13.5" thickBot="1" x14ac:dyDescent="0.25">
      <c r="B2819" s="879" t="s">
        <v>43</v>
      </c>
      <c r="C2819" s="844"/>
      <c r="D2819" s="844"/>
      <c r="E2819" s="844"/>
      <c r="F2819" s="844"/>
    </row>
    <row r="2820" spans="2:6" ht="13.5" thickBot="1" x14ac:dyDescent="0.25">
      <c r="B2820" s="905" t="s">
        <v>61</v>
      </c>
      <c r="C2820" s="844">
        <f>SUM(C2821:C2824)</f>
        <v>1922</v>
      </c>
      <c r="D2820" s="844">
        <f>SUM(D2821:D2824)</f>
        <v>1442</v>
      </c>
      <c r="E2820" s="844">
        <f>SUM(E2821:E2824)</f>
        <v>1922</v>
      </c>
      <c r="F2820" s="844">
        <f>SUM(F2821:F2824)</f>
        <v>2500</v>
      </c>
    </row>
    <row r="2821" spans="2:6" ht="13.5" thickBot="1" x14ac:dyDescent="0.25">
      <c r="B2821" s="879" t="s">
        <v>28</v>
      </c>
      <c r="C2821" s="844">
        <v>1922</v>
      </c>
      <c r="D2821" s="844">
        <v>1442</v>
      </c>
      <c r="E2821" s="844">
        <v>1922</v>
      </c>
      <c r="F2821" s="844">
        <v>2500</v>
      </c>
    </row>
    <row r="2822" spans="2:6" ht="13.5" thickBot="1" x14ac:dyDescent="0.25">
      <c r="B2822" s="879" t="s">
        <v>48</v>
      </c>
      <c r="C2822" s="844"/>
      <c r="D2822" s="844"/>
      <c r="E2822" s="844"/>
      <c r="F2822" s="844"/>
    </row>
    <row r="2823" spans="2:6" ht="13.5" thickBot="1" x14ac:dyDescent="0.25">
      <c r="B2823" s="906" t="s">
        <v>42</v>
      </c>
      <c r="C2823" s="908"/>
      <c r="D2823" s="908"/>
      <c r="E2823" s="908"/>
      <c r="F2823" s="908"/>
    </row>
    <row r="2824" spans="2:6" ht="13.5" thickBot="1" x14ac:dyDescent="0.25">
      <c r="B2824" s="934" t="s">
        <v>43</v>
      </c>
      <c r="C2824" s="925"/>
      <c r="D2824" s="925"/>
      <c r="E2824" s="925"/>
      <c r="F2824" s="925"/>
    </row>
    <row r="2825" spans="2:6" ht="13.5" thickBot="1" x14ac:dyDescent="0.25">
      <c r="B2825" s="909" t="s">
        <v>2059</v>
      </c>
      <c r="C2825" s="910">
        <f>C2821+C2815</f>
        <v>1922</v>
      </c>
      <c r="D2825" s="911">
        <f>D2821+D2815</f>
        <v>1442</v>
      </c>
      <c r="E2825" s="911">
        <f>E2821+E2815</f>
        <v>1922</v>
      </c>
      <c r="F2825" s="911">
        <f>F2821+F2815</f>
        <v>2500</v>
      </c>
    </row>
    <row r="2826" spans="2:6" ht="36.75" thickBot="1" x14ac:dyDescent="0.25">
      <c r="B2826" s="858" t="s">
        <v>2060</v>
      </c>
      <c r="C2826" s="936" t="s">
        <v>2061</v>
      </c>
      <c r="D2826" s="899" t="s">
        <v>2062</v>
      </c>
      <c r="E2826" s="936"/>
      <c r="F2826" s="936"/>
    </row>
    <row r="2827" spans="2:6" ht="29.25" customHeight="1" thickBot="1" x14ac:dyDescent="0.25">
      <c r="B2827" s="828" t="s">
        <v>9</v>
      </c>
      <c r="C2827" s="1316" t="s">
        <v>2063</v>
      </c>
      <c r="D2827" s="1317"/>
      <c r="E2827" s="1317"/>
      <c r="F2827" s="1318"/>
    </row>
    <row r="2828" spans="2:6" ht="13.5" thickBot="1" x14ac:dyDescent="0.25">
      <c r="B2828" s="828" t="s">
        <v>13</v>
      </c>
      <c r="C2828" s="1244" t="s">
        <v>1140</v>
      </c>
      <c r="D2828" s="1245"/>
      <c r="E2828" s="1245"/>
      <c r="F2828" s="1246"/>
    </row>
    <row r="2829" spans="2:6" x14ac:dyDescent="0.2">
      <c r="B2829" s="1236"/>
      <c r="C2829" s="836">
        <v>2019</v>
      </c>
      <c r="D2829" s="836">
        <v>2020</v>
      </c>
      <c r="E2829" s="836">
        <v>2021</v>
      </c>
      <c r="F2829" s="836">
        <v>2022</v>
      </c>
    </row>
    <row r="2830" spans="2:6" ht="13.5" thickBot="1" x14ac:dyDescent="0.25">
      <c r="B2830" s="1237"/>
      <c r="C2830" s="837" t="s">
        <v>5</v>
      </c>
      <c r="D2830" s="837" t="s">
        <v>6</v>
      </c>
      <c r="E2830" s="837" t="s">
        <v>6</v>
      </c>
      <c r="F2830" s="837" t="s">
        <v>6</v>
      </c>
    </row>
    <row r="2831" spans="2:6" ht="13.5" thickBot="1" x14ac:dyDescent="0.25">
      <c r="B2831" s="828" t="s">
        <v>8</v>
      </c>
      <c r="C2831" s="860">
        <v>1</v>
      </c>
      <c r="D2831" s="860">
        <v>1</v>
      </c>
      <c r="E2831" s="860">
        <v>1</v>
      </c>
      <c r="F2831" s="860">
        <v>1</v>
      </c>
    </row>
    <row r="2832" spans="2:6" ht="13.5" thickBot="1" x14ac:dyDescent="0.25">
      <c r="B2832" s="828" t="s">
        <v>14</v>
      </c>
      <c r="C2832" s="840">
        <v>7254</v>
      </c>
      <c r="D2832" s="839">
        <v>6190</v>
      </c>
      <c r="E2832" s="839">
        <v>8254</v>
      </c>
      <c r="F2832" s="839">
        <v>9000</v>
      </c>
    </row>
    <row r="2833" spans="2:6" ht="13.5" thickBot="1" x14ac:dyDescent="0.25">
      <c r="B2833" s="828" t="s">
        <v>20</v>
      </c>
      <c r="C2833" s="839">
        <f>C2832/C2831</f>
        <v>7254</v>
      </c>
      <c r="D2833" s="839">
        <f>D2832/D2831</f>
        <v>6190</v>
      </c>
      <c r="E2833" s="839">
        <f>E2832/E2831</f>
        <v>8254</v>
      </c>
      <c r="F2833" s="839">
        <f>F2832/F2831</f>
        <v>9000</v>
      </c>
    </row>
    <row r="2834" spans="2:6" ht="13.5" thickBot="1" x14ac:dyDescent="0.25">
      <c r="B2834" s="828" t="s">
        <v>15</v>
      </c>
      <c r="C2834" s="841" t="s">
        <v>19</v>
      </c>
      <c r="D2834" s="842">
        <f>D2831/C2831-1</f>
        <v>0</v>
      </c>
      <c r="E2834" s="842">
        <f t="shared" ref="E2834:F2836" si="105">E2831/D2831-1</f>
        <v>0</v>
      </c>
      <c r="F2834" s="842">
        <f t="shared" si="105"/>
        <v>0</v>
      </c>
    </row>
    <row r="2835" spans="2:6" ht="13.5" thickBot="1" x14ac:dyDescent="0.25">
      <c r="B2835" s="828" t="s">
        <v>16</v>
      </c>
      <c r="C2835" s="841" t="s">
        <v>19</v>
      </c>
      <c r="D2835" s="842">
        <f>D2832/C2832-1</f>
        <v>-0.14667769506479189</v>
      </c>
      <c r="E2835" s="842">
        <f t="shared" si="105"/>
        <v>0.33344103392568658</v>
      </c>
      <c r="F2835" s="842">
        <f t="shared" si="105"/>
        <v>9.0380421613762918E-2</v>
      </c>
    </row>
    <row r="2836" spans="2:6" ht="13.5" thickBot="1" x14ac:dyDescent="0.25">
      <c r="B2836" s="828" t="s">
        <v>17</v>
      </c>
      <c r="C2836" s="841" t="s">
        <v>19</v>
      </c>
      <c r="D2836" s="842">
        <f>D2833/C2833-1</f>
        <v>-0.14667769506479189</v>
      </c>
      <c r="E2836" s="842">
        <f t="shared" si="105"/>
        <v>0.33344103392568658</v>
      </c>
      <c r="F2836" s="842">
        <f t="shared" si="105"/>
        <v>9.0380421613762918E-2</v>
      </c>
    </row>
    <row r="2837" spans="2:6" ht="13.5" thickBot="1" x14ac:dyDescent="0.25">
      <c r="B2837" s="1247" t="s">
        <v>2064</v>
      </c>
      <c r="C2837" s="1248"/>
      <c r="D2837" s="1248"/>
      <c r="E2837" s="1248"/>
      <c r="F2837" s="1249"/>
    </row>
    <row r="2838" spans="2:6" x14ac:dyDescent="0.2">
      <c r="B2838" s="1236"/>
      <c r="C2838" s="836">
        <v>2019</v>
      </c>
      <c r="D2838" s="836">
        <v>2020</v>
      </c>
      <c r="E2838" s="836">
        <v>2021</v>
      </c>
      <c r="F2838" s="836">
        <v>2022</v>
      </c>
    </row>
    <row r="2839" spans="2:6" ht="13.5" thickBot="1" x14ac:dyDescent="0.25">
      <c r="B2839" s="1237"/>
      <c r="C2839" s="837" t="s">
        <v>5</v>
      </c>
      <c r="D2839" s="837" t="s">
        <v>6</v>
      </c>
      <c r="E2839" s="837" t="s">
        <v>6</v>
      </c>
      <c r="F2839" s="837" t="s">
        <v>6</v>
      </c>
    </row>
    <row r="2840" spans="2:6" ht="13.5" thickBot="1" x14ac:dyDescent="0.25">
      <c r="B2840" s="905" t="s">
        <v>59</v>
      </c>
      <c r="C2840" s="844">
        <v>0</v>
      </c>
      <c r="D2840" s="844"/>
      <c r="E2840" s="844"/>
      <c r="F2840" s="844"/>
    </row>
    <row r="2841" spans="2:6" ht="13.5" thickBot="1" x14ac:dyDescent="0.25">
      <c r="B2841" s="879" t="s">
        <v>28</v>
      </c>
      <c r="C2841" s="844"/>
      <c r="D2841" s="844"/>
      <c r="E2841" s="844"/>
      <c r="F2841" s="844"/>
    </row>
    <row r="2842" spans="2:6" ht="13.5" thickBot="1" x14ac:dyDescent="0.25">
      <c r="B2842" s="879" t="s">
        <v>48</v>
      </c>
      <c r="C2842" s="844"/>
      <c r="D2842" s="844"/>
      <c r="E2842" s="844"/>
      <c r="F2842" s="844"/>
    </row>
    <row r="2843" spans="2:6" ht="13.5" thickBot="1" x14ac:dyDescent="0.25">
      <c r="B2843" s="879" t="s">
        <v>42</v>
      </c>
      <c r="C2843" s="844"/>
      <c r="D2843" s="844"/>
      <c r="E2843" s="844"/>
      <c r="F2843" s="844"/>
    </row>
    <row r="2844" spans="2:6" ht="13.5" thickBot="1" x14ac:dyDescent="0.25">
      <c r="B2844" s="879" t="s">
        <v>43</v>
      </c>
      <c r="C2844" s="844"/>
      <c r="D2844" s="844"/>
      <c r="E2844" s="844"/>
      <c r="F2844" s="844"/>
    </row>
    <row r="2845" spans="2:6" ht="13.5" thickBot="1" x14ac:dyDescent="0.25">
      <c r="B2845" s="905" t="s">
        <v>61</v>
      </c>
      <c r="C2845" s="844">
        <f>SUM(C2846:C2849)</f>
        <v>7254</v>
      </c>
      <c r="D2845" s="844">
        <f>SUM(D2846:D2849)</f>
        <v>6190</v>
      </c>
      <c r="E2845" s="844">
        <f>SUM(E2846:E2849)</f>
        <v>8254</v>
      </c>
      <c r="F2845" s="844">
        <f>SUM(F2846:F2849)</f>
        <v>9000</v>
      </c>
    </row>
    <row r="2846" spans="2:6" ht="13.5" thickBot="1" x14ac:dyDescent="0.25">
      <c r="B2846" s="879" t="s">
        <v>28</v>
      </c>
      <c r="C2846" s="846">
        <v>7254</v>
      </c>
      <c r="D2846" s="844">
        <v>6190</v>
      </c>
      <c r="E2846" s="844">
        <v>8254</v>
      </c>
      <c r="F2846" s="844">
        <v>9000</v>
      </c>
    </row>
    <row r="2847" spans="2:6" ht="13.5" thickBot="1" x14ac:dyDescent="0.25">
      <c r="B2847" s="879" t="s">
        <v>48</v>
      </c>
      <c r="C2847" s="844"/>
      <c r="D2847" s="844"/>
      <c r="E2847" s="844"/>
      <c r="F2847" s="844"/>
    </row>
    <row r="2848" spans="2:6" ht="13.5" thickBot="1" x14ac:dyDescent="0.25">
      <c r="B2848" s="906" t="s">
        <v>42</v>
      </c>
      <c r="C2848" s="908"/>
      <c r="D2848" s="908"/>
      <c r="E2848" s="908"/>
      <c r="F2848" s="908"/>
    </row>
    <row r="2849" spans="2:6" ht="13.5" thickBot="1" x14ac:dyDescent="0.25">
      <c r="B2849" s="934" t="s">
        <v>43</v>
      </c>
      <c r="C2849" s="925"/>
      <c r="D2849" s="925"/>
      <c r="E2849" s="925"/>
      <c r="F2849" s="925"/>
    </row>
    <row r="2850" spans="2:6" ht="13.5" thickBot="1" x14ac:dyDescent="0.25">
      <c r="B2850" s="909" t="s">
        <v>2065</v>
      </c>
      <c r="C2850" s="910">
        <f>C2846+C2840</f>
        <v>7254</v>
      </c>
      <c r="D2850" s="911">
        <f>D2846+D2840</f>
        <v>6190</v>
      </c>
      <c r="E2850" s="911">
        <f>E2846+E2840</f>
        <v>8254</v>
      </c>
      <c r="F2850" s="911">
        <f>F2846+F2840</f>
        <v>9000</v>
      </c>
    </row>
    <row r="2851" spans="2:6" ht="24.75" thickBot="1" x14ac:dyDescent="0.25">
      <c r="B2851" s="858" t="s">
        <v>2066</v>
      </c>
      <c r="C2851" s="899" t="s">
        <v>2067</v>
      </c>
      <c r="D2851" s="899" t="s">
        <v>2068</v>
      </c>
      <c r="E2851" s="936"/>
      <c r="F2851" s="936"/>
    </row>
    <row r="2852" spans="2:6" ht="23.25" customHeight="1" thickBot="1" x14ac:dyDescent="0.25">
      <c r="B2852" s="828" t="s">
        <v>9</v>
      </c>
      <c r="C2852" s="1316" t="s">
        <v>2069</v>
      </c>
      <c r="D2852" s="1317"/>
      <c r="E2852" s="1317"/>
      <c r="F2852" s="1318"/>
    </row>
    <row r="2853" spans="2:6" ht="13.5" thickBot="1" x14ac:dyDescent="0.25">
      <c r="B2853" s="828" t="s">
        <v>13</v>
      </c>
      <c r="C2853" s="1244" t="s">
        <v>1140</v>
      </c>
      <c r="D2853" s="1245"/>
      <c r="E2853" s="1245"/>
      <c r="F2853" s="1246"/>
    </row>
    <row r="2854" spans="2:6" x14ac:dyDescent="0.2">
      <c r="B2854" s="1236"/>
      <c r="C2854" s="836">
        <v>2019</v>
      </c>
      <c r="D2854" s="836">
        <v>2020</v>
      </c>
      <c r="E2854" s="836">
        <v>2021</v>
      </c>
      <c r="F2854" s="836">
        <v>2022</v>
      </c>
    </row>
    <row r="2855" spans="2:6" ht="13.5" thickBot="1" x14ac:dyDescent="0.25">
      <c r="B2855" s="1237"/>
      <c r="C2855" s="837" t="s">
        <v>5</v>
      </c>
      <c r="D2855" s="837" t="s">
        <v>6</v>
      </c>
      <c r="E2855" s="837" t="s">
        <v>6</v>
      </c>
      <c r="F2855" s="837" t="s">
        <v>6</v>
      </c>
    </row>
    <row r="2856" spans="2:6" ht="13.5" thickBot="1" x14ac:dyDescent="0.25">
      <c r="B2856" s="828" t="s">
        <v>8</v>
      </c>
      <c r="C2856" s="860">
        <v>1</v>
      </c>
      <c r="D2856" s="860">
        <v>1</v>
      </c>
      <c r="E2856" s="860">
        <v>1</v>
      </c>
      <c r="F2856" s="860">
        <v>1</v>
      </c>
    </row>
    <row r="2857" spans="2:6" ht="13.5" thickBot="1" x14ac:dyDescent="0.25">
      <c r="B2857" s="828" t="s">
        <v>14</v>
      </c>
      <c r="C2857" s="840">
        <v>4032</v>
      </c>
      <c r="D2857" s="839">
        <f>4200-423</f>
        <v>3777</v>
      </c>
      <c r="E2857" s="839">
        <v>5600</v>
      </c>
      <c r="F2857" s="839">
        <v>9664</v>
      </c>
    </row>
    <row r="2858" spans="2:6" ht="13.5" thickBot="1" x14ac:dyDescent="0.25">
      <c r="B2858" s="828" t="s">
        <v>20</v>
      </c>
      <c r="C2858" s="840">
        <f>C2857/C2856</f>
        <v>4032</v>
      </c>
      <c r="D2858" s="839">
        <f>D2857/D2856</f>
        <v>3777</v>
      </c>
      <c r="E2858" s="839">
        <f>E2857/E2856</f>
        <v>5600</v>
      </c>
      <c r="F2858" s="839">
        <f>F2857/F2856</f>
        <v>9664</v>
      </c>
    </row>
    <row r="2859" spans="2:6" ht="13.5" thickBot="1" x14ac:dyDescent="0.25">
      <c r="B2859" s="828" t="s">
        <v>15</v>
      </c>
      <c r="C2859" s="841" t="s">
        <v>19</v>
      </c>
      <c r="D2859" s="842">
        <f>D2856/C2856-1</f>
        <v>0</v>
      </c>
      <c r="E2859" s="842">
        <f t="shared" ref="E2859:F2861" si="106">E2856/D2856-1</f>
        <v>0</v>
      </c>
      <c r="F2859" s="842">
        <f t="shared" si="106"/>
        <v>0</v>
      </c>
    </row>
    <row r="2860" spans="2:6" ht="13.5" thickBot="1" x14ac:dyDescent="0.25">
      <c r="B2860" s="828" t="s">
        <v>16</v>
      </c>
      <c r="C2860" s="841" t="s">
        <v>19</v>
      </c>
      <c r="D2860" s="842">
        <f>D2857/C2857-1</f>
        <v>-6.3244047619047672E-2</v>
      </c>
      <c r="E2860" s="842">
        <f t="shared" si="106"/>
        <v>0.48265819433412771</v>
      </c>
      <c r="F2860" s="842">
        <f t="shared" si="106"/>
        <v>0.72571428571428576</v>
      </c>
    </row>
    <row r="2861" spans="2:6" ht="13.5" thickBot="1" x14ac:dyDescent="0.25">
      <c r="B2861" s="828" t="s">
        <v>17</v>
      </c>
      <c r="C2861" s="841" t="s">
        <v>19</v>
      </c>
      <c r="D2861" s="842">
        <f>D2858/C2858-1</f>
        <v>-6.3244047619047672E-2</v>
      </c>
      <c r="E2861" s="842">
        <f t="shared" si="106"/>
        <v>0.48265819433412771</v>
      </c>
      <c r="F2861" s="842">
        <f t="shared" si="106"/>
        <v>0.72571428571428576</v>
      </c>
    </row>
    <row r="2862" spans="2:6" ht="13.5" thickBot="1" x14ac:dyDescent="0.25">
      <c r="B2862" s="1247" t="s">
        <v>2070</v>
      </c>
      <c r="C2862" s="1248"/>
      <c r="D2862" s="1248"/>
      <c r="E2862" s="1248"/>
      <c r="F2862" s="1249"/>
    </row>
    <row r="2863" spans="2:6" x14ac:dyDescent="0.2">
      <c r="B2863" s="1236"/>
      <c r="C2863" s="836">
        <v>2019</v>
      </c>
      <c r="D2863" s="836">
        <v>2020</v>
      </c>
      <c r="E2863" s="836">
        <v>2021</v>
      </c>
      <c r="F2863" s="836">
        <v>2022</v>
      </c>
    </row>
    <row r="2864" spans="2:6" ht="13.5" thickBot="1" x14ac:dyDescent="0.25">
      <c r="B2864" s="1237"/>
      <c r="C2864" s="837" t="s">
        <v>5</v>
      </c>
      <c r="D2864" s="837" t="s">
        <v>6</v>
      </c>
      <c r="E2864" s="837" t="s">
        <v>6</v>
      </c>
      <c r="F2864" s="837" t="s">
        <v>6</v>
      </c>
    </row>
    <row r="2865" spans="2:6" ht="13.5" thickBot="1" x14ac:dyDescent="0.25">
      <c r="B2865" s="905" t="s">
        <v>59</v>
      </c>
      <c r="C2865" s="844">
        <v>0</v>
      </c>
      <c r="D2865" s="844"/>
      <c r="E2865" s="844"/>
      <c r="F2865" s="844"/>
    </row>
    <row r="2866" spans="2:6" ht="13.5" thickBot="1" x14ac:dyDescent="0.25">
      <c r="B2866" s="879" t="s">
        <v>28</v>
      </c>
      <c r="C2866" s="844"/>
      <c r="D2866" s="844"/>
      <c r="E2866" s="844"/>
      <c r="F2866" s="844"/>
    </row>
    <row r="2867" spans="2:6" ht="13.5" thickBot="1" x14ac:dyDescent="0.25">
      <c r="B2867" s="879" t="s">
        <v>48</v>
      </c>
      <c r="C2867" s="844"/>
      <c r="D2867" s="844"/>
      <c r="E2867" s="844"/>
      <c r="F2867" s="844"/>
    </row>
    <row r="2868" spans="2:6" ht="13.5" thickBot="1" x14ac:dyDescent="0.25">
      <c r="B2868" s="879" t="s">
        <v>42</v>
      </c>
      <c r="C2868" s="844"/>
      <c r="D2868" s="844"/>
      <c r="E2868" s="844"/>
      <c r="F2868" s="844"/>
    </row>
    <row r="2869" spans="2:6" ht="13.5" thickBot="1" x14ac:dyDescent="0.25">
      <c r="B2869" s="879" t="s">
        <v>43</v>
      </c>
      <c r="C2869" s="844"/>
      <c r="D2869" s="844"/>
      <c r="E2869" s="844"/>
      <c r="F2869" s="844"/>
    </row>
    <row r="2870" spans="2:6" ht="13.5" thickBot="1" x14ac:dyDescent="0.25">
      <c r="B2870" s="905" t="s">
        <v>61</v>
      </c>
      <c r="C2870" s="844">
        <f>SUM(C2871:C2874)</f>
        <v>4032</v>
      </c>
      <c r="D2870" s="844">
        <f>SUM(D2871:D2874)</f>
        <v>3777</v>
      </c>
      <c r="E2870" s="844">
        <f>SUM(E2871:E2874)</f>
        <v>5600</v>
      </c>
      <c r="F2870" s="844">
        <f>SUM(F2871:F2874)</f>
        <v>9664</v>
      </c>
    </row>
    <row r="2871" spans="2:6" ht="13.5" thickBot="1" x14ac:dyDescent="0.25">
      <c r="B2871" s="879" t="s">
        <v>28</v>
      </c>
      <c r="C2871" s="844">
        <v>4032</v>
      </c>
      <c r="D2871" s="844">
        <v>3777</v>
      </c>
      <c r="E2871" s="844">
        <v>5600</v>
      </c>
      <c r="F2871" s="844">
        <v>9664</v>
      </c>
    </row>
    <row r="2872" spans="2:6" ht="13.5" thickBot="1" x14ac:dyDescent="0.25">
      <c r="B2872" s="879" t="s">
        <v>48</v>
      </c>
      <c r="C2872" s="844"/>
      <c r="D2872" s="844"/>
      <c r="E2872" s="844"/>
      <c r="F2872" s="844"/>
    </row>
    <row r="2873" spans="2:6" ht="13.5" thickBot="1" x14ac:dyDescent="0.25">
      <c r="B2873" s="879" t="s">
        <v>42</v>
      </c>
      <c r="C2873" s="844"/>
      <c r="D2873" s="844"/>
      <c r="E2873" s="844"/>
      <c r="F2873" s="844"/>
    </row>
    <row r="2874" spans="2:6" ht="13.5" thickBot="1" x14ac:dyDescent="0.25">
      <c r="B2874" s="906" t="s">
        <v>43</v>
      </c>
      <c r="C2874" s="908"/>
      <c r="D2874" s="908"/>
      <c r="E2874" s="908"/>
      <c r="F2874" s="908"/>
    </row>
    <row r="2875" spans="2:6" ht="13.5" thickBot="1" x14ac:dyDescent="0.25">
      <c r="B2875" s="909" t="s">
        <v>2071</v>
      </c>
      <c r="C2875" s="910">
        <f>C2871+C2865</f>
        <v>4032</v>
      </c>
      <c r="D2875" s="911">
        <f>D2871+D2865</f>
        <v>3777</v>
      </c>
      <c r="E2875" s="911">
        <f>E2871+E2865</f>
        <v>5600</v>
      </c>
      <c r="F2875" s="911">
        <f>F2871+F2865</f>
        <v>9664</v>
      </c>
    </row>
    <row r="2876" spans="2:6" ht="96.75" thickBot="1" x14ac:dyDescent="0.25">
      <c r="B2876" s="858" t="s">
        <v>2072</v>
      </c>
      <c r="C2876" s="899" t="s">
        <v>2073</v>
      </c>
      <c r="D2876" s="899" t="s">
        <v>2074</v>
      </c>
      <c r="E2876" s="916"/>
      <c r="F2876" s="916"/>
    </row>
    <row r="2877" spans="2:6" ht="13.5" thickBot="1" x14ac:dyDescent="0.25">
      <c r="B2877" s="828" t="s">
        <v>9</v>
      </c>
      <c r="C2877" s="1316" t="s">
        <v>2075</v>
      </c>
      <c r="D2877" s="1317"/>
      <c r="E2877" s="1317"/>
      <c r="F2877" s="1318"/>
    </row>
    <row r="2878" spans="2:6" ht="13.5" thickBot="1" x14ac:dyDescent="0.25">
      <c r="B2878" s="828" t="s">
        <v>13</v>
      </c>
      <c r="C2878" s="1244" t="s">
        <v>1211</v>
      </c>
      <c r="D2878" s="1245"/>
      <c r="E2878" s="1245"/>
      <c r="F2878" s="1246"/>
    </row>
    <row r="2879" spans="2:6" x14ac:dyDescent="0.2">
      <c r="B2879" s="1236"/>
      <c r="C2879" s="836">
        <v>2019</v>
      </c>
      <c r="D2879" s="836">
        <v>2020</v>
      </c>
      <c r="E2879" s="836">
        <v>2021</v>
      </c>
      <c r="F2879" s="836">
        <v>2022</v>
      </c>
    </row>
    <row r="2880" spans="2:6" ht="13.5" thickBot="1" x14ac:dyDescent="0.25">
      <c r="B2880" s="1237"/>
      <c r="C2880" s="837" t="s">
        <v>5</v>
      </c>
      <c r="D2880" s="837" t="s">
        <v>6</v>
      </c>
      <c r="E2880" s="837" t="s">
        <v>6</v>
      </c>
      <c r="F2880" s="837" t="s">
        <v>6</v>
      </c>
    </row>
    <row r="2881" spans="2:6" ht="13.5" thickBot="1" x14ac:dyDescent="0.25">
      <c r="B2881" s="828" t="s">
        <v>8</v>
      </c>
      <c r="C2881" s="860">
        <v>0</v>
      </c>
      <c r="D2881" s="860">
        <v>1</v>
      </c>
      <c r="E2881" s="860">
        <v>1</v>
      </c>
      <c r="F2881" s="860">
        <v>1</v>
      </c>
    </row>
    <row r="2882" spans="2:6" ht="13.5" thickBot="1" x14ac:dyDescent="0.25">
      <c r="B2882" s="828" t="s">
        <v>14</v>
      </c>
      <c r="C2882" s="840">
        <f>C2896</f>
        <v>0</v>
      </c>
      <c r="D2882" s="839">
        <v>2100</v>
      </c>
      <c r="E2882" s="839">
        <v>2800</v>
      </c>
      <c r="F2882" s="839">
        <v>9100</v>
      </c>
    </row>
    <row r="2883" spans="2:6" ht="13.5" thickBot="1" x14ac:dyDescent="0.25">
      <c r="B2883" s="828" t="s">
        <v>20</v>
      </c>
      <c r="C2883" s="839" t="e">
        <f>C2882/C2881</f>
        <v>#DIV/0!</v>
      </c>
      <c r="D2883" s="839">
        <f>D2882/D2881</f>
        <v>2100</v>
      </c>
      <c r="E2883" s="839">
        <f>E2882/E2881</f>
        <v>2800</v>
      </c>
      <c r="F2883" s="839">
        <f>F2882/F2881</f>
        <v>9100</v>
      </c>
    </row>
    <row r="2884" spans="2:6" ht="13.5" thickBot="1" x14ac:dyDescent="0.25">
      <c r="B2884" s="828" t="s">
        <v>15</v>
      </c>
      <c r="C2884" s="841" t="s">
        <v>19</v>
      </c>
      <c r="D2884" s="842" t="e">
        <f>D2881/C2881-1</f>
        <v>#DIV/0!</v>
      </c>
      <c r="E2884" s="842">
        <f t="shared" ref="E2884:F2886" si="107">E2881/D2881-1</f>
        <v>0</v>
      </c>
      <c r="F2884" s="842">
        <f t="shared" si="107"/>
        <v>0</v>
      </c>
    </row>
    <row r="2885" spans="2:6" ht="13.5" thickBot="1" x14ac:dyDescent="0.25">
      <c r="B2885" s="828" t="s">
        <v>16</v>
      </c>
      <c r="C2885" s="841" t="s">
        <v>19</v>
      </c>
      <c r="D2885" s="842" t="e">
        <f>D2882/C2882-1</f>
        <v>#DIV/0!</v>
      </c>
      <c r="E2885" s="842">
        <f t="shared" si="107"/>
        <v>0.33333333333333326</v>
      </c>
      <c r="F2885" s="842">
        <f t="shared" si="107"/>
        <v>2.25</v>
      </c>
    </row>
    <row r="2886" spans="2:6" ht="13.5" thickBot="1" x14ac:dyDescent="0.25">
      <c r="B2886" s="828" t="s">
        <v>17</v>
      </c>
      <c r="C2886" s="841" t="s">
        <v>19</v>
      </c>
      <c r="D2886" s="842" t="e">
        <f>D2883/C2883-1</f>
        <v>#DIV/0!</v>
      </c>
      <c r="E2886" s="842">
        <f t="shared" si="107"/>
        <v>0.33333333333333326</v>
      </c>
      <c r="F2886" s="842">
        <f t="shared" si="107"/>
        <v>2.25</v>
      </c>
    </row>
    <row r="2887" spans="2:6" ht="13.5" thickBot="1" x14ac:dyDescent="0.25">
      <c r="B2887" s="1247" t="s">
        <v>2076</v>
      </c>
      <c r="C2887" s="1248"/>
      <c r="D2887" s="1248"/>
      <c r="E2887" s="1248"/>
      <c r="F2887" s="1249"/>
    </row>
    <row r="2888" spans="2:6" x14ac:dyDescent="0.2">
      <c r="B2888" s="1236"/>
      <c r="C2888" s="836">
        <v>2019</v>
      </c>
      <c r="D2888" s="836">
        <v>2020</v>
      </c>
      <c r="E2888" s="836">
        <v>2021</v>
      </c>
      <c r="F2888" s="836">
        <v>2022</v>
      </c>
    </row>
    <row r="2889" spans="2:6" ht="13.5" thickBot="1" x14ac:dyDescent="0.25">
      <c r="B2889" s="1237"/>
      <c r="C2889" s="837" t="s">
        <v>5</v>
      </c>
      <c r="D2889" s="837" t="s">
        <v>6</v>
      </c>
      <c r="E2889" s="837" t="s">
        <v>6</v>
      </c>
      <c r="F2889" s="837" t="s">
        <v>6</v>
      </c>
    </row>
    <row r="2890" spans="2:6" ht="13.5" thickBot="1" x14ac:dyDescent="0.25">
      <c r="B2890" s="905" t="s">
        <v>59</v>
      </c>
      <c r="C2890" s="844">
        <v>0</v>
      </c>
      <c r="D2890" s="844"/>
      <c r="E2890" s="844"/>
      <c r="F2890" s="844"/>
    </row>
    <row r="2891" spans="2:6" ht="13.5" thickBot="1" x14ac:dyDescent="0.25">
      <c r="B2891" s="879" t="s">
        <v>28</v>
      </c>
      <c r="C2891" s="844"/>
      <c r="D2891" s="844"/>
      <c r="E2891" s="844"/>
      <c r="F2891" s="844"/>
    </row>
    <row r="2892" spans="2:6" ht="13.5" thickBot="1" x14ac:dyDescent="0.25">
      <c r="B2892" s="879" t="s">
        <v>48</v>
      </c>
      <c r="C2892" s="844"/>
      <c r="D2892" s="844"/>
      <c r="E2892" s="844"/>
      <c r="F2892" s="844"/>
    </row>
    <row r="2893" spans="2:6" ht="13.5" thickBot="1" x14ac:dyDescent="0.25">
      <c r="B2893" s="879" t="s">
        <v>42</v>
      </c>
      <c r="C2893" s="844"/>
      <c r="D2893" s="844"/>
      <c r="E2893" s="844"/>
      <c r="F2893" s="844"/>
    </row>
    <row r="2894" spans="2:6" ht="13.5" thickBot="1" x14ac:dyDescent="0.25">
      <c r="B2894" s="879" t="s">
        <v>43</v>
      </c>
      <c r="C2894" s="844"/>
      <c r="D2894" s="844"/>
      <c r="E2894" s="844"/>
      <c r="F2894" s="844"/>
    </row>
    <row r="2895" spans="2:6" ht="13.5" thickBot="1" x14ac:dyDescent="0.25">
      <c r="B2895" s="905" t="s">
        <v>61</v>
      </c>
      <c r="C2895" s="844">
        <f>SUM(C2896:C2899)</f>
        <v>0</v>
      </c>
      <c r="D2895" s="844">
        <f>SUM(D2896:D2899)</f>
        <v>2100</v>
      </c>
      <c r="E2895" s="844">
        <f>SUM(E2896:E2899)</f>
        <v>2800</v>
      </c>
      <c r="F2895" s="844">
        <f>SUM(F2896:F2899)</f>
        <v>9100</v>
      </c>
    </row>
    <row r="2896" spans="2:6" ht="13.5" thickBot="1" x14ac:dyDescent="0.25">
      <c r="B2896" s="879" t="s">
        <v>28</v>
      </c>
      <c r="C2896" s="846">
        <v>0</v>
      </c>
      <c r="D2896" s="844">
        <v>2100</v>
      </c>
      <c r="E2896" s="844">
        <v>2800</v>
      </c>
      <c r="F2896" s="844">
        <v>9100</v>
      </c>
    </row>
    <row r="2897" spans="2:6" ht="13.5" thickBot="1" x14ac:dyDescent="0.25">
      <c r="B2897" s="879" t="s">
        <v>48</v>
      </c>
      <c r="C2897" s="844"/>
      <c r="D2897" s="844"/>
      <c r="E2897" s="844"/>
      <c r="F2897" s="844"/>
    </row>
    <row r="2898" spans="2:6" ht="13.5" thickBot="1" x14ac:dyDescent="0.25">
      <c r="B2898" s="879" t="s">
        <v>42</v>
      </c>
      <c r="C2898" s="844"/>
      <c r="D2898" s="844"/>
      <c r="E2898" s="844"/>
      <c r="F2898" s="844"/>
    </row>
    <row r="2899" spans="2:6" ht="13.5" thickBot="1" x14ac:dyDescent="0.25">
      <c r="B2899" s="906" t="s">
        <v>43</v>
      </c>
      <c r="C2899" s="908"/>
      <c r="D2899" s="908"/>
      <c r="E2899" s="908"/>
      <c r="F2899" s="908"/>
    </row>
    <row r="2900" spans="2:6" ht="13.5" thickBot="1" x14ac:dyDescent="0.25">
      <c r="B2900" s="909" t="s">
        <v>2077</v>
      </c>
      <c r="C2900" s="910">
        <f>C2896+C2890</f>
        <v>0</v>
      </c>
      <c r="D2900" s="911">
        <f>D2896+D2890</f>
        <v>2100</v>
      </c>
      <c r="E2900" s="911">
        <f>E2896+E2890</f>
        <v>2800</v>
      </c>
      <c r="F2900" s="911">
        <f>F2896+F2890</f>
        <v>9100</v>
      </c>
    </row>
    <row r="2901" spans="2:6" ht="24.75" thickBot="1" x14ac:dyDescent="0.25">
      <c r="B2901" s="858" t="s">
        <v>2078</v>
      </c>
      <c r="C2901" s="899" t="s">
        <v>2079</v>
      </c>
      <c r="D2901" s="899" t="s">
        <v>2080</v>
      </c>
      <c r="E2901" s="916"/>
      <c r="F2901" s="916"/>
    </row>
    <row r="2902" spans="2:6" ht="13.5" thickBot="1" x14ac:dyDescent="0.25">
      <c r="B2902" s="828" t="s">
        <v>9</v>
      </c>
      <c r="C2902" s="1316" t="s">
        <v>2081</v>
      </c>
      <c r="D2902" s="1317"/>
      <c r="E2902" s="1317"/>
      <c r="F2902" s="1318"/>
    </row>
    <row r="2903" spans="2:6" ht="13.5" thickBot="1" x14ac:dyDescent="0.25">
      <c r="B2903" s="828" t="s">
        <v>13</v>
      </c>
      <c r="C2903" s="1244" t="s">
        <v>1140</v>
      </c>
      <c r="D2903" s="1245"/>
      <c r="E2903" s="1245"/>
      <c r="F2903" s="1246"/>
    </row>
    <row r="2904" spans="2:6" x14ac:dyDescent="0.2">
      <c r="B2904" s="1236"/>
      <c r="C2904" s="836">
        <v>2019</v>
      </c>
      <c r="D2904" s="836">
        <v>2020</v>
      </c>
      <c r="E2904" s="836">
        <v>2021</v>
      </c>
      <c r="F2904" s="836">
        <v>2022</v>
      </c>
    </row>
    <row r="2905" spans="2:6" ht="13.5" thickBot="1" x14ac:dyDescent="0.25">
      <c r="B2905" s="1237"/>
      <c r="C2905" s="837" t="s">
        <v>5</v>
      </c>
      <c r="D2905" s="837" t="s">
        <v>6</v>
      </c>
      <c r="E2905" s="837" t="s">
        <v>6</v>
      </c>
      <c r="F2905" s="837" t="s">
        <v>6</v>
      </c>
    </row>
    <row r="2906" spans="2:6" ht="13.5" thickBot="1" x14ac:dyDescent="0.25">
      <c r="B2906" s="828" t="s">
        <v>8</v>
      </c>
      <c r="C2906" s="860">
        <v>1</v>
      </c>
      <c r="D2906" s="860">
        <v>1</v>
      </c>
      <c r="E2906" s="860">
        <v>1</v>
      </c>
      <c r="F2906" s="860">
        <v>1</v>
      </c>
    </row>
    <row r="2907" spans="2:6" ht="13.5" thickBot="1" x14ac:dyDescent="0.25">
      <c r="B2907" s="828" t="s">
        <v>14</v>
      </c>
      <c r="C2907" s="840">
        <v>4795</v>
      </c>
      <c r="D2907" s="839">
        <v>3596</v>
      </c>
      <c r="E2907" s="839">
        <v>4795</v>
      </c>
      <c r="F2907" s="839">
        <v>5946</v>
      </c>
    </row>
    <row r="2908" spans="2:6" ht="13.5" thickBot="1" x14ac:dyDescent="0.25">
      <c r="B2908" s="828" t="s">
        <v>20</v>
      </c>
      <c r="C2908" s="839">
        <f>C2907/C2906</f>
        <v>4795</v>
      </c>
      <c r="D2908" s="839">
        <f>D2907/D2906</f>
        <v>3596</v>
      </c>
      <c r="E2908" s="839">
        <f>E2907/E2906</f>
        <v>4795</v>
      </c>
      <c r="F2908" s="839">
        <f>F2907/F2906</f>
        <v>5946</v>
      </c>
    </row>
    <row r="2909" spans="2:6" ht="13.5" thickBot="1" x14ac:dyDescent="0.25">
      <c r="B2909" s="828" t="s">
        <v>15</v>
      </c>
      <c r="C2909" s="841" t="s">
        <v>19</v>
      </c>
      <c r="D2909" s="842">
        <f>D2906/C2906-1</f>
        <v>0</v>
      </c>
      <c r="E2909" s="842">
        <f t="shared" ref="E2909:F2911" si="108">E2906/D2906-1</f>
        <v>0</v>
      </c>
      <c r="F2909" s="842">
        <f t="shared" si="108"/>
        <v>0</v>
      </c>
    </row>
    <row r="2910" spans="2:6" ht="13.5" thickBot="1" x14ac:dyDescent="0.25">
      <c r="B2910" s="828" t="s">
        <v>16</v>
      </c>
      <c r="C2910" s="841" t="s">
        <v>19</v>
      </c>
      <c r="D2910" s="842">
        <f>D2907/C2907-1</f>
        <v>-0.25005213764337852</v>
      </c>
      <c r="E2910" s="842">
        <f t="shared" si="108"/>
        <v>0.33342602892102335</v>
      </c>
      <c r="F2910" s="842">
        <f t="shared" si="108"/>
        <v>0.24004171011470277</v>
      </c>
    </row>
    <row r="2911" spans="2:6" ht="13.5" thickBot="1" x14ac:dyDescent="0.25">
      <c r="B2911" s="828" t="s">
        <v>17</v>
      </c>
      <c r="C2911" s="841" t="s">
        <v>19</v>
      </c>
      <c r="D2911" s="842">
        <f>D2908/C2908-1</f>
        <v>-0.25005213764337852</v>
      </c>
      <c r="E2911" s="842">
        <f t="shared" si="108"/>
        <v>0.33342602892102335</v>
      </c>
      <c r="F2911" s="842">
        <f t="shared" si="108"/>
        <v>0.24004171011470277</v>
      </c>
    </row>
    <row r="2912" spans="2:6" ht="13.5" thickBot="1" x14ac:dyDescent="0.25">
      <c r="B2912" s="1247" t="s">
        <v>2082</v>
      </c>
      <c r="C2912" s="1248"/>
      <c r="D2912" s="1248"/>
      <c r="E2912" s="1248"/>
      <c r="F2912" s="1249"/>
    </row>
    <row r="2913" spans="2:6" x14ac:dyDescent="0.2">
      <c r="B2913" s="1236"/>
      <c r="C2913" s="836">
        <v>2019</v>
      </c>
      <c r="D2913" s="836">
        <v>2020</v>
      </c>
      <c r="E2913" s="836">
        <v>2021</v>
      </c>
      <c r="F2913" s="836">
        <v>2022</v>
      </c>
    </row>
    <row r="2914" spans="2:6" ht="13.5" thickBot="1" x14ac:dyDescent="0.25">
      <c r="B2914" s="1237"/>
      <c r="C2914" s="837" t="s">
        <v>5</v>
      </c>
      <c r="D2914" s="837" t="s">
        <v>6</v>
      </c>
      <c r="E2914" s="837" t="s">
        <v>6</v>
      </c>
      <c r="F2914" s="837" t="s">
        <v>6</v>
      </c>
    </row>
    <row r="2915" spans="2:6" ht="13.5" thickBot="1" x14ac:dyDescent="0.25">
      <c r="B2915" s="905" t="s">
        <v>59</v>
      </c>
      <c r="C2915" s="844">
        <v>0</v>
      </c>
      <c r="D2915" s="844"/>
      <c r="E2915" s="844"/>
      <c r="F2915" s="844"/>
    </row>
    <row r="2916" spans="2:6" ht="13.5" thickBot="1" x14ac:dyDescent="0.25">
      <c r="B2916" s="879" t="s">
        <v>28</v>
      </c>
      <c r="C2916" s="844"/>
      <c r="D2916" s="844"/>
      <c r="E2916" s="844"/>
      <c r="F2916" s="844"/>
    </row>
    <row r="2917" spans="2:6" ht="13.5" thickBot="1" x14ac:dyDescent="0.25">
      <c r="B2917" s="879" t="s">
        <v>48</v>
      </c>
      <c r="C2917" s="844"/>
      <c r="D2917" s="844"/>
      <c r="E2917" s="844"/>
      <c r="F2917" s="844"/>
    </row>
    <row r="2918" spans="2:6" ht="13.5" thickBot="1" x14ac:dyDescent="0.25">
      <c r="B2918" s="879" t="s">
        <v>42</v>
      </c>
      <c r="C2918" s="844"/>
      <c r="D2918" s="844"/>
      <c r="E2918" s="844"/>
      <c r="F2918" s="844"/>
    </row>
    <row r="2919" spans="2:6" ht="13.5" thickBot="1" x14ac:dyDescent="0.25">
      <c r="B2919" s="879" t="s">
        <v>43</v>
      </c>
      <c r="C2919" s="844"/>
      <c r="D2919" s="844"/>
      <c r="E2919" s="844"/>
      <c r="F2919" s="844"/>
    </row>
    <row r="2920" spans="2:6" ht="13.5" thickBot="1" x14ac:dyDescent="0.25">
      <c r="B2920" s="905" t="s">
        <v>61</v>
      </c>
      <c r="C2920" s="844">
        <f>SUM(C2921:C2924)</f>
        <v>4795</v>
      </c>
      <c r="D2920" s="844">
        <f>SUM(D2921:D2924)</f>
        <v>3596</v>
      </c>
      <c r="E2920" s="844">
        <f>SUM(E2921:E2924)</f>
        <v>4795</v>
      </c>
      <c r="F2920" s="844">
        <f>SUM(F2921:F2924)</f>
        <v>5946</v>
      </c>
    </row>
    <row r="2921" spans="2:6" ht="13.5" thickBot="1" x14ac:dyDescent="0.25">
      <c r="B2921" s="879" t="s">
        <v>28</v>
      </c>
      <c r="C2921" s="844">
        <v>4795</v>
      </c>
      <c r="D2921" s="844">
        <v>3596</v>
      </c>
      <c r="E2921" s="844">
        <v>4795</v>
      </c>
      <c r="F2921" s="844">
        <v>5946</v>
      </c>
    </row>
    <row r="2922" spans="2:6" ht="13.5" thickBot="1" x14ac:dyDescent="0.25">
      <c r="B2922" s="879" t="s">
        <v>48</v>
      </c>
      <c r="C2922" s="844"/>
      <c r="D2922" s="844"/>
      <c r="E2922" s="844"/>
      <c r="F2922" s="844"/>
    </row>
    <row r="2923" spans="2:6" ht="13.5" thickBot="1" x14ac:dyDescent="0.25">
      <c r="B2923" s="879" t="s">
        <v>42</v>
      </c>
      <c r="C2923" s="844"/>
      <c r="D2923" s="844"/>
      <c r="E2923" s="844"/>
      <c r="F2923" s="844"/>
    </row>
    <row r="2924" spans="2:6" ht="13.5" thickBot="1" x14ac:dyDescent="0.25">
      <c r="B2924" s="906" t="s">
        <v>43</v>
      </c>
      <c r="C2924" s="908"/>
      <c r="D2924" s="908"/>
      <c r="E2924" s="908"/>
      <c r="F2924" s="908"/>
    </row>
    <row r="2925" spans="2:6" ht="13.5" thickBot="1" x14ac:dyDescent="0.25">
      <c r="B2925" s="909" t="s">
        <v>2083</v>
      </c>
      <c r="C2925" s="910">
        <f>C2921+C2915</f>
        <v>4795</v>
      </c>
      <c r="D2925" s="911">
        <f>D2921+D2915</f>
        <v>3596</v>
      </c>
      <c r="E2925" s="911">
        <f>E2921+E2915</f>
        <v>4795</v>
      </c>
      <c r="F2925" s="911">
        <f>F2921+F2915</f>
        <v>5946</v>
      </c>
    </row>
    <row r="2926" spans="2:6" ht="36.75" thickBot="1" x14ac:dyDescent="0.25">
      <c r="B2926" s="858" t="s">
        <v>2084</v>
      </c>
      <c r="C2926" s="899" t="s">
        <v>2085</v>
      </c>
      <c r="D2926" s="899" t="s">
        <v>2086</v>
      </c>
      <c r="E2926" s="916"/>
      <c r="F2926" s="916"/>
    </row>
    <row r="2927" spans="2:6" ht="13.5" thickBot="1" x14ac:dyDescent="0.25">
      <c r="B2927" s="828" t="s">
        <v>9</v>
      </c>
      <c r="C2927" s="1316" t="s">
        <v>2087</v>
      </c>
      <c r="D2927" s="1317"/>
      <c r="E2927" s="1317"/>
      <c r="F2927" s="1318"/>
    </row>
    <row r="2928" spans="2:6" ht="13.5" thickBot="1" x14ac:dyDescent="0.25">
      <c r="B2928" s="828" t="s">
        <v>13</v>
      </c>
      <c r="C2928" s="1244" t="s">
        <v>1140</v>
      </c>
      <c r="D2928" s="1245"/>
      <c r="E2928" s="1245"/>
      <c r="F2928" s="1246"/>
    </row>
    <row r="2929" spans="2:6" x14ac:dyDescent="0.2">
      <c r="B2929" s="1236"/>
      <c r="C2929" s="836">
        <v>2019</v>
      </c>
      <c r="D2929" s="836">
        <v>2020</v>
      </c>
      <c r="E2929" s="836">
        <v>2021</v>
      </c>
      <c r="F2929" s="836">
        <v>2022</v>
      </c>
    </row>
    <row r="2930" spans="2:6" ht="13.5" thickBot="1" x14ac:dyDescent="0.25">
      <c r="B2930" s="1237"/>
      <c r="C2930" s="837" t="s">
        <v>5</v>
      </c>
      <c r="D2930" s="837" t="s">
        <v>6</v>
      </c>
      <c r="E2930" s="837" t="s">
        <v>6</v>
      </c>
      <c r="F2930" s="837" t="s">
        <v>6</v>
      </c>
    </row>
    <row r="2931" spans="2:6" ht="13.5" thickBot="1" x14ac:dyDescent="0.25">
      <c r="B2931" s="828" t="s">
        <v>8</v>
      </c>
      <c r="C2931" s="860">
        <v>1</v>
      </c>
      <c r="D2931" s="860">
        <v>1</v>
      </c>
      <c r="E2931" s="860">
        <v>1</v>
      </c>
      <c r="F2931" s="860">
        <v>1</v>
      </c>
    </row>
    <row r="2932" spans="2:6" ht="13.5" thickBot="1" x14ac:dyDescent="0.25">
      <c r="B2932" s="828" t="s">
        <v>14</v>
      </c>
      <c r="C2932" s="840">
        <v>2270</v>
      </c>
      <c r="D2932" s="839">
        <v>1702</v>
      </c>
      <c r="E2932" s="839">
        <v>2269</v>
      </c>
      <c r="F2932" s="839">
        <v>5106</v>
      </c>
    </row>
    <row r="2933" spans="2:6" ht="13.5" thickBot="1" x14ac:dyDescent="0.25">
      <c r="B2933" s="828" t="s">
        <v>20</v>
      </c>
      <c r="C2933" s="839">
        <f>C2932/C2931</f>
        <v>2270</v>
      </c>
      <c r="D2933" s="839">
        <f>D2932/D2931</f>
        <v>1702</v>
      </c>
      <c r="E2933" s="839">
        <f>E2932/E2931</f>
        <v>2269</v>
      </c>
      <c r="F2933" s="839">
        <f>F2932/F2931</f>
        <v>5106</v>
      </c>
    </row>
    <row r="2934" spans="2:6" ht="13.5" thickBot="1" x14ac:dyDescent="0.25">
      <c r="B2934" s="828" t="s">
        <v>15</v>
      </c>
      <c r="C2934" s="841" t="s">
        <v>19</v>
      </c>
      <c r="D2934" s="842">
        <f>D2931/C2931-1</f>
        <v>0</v>
      </c>
      <c r="E2934" s="842">
        <f t="shared" ref="E2934:F2936" si="109">E2931/D2931-1</f>
        <v>0</v>
      </c>
      <c r="F2934" s="842">
        <f t="shared" si="109"/>
        <v>0</v>
      </c>
    </row>
    <row r="2935" spans="2:6" ht="13.5" thickBot="1" x14ac:dyDescent="0.25">
      <c r="B2935" s="828" t="s">
        <v>16</v>
      </c>
      <c r="C2935" s="841" t="s">
        <v>19</v>
      </c>
      <c r="D2935" s="842">
        <f>D2932/C2932-1</f>
        <v>-0.25022026431718059</v>
      </c>
      <c r="E2935" s="842">
        <f t="shared" si="109"/>
        <v>0.33313748531139842</v>
      </c>
      <c r="F2935" s="842">
        <f t="shared" si="109"/>
        <v>1.2503305420890261</v>
      </c>
    </row>
    <row r="2936" spans="2:6" ht="13.5" thickBot="1" x14ac:dyDescent="0.25">
      <c r="B2936" s="828" t="s">
        <v>17</v>
      </c>
      <c r="C2936" s="841" t="s">
        <v>19</v>
      </c>
      <c r="D2936" s="842">
        <f>D2933/C2933-1</f>
        <v>-0.25022026431718059</v>
      </c>
      <c r="E2936" s="842">
        <f t="shared" si="109"/>
        <v>0.33313748531139842</v>
      </c>
      <c r="F2936" s="842">
        <f t="shared" si="109"/>
        <v>1.2503305420890261</v>
      </c>
    </row>
    <row r="2937" spans="2:6" ht="13.5" thickBot="1" x14ac:dyDescent="0.25">
      <c r="B2937" s="1247" t="s">
        <v>2088</v>
      </c>
      <c r="C2937" s="1248"/>
      <c r="D2937" s="1248"/>
      <c r="E2937" s="1248"/>
      <c r="F2937" s="1249"/>
    </row>
    <row r="2938" spans="2:6" x14ac:dyDescent="0.2">
      <c r="B2938" s="1236"/>
      <c r="C2938" s="836">
        <v>2019</v>
      </c>
      <c r="D2938" s="836">
        <v>2020</v>
      </c>
      <c r="E2938" s="836">
        <v>2021</v>
      </c>
      <c r="F2938" s="836">
        <v>2022</v>
      </c>
    </row>
    <row r="2939" spans="2:6" ht="13.5" thickBot="1" x14ac:dyDescent="0.25">
      <c r="B2939" s="1237"/>
      <c r="C2939" s="837" t="s">
        <v>5</v>
      </c>
      <c r="D2939" s="837" t="s">
        <v>6</v>
      </c>
      <c r="E2939" s="837" t="s">
        <v>6</v>
      </c>
      <c r="F2939" s="837" t="s">
        <v>6</v>
      </c>
    </row>
    <row r="2940" spans="2:6" ht="13.5" thickBot="1" x14ac:dyDescent="0.25">
      <c r="B2940" s="905" t="s">
        <v>59</v>
      </c>
      <c r="C2940" s="844">
        <v>0</v>
      </c>
      <c r="D2940" s="844"/>
      <c r="E2940" s="844"/>
      <c r="F2940" s="844"/>
    </row>
    <row r="2941" spans="2:6" ht="13.5" thickBot="1" x14ac:dyDescent="0.25">
      <c r="B2941" s="879" t="s">
        <v>28</v>
      </c>
      <c r="C2941" s="844"/>
      <c r="D2941" s="844"/>
      <c r="E2941" s="844"/>
      <c r="F2941" s="844"/>
    </row>
    <row r="2942" spans="2:6" ht="13.5" thickBot="1" x14ac:dyDescent="0.25">
      <c r="B2942" s="879" t="s">
        <v>48</v>
      </c>
      <c r="C2942" s="844"/>
      <c r="D2942" s="844"/>
      <c r="E2942" s="844"/>
      <c r="F2942" s="844"/>
    </row>
    <row r="2943" spans="2:6" ht="13.5" thickBot="1" x14ac:dyDescent="0.25">
      <c r="B2943" s="879" t="s">
        <v>42</v>
      </c>
      <c r="C2943" s="844"/>
      <c r="D2943" s="844"/>
      <c r="E2943" s="844"/>
      <c r="F2943" s="844"/>
    </row>
    <row r="2944" spans="2:6" ht="13.5" thickBot="1" x14ac:dyDescent="0.25">
      <c r="B2944" s="879" t="s">
        <v>43</v>
      </c>
      <c r="C2944" s="844"/>
      <c r="D2944" s="844"/>
      <c r="E2944" s="844"/>
      <c r="F2944" s="844"/>
    </row>
    <row r="2945" spans="2:6" ht="13.5" thickBot="1" x14ac:dyDescent="0.25">
      <c r="B2945" s="905" t="s">
        <v>61</v>
      </c>
      <c r="C2945" s="844">
        <f>SUM(C2946:C2949)</f>
        <v>2270</v>
      </c>
      <c r="D2945" s="844">
        <f>SUM(D2946:D2949)</f>
        <v>1702</v>
      </c>
      <c r="E2945" s="844">
        <f>SUM(E2946:E2949)</f>
        <v>2269</v>
      </c>
      <c r="F2945" s="844">
        <f>SUM(F2946:F2949)</f>
        <v>5106</v>
      </c>
    </row>
    <row r="2946" spans="2:6" ht="13.5" thickBot="1" x14ac:dyDescent="0.25">
      <c r="B2946" s="879" t="s">
        <v>28</v>
      </c>
      <c r="C2946" s="844">
        <v>2270</v>
      </c>
      <c r="D2946" s="844">
        <v>1702</v>
      </c>
      <c r="E2946" s="844">
        <v>2269</v>
      </c>
      <c r="F2946" s="844">
        <v>5106</v>
      </c>
    </row>
    <row r="2947" spans="2:6" ht="13.5" thickBot="1" x14ac:dyDescent="0.25">
      <c r="B2947" s="879" t="s">
        <v>48</v>
      </c>
      <c r="C2947" s="844"/>
      <c r="D2947" s="844"/>
      <c r="E2947" s="844"/>
      <c r="F2947" s="844"/>
    </row>
    <row r="2948" spans="2:6" ht="13.5" thickBot="1" x14ac:dyDescent="0.25">
      <c r="B2948" s="879" t="s">
        <v>42</v>
      </c>
      <c r="C2948" s="844"/>
      <c r="D2948" s="844"/>
      <c r="E2948" s="844"/>
      <c r="F2948" s="844"/>
    </row>
    <row r="2949" spans="2:6" ht="13.5" thickBot="1" x14ac:dyDescent="0.25">
      <c r="B2949" s="906" t="s">
        <v>43</v>
      </c>
      <c r="C2949" s="908"/>
      <c r="D2949" s="908"/>
      <c r="E2949" s="908"/>
      <c r="F2949" s="908"/>
    </row>
    <row r="2950" spans="2:6" ht="13.5" thickBot="1" x14ac:dyDescent="0.25">
      <c r="B2950" s="909" t="s">
        <v>2089</v>
      </c>
      <c r="C2950" s="910">
        <f>C2946+C2940</f>
        <v>2270</v>
      </c>
      <c r="D2950" s="911">
        <f>D2946+D2940</f>
        <v>1702</v>
      </c>
      <c r="E2950" s="911">
        <f>E2946+E2940</f>
        <v>2269</v>
      </c>
      <c r="F2950" s="911">
        <f>F2946+F2940</f>
        <v>5106</v>
      </c>
    </row>
    <row r="2951" spans="2:6" ht="36.75" thickBot="1" x14ac:dyDescent="0.25">
      <c r="B2951" s="858" t="s">
        <v>2090</v>
      </c>
      <c r="C2951" s="899" t="s">
        <v>2091</v>
      </c>
      <c r="D2951" s="899" t="s">
        <v>2092</v>
      </c>
      <c r="E2951" s="916"/>
      <c r="F2951" s="916"/>
    </row>
    <row r="2952" spans="2:6" ht="13.5" thickBot="1" x14ac:dyDescent="0.25">
      <c r="B2952" s="828" t="s">
        <v>9</v>
      </c>
      <c r="C2952" s="1316" t="s">
        <v>2093</v>
      </c>
      <c r="D2952" s="1317"/>
      <c r="E2952" s="1317"/>
      <c r="F2952" s="1318"/>
    </row>
    <row r="2953" spans="2:6" ht="13.5" thickBot="1" x14ac:dyDescent="0.25">
      <c r="B2953" s="828" t="s">
        <v>13</v>
      </c>
      <c r="C2953" s="1244" t="s">
        <v>1140</v>
      </c>
      <c r="D2953" s="1245"/>
      <c r="E2953" s="1245"/>
      <c r="F2953" s="1246"/>
    </row>
    <row r="2954" spans="2:6" x14ac:dyDescent="0.2">
      <c r="B2954" s="1236"/>
      <c r="C2954" s="836">
        <v>2019</v>
      </c>
      <c r="D2954" s="836">
        <v>2020</v>
      </c>
      <c r="E2954" s="836">
        <v>2021</v>
      </c>
      <c r="F2954" s="836">
        <v>2022</v>
      </c>
    </row>
    <row r="2955" spans="2:6" ht="13.5" thickBot="1" x14ac:dyDescent="0.25">
      <c r="B2955" s="1237"/>
      <c r="C2955" s="837" t="s">
        <v>5</v>
      </c>
      <c r="D2955" s="837" t="s">
        <v>6</v>
      </c>
      <c r="E2955" s="837" t="s">
        <v>6</v>
      </c>
      <c r="F2955" s="837" t="s">
        <v>6</v>
      </c>
    </row>
    <row r="2956" spans="2:6" ht="13.5" thickBot="1" x14ac:dyDescent="0.25">
      <c r="B2956" s="828" t="s">
        <v>8</v>
      </c>
      <c r="C2956" s="860">
        <v>1</v>
      </c>
      <c r="D2956" s="860">
        <v>1</v>
      </c>
      <c r="E2956" s="860">
        <v>1</v>
      </c>
      <c r="F2956" s="860">
        <v>1</v>
      </c>
    </row>
    <row r="2957" spans="2:6" ht="13.5" thickBot="1" x14ac:dyDescent="0.25">
      <c r="B2957" s="828" t="s">
        <v>14</v>
      </c>
      <c r="C2957" s="840">
        <v>3312</v>
      </c>
      <c r="D2957" s="839">
        <v>2484</v>
      </c>
      <c r="E2957" s="839">
        <v>3312</v>
      </c>
      <c r="F2957" s="839">
        <v>7452</v>
      </c>
    </row>
    <row r="2958" spans="2:6" ht="13.5" thickBot="1" x14ac:dyDescent="0.25">
      <c r="B2958" s="828" t="s">
        <v>20</v>
      </c>
      <c r="C2958" s="839">
        <f>C2957/C2956</f>
        <v>3312</v>
      </c>
      <c r="D2958" s="839">
        <f>D2957/D2956</f>
        <v>2484</v>
      </c>
      <c r="E2958" s="839">
        <f>E2957/E2956</f>
        <v>3312</v>
      </c>
      <c r="F2958" s="839">
        <f>F2957/F2956</f>
        <v>7452</v>
      </c>
    </row>
    <row r="2959" spans="2:6" ht="13.5" thickBot="1" x14ac:dyDescent="0.25">
      <c r="B2959" s="828" t="s">
        <v>15</v>
      </c>
      <c r="C2959" s="841" t="s">
        <v>19</v>
      </c>
      <c r="D2959" s="842">
        <f>D2956/C2956-1</f>
        <v>0</v>
      </c>
      <c r="E2959" s="842">
        <f t="shared" ref="E2959:F2961" si="110">E2956/D2956-1</f>
        <v>0</v>
      </c>
      <c r="F2959" s="842">
        <f t="shared" si="110"/>
        <v>0</v>
      </c>
    </row>
    <row r="2960" spans="2:6" ht="13.5" thickBot="1" x14ac:dyDescent="0.25">
      <c r="B2960" s="828" t="s">
        <v>16</v>
      </c>
      <c r="C2960" s="841" t="s">
        <v>19</v>
      </c>
      <c r="D2960" s="842">
        <f>D2957/C2957-1</f>
        <v>-0.25</v>
      </c>
      <c r="E2960" s="842">
        <f t="shared" si="110"/>
        <v>0.33333333333333326</v>
      </c>
      <c r="F2960" s="842">
        <f t="shared" si="110"/>
        <v>1.25</v>
      </c>
    </row>
    <row r="2961" spans="2:6" ht="13.5" thickBot="1" x14ac:dyDescent="0.25">
      <c r="B2961" s="828" t="s">
        <v>17</v>
      </c>
      <c r="C2961" s="841" t="s">
        <v>19</v>
      </c>
      <c r="D2961" s="842">
        <f>D2958/C2958-1</f>
        <v>-0.25</v>
      </c>
      <c r="E2961" s="842">
        <f t="shared" si="110"/>
        <v>0.33333333333333326</v>
      </c>
      <c r="F2961" s="842">
        <f t="shared" si="110"/>
        <v>1.25</v>
      </c>
    </row>
    <row r="2962" spans="2:6" ht="13.5" thickBot="1" x14ac:dyDescent="0.25">
      <c r="B2962" s="1247" t="s">
        <v>2094</v>
      </c>
      <c r="C2962" s="1248"/>
      <c r="D2962" s="1248"/>
      <c r="E2962" s="1248"/>
      <c r="F2962" s="1249"/>
    </row>
    <row r="2963" spans="2:6" x14ac:dyDescent="0.2">
      <c r="B2963" s="1236"/>
      <c r="C2963" s="836">
        <v>2019</v>
      </c>
      <c r="D2963" s="836">
        <v>2020</v>
      </c>
      <c r="E2963" s="836">
        <v>2021</v>
      </c>
      <c r="F2963" s="836">
        <v>2022</v>
      </c>
    </row>
    <row r="2964" spans="2:6" ht="13.5" thickBot="1" x14ac:dyDescent="0.25">
      <c r="B2964" s="1237"/>
      <c r="C2964" s="837" t="s">
        <v>5</v>
      </c>
      <c r="D2964" s="837" t="s">
        <v>6</v>
      </c>
      <c r="E2964" s="837" t="s">
        <v>6</v>
      </c>
      <c r="F2964" s="837" t="s">
        <v>6</v>
      </c>
    </row>
    <row r="2965" spans="2:6" ht="13.5" thickBot="1" x14ac:dyDescent="0.25">
      <c r="B2965" s="905" t="s">
        <v>59</v>
      </c>
      <c r="C2965" s="844">
        <v>0</v>
      </c>
      <c r="D2965" s="844"/>
      <c r="E2965" s="844"/>
      <c r="F2965" s="844"/>
    </row>
    <row r="2966" spans="2:6" ht="13.5" thickBot="1" x14ac:dyDescent="0.25">
      <c r="B2966" s="879" t="s">
        <v>28</v>
      </c>
      <c r="C2966" s="844"/>
      <c r="D2966" s="844"/>
      <c r="E2966" s="844"/>
      <c r="F2966" s="844"/>
    </row>
    <row r="2967" spans="2:6" ht="13.5" thickBot="1" x14ac:dyDescent="0.25">
      <c r="B2967" s="879" t="s">
        <v>48</v>
      </c>
      <c r="C2967" s="844"/>
      <c r="D2967" s="844"/>
      <c r="E2967" s="844"/>
      <c r="F2967" s="844"/>
    </row>
    <row r="2968" spans="2:6" ht="13.5" thickBot="1" x14ac:dyDescent="0.25">
      <c r="B2968" s="879" t="s">
        <v>42</v>
      </c>
      <c r="C2968" s="844"/>
      <c r="D2968" s="844"/>
      <c r="E2968" s="844"/>
      <c r="F2968" s="844"/>
    </row>
    <row r="2969" spans="2:6" ht="13.5" thickBot="1" x14ac:dyDescent="0.25">
      <c r="B2969" s="879" t="s">
        <v>43</v>
      </c>
      <c r="C2969" s="844"/>
      <c r="D2969" s="844"/>
      <c r="E2969" s="844"/>
      <c r="F2969" s="844"/>
    </row>
    <row r="2970" spans="2:6" ht="13.5" thickBot="1" x14ac:dyDescent="0.25">
      <c r="B2970" s="905" t="s">
        <v>61</v>
      </c>
      <c r="C2970" s="844">
        <f>SUM(C2971:C2974)</f>
        <v>3312</v>
      </c>
      <c r="D2970" s="844">
        <f>SUM(D2971:D2974)</f>
        <v>2484</v>
      </c>
      <c r="E2970" s="844">
        <f>SUM(E2971:E2974)</f>
        <v>3312</v>
      </c>
      <c r="F2970" s="844">
        <f>SUM(F2971:F2974)</f>
        <v>7452</v>
      </c>
    </row>
    <row r="2971" spans="2:6" ht="13.5" thickBot="1" x14ac:dyDescent="0.25">
      <c r="B2971" s="879" t="s">
        <v>28</v>
      </c>
      <c r="C2971" s="844">
        <v>3312</v>
      </c>
      <c r="D2971" s="844">
        <v>2484</v>
      </c>
      <c r="E2971" s="844">
        <v>3312</v>
      </c>
      <c r="F2971" s="844">
        <v>7452</v>
      </c>
    </row>
    <row r="2972" spans="2:6" ht="13.5" thickBot="1" x14ac:dyDescent="0.25">
      <c r="B2972" s="879" t="s">
        <v>48</v>
      </c>
      <c r="C2972" s="844"/>
      <c r="D2972" s="844"/>
      <c r="E2972" s="844"/>
      <c r="F2972" s="844"/>
    </row>
    <row r="2973" spans="2:6" ht="13.5" thickBot="1" x14ac:dyDescent="0.25">
      <c r="B2973" s="879" t="s">
        <v>42</v>
      </c>
      <c r="C2973" s="844"/>
      <c r="D2973" s="844"/>
      <c r="E2973" s="844"/>
      <c r="F2973" s="844"/>
    </row>
    <row r="2974" spans="2:6" ht="13.5" thickBot="1" x14ac:dyDescent="0.25">
      <c r="B2974" s="906" t="s">
        <v>43</v>
      </c>
      <c r="C2974" s="908"/>
      <c r="D2974" s="908"/>
      <c r="E2974" s="908"/>
      <c r="F2974" s="908"/>
    </row>
    <row r="2975" spans="2:6" ht="13.5" thickBot="1" x14ac:dyDescent="0.25">
      <c r="B2975" s="909" t="s">
        <v>2095</v>
      </c>
      <c r="C2975" s="910">
        <f>C2971+C2965</f>
        <v>3312</v>
      </c>
      <c r="D2975" s="911">
        <f>D2971+D2965</f>
        <v>2484</v>
      </c>
      <c r="E2975" s="911">
        <f>E2971+E2965</f>
        <v>3312</v>
      </c>
      <c r="F2975" s="911">
        <f>F2971+F2965</f>
        <v>7452</v>
      </c>
    </row>
    <row r="2976" spans="2:6" ht="36.75" thickBot="1" x14ac:dyDescent="0.25">
      <c r="B2976" s="858" t="s">
        <v>2096</v>
      </c>
      <c r="C2976" s="858" t="s">
        <v>2097</v>
      </c>
      <c r="D2976" s="899"/>
      <c r="E2976" s="916"/>
      <c r="F2976" s="916"/>
    </row>
    <row r="2977" spans="2:6" ht="30.75" customHeight="1" thickBot="1" x14ac:dyDescent="0.25">
      <c r="B2977" s="828" t="s">
        <v>9</v>
      </c>
      <c r="C2977" s="1312" t="s">
        <v>2098</v>
      </c>
      <c r="D2977" s="1313"/>
      <c r="E2977" s="1313"/>
      <c r="F2977" s="1314"/>
    </row>
    <row r="2978" spans="2:6" ht="13.5" thickBot="1" x14ac:dyDescent="0.25">
      <c r="B2978" s="828" t="s">
        <v>13</v>
      </c>
      <c r="C2978" s="1244" t="s">
        <v>1140</v>
      </c>
      <c r="D2978" s="1245"/>
      <c r="E2978" s="1245"/>
      <c r="F2978" s="1246"/>
    </row>
    <row r="2979" spans="2:6" x14ac:dyDescent="0.2">
      <c r="B2979" s="1236"/>
      <c r="C2979" s="836">
        <v>2019</v>
      </c>
      <c r="D2979" s="836">
        <v>2020</v>
      </c>
      <c r="E2979" s="836">
        <v>2021</v>
      </c>
      <c r="F2979" s="836">
        <v>2022</v>
      </c>
    </row>
    <row r="2980" spans="2:6" ht="13.5" thickBot="1" x14ac:dyDescent="0.25">
      <c r="B2980" s="1237"/>
      <c r="C2980" s="837" t="s">
        <v>5</v>
      </c>
      <c r="D2980" s="837" t="s">
        <v>6</v>
      </c>
      <c r="E2980" s="837" t="s">
        <v>6</v>
      </c>
      <c r="F2980" s="837" t="s">
        <v>6</v>
      </c>
    </row>
    <row r="2981" spans="2:6" ht="13.5" thickBot="1" x14ac:dyDescent="0.25">
      <c r="B2981" s="828" t="s">
        <v>8</v>
      </c>
      <c r="C2981" s="860">
        <v>0</v>
      </c>
      <c r="D2981" s="860">
        <v>1</v>
      </c>
      <c r="E2981" s="860">
        <v>1</v>
      </c>
      <c r="F2981" s="860">
        <v>1</v>
      </c>
    </row>
    <row r="2982" spans="2:6" ht="13.5" thickBot="1" x14ac:dyDescent="0.25">
      <c r="B2982" s="828" t="s">
        <v>14</v>
      </c>
      <c r="C2982" s="840">
        <v>0</v>
      </c>
      <c r="D2982" s="839">
        <v>2000</v>
      </c>
      <c r="E2982" s="839">
        <v>3500</v>
      </c>
      <c r="F2982" s="839">
        <v>3000</v>
      </c>
    </row>
    <row r="2983" spans="2:6" ht="13.5" thickBot="1" x14ac:dyDescent="0.25">
      <c r="B2983" s="828" t="s">
        <v>20</v>
      </c>
      <c r="C2983" s="839" t="e">
        <f>C2982/C2981</f>
        <v>#DIV/0!</v>
      </c>
      <c r="D2983" s="839">
        <f>D2982/D2981</f>
        <v>2000</v>
      </c>
      <c r="E2983" s="839">
        <f>E2982/E2981</f>
        <v>3500</v>
      </c>
      <c r="F2983" s="839">
        <f>F2982/F2981</f>
        <v>3000</v>
      </c>
    </row>
    <row r="2984" spans="2:6" ht="13.5" thickBot="1" x14ac:dyDescent="0.25">
      <c r="B2984" s="828" t="s">
        <v>15</v>
      </c>
      <c r="C2984" s="841" t="s">
        <v>19</v>
      </c>
      <c r="D2984" s="842" t="e">
        <f>D2981/C2981-1</f>
        <v>#DIV/0!</v>
      </c>
      <c r="E2984" s="842">
        <f t="shared" ref="E2984:F2986" si="111">E2981/D2981-1</f>
        <v>0</v>
      </c>
      <c r="F2984" s="842">
        <f t="shared" si="111"/>
        <v>0</v>
      </c>
    </row>
    <row r="2985" spans="2:6" ht="13.5" thickBot="1" x14ac:dyDescent="0.25">
      <c r="B2985" s="828" t="s">
        <v>16</v>
      </c>
      <c r="C2985" s="841" t="s">
        <v>19</v>
      </c>
      <c r="D2985" s="842"/>
      <c r="E2985" s="842">
        <f t="shared" si="111"/>
        <v>0.75</v>
      </c>
      <c r="F2985" s="842">
        <f t="shared" si="111"/>
        <v>-0.1428571428571429</v>
      </c>
    </row>
    <row r="2986" spans="2:6" ht="13.5" thickBot="1" x14ac:dyDescent="0.25">
      <c r="B2986" s="828" t="s">
        <v>17</v>
      </c>
      <c r="C2986" s="841" t="s">
        <v>19</v>
      </c>
      <c r="D2986" s="842" t="e">
        <f>D2983/C2983-1</f>
        <v>#DIV/0!</v>
      </c>
      <c r="E2986" s="842">
        <f t="shared" si="111"/>
        <v>0.75</v>
      </c>
      <c r="F2986" s="842">
        <f t="shared" si="111"/>
        <v>-0.1428571428571429</v>
      </c>
    </row>
    <row r="2987" spans="2:6" ht="13.5" thickBot="1" x14ac:dyDescent="0.25">
      <c r="B2987" s="1247" t="s">
        <v>2099</v>
      </c>
      <c r="C2987" s="1248"/>
      <c r="D2987" s="1248"/>
      <c r="E2987" s="1248"/>
      <c r="F2987" s="1249"/>
    </row>
    <row r="2988" spans="2:6" x14ac:dyDescent="0.2">
      <c r="B2988" s="1236"/>
      <c r="C2988" s="836">
        <v>2019</v>
      </c>
      <c r="D2988" s="836">
        <v>2020</v>
      </c>
      <c r="E2988" s="836">
        <v>2021</v>
      </c>
      <c r="F2988" s="836">
        <v>2022</v>
      </c>
    </row>
    <row r="2989" spans="2:6" ht="13.5" thickBot="1" x14ac:dyDescent="0.25">
      <c r="B2989" s="1237"/>
      <c r="C2989" s="837" t="s">
        <v>5</v>
      </c>
      <c r="D2989" s="837" t="s">
        <v>6</v>
      </c>
      <c r="E2989" s="837" t="s">
        <v>6</v>
      </c>
      <c r="F2989" s="837" t="s">
        <v>6</v>
      </c>
    </row>
    <row r="2990" spans="2:6" ht="13.5" thickBot="1" x14ac:dyDescent="0.25">
      <c r="B2990" s="905" t="s">
        <v>59</v>
      </c>
      <c r="C2990" s="844">
        <v>0</v>
      </c>
      <c r="D2990" s="844"/>
      <c r="E2990" s="844"/>
      <c r="F2990" s="844"/>
    </row>
    <row r="2991" spans="2:6" ht="13.5" thickBot="1" x14ac:dyDescent="0.25">
      <c r="B2991" s="879" t="s">
        <v>28</v>
      </c>
      <c r="C2991" s="844"/>
      <c r="D2991" s="844"/>
      <c r="E2991" s="844"/>
      <c r="F2991" s="844"/>
    </row>
    <row r="2992" spans="2:6" ht="13.5" thickBot="1" x14ac:dyDescent="0.25">
      <c r="B2992" s="879" t="s">
        <v>48</v>
      </c>
      <c r="C2992" s="844"/>
      <c r="D2992" s="844"/>
      <c r="E2992" s="844"/>
      <c r="F2992" s="844"/>
    </row>
    <row r="2993" spans="2:6" ht="13.5" thickBot="1" x14ac:dyDescent="0.25">
      <c r="B2993" s="879" t="s">
        <v>42</v>
      </c>
      <c r="C2993" s="844"/>
      <c r="D2993" s="844"/>
      <c r="E2993" s="844"/>
      <c r="F2993" s="844"/>
    </row>
    <row r="2994" spans="2:6" ht="13.5" thickBot="1" x14ac:dyDescent="0.25">
      <c r="B2994" s="879" t="s">
        <v>43</v>
      </c>
      <c r="C2994" s="844"/>
      <c r="D2994" s="844"/>
      <c r="E2994" s="844"/>
      <c r="F2994" s="844"/>
    </row>
    <row r="2995" spans="2:6" ht="13.5" thickBot="1" x14ac:dyDescent="0.25">
      <c r="B2995" s="905" t="s">
        <v>61</v>
      </c>
      <c r="C2995" s="844">
        <f>SUM(C2996:C2999)</f>
        <v>0</v>
      </c>
      <c r="D2995" s="844">
        <f>SUM(D2996:D2999)</f>
        <v>2000</v>
      </c>
      <c r="E2995" s="844">
        <f>SUM(E2996:E2999)</f>
        <v>3500</v>
      </c>
      <c r="F2995" s="844">
        <f>SUM(F2996:F2999)</f>
        <v>3000</v>
      </c>
    </row>
    <row r="2996" spans="2:6" ht="13.5" thickBot="1" x14ac:dyDescent="0.25">
      <c r="B2996" s="879" t="s">
        <v>28</v>
      </c>
      <c r="C2996" s="844">
        <v>0</v>
      </c>
      <c r="D2996" s="844">
        <v>2000</v>
      </c>
      <c r="E2996" s="844">
        <v>3500</v>
      </c>
      <c r="F2996" s="844">
        <v>3000</v>
      </c>
    </row>
    <row r="2997" spans="2:6" ht="13.5" thickBot="1" x14ac:dyDescent="0.25">
      <c r="B2997" s="879" t="s">
        <v>48</v>
      </c>
      <c r="C2997" s="846"/>
      <c r="D2997" s="844"/>
      <c r="E2997" s="844"/>
      <c r="F2997" s="844"/>
    </row>
    <row r="2998" spans="2:6" ht="13.5" thickBot="1" x14ac:dyDescent="0.25">
      <c r="B2998" s="879" t="s">
        <v>42</v>
      </c>
      <c r="C2998" s="846"/>
      <c r="D2998" s="844"/>
      <c r="E2998" s="844"/>
      <c r="F2998" s="844"/>
    </row>
    <row r="2999" spans="2:6" ht="13.5" thickBot="1" x14ac:dyDescent="0.25">
      <c r="B2999" s="906" t="s">
        <v>43</v>
      </c>
      <c r="C2999" s="907"/>
      <c r="D2999" s="908"/>
      <c r="E2999" s="908"/>
      <c r="F2999" s="908"/>
    </row>
    <row r="3000" spans="2:6" ht="13.5" thickBot="1" x14ac:dyDescent="0.25">
      <c r="B3000" s="909" t="s">
        <v>2100</v>
      </c>
      <c r="C3000" s="910">
        <f>C2996+C2990</f>
        <v>0</v>
      </c>
      <c r="D3000" s="911">
        <f>D2996+D2990</f>
        <v>2000</v>
      </c>
      <c r="E3000" s="911">
        <f>E2996+E2990</f>
        <v>3500</v>
      </c>
      <c r="F3000" s="911">
        <f>F2996+F2990</f>
        <v>3000</v>
      </c>
    </row>
    <row r="3001" spans="2:6" ht="36.75" thickBot="1" x14ac:dyDescent="0.25">
      <c r="B3001" s="858" t="s">
        <v>2101</v>
      </c>
      <c r="C3001" s="858" t="s">
        <v>2102</v>
      </c>
      <c r="D3001" s="899"/>
      <c r="E3001" s="916"/>
      <c r="F3001" s="916"/>
    </row>
    <row r="3002" spans="2:6" ht="13.5" thickBot="1" x14ac:dyDescent="0.25">
      <c r="B3002" s="828" t="s">
        <v>9</v>
      </c>
      <c r="C3002" s="1312" t="s">
        <v>2103</v>
      </c>
      <c r="D3002" s="1313"/>
      <c r="E3002" s="1313"/>
      <c r="F3002" s="1314"/>
    </row>
    <row r="3003" spans="2:6" ht="13.5" thickBot="1" x14ac:dyDescent="0.25">
      <c r="B3003" s="828" t="s">
        <v>13</v>
      </c>
      <c r="C3003" s="1244" t="s">
        <v>1140</v>
      </c>
      <c r="D3003" s="1245"/>
      <c r="E3003" s="1245"/>
      <c r="F3003" s="1246"/>
    </row>
    <row r="3004" spans="2:6" x14ac:dyDescent="0.2">
      <c r="B3004" s="1236"/>
      <c r="C3004" s="836">
        <v>2019</v>
      </c>
      <c r="D3004" s="836">
        <v>2020</v>
      </c>
      <c r="E3004" s="836">
        <v>2021</v>
      </c>
      <c r="F3004" s="836">
        <v>2022</v>
      </c>
    </row>
    <row r="3005" spans="2:6" ht="13.5" thickBot="1" x14ac:dyDescent="0.25">
      <c r="B3005" s="1237"/>
      <c r="C3005" s="837" t="s">
        <v>5</v>
      </c>
      <c r="D3005" s="837" t="s">
        <v>6</v>
      </c>
      <c r="E3005" s="837" t="s">
        <v>6</v>
      </c>
      <c r="F3005" s="837" t="s">
        <v>6</v>
      </c>
    </row>
    <row r="3006" spans="2:6" ht="13.5" thickBot="1" x14ac:dyDescent="0.25">
      <c r="B3006" s="828" t="s">
        <v>8</v>
      </c>
      <c r="C3006" s="860">
        <v>0</v>
      </c>
      <c r="D3006" s="860">
        <v>1</v>
      </c>
      <c r="E3006" s="860">
        <v>1</v>
      </c>
      <c r="F3006" s="860">
        <v>1</v>
      </c>
    </row>
    <row r="3007" spans="2:6" ht="13.5" thickBot="1" x14ac:dyDescent="0.25">
      <c r="B3007" s="828" t="s">
        <v>14</v>
      </c>
      <c r="C3007" s="840">
        <v>0</v>
      </c>
      <c r="D3007" s="839">
        <v>1700</v>
      </c>
      <c r="E3007" s="839">
        <v>3400</v>
      </c>
      <c r="F3007" s="839">
        <v>3400</v>
      </c>
    </row>
    <row r="3008" spans="2:6" ht="13.5" thickBot="1" x14ac:dyDescent="0.25">
      <c r="B3008" s="828" t="s">
        <v>20</v>
      </c>
      <c r="C3008" s="839" t="e">
        <f>C3007/C3006</f>
        <v>#DIV/0!</v>
      </c>
      <c r="D3008" s="839">
        <f>D3007/D3006</f>
        <v>1700</v>
      </c>
      <c r="E3008" s="839">
        <f>E3007/E3006</f>
        <v>3400</v>
      </c>
      <c r="F3008" s="839">
        <f>F3007/F3006</f>
        <v>3400</v>
      </c>
    </row>
    <row r="3009" spans="2:6" ht="13.5" thickBot="1" x14ac:dyDescent="0.25">
      <c r="B3009" s="828" t="s">
        <v>15</v>
      </c>
      <c r="C3009" s="841" t="s">
        <v>19</v>
      </c>
      <c r="D3009" s="842" t="e">
        <f>D3006/C3006-1</f>
        <v>#DIV/0!</v>
      </c>
      <c r="E3009" s="842">
        <f t="shared" ref="E3009:F3011" si="112">E3006/D3006-1</f>
        <v>0</v>
      </c>
      <c r="F3009" s="842">
        <f t="shared" si="112"/>
        <v>0</v>
      </c>
    </row>
    <row r="3010" spans="2:6" ht="13.5" thickBot="1" x14ac:dyDescent="0.25">
      <c r="B3010" s="828" t="s">
        <v>16</v>
      </c>
      <c r="C3010" s="841" t="s">
        <v>19</v>
      </c>
      <c r="D3010" s="842"/>
      <c r="E3010" s="842">
        <f t="shared" si="112"/>
        <v>1</v>
      </c>
      <c r="F3010" s="842">
        <f t="shared" si="112"/>
        <v>0</v>
      </c>
    </row>
    <row r="3011" spans="2:6" ht="13.5" thickBot="1" x14ac:dyDescent="0.25">
      <c r="B3011" s="828" t="s">
        <v>17</v>
      </c>
      <c r="C3011" s="841" t="s">
        <v>19</v>
      </c>
      <c r="D3011" s="842" t="e">
        <f>D3008/C3008-1</f>
        <v>#DIV/0!</v>
      </c>
      <c r="E3011" s="842">
        <f t="shared" si="112"/>
        <v>1</v>
      </c>
      <c r="F3011" s="842">
        <f t="shared" si="112"/>
        <v>0</v>
      </c>
    </row>
    <row r="3012" spans="2:6" ht="13.5" thickBot="1" x14ac:dyDescent="0.25">
      <c r="B3012" s="1247" t="s">
        <v>2104</v>
      </c>
      <c r="C3012" s="1248"/>
      <c r="D3012" s="1248"/>
      <c r="E3012" s="1248"/>
      <c r="F3012" s="1249"/>
    </row>
    <row r="3013" spans="2:6" x14ac:dyDescent="0.2">
      <c r="B3013" s="1236"/>
      <c r="C3013" s="836">
        <v>2019</v>
      </c>
      <c r="D3013" s="836">
        <v>2020</v>
      </c>
      <c r="E3013" s="836">
        <v>2021</v>
      </c>
      <c r="F3013" s="836">
        <v>2022</v>
      </c>
    </row>
    <row r="3014" spans="2:6" ht="13.5" thickBot="1" x14ac:dyDescent="0.25">
      <c r="B3014" s="1237"/>
      <c r="C3014" s="837" t="s">
        <v>5</v>
      </c>
      <c r="D3014" s="837" t="s">
        <v>6</v>
      </c>
      <c r="E3014" s="837" t="s">
        <v>6</v>
      </c>
      <c r="F3014" s="837" t="s">
        <v>6</v>
      </c>
    </row>
    <row r="3015" spans="2:6" ht="13.5" thickBot="1" x14ac:dyDescent="0.25">
      <c r="B3015" s="905" t="s">
        <v>59</v>
      </c>
      <c r="C3015" s="844">
        <v>0</v>
      </c>
      <c r="D3015" s="844"/>
      <c r="E3015" s="844"/>
      <c r="F3015" s="844"/>
    </row>
    <row r="3016" spans="2:6" ht="13.5" thickBot="1" x14ac:dyDescent="0.25">
      <c r="B3016" s="879" t="s">
        <v>28</v>
      </c>
      <c r="C3016" s="844"/>
      <c r="D3016" s="844"/>
      <c r="E3016" s="844"/>
      <c r="F3016" s="844"/>
    </row>
    <row r="3017" spans="2:6" ht="13.5" thickBot="1" x14ac:dyDescent="0.25">
      <c r="B3017" s="879" t="s">
        <v>48</v>
      </c>
      <c r="C3017" s="844"/>
      <c r="D3017" s="844"/>
      <c r="E3017" s="844"/>
      <c r="F3017" s="844"/>
    </row>
    <row r="3018" spans="2:6" ht="13.5" thickBot="1" x14ac:dyDescent="0.25">
      <c r="B3018" s="879" t="s">
        <v>42</v>
      </c>
      <c r="C3018" s="844"/>
      <c r="D3018" s="844"/>
      <c r="E3018" s="844"/>
      <c r="F3018" s="844"/>
    </row>
    <row r="3019" spans="2:6" ht="13.5" thickBot="1" x14ac:dyDescent="0.25">
      <c r="B3019" s="879" t="s">
        <v>43</v>
      </c>
      <c r="C3019" s="844"/>
      <c r="D3019" s="844"/>
      <c r="E3019" s="844"/>
      <c r="F3019" s="844"/>
    </row>
    <row r="3020" spans="2:6" ht="13.5" thickBot="1" x14ac:dyDescent="0.25">
      <c r="B3020" s="905" t="s">
        <v>61</v>
      </c>
      <c r="C3020" s="844">
        <f>SUM(C3021:C3024)</f>
        <v>0</v>
      </c>
      <c r="D3020" s="844">
        <f>SUM(D3021:D3024)</f>
        <v>1700</v>
      </c>
      <c r="E3020" s="844">
        <f>SUM(E3021:E3024)</f>
        <v>3400</v>
      </c>
      <c r="F3020" s="844">
        <f>SUM(F3021:F3024)</f>
        <v>3400</v>
      </c>
    </row>
    <row r="3021" spans="2:6" ht="13.5" thickBot="1" x14ac:dyDescent="0.25">
      <c r="B3021" s="879" t="s">
        <v>28</v>
      </c>
      <c r="C3021" s="844">
        <v>0</v>
      </c>
      <c r="D3021" s="844">
        <v>1700</v>
      </c>
      <c r="E3021" s="844">
        <v>3400</v>
      </c>
      <c r="F3021" s="844">
        <v>3400</v>
      </c>
    </row>
    <row r="3022" spans="2:6" ht="13.5" thickBot="1" x14ac:dyDescent="0.25">
      <c r="B3022" s="879" t="s">
        <v>48</v>
      </c>
      <c r="C3022" s="846"/>
      <c r="D3022" s="844"/>
      <c r="E3022" s="844"/>
      <c r="F3022" s="844"/>
    </row>
    <row r="3023" spans="2:6" ht="13.5" thickBot="1" x14ac:dyDescent="0.25">
      <c r="B3023" s="879" t="s">
        <v>42</v>
      </c>
      <c r="C3023" s="846"/>
      <c r="D3023" s="844"/>
      <c r="E3023" s="844"/>
      <c r="F3023" s="844"/>
    </row>
    <row r="3024" spans="2:6" ht="13.5" thickBot="1" x14ac:dyDescent="0.25">
      <c r="B3024" s="906" t="s">
        <v>43</v>
      </c>
      <c r="C3024" s="907"/>
      <c r="D3024" s="908"/>
      <c r="E3024" s="908"/>
      <c r="F3024" s="908"/>
    </row>
    <row r="3025" spans="2:6" ht="13.5" thickBot="1" x14ac:dyDescent="0.25">
      <c r="B3025" s="909" t="s">
        <v>2105</v>
      </c>
      <c r="C3025" s="910">
        <f>C3021+C3015</f>
        <v>0</v>
      </c>
      <c r="D3025" s="911">
        <f>D3021+D3015</f>
        <v>1700</v>
      </c>
      <c r="E3025" s="911">
        <f>E3021+E3015</f>
        <v>3400</v>
      </c>
      <c r="F3025" s="911">
        <f>F3021+F3015</f>
        <v>3400</v>
      </c>
    </row>
    <row r="3026" spans="2:6" ht="36.75" thickBot="1" x14ac:dyDescent="0.25">
      <c r="B3026" s="858" t="s">
        <v>2106</v>
      </c>
      <c r="C3026" s="858" t="s">
        <v>2107</v>
      </c>
      <c r="D3026" s="899"/>
      <c r="E3026" s="916"/>
      <c r="F3026" s="916"/>
    </row>
    <row r="3027" spans="2:6" ht="13.5" thickBot="1" x14ac:dyDescent="0.25">
      <c r="B3027" s="828" t="s">
        <v>9</v>
      </c>
      <c r="C3027" s="1312" t="s">
        <v>2108</v>
      </c>
      <c r="D3027" s="1313"/>
      <c r="E3027" s="1313"/>
      <c r="F3027" s="1314"/>
    </row>
    <row r="3028" spans="2:6" ht="13.5" thickBot="1" x14ac:dyDescent="0.25">
      <c r="B3028" s="828" t="s">
        <v>13</v>
      </c>
      <c r="C3028" s="1244" t="s">
        <v>1140</v>
      </c>
      <c r="D3028" s="1245"/>
      <c r="E3028" s="1245"/>
      <c r="F3028" s="1246"/>
    </row>
    <row r="3029" spans="2:6" x14ac:dyDescent="0.2">
      <c r="B3029" s="1236"/>
      <c r="C3029" s="836">
        <v>2019</v>
      </c>
      <c r="D3029" s="836">
        <v>2020</v>
      </c>
      <c r="E3029" s="836">
        <v>2021</v>
      </c>
      <c r="F3029" s="836">
        <v>2022</v>
      </c>
    </row>
    <row r="3030" spans="2:6" ht="13.5" thickBot="1" x14ac:dyDescent="0.25">
      <c r="B3030" s="1237"/>
      <c r="C3030" s="837" t="s">
        <v>5</v>
      </c>
      <c r="D3030" s="837" t="s">
        <v>6</v>
      </c>
      <c r="E3030" s="837" t="s">
        <v>6</v>
      </c>
      <c r="F3030" s="837" t="s">
        <v>6</v>
      </c>
    </row>
    <row r="3031" spans="2:6" ht="13.5" thickBot="1" x14ac:dyDescent="0.25">
      <c r="B3031" s="828" t="s">
        <v>8</v>
      </c>
      <c r="C3031" s="860">
        <v>0</v>
      </c>
      <c r="D3031" s="860">
        <v>1</v>
      </c>
      <c r="E3031" s="860">
        <v>1</v>
      </c>
      <c r="F3031" s="860">
        <v>1</v>
      </c>
    </row>
    <row r="3032" spans="2:6" ht="13.5" thickBot="1" x14ac:dyDescent="0.25">
      <c r="B3032" s="828" t="s">
        <v>14</v>
      </c>
      <c r="C3032" s="840">
        <v>0</v>
      </c>
      <c r="D3032" s="839">
        <v>4500</v>
      </c>
      <c r="E3032" s="839">
        <v>5000</v>
      </c>
      <c r="F3032" s="839">
        <v>3000</v>
      </c>
    </row>
    <row r="3033" spans="2:6" ht="13.5" thickBot="1" x14ac:dyDescent="0.25">
      <c r="B3033" s="828" t="s">
        <v>20</v>
      </c>
      <c r="C3033" s="839" t="e">
        <f>C3032/C3031</f>
        <v>#DIV/0!</v>
      </c>
      <c r="D3033" s="839">
        <f>D3032/D3031</f>
        <v>4500</v>
      </c>
      <c r="E3033" s="839">
        <f>E3032/E3031</f>
        <v>5000</v>
      </c>
      <c r="F3033" s="839">
        <f>F3032/F3031</f>
        <v>3000</v>
      </c>
    </row>
    <row r="3034" spans="2:6" ht="13.5" thickBot="1" x14ac:dyDescent="0.25">
      <c r="B3034" s="828" t="s">
        <v>15</v>
      </c>
      <c r="C3034" s="841" t="s">
        <v>19</v>
      </c>
      <c r="D3034" s="842" t="e">
        <f>D3031/C3031-1</f>
        <v>#DIV/0!</v>
      </c>
      <c r="E3034" s="842">
        <f t="shared" ref="E3034:F3036" si="113">E3031/D3031-1</f>
        <v>0</v>
      </c>
      <c r="F3034" s="842">
        <f t="shared" si="113"/>
        <v>0</v>
      </c>
    </row>
    <row r="3035" spans="2:6" ht="13.5" thickBot="1" x14ac:dyDescent="0.25">
      <c r="B3035" s="828" t="s">
        <v>16</v>
      </c>
      <c r="C3035" s="841" t="s">
        <v>19</v>
      </c>
      <c r="D3035" s="842"/>
      <c r="E3035" s="842">
        <f t="shared" si="113"/>
        <v>0.11111111111111116</v>
      </c>
      <c r="F3035" s="842">
        <f t="shared" si="113"/>
        <v>-0.4</v>
      </c>
    </row>
    <row r="3036" spans="2:6" ht="13.5" thickBot="1" x14ac:dyDescent="0.25">
      <c r="B3036" s="828" t="s">
        <v>17</v>
      </c>
      <c r="C3036" s="841" t="s">
        <v>19</v>
      </c>
      <c r="D3036" s="842" t="e">
        <f>D3033/C3033-1</f>
        <v>#DIV/0!</v>
      </c>
      <c r="E3036" s="842">
        <f t="shared" si="113"/>
        <v>0.11111111111111116</v>
      </c>
      <c r="F3036" s="842">
        <f t="shared" si="113"/>
        <v>-0.4</v>
      </c>
    </row>
    <row r="3037" spans="2:6" ht="13.5" thickBot="1" x14ac:dyDescent="0.25">
      <c r="B3037" s="1247" t="s">
        <v>2109</v>
      </c>
      <c r="C3037" s="1248"/>
      <c r="D3037" s="1248"/>
      <c r="E3037" s="1248"/>
      <c r="F3037" s="1249"/>
    </row>
    <row r="3038" spans="2:6" x14ac:dyDescent="0.2">
      <c r="B3038" s="1236"/>
      <c r="C3038" s="836">
        <v>2019</v>
      </c>
      <c r="D3038" s="836">
        <v>2020</v>
      </c>
      <c r="E3038" s="836">
        <v>2021</v>
      </c>
      <c r="F3038" s="836">
        <v>2022</v>
      </c>
    </row>
    <row r="3039" spans="2:6" ht="13.5" thickBot="1" x14ac:dyDescent="0.25">
      <c r="B3039" s="1237"/>
      <c r="C3039" s="837" t="s">
        <v>5</v>
      </c>
      <c r="D3039" s="837" t="s">
        <v>6</v>
      </c>
      <c r="E3039" s="837" t="s">
        <v>6</v>
      </c>
      <c r="F3039" s="837" t="s">
        <v>6</v>
      </c>
    </row>
    <row r="3040" spans="2:6" ht="13.5" thickBot="1" x14ac:dyDescent="0.25">
      <c r="B3040" s="905" t="s">
        <v>59</v>
      </c>
      <c r="C3040" s="844">
        <v>0</v>
      </c>
      <c r="D3040" s="844"/>
      <c r="E3040" s="844"/>
      <c r="F3040" s="844"/>
    </row>
    <row r="3041" spans="2:6" ht="13.5" thickBot="1" x14ac:dyDescent="0.25">
      <c r="B3041" s="879" t="s">
        <v>28</v>
      </c>
      <c r="C3041" s="844"/>
      <c r="D3041" s="844"/>
      <c r="E3041" s="844"/>
      <c r="F3041" s="844"/>
    </row>
    <row r="3042" spans="2:6" ht="13.5" thickBot="1" x14ac:dyDescent="0.25">
      <c r="B3042" s="879" t="s">
        <v>48</v>
      </c>
      <c r="C3042" s="844"/>
      <c r="D3042" s="844"/>
      <c r="E3042" s="844"/>
      <c r="F3042" s="844"/>
    </row>
    <row r="3043" spans="2:6" ht="13.5" thickBot="1" x14ac:dyDescent="0.25">
      <c r="B3043" s="879" t="s">
        <v>42</v>
      </c>
      <c r="C3043" s="844"/>
      <c r="D3043" s="844"/>
      <c r="E3043" s="844"/>
      <c r="F3043" s="844"/>
    </row>
    <row r="3044" spans="2:6" ht="13.5" thickBot="1" x14ac:dyDescent="0.25">
      <c r="B3044" s="879" t="s">
        <v>43</v>
      </c>
      <c r="C3044" s="844"/>
      <c r="D3044" s="844"/>
      <c r="E3044" s="844"/>
      <c r="F3044" s="844"/>
    </row>
    <row r="3045" spans="2:6" ht="13.5" thickBot="1" x14ac:dyDescent="0.25">
      <c r="B3045" s="905" t="s">
        <v>61</v>
      </c>
      <c r="C3045" s="844">
        <f>SUM(C3046:C3049)</f>
        <v>0</v>
      </c>
      <c r="D3045" s="844">
        <f>SUM(D3046:D3049)</f>
        <v>4500</v>
      </c>
      <c r="E3045" s="844">
        <f>SUM(E3046:E3049)</f>
        <v>5000</v>
      </c>
      <c r="F3045" s="844">
        <f>SUM(F3046:F3049)</f>
        <v>3000</v>
      </c>
    </row>
    <row r="3046" spans="2:6" ht="13.5" thickBot="1" x14ac:dyDescent="0.25">
      <c r="B3046" s="879" t="s">
        <v>28</v>
      </c>
      <c r="C3046" s="844">
        <v>0</v>
      </c>
      <c r="D3046" s="844">
        <v>4500</v>
      </c>
      <c r="E3046" s="844">
        <v>5000</v>
      </c>
      <c r="F3046" s="844">
        <v>3000</v>
      </c>
    </row>
    <row r="3047" spans="2:6" ht="13.5" thickBot="1" x14ac:dyDescent="0.25">
      <c r="B3047" s="879" t="s">
        <v>48</v>
      </c>
      <c r="C3047" s="846"/>
      <c r="D3047" s="844"/>
      <c r="E3047" s="844"/>
      <c r="F3047" s="844"/>
    </row>
    <row r="3048" spans="2:6" ht="13.5" thickBot="1" x14ac:dyDescent="0.25">
      <c r="B3048" s="879" t="s">
        <v>42</v>
      </c>
      <c r="C3048" s="846"/>
      <c r="D3048" s="844"/>
      <c r="E3048" s="844"/>
      <c r="F3048" s="844"/>
    </row>
    <row r="3049" spans="2:6" ht="13.5" thickBot="1" x14ac:dyDescent="0.25">
      <c r="B3049" s="906" t="s">
        <v>43</v>
      </c>
      <c r="C3049" s="907"/>
      <c r="D3049" s="908"/>
      <c r="E3049" s="908"/>
      <c r="F3049" s="908"/>
    </row>
    <row r="3050" spans="2:6" ht="13.5" thickBot="1" x14ac:dyDescent="0.25">
      <c r="B3050" s="909" t="s">
        <v>2110</v>
      </c>
      <c r="C3050" s="910">
        <f>C3046+C3040</f>
        <v>0</v>
      </c>
      <c r="D3050" s="911">
        <f>D3046+D3040</f>
        <v>4500</v>
      </c>
      <c r="E3050" s="911">
        <f>E3046+E3040</f>
        <v>5000</v>
      </c>
      <c r="F3050" s="911">
        <f>F3046+F3040</f>
        <v>3000</v>
      </c>
    </row>
    <row r="3051" spans="2:6" ht="36.75" thickBot="1" x14ac:dyDescent="0.25">
      <c r="B3051" s="858" t="s">
        <v>2111</v>
      </c>
      <c r="C3051" s="858" t="s">
        <v>2112</v>
      </c>
      <c r="D3051" s="899"/>
      <c r="E3051" s="916"/>
      <c r="F3051" s="916"/>
    </row>
    <row r="3052" spans="2:6" ht="13.5" thickBot="1" x14ac:dyDescent="0.25">
      <c r="B3052" s="828" t="s">
        <v>9</v>
      </c>
      <c r="C3052" s="1312" t="s">
        <v>2108</v>
      </c>
      <c r="D3052" s="1313"/>
      <c r="E3052" s="1313"/>
      <c r="F3052" s="1314"/>
    </row>
    <row r="3053" spans="2:6" ht="13.5" thickBot="1" x14ac:dyDescent="0.25">
      <c r="B3053" s="828" t="s">
        <v>13</v>
      </c>
      <c r="C3053" s="1244" t="s">
        <v>1140</v>
      </c>
      <c r="D3053" s="1245"/>
      <c r="E3053" s="1245"/>
      <c r="F3053" s="1246"/>
    </row>
    <row r="3054" spans="2:6" x14ac:dyDescent="0.2">
      <c r="B3054" s="1236"/>
      <c r="C3054" s="836">
        <v>2019</v>
      </c>
      <c r="D3054" s="836">
        <v>2020</v>
      </c>
      <c r="E3054" s="836">
        <v>2021</v>
      </c>
      <c r="F3054" s="836">
        <v>2022</v>
      </c>
    </row>
    <row r="3055" spans="2:6" ht="13.5" thickBot="1" x14ac:dyDescent="0.25">
      <c r="B3055" s="1237"/>
      <c r="C3055" s="837" t="s">
        <v>5</v>
      </c>
      <c r="D3055" s="837" t="s">
        <v>6</v>
      </c>
      <c r="E3055" s="837" t="s">
        <v>6</v>
      </c>
      <c r="F3055" s="837" t="s">
        <v>6</v>
      </c>
    </row>
    <row r="3056" spans="2:6" ht="13.5" thickBot="1" x14ac:dyDescent="0.25">
      <c r="B3056" s="828" t="s">
        <v>8</v>
      </c>
      <c r="C3056" s="860">
        <v>0</v>
      </c>
      <c r="D3056" s="860">
        <v>0</v>
      </c>
      <c r="E3056" s="860">
        <v>0</v>
      </c>
      <c r="F3056" s="860">
        <v>1</v>
      </c>
    </row>
    <row r="3057" spans="2:6" ht="13.5" thickBot="1" x14ac:dyDescent="0.25">
      <c r="B3057" s="828" t="s">
        <v>14</v>
      </c>
      <c r="C3057" s="840">
        <v>0</v>
      </c>
      <c r="D3057" s="839">
        <v>0</v>
      </c>
      <c r="E3057" s="839">
        <v>0</v>
      </c>
      <c r="F3057" s="839">
        <v>4500</v>
      </c>
    </row>
    <row r="3058" spans="2:6" ht="13.5" thickBot="1" x14ac:dyDescent="0.25">
      <c r="B3058" s="828" t="s">
        <v>20</v>
      </c>
      <c r="C3058" s="839" t="e">
        <f>C3057/C3056</f>
        <v>#DIV/0!</v>
      </c>
      <c r="D3058" s="839" t="e">
        <f>D3057/D3056</f>
        <v>#DIV/0!</v>
      </c>
      <c r="E3058" s="839" t="e">
        <f>E3057/E3056</f>
        <v>#DIV/0!</v>
      </c>
      <c r="F3058" s="839">
        <f>F3057/F3056</f>
        <v>4500</v>
      </c>
    </row>
    <row r="3059" spans="2:6" ht="13.5" thickBot="1" x14ac:dyDescent="0.25">
      <c r="B3059" s="828" t="s">
        <v>15</v>
      </c>
      <c r="C3059" s="841" t="s">
        <v>19</v>
      </c>
      <c r="D3059" s="842" t="e">
        <f>D3056/C3056-1</f>
        <v>#DIV/0!</v>
      </c>
      <c r="E3059" s="842" t="e">
        <f t="shared" ref="E3059:F3061" si="114">E3056/D3056-1</f>
        <v>#DIV/0!</v>
      </c>
      <c r="F3059" s="842" t="e">
        <f t="shared" si="114"/>
        <v>#DIV/0!</v>
      </c>
    </row>
    <row r="3060" spans="2:6" ht="13.5" thickBot="1" x14ac:dyDescent="0.25">
      <c r="B3060" s="828" t="s">
        <v>16</v>
      </c>
      <c r="C3060" s="841" t="s">
        <v>19</v>
      </c>
      <c r="D3060" s="842"/>
      <c r="E3060" s="842" t="e">
        <f t="shared" si="114"/>
        <v>#DIV/0!</v>
      </c>
      <c r="F3060" s="842" t="e">
        <f t="shared" si="114"/>
        <v>#DIV/0!</v>
      </c>
    </row>
    <row r="3061" spans="2:6" ht="13.5" thickBot="1" x14ac:dyDescent="0.25">
      <c r="B3061" s="828" t="s">
        <v>17</v>
      </c>
      <c r="C3061" s="841" t="s">
        <v>19</v>
      </c>
      <c r="D3061" s="842" t="e">
        <f>D3058/C3058-1</f>
        <v>#DIV/0!</v>
      </c>
      <c r="E3061" s="842" t="e">
        <f t="shared" si="114"/>
        <v>#DIV/0!</v>
      </c>
      <c r="F3061" s="842" t="e">
        <f t="shared" si="114"/>
        <v>#DIV/0!</v>
      </c>
    </row>
    <row r="3062" spans="2:6" ht="13.5" thickBot="1" x14ac:dyDescent="0.25">
      <c r="B3062" s="1247" t="s">
        <v>2113</v>
      </c>
      <c r="C3062" s="1248"/>
      <c r="D3062" s="1248"/>
      <c r="E3062" s="1248"/>
      <c r="F3062" s="1249"/>
    </row>
    <row r="3063" spans="2:6" x14ac:dyDescent="0.2">
      <c r="B3063" s="1236"/>
      <c r="C3063" s="836">
        <v>2019</v>
      </c>
      <c r="D3063" s="836">
        <v>2020</v>
      </c>
      <c r="E3063" s="836">
        <v>2021</v>
      </c>
      <c r="F3063" s="836">
        <v>2022</v>
      </c>
    </row>
    <row r="3064" spans="2:6" ht="13.5" thickBot="1" x14ac:dyDescent="0.25">
      <c r="B3064" s="1237"/>
      <c r="C3064" s="837" t="s">
        <v>5</v>
      </c>
      <c r="D3064" s="837" t="s">
        <v>6</v>
      </c>
      <c r="E3064" s="837" t="s">
        <v>6</v>
      </c>
      <c r="F3064" s="837" t="s">
        <v>6</v>
      </c>
    </row>
    <row r="3065" spans="2:6" ht="13.5" thickBot="1" x14ac:dyDescent="0.25">
      <c r="B3065" s="905" t="s">
        <v>59</v>
      </c>
      <c r="C3065" s="844">
        <v>0</v>
      </c>
      <c r="D3065" s="844"/>
      <c r="E3065" s="844"/>
      <c r="F3065" s="844"/>
    </row>
    <row r="3066" spans="2:6" ht="13.5" thickBot="1" x14ac:dyDescent="0.25">
      <c r="B3066" s="879" t="s">
        <v>28</v>
      </c>
      <c r="C3066" s="844"/>
      <c r="D3066" s="844"/>
      <c r="E3066" s="844"/>
      <c r="F3066" s="844"/>
    </row>
    <row r="3067" spans="2:6" ht="13.5" thickBot="1" x14ac:dyDescent="0.25">
      <c r="B3067" s="879" t="s">
        <v>48</v>
      </c>
      <c r="C3067" s="844"/>
      <c r="D3067" s="844"/>
      <c r="E3067" s="844"/>
      <c r="F3067" s="844"/>
    </row>
    <row r="3068" spans="2:6" ht="13.5" thickBot="1" x14ac:dyDescent="0.25">
      <c r="B3068" s="879" t="s">
        <v>42</v>
      </c>
      <c r="C3068" s="844"/>
      <c r="D3068" s="844"/>
      <c r="E3068" s="844"/>
      <c r="F3068" s="844"/>
    </row>
    <row r="3069" spans="2:6" ht="13.5" thickBot="1" x14ac:dyDescent="0.25">
      <c r="B3069" s="879" t="s">
        <v>43</v>
      </c>
      <c r="C3069" s="844"/>
      <c r="D3069" s="844"/>
      <c r="E3069" s="844"/>
      <c r="F3069" s="844"/>
    </row>
    <row r="3070" spans="2:6" ht="13.5" thickBot="1" x14ac:dyDescent="0.25">
      <c r="B3070" s="905" t="s">
        <v>61</v>
      </c>
      <c r="C3070" s="844">
        <f>SUM(C3071:C3074)</f>
        <v>0</v>
      </c>
      <c r="D3070" s="844">
        <f>SUM(D3071:D3074)</f>
        <v>0</v>
      </c>
      <c r="E3070" s="844">
        <f>SUM(E3071:E3074)</f>
        <v>0</v>
      </c>
      <c r="F3070" s="844">
        <f>SUM(F3071:F3074)</f>
        <v>4500</v>
      </c>
    </row>
    <row r="3071" spans="2:6" ht="13.5" thickBot="1" x14ac:dyDescent="0.25">
      <c r="B3071" s="879" t="s">
        <v>28</v>
      </c>
      <c r="C3071" s="844">
        <v>0</v>
      </c>
      <c r="D3071" s="844">
        <v>0</v>
      </c>
      <c r="E3071" s="844">
        <v>0</v>
      </c>
      <c r="F3071" s="844">
        <v>4500</v>
      </c>
    </row>
    <row r="3072" spans="2:6" ht="13.5" thickBot="1" x14ac:dyDescent="0.25">
      <c r="B3072" s="879" t="s">
        <v>48</v>
      </c>
      <c r="C3072" s="846"/>
      <c r="D3072" s="844"/>
      <c r="E3072" s="844"/>
      <c r="F3072" s="844"/>
    </row>
    <row r="3073" spans="2:6" ht="13.5" thickBot="1" x14ac:dyDescent="0.25">
      <c r="B3073" s="879" t="s">
        <v>42</v>
      </c>
      <c r="C3073" s="846"/>
      <c r="D3073" s="844"/>
      <c r="E3073" s="844"/>
      <c r="F3073" s="844"/>
    </row>
    <row r="3074" spans="2:6" ht="13.5" thickBot="1" x14ac:dyDescent="0.25">
      <c r="B3074" s="906" t="s">
        <v>43</v>
      </c>
      <c r="C3074" s="907"/>
      <c r="D3074" s="908"/>
      <c r="E3074" s="908"/>
      <c r="F3074" s="908"/>
    </row>
    <row r="3075" spans="2:6" ht="13.5" thickBot="1" x14ac:dyDescent="0.25">
      <c r="B3075" s="909" t="s">
        <v>2114</v>
      </c>
      <c r="C3075" s="910">
        <f>C3071+C3065</f>
        <v>0</v>
      </c>
      <c r="D3075" s="911">
        <f>D3071+D3065</f>
        <v>0</v>
      </c>
      <c r="E3075" s="911">
        <f>E3071+E3065</f>
        <v>0</v>
      </c>
      <c r="F3075" s="911">
        <f>F3071+F3065</f>
        <v>4500</v>
      </c>
    </row>
    <row r="3076" spans="2:6" ht="36.75" thickBot="1" x14ac:dyDescent="0.25">
      <c r="B3076" s="858" t="s">
        <v>2115</v>
      </c>
      <c r="C3076" s="858" t="s">
        <v>2116</v>
      </c>
      <c r="D3076" s="899"/>
      <c r="E3076" s="916"/>
      <c r="F3076" s="916"/>
    </row>
    <row r="3077" spans="2:6" ht="19.5" customHeight="1" thickBot="1" x14ac:dyDescent="0.25">
      <c r="B3077" s="828" t="s">
        <v>9</v>
      </c>
      <c r="C3077" s="1312" t="s">
        <v>2117</v>
      </c>
      <c r="D3077" s="1313"/>
      <c r="E3077" s="1313"/>
      <c r="F3077" s="1314"/>
    </row>
    <row r="3078" spans="2:6" ht="13.5" thickBot="1" x14ac:dyDescent="0.25">
      <c r="B3078" s="828" t="s">
        <v>13</v>
      </c>
      <c r="C3078" s="1244" t="s">
        <v>1140</v>
      </c>
      <c r="D3078" s="1245"/>
      <c r="E3078" s="1245"/>
      <c r="F3078" s="1246"/>
    </row>
    <row r="3079" spans="2:6" x14ac:dyDescent="0.2">
      <c r="B3079" s="1236"/>
      <c r="C3079" s="836">
        <v>2019</v>
      </c>
      <c r="D3079" s="836">
        <v>2020</v>
      </c>
      <c r="E3079" s="836">
        <v>2021</v>
      </c>
      <c r="F3079" s="836">
        <v>2022</v>
      </c>
    </row>
    <row r="3080" spans="2:6" ht="13.5" thickBot="1" x14ac:dyDescent="0.25">
      <c r="B3080" s="1237"/>
      <c r="C3080" s="837" t="s">
        <v>5</v>
      </c>
      <c r="D3080" s="837" t="s">
        <v>6</v>
      </c>
      <c r="E3080" s="837" t="s">
        <v>6</v>
      </c>
      <c r="F3080" s="837" t="s">
        <v>6</v>
      </c>
    </row>
    <row r="3081" spans="2:6" ht="13.5" thickBot="1" x14ac:dyDescent="0.25">
      <c r="B3081" s="828" t="s">
        <v>8</v>
      </c>
      <c r="C3081" s="860">
        <v>0</v>
      </c>
      <c r="D3081" s="860">
        <v>1</v>
      </c>
      <c r="E3081" s="860">
        <v>0</v>
      </c>
      <c r="F3081" s="860">
        <v>0</v>
      </c>
    </row>
    <row r="3082" spans="2:6" ht="13.5" thickBot="1" x14ac:dyDescent="0.25">
      <c r="B3082" s="828" t="s">
        <v>14</v>
      </c>
      <c r="C3082" s="840">
        <v>0</v>
      </c>
      <c r="D3082" s="839">
        <v>375</v>
      </c>
      <c r="E3082" s="839">
        <v>0</v>
      </c>
      <c r="F3082" s="839">
        <v>0</v>
      </c>
    </row>
    <row r="3083" spans="2:6" ht="13.5" thickBot="1" x14ac:dyDescent="0.25">
      <c r="B3083" s="828" t="s">
        <v>20</v>
      </c>
      <c r="C3083" s="839" t="e">
        <f>C3082/C3081</f>
        <v>#DIV/0!</v>
      </c>
      <c r="D3083" s="839">
        <f>D3082/D3081</f>
        <v>375</v>
      </c>
      <c r="E3083" s="839" t="e">
        <f>E3082/E3081</f>
        <v>#DIV/0!</v>
      </c>
      <c r="F3083" s="839" t="e">
        <f>F3082/F3081</f>
        <v>#DIV/0!</v>
      </c>
    </row>
    <row r="3084" spans="2:6" ht="13.5" thickBot="1" x14ac:dyDescent="0.25">
      <c r="B3084" s="828" t="s">
        <v>15</v>
      </c>
      <c r="C3084" s="841" t="s">
        <v>19</v>
      </c>
      <c r="D3084" s="842" t="e">
        <f>D3081/C3081-1</f>
        <v>#DIV/0!</v>
      </c>
      <c r="E3084" s="842">
        <f t="shared" ref="E3084:F3086" si="115">E3081/D3081-1</f>
        <v>-1</v>
      </c>
      <c r="F3084" s="842" t="e">
        <f t="shared" si="115"/>
        <v>#DIV/0!</v>
      </c>
    </row>
    <row r="3085" spans="2:6" ht="13.5" thickBot="1" x14ac:dyDescent="0.25">
      <c r="B3085" s="828" t="s">
        <v>16</v>
      </c>
      <c r="C3085" s="841" t="s">
        <v>19</v>
      </c>
      <c r="D3085" s="842"/>
      <c r="E3085" s="842">
        <f t="shared" si="115"/>
        <v>-1</v>
      </c>
      <c r="F3085" s="842" t="e">
        <f t="shared" si="115"/>
        <v>#DIV/0!</v>
      </c>
    </row>
    <row r="3086" spans="2:6" ht="13.5" thickBot="1" x14ac:dyDescent="0.25">
      <c r="B3086" s="828" t="s">
        <v>17</v>
      </c>
      <c r="C3086" s="841" t="s">
        <v>19</v>
      </c>
      <c r="D3086" s="842" t="e">
        <f>D3083/C3083-1</f>
        <v>#DIV/0!</v>
      </c>
      <c r="E3086" s="842" t="e">
        <f t="shared" si="115"/>
        <v>#DIV/0!</v>
      </c>
      <c r="F3086" s="842" t="e">
        <f t="shared" si="115"/>
        <v>#DIV/0!</v>
      </c>
    </row>
    <row r="3087" spans="2:6" ht="13.5" thickBot="1" x14ac:dyDescent="0.25">
      <c r="B3087" s="1247" t="s">
        <v>2118</v>
      </c>
      <c r="C3087" s="1248"/>
      <c r="D3087" s="1248"/>
      <c r="E3087" s="1248"/>
      <c r="F3087" s="1249"/>
    </row>
    <row r="3088" spans="2:6" x14ac:dyDescent="0.2">
      <c r="B3088" s="1236"/>
      <c r="C3088" s="836">
        <v>2019</v>
      </c>
      <c r="D3088" s="836">
        <v>2020</v>
      </c>
      <c r="E3088" s="836">
        <v>2021</v>
      </c>
      <c r="F3088" s="836">
        <v>2022</v>
      </c>
    </row>
    <row r="3089" spans="2:6" ht="13.5" thickBot="1" x14ac:dyDescent="0.25">
      <c r="B3089" s="1237"/>
      <c r="C3089" s="837" t="s">
        <v>5</v>
      </c>
      <c r="D3089" s="837" t="s">
        <v>6</v>
      </c>
      <c r="E3089" s="837" t="s">
        <v>6</v>
      </c>
      <c r="F3089" s="837" t="s">
        <v>6</v>
      </c>
    </row>
    <row r="3090" spans="2:6" ht="13.5" thickBot="1" x14ac:dyDescent="0.25">
      <c r="B3090" s="905" t="s">
        <v>59</v>
      </c>
      <c r="C3090" s="844">
        <v>0</v>
      </c>
      <c r="D3090" s="844"/>
      <c r="E3090" s="844"/>
      <c r="F3090" s="844"/>
    </row>
    <row r="3091" spans="2:6" ht="13.5" thickBot="1" x14ac:dyDescent="0.25">
      <c r="B3091" s="879" t="s">
        <v>28</v>
      </c>
      <c r="C3091" s="844"/>
      <c r="D3091" s="844"/>
      <c r="E3091" s="844"/>
      <c r="F3091" s="844"/>
    </row>
    <row r="3092" spans="2:6" ht="13.5" thickBot="1" x14ac:dyDescent="0.25">
      <c r="B3092" s="879" t="s">
        <v>48</v>
      </c>
      <c r="C3092" s="844"/>
      <c r="D3092" s="844"/>
      <c r="E3092" s="844"/>
      <c r="F3092" s="844"/>
    </row>
    <row r="3093" spans="2:6" ht="13.5" thickBot="1" x14ac:dyDescent="0.25">
      <c r="B3093" s="879" t="s">
        <v>42</v>
      </c>
      <c r="C3093" s="844"/>
      <c r="D3093" s="844"/>
      <c r="E3093" s="844"/>
      <c r="F3093" s="844"/>
    </row>
    <row r="3094" spans="2:6" ht="13.5" thickBot="1" x14ac:dyDescent="0.25">
      <c r="B3094" s="879" t="s">
        <v>43</v>
      </c>
      <c r="C3094" s="844"/>
      <c r="D3094" s="844"/>
      <c r="E3094" s="844"/>
      <c r="F3094" s="844"/>
    </row>
    <row r="3095" spans="2:6" ht="13.5" thickBot="1" x14ac:dyDescent="0.25">
      <c r="B3095" s="905" t="s">
        <v>61</v>
      </c>
      <c r="C3095" s="844">
        <f>SUM(C3096:C3099)</f>
        <v>0</v>
      </c>
      <c r="D3095" s="844">
        <f>SUM(D3096:D3099)</f>
        <v>375</v>
      </c>
      <c r="E3095" s="844">
        <f>SUM(E3096:E3099)</f>
        <v>0</v>
      </c>
      <c r="F3095" s="844">
        <f>SUM(F3096:F3099)</f>
        <v>0</v>
      </c>
    </row>
    <row r="3096" spans="2:6" ht="13.5" thickBot="1" x14ac:dyDescent="0.25">
      <c r="B3096" s="879" t="s">
        <v>28</v>
      </c>
      <c r="C3096" s="844">
        <v>0</v>
      </c>
      <c r="D3096" s="844">
        <v>375</v>
      </c>
      <c r="E3096" s="844">
        <v>0</v>
      </c>
      <c r="F3096" s="844">
        <v>0</v>
      </c>
    </row>
    <row r="3097" spans="2:6" ht="13.5" thickBot="1" x14ac:dyDescent="0.25">
      <c r="B3097" s="879" t="s">
        <v>48</v>
      </c>
      <c r="C3097" s="846"/>
      <c r="D3097" s="844"/>
      <c r="E3097" s="844"/>
      <c r="F3097" s="844"/>
    </row>
    <row r="3098" spans="2:6" ht="13.5" thickBot="1" x14ac:dyDescent="0.25">
      <c r="B3098" s="879" t="s">
        <v>42</v>
      </c>
      <c r="C3098" s="846"/>
      <c r="D3098" s="844"/>
      <c r="E3098" s="844"/>
      <c r="F3098" s="844"/>
    </row>
    <row r="3099" spans="2:6" ht="13.5" thickBot="1" x14ac:dyDescent="0.25">
      <c r="B3099" s="906" t="s">
        <v>43</v>
      </c>
      <c r="C3099" s="907"/>
      <c r="D3099" s="908"/>
      <c r="E3099" s="908"/>
      <c r="F3099" s="908"/>
    </row>
    <row r="3100" spans="2:6" ht="13.5" thickBot="1" x14ac:dyDescent="0.25">
      <c r="B3100" s="909" t="s">
        <v>2119</v>
      </c>
      <c r="C3100" s="910">
        <f>C3096+C3090</f>
        <v>0</v>
      </c>
      <c r="D3100" s="911">
        <f>D3096+D3090</f>
        <v>375</v>
      </c>
      <c r="E3100" s="911">
        <f>E3096+E3090</f>
        <v>0</v>
      </c>
      <c r="F3100" s="911">
        <f>F3096+F3090</f>
        <v>0</v>
      </c>
    </row>
    <row r="3101" spans="2:6" ht="13.5" thickBot="1" x14ac:dyDescent="0.25">
      <c r="B3101" s="938" t="s">
        <v>978</v>
      </c>
      <c r="C3101" s="944"/>
      <c r="D3101" s="944"/>
      <c r="E3101" s="944"/>
      <c r="F3101" s="944"/>
    </row>
    <row r="3102" spans="2:6" ht="36.75" thickBot="1" x14ac:dyDescent="0.25">
      <c r="B3102" s="858" t="s">
        <v>2120</v>
      </c>
      <c r="C3102" s="899" t="s">
        <v>2121</v>
      </c>
      <c r="D3102" s="899" t="s">
        <v>2122</v>
      </c>
      <c r="E3102" s="916"/>
      <c r="F3102" s="916"/>
    </row>
    <row r="3103" spans="2:6" ht="49.5" customHeight="1" thickBot="1" x14ac:dyDescent="0.25">
      <c r="B3103" s="828" t="s">
        <v>9</v>
      </c>
      <c r="C3103" s="1316" t="s">
        <v>2123</v>
      </c>
      <c r="D3103" s="1317"/>
      <c r="E3103" s="1317"/>
      <c r="F3103" s="1318"/>
    </row>
    <row r="3104" spans="2:6" ht="13.5" thickBot="1" x14ac:dyDescent="0.25">
      <c r="B3104" s="828" t="s">
        <v>13</v>
      </c>
      <c r="C3104" s="1244" t="s">
        <v>1140</v>
      </c>
      <c r="D3104" s="1245"/>
      <c r="E3104" s="1245"/>
      <c r="F3104" s="1246"/>
    </row>
    <row r="3105" spans="2:6" x14ac:dyDescent="0.2">
      <c r="B3105" s="1236"/>
      <c r="C3105" s="836">
        <v>2019</v>
      </c>
      <c r="D3105" s="836">
        <v>2020</v>
      </c>
      <c r="E3105" s="836">
        <v>2021</v>
      </c>
      <c r="F3105" s="836">
        <v>2022</v>
      </c>
    </row>
    <row r="3106" spans="2:6" ht="13.5" thickBot="1" x14ac:dyDescent="0.25">
      <c r="B3106" s="1237"/>
      <c r="C3106" s="837" t="s">
        <v>5</v>
      </c>
      <c r="D3106" s="837" t="s">
        <v>6</v>
      </c>
      <c r="E3106" s="837" t="s">
        <v>6</v>
      </c>
      <c r="F3106" s="837" t="s">
        <v>6</v>
      </c>
    </row>
    <row r="3107" spans="2:6" ht="13.5" thickBot="1" x14ac:dyDescent="0.25">
      <c r="B3107" s="828" t="s">
        <v>8</v>
      </c>
      <c r="C3107" s="860">
        <v>1</v>
      </c>
      <c r="D3107" s="860">
        <v>0</v>
      </c>
      <c r="E3107" s="860">
        <v>0</v>
      </c>
      <c r="F3107" s="860">
        <v>0</v>
      </c>
    </row>
    <row r="3108" spans="2:6" ht="13.5" thickBot="1" x14ac:dyDescent="0.25">
      <c r="B3108" s="828" t="s">
        <v>14</v>
      </c>
      <c r="C3108" s="840">
        <v>284</v>
      </c>
      <c r="D3108" s="839">
        <v>0</v>
      </c>
      <c r="E3108" s="839">
        <f>E3122</f>
        <v>0</v>
      </c>
      <c r="F3108" s="839">
        <f>F3122</f>
        <v>0</v>
      </c>
    </row>
    <row r="3109" spans="2:6" ht="13.5" thickBot="1" x14ac:dyDescent="0.25">
      <c r="B3109" s="828" t="s">
        <v>20</v>
      </c>
      <c r="C3109" s="839">
        <f>C3108/C3107</f>
        <v>284</v>
      </c>
      <c r="D3109" s="839" t="e">
        <f>D3108/D3107</f>
        <v>#DIV/0!</v>
      </c>
      <c r="E3109" s="839" t="e">
        <f>E3108/E3107</f>
        <v>#DIV/0!</v>
      </c>
      <c r="F3109" s="839" t="e">
        <f>F3108/F3107</f>
        <v>#DIV/0!</v>
      </c>
    </row>
    <row r="3110" spans="2:6" ht="13.5" thickBot="1" x14ac:dyDescent="0.25">
      <c r="B3110" s="828" t="s">
        <v>15</v>
      </c>
      <c r="C3110" s="841" t="s">
        <v>19</v>
      </c>
      <c r="D3110" s="842">
        <f>D3107/C3107-1</f>
        <v>-1</v>
      </c>
      <c r="E3110" s="842" t="e">
        <f t="shared" ref="E3110:F3112" si="116">E3107/D3107-1</f>
        <v>#DIV/0!</v>
      </c>
      <c r="F3110" s="842" t="e">
        <f t="shared" si="116"/>
        <v>#DIV/0!</v>
      </c>
    </row>
    <row r="3111" spans="2:6" ht="13.5" thickBot="1" x14ac:dyDescent="0.25">
      <c r="B3111" s="828" t="s">
        <v>16</v>
      </c>
      <c r="C3111" s="841" t="s">
        <v>19</v>
      </c>
      <c r="D3111" s="842">
        <f>D3108/C3108-1</f>
        <v>-1</v>
      </c>
      <c r="E3111" s="842" t="e">
        <f t="shared" si="116"/>
        <v>#DIV/0!</v>
      </c>
      <c r="F3111" s="842" t="e">
        <f t="shared" si="116"/>
        <v>#DIV/0!</v>
      </c>
    </row>
    <row r="3112" spans="2:6" ht="13.5" thickBot="1" x14ac:dyDescent="0.25">
      <c r="B3112" s="828" t="s">
        <v>17</v>
      </c>
      <c r="C3112" s="841" t="s">
        <v>19</v>
      </c>
      <c r="D3112" s="842" t="e">
        <f>D3109/C3109-1</f>
        <v>#DIV/0!</v>
      </c>
      <c r="E3112" s="842" t="e">
        <f t="shared" si="116"/>
        <v>#DIV/0!</v>
      </c>
      <c r="F3112" s="842" t="e">
        <f t="shared" si="116"/>
        <v>#DIV/0!</v>
      </c>
    </row>
    <row r="3113" spans="2:6" ht="13.5" thickBot="1" x14ac:dyDescent="0.25">
      <c r="B3113" s="1247" t="s">
        <v>2124</v>
      </c>
      <c r="C3113" s="1248"/>
      <c r="D3113" s="1248"/>
      <c r="E3113" s="1248"/>
      <c r="F3113" s="1249"/>
    </row>
    <row r="3114" spans="2:6" x14ac:dyDescent="0.2">
      <c r="B3114" s="1236"/>
      <c r="C3114" s="836">
        <v>2019</v>
      </c>
      <c r="D3114" s="836">
        <v>2020</v>
      </c>
      <c r="E3114" s="836">
        <v>2021</v>
      </c>
      <c r="F3114" s="836">
        <v>2022</v>
      </c>
    </row>
    <row r="3115" spans="2:6" ht="13.5" thickBot="1" x14ac:dyDescent="0.25">
      <c r="B3115" s="1237"/>
      <c r="C3115" s="837" t="s">
        <v>5</v>
      </c>
      <c r="D3115" s="837" t="s">
        <v>6</v>
      </c>
      <c r="E3115" s="837" t="s">
        <v>6</v>
      </c>
      <c r="F3115" s="837" t="s">
        <v>6</v>
      </c>
    </row>
    <row r="3116" spans="2:6" ht="13.5" thickBot="1" x14ac:dyDescent="0.25">
      <c r="B3116" s="905" t="s">
        <v>59</v>
      </c>
      <c r="C3116" s="844">
        <v>0</v>
      </c>
      <c r="D3116" s="844">
        <v>0</v>
      </c>
      <c r="E3116" s="844"/>
      <c r="F3116" s="844"/>
    </row>
    <row r="3117" spans="2:6" ht="13.5" thickBot="1" x14ac:dyDescent="0.25">
      <c r="B3117" s="879" t="s">
        <v>28</v>
      </c>
      <c r="C3117" s="844"/>
      <c r="D3117" s="844"/>
      <c r="E3117" s="844"/>
      <c r="F3117" s="844"/>
    </row>
    <row r="3118" spans="2:6" ht="13.5" thickBot="1" x14ac:dyDescent="0.25">
      <c r="B3118" s="879" t="s">
        <v>48</v>
      </c>
      <c r="C3118" s="844"/>
      <c r="D3118" s="844"/>
      <c r="E3118" s="844"/>
      <c r="F3118" s="844"/>
    </row>
    <row r="3119" spans="2:6" ht="13.5" thickBot="1" x14ac:dyDescent="0.25">
      <c r="B3119" s="879" t="s">
        <v>42</v>
      </c>
      <c r="C3119" s="844"/>
      <c r="D3119" s="844"/>
      <c r="E3119" s="844"/>
      <c r="F3119" s="844"/>
    </row>
    <row r="3120" spans="2:6" ht="13.5" thickBot="1" x14ac:dyDescent="0.25">
      <c r="B3120" s="879" t="s">
        <v>43</v>
      </c>
      <c r="C3120" s="844"/>
      <c r="D3120" s="844"/>
      <c r="E3120" s="844"/>
      <c r="F3120" s="844"/>
    </row>
    <row r="3121" spans="2:6" ht="13.5" thickBot="1" x14ac:dyDescent="0.25">
      <c r="B3121" s="905" t="s">
        <v>61</v>
      </c>
      <c r="C3121" s="844">
        <f>SUM(C3122:C3125)</f>
        <v>284</v>
      </c>
      <c r="D3121" s="844">
        <f>SUM(D3122:D3125)</f>
        <v>0</v>
      </c>
      <c r="E3121" s="844">
        <f>SUM(E3122:E3125)</f>
        <v>0</v>
      </c>
      <c r="F3121" s="844">
        <f>SUM(F3122:F3125)</f>
        <v>0</v>
      </c>
    </row>
    <row r="3122" spans="2:6" ht="13.5" thickBot="1" x14ac:dyDescent="0.25">
      <c r="B3122" s="879" t="s">
        <v>28</v>
      </c>
      <c r="C3122" s="844">
        <v>284</v>
      </c>
      <c r="D3122" s="844">
        <v>0</v>
      </c>
      <c r="E3122" s="844">
        <v>0</v>
      </c>
      <c r="F3122" s="844">
        <v>0</v>
      </c>
    </row>
    <row r="3123" spans="2:6" ht="13.5" thickBot="1" x14ac:dyDescent="0.25">
      <c r="B3123" s="879" t="s">
        <v>48</v>
      </c>
      <c r="C3123" s="844"/>
      <c r="D3123" s="844"/>
      <c r="E3123" s="844"/>
      <c r="F3123" s="844"/>
    </row>
    <row r="3124" spans="2:6" ht="13.5" thickBot="1" x14ac:dyDescent="0.25">
      <c r="B3124" s="906" t="s">
        <v>42</v>
      </c>
      <c r="C3124" s="908"/>
      <c r="D3124" s="908"/>
      <c r="E3124" s="908"/>
      <c r="F3124" s="908"/>
    </row>
    <row r="3125" spans="2:6" ht="13.5" thickBot="1" x14ac:dyDescent="0.25">
      <c r="B3125" s="934" t="s">
        <v>43</v>
      </c>
      <c r="C3125" s="925"/>
      <c r="D3125" s="925"/>
      <c r="E3125" s="925"/>
      <c r="F3125" s="925"/>
    </row>
    <row r="3126" spans="2:6" ht="13.5" thickBot="1" x14ac:dyDescent="0.25">
      <c r="B3126" s="909" t="s">
        <v>2125</v>
      </c>
      <c r="C3126" s="910">
        <f>C3122+C3116</f>
        <v>284</v>
      </c>
      <c r="D3126" s="911">
        <f>D3122+D3116</f>
        <v>0</v>
      </c>
      <c r="E3126" s="911">
        <f>E3122+E3116</f>
        <v>0</v>
      </c>
      <c r="F3126" s="911">
        <f>F3122+F3116</f>
        <v>0</v>
      </c>
    </row>
    <row r="3127" spans="2:6" ht="48.75" thickBot="1" x14ac:dyDescent="0.25">
      <c r="B3127" s="858" t="s">
        <v>2126</v>
      </c>
      <c r="C3127" s="899" t="s">
        <v>2127</v>
      </c>
      <c r="D3127" s="899" t="s">
        <v>2128</v>
      </c>
      <c r="E3127" s="916"/>
      <c r="F3127" s="916"/>
    </row>
    <row r="3128" spans="2:6" ht="41.25" customHeight="1" thickBot="1" x14ac:dyDescent="0.25">
      <c r="B3128" s="828" t="s">
        <v>9</v>
      </c>
      <c r="C3128" s="1316" t="s">
        <v>2129</v>
      </c>
      <c r="D3128" s="1317"/>
      <c r="E3128" s="1317"/>
      <c r="F3128" s="1318"/>
    </row>
    <row r="3129" spans="2:6" ht="13.5" thickBot="1" x14ac:dyDescent="0.25">
      <c r="B3129" s="828" t="s">
        <v>13</v>
      </c>
      <c r="C3129" s="1244" t="s">
        <v>1140</v>
      </c>
      <c r="D3129" s="1245"/>
      <c r="E3129" s="1245"/>
      <c r="F3129" s="1246"/>
    </row>
    <row r="3130" spans="2:6" x14ac:dyDescent="0.2">
      <c r="B3130" s="1236"/>
      <c r="C3130" s="836">
        <v>2019</v>
      </c>
      <c r="D3130" s="836">
        <v>2020</v>
      </c>
      <c r="E3130" s="836">
        <v>2021</v>
      </c>
      <c r="F3130" s="836">
        <v>2022</v>
      </c>
    </row>
    <row r="3131" spans="2:6" ht="13.5" thickBot="1" x14ac:dyDescent="0.25">
      <c r="B3131" s="1237"/>
      <c r="C3131" s="837" t="s">
        <v>5</v>
      </c>
      <c r="D3131" s="837" t="s">
        <v>6</v>
      </c>
      <c r="E3131" s="837" t="s">
        <v>6</v>
      </c>
      <c r="F3131" s="837" t="s">
        <v>6</v>
      </c>
    </row>
    <row r="3132" spans="2:6" ht="13.5" thickBot="1" x14ac:dyDescent="0.25">
      <c r="B3132" s="828" t="s">
        <v>8</v>
      </c>
      <c r="C3132" s="860">
        <v>1</v>
      </c>
      <c r="D3132" s="860">
        <v>0</v>
      </c>
      <c r="E3132" s="860">
        <v>0</v>
      </c>
      <c r="F3132" s="860">
        <v>0</v>
      </c>
    </row>
    <row r="3133" spans="2:6" ht="13.5" thickBot="1" x14ac:dyDescent="0.25">
      <c r="B3133" s="828" t="s">
        <v>14</v>
      </c>
      <c r="C3133" s="840">
        <v>14</v>
      </c>
      <c r="D3133" s="839">
        <v>0</v>
      </c>
      <c r="E3133" s="839">
        <f>E3147</f>
        <v>0</v>
      </c>
      <c r="F3133" s="839">
        <f>F3147</f>
        <v>0</v>
      </c>
    </row>
    <row r="3134" spans="2:6" ht="13.5" thickBot="1" x14ac:dyDescent="0.25">
      <c r="B3134" s="828" t="s">
        <v>20</v>
      </c>
      <c r="C3134" s="839">
        <f>C3133/C3132</f>
        <v>14</v>
      </c>
      <c r="D3134" s="839" t="e">
        <f>D3133/D3132</f>
        <v>#DIV/0!</v>
      </c>
      <c r="E3134" s="839" t="e">
        <f>E3133/E3132</f>
        <v>#DIV/0!</v>
      </c>
      <c r="F3134" s="839" t="e">
        <f>F3133/F3132</f>
        <v>#DIV/0!</v>
      </c>
    </row>
    <row r="3135" spans="2:6" ht="13.5" thickBot="1" x14ac:dyDescent="0.25">
      <c r="B3135" s="828" t="s">
        <v>15</v>
      </c>
      <c r="C3135" s="841" t="s">
        <v>19</v>
      </c>
      <c r="D3135" s="842">
        <f>D3132/C3132-1</f>
        <v>-1</v>
      </c>
      <c r="E3135" s="842" t="e">
        <f t="shared" ref="E3135:F3137" si="117">E3132/D3132-1</f>
        <v>#DIV/0!</v>
      </c>
      <c r="F3135" s="842" t="e">
        <f t="shared" si="117"/>
        <v>#DIV/0!</v>
      </c>
    </row>
    <row r="3136" spans="2:6" ht="13.5" thickBot="1" x14ac:dyDescent="0.25">
      <c r="B3136" s="828" t="s">
        <v>16</v>
      </c>
      <c r="C3136" s="841" t="s">
        <v>19</v>
      </c>
      <c r="D3136" s="842">
        <f>D3133/C3133-1</f>
        <v>-1</v>
      </c>
      <c r="E3136" s="842" t="e">
        <f t="shared" si="117"/>
        <v>#DIV/0!</v>
      </c>
      <c r="F3136" s="842" t="e">
        <f t="shared" si="117"/>
        <v>#DIV/0!</v>
      </c>
    </row>
    <row r="3137" spans="2:6" ht="13.5" thickBot="1" x14ac:dyDescent="0.25">
      <c r="B3137" s="828" t="s">
        <v>17</v>
      </c>
      <c r="C3137" s="841" t="s">
        <v>19</v>
      </c>
      <c r="D3137" s="842" t="e">
        <f>D3134/C3134-1</f>
        <v>#DIV/0!</v>
      </c>
      <c r="E3137" s="842" t="e">
        <f t="shared" si="117"/>
        <v>#DIV/0!</v>
      </c>
      <c r="F3137" s="842" t="e">
        <f t="shared" si="117"/>
        <v>#DIV/0!</v>
      </c>
    </row>
    <row r="3138" spans="2:6" ht="13.5" thickBot="1" x14ac:dyDescent="0.25">
      <c r="B3138" s="1247" t="s">
        <v>2130</v>
      </c>
      <c r="C3138" s="1248"/>
      <c r="D3138" s="1248"/>
      <c r="E3138" s="1248"/>
      <c r="F3138" s="1249"/>
    </row>
    <row r="3139" spans="2:6" x14ac:dyDescent="0.2">
      <c r="B3139" s="1236"/>
      <c r="C3139" s="836">
        <v>2019</v>
      </c>
      <c r="D3139" s="836">
        <v>2020</v>
      </c>
      <c r="E3139" s="836">
        <v>2021</v>
      </c>
      <c r="F3139" s="836">
        <v>2022</v>
      </c>
    </row>
    <row r="3140" spans="2:6" ht="13.5" thickBot="1" x14ac:dyDescent="0.25">
      <c r="B3140" s="1237"/>
      <c r="C3140" s="837" t="s">
        <v>5</v>
      </c>
      <c r="D3140" s="837" t="s">
        <v>6</v>
      </c>
      <c r="E3140" s="837" t="s">
        <v>6</v>
      </c>
      <c r="F3140" s="837" t="s">
        <v>6</v>
      </c>
    </row>
    <row r="3141" spans="2:6" ht="13.5" thickBot="1" x14ac:dyDescent="0.25">
      <c r="B3141" s="905" t="s">
        <v>59</v>
      </c>
      <c r="C3141" s="844">
        <v>0</v>
      </c>
      <c r="D3141" s="844"/>
      <c r="E3141" s="844"/>
      <c r="F3141" s="844"/>
    </row>
    <row r="3142" spans="2:6" ht="13.5" thickBot="1" x14ac:dyDescent="0.25">
      <c r="B3142" s="879" t="s">
        <v>28</v>
      </c>
      <c r="C3142" s="844"/>
      <c r="D3142" s="844"/>
      <c r="E3142" s="844"/>
      <c r="F3142" s="844"/>
    </row>
    <row r="3143" spans="2:6" ht="13.5" thickBot="1" x14ac:dyDescent="0.25">
      <c r="B3143" s="879" t="s">
        <v>48</v>
      </c>
      <c r="C3143" s="844"/>
      <c r="D3143" s="844"/>
      <c r="E3143" s="844"/>
      <c r="F3143" s="844"/>
    </row>
    <row r="3144" spans="2:6" ht="13.5" thickBot="1" x14ac:dyDescent="0.25">
      <c r="B3144" s="879" t="s">
        <v>42</v>
      </c>
      <c r="C3144" s="844"/>
      <c r="D3144" s="844"/>
      <c r="E3144" s="844"/>
      <c r="F3144" s="844"/>
    </row>
    <row r="3145" spans="2:6" ht="13.5" thickBot="1" x14ac:dyDescent="0.25">
      <c r="B3145" s="879" t="s">
        <v>43</v>
      </c>
      <c r="C3145" s="844"/>
      <c r="D3145" s="844"/>
      <c r="E3145" s="844"/>
      <c r="F3145" s="844"/>
    </row>
    <row r="3146" spans="2:6" ht="13.5" thickBot="1" x14ac:dyDescent="0.25">
      <c r="B3146" s="905" t="s">
        <v>61</v>
      </c>
      <c r="C3146" s="844">
        <f>SUM(C3147:C3150)</f>
        <v>14</v>
      </c>
      <c r="D3146" s="844">
        <f>SUM(D3147:D3150)</f>
        <v>0</v>
      </c>
      <c r="E3146" s="844">
        <f>SUM(E3147:E3150)</f>
        <v>0</v>
      </c>
      <c r="F3146" s="844">
        <f>SUM(F3147:F3150)</f>
        <v>0</v>
      </c>
    </row>
    <row r="3147" spans="2:6" ht="13.5" thickBot="1" x14ac:dyDescent="0.25">
      <c r="B3147" s="879" t="s">
        <v>28</v>
      </c>
      <c r="C3147" s="844">
        <v>14</v>
      </c>
      <c r="D3147" s="844">
        <v>0</v>
      </c>
      <c r="E3147" s="844">
        <v>0</v>
      </c>
      <c r="F3147" s="844">
        <v>0</v>
      </c>
    </row>
    <row r="3148" spans="2:6" ht="13.5" thickBot="1" x14ac:dyDescent="0.25">
      <c r="B3148" s="879" t="s">
        <v>48</v>
      </c>
      <c r="C3148" s="844"/>
      <c r="D3148" s="844"/>
      <c r="E3148" s="844"/>
      <c r="F3148" s="844"/>
    </row>
    <row r="3149" spans="2:6" ht="13.5" thickBot="1" x14ac:dyDescent="0.25">
      <c r="B3149" s="906" t="s">
        <v>42</v>
      </c>
      <c r="C3149" s="908"/>
      <c r="D3149" s="908"/>
      <c r="E3149" s="908"/>
      <c r="F3149" s="908"/>
    </row>
    <row r="3150" spans="2:6" ht="13.5" thickBot="1" x14ac:dyDescent="0.25">
      <c r="B3150" s="934" t="s">
        <v>43</v>
      </c>
      <c r="C3150" s="925"/>
      <c r="D3150" s="925"/>
      <c r="E3150" s="925"/>
      <c r="F3150" s="925"/>
    </row>
    <row r="3151" spans="2:6" ht="13.5" thickBot="1" x14ac:dyDescent="0.25">
      <c r="B3151" s="909" t="s">
        <v>2131</v>
      </c>
      <c r="C3151" s="910">
        <f>C3147+C3141</f>
        <v>14</v>
      </c>
      <c r="D3151" s="911">
        <f>D3147+D3141</f>
        <v>0</v>
      </c>
      <c r="E3151" s="911">
        <f>E3147+E3141</f>
        <v>0</v>
      </c>
      <c r="F3151" s="911">
        <f>F3147+F3141</f>
        <v>0</v>
      </c>
    </row>
    <row r="3152" spans="2:6" ht="36.75" thickBot="1" x14ac:dyDescent="0.25">
      <c r="B3152" s="858" t="s">
        <v>2132</v>
      </c>
      <c r="C3152" s="899" t="s">
        <v>2133</v>
      </c>
      <c r="D3152" s="899" t="s">
        <v>2134</v>
      </c>
      <c r="E3152" s="916"/>
      <c r="F3152" s="916"/>
    </row>
    <row r="3153" spans="2:6" ht="42.75" customHeight="1" thickBot="1" x14ac:dyDescent="0.25">
      <c r="B3153" s="828" t="s">
        <v>9</v>
      </c>
      <c r="C3153" s="1316" t="s">
        <v>2135</v>
      </c>
      <c r="D3153" s="1317"/>
      <c r="E3153" s="1317"/>
      <c r="F3153" s="1318"/>
    </row>
    <row r="3154" spans="2:6" ht="13.5" thickBot="1" x14ac:dyDescent="0.25">
      <c r="B3154" s="828" t="s">
        <v>13</v>
      </c>
      <c r="C3154" s="1244" t="s">
        <v>1140</v>
      </c>
      <c r="D3154" s="1245"/>
      <c r="E3154" s="1245"/>
      <c r="F3154" s="1246"/>
    </row>
    <row r="3155" spans="2:6" x14ac:dyDescent="0.2">
      <c r="B3155" s="1236"/>
      <c r="C3155" s="836">
        <v>2019</v>
      </c>
      <c r="D3155" s="836">
        <v>2020</v>
      </c>
      <c r="E3155" s="836">
        <v>2021</v>
      </c>
      <c r="F3155" s="836">
        <v>2022</v>
      </c>
    </row>
    <row r="3156" spans="2:6" ht="13.5" thickBot="1" x14ac:dyDescent="0.25">
      <c r="B3156" s="1237"/>
      <c r="C3156" s="837" t="s">
        <v>5</v>
      </c>
      <c r="D3156" s="837" t="s">
        <v>6</v>
      </c>
      <c r="E3156" s="837" t="s">
        <v>6</v>
      </c>
      <c r="F3156" s="837" t="s">
        <v>6</v>
      </c>
    </row>
    <row r="3157" spans="2:6" ht="13.5" thickBot="1" x14ac:dyDescent="0.25">
      <c r="B3157" s="828" t="s">
        <v>8</v>
      </c>
      <c r="C3157" s="860">
        <v>1</v>
      </c>
      <c r="D3157" s="860">
        <v>0</v>
      </c>
      <c r="E3157" s="860">
        <v>0</v>
      </c>
      <c r="F3157" s="860">
        <v>0</v>
      </c>
    </row>
    <row r="3158" spans="2:6" ht="13.5" thickBot="1" x14ac:dyDescent="0.25">
      <c r="B3158" s="828" t="s">
        <v>14</v>
      </c>
      <c r="C3158" s="840">
        <v>100</v>
      </c>
      <c r="D3158" s="839">
        <v>0</v>
      </c>
      <c r="E3158" s="839">
        <f>E3172</f>
        <v>0</v>
      </c>
      <c r="F3158" s="839">
        <f>F3172</f>
        <v>0</v>
      </c>
    </row>
    <row r="3159" spans="2:6" ht="13.5" thickBot="1" x14ac:dyDescent="0.25">
      <c r="B3159" s="828" t="s">
        <v>20</v>
      </c>
      <c r="C3159" s="839">
        <f>C3158/C3157</f>
        <v>100</v>
      </c>
      <c r="D3159" s="839" t="e">
        <f>D3158/D3157</f>
        <v>#DIV/0!</v>
      </c>
      <c r="E3159" s="839" t="e">
        <f>E3158/E3157</f>
        <v>#DIV/0!</v>
      </c>
      <c r="F3159" s="839" t="e">
        <f>F3158/F3157</f>
        <v>#DIV/0!</v>
      </c>
    </row>
    <row r="3160" spans="2:6" ht="13.5" thickBot="1" x14ac:dyDescent="0.25">
      <c r="B3160" s="828" t="s">
        <v>15</v>
      </c>
      <c r="C3160" s="841" t="s">
        <v>19</v>
      </c>
      <c r="D3160" s="842">
        <f>D3157/C3157-1</f>
        <v>-1</v>
      </c>
      <c r="E3160" s="842" t="e">
        <f t="shared" ref="E3160:F3162" si="118">E3157/D3157-1</f>
        <v>#DIV/0!</v>
      </c>
      <c r="F3160" s="842" t="e">
        <f t="shared" si="118"/>
        <v>#DIV/0!</v>
      </c>
    </row>
    <row r="3161" spans="2:6" ht="13.5" thickBot="1" x14ac:dyDescent="0.25">
      <c r="B3161" s="828" t="s">
        <v>16</v>
      </c>
      <c r="C3161" s="841" t="s">
        <v>19</v>
      </c>
      <c r="D3161" s="842">
        <f>D3158/C3158-1</f>
        <v>-1</v>
      </c>
      <c r="E3161" s="842" t="e">
        <f t="shared" si="118"/>
        <v>#DIV/0!</v>
      </c>
      <c r="F3161" s="842" t="e">
        <f t="shared" si="118"/>
        <v>#DIV/0!</v>
      </c>
    </row>
    <row r="3162" spans="2:6" ht="13.5" thickBot="1" x14ac:dyDescent="0.25">
      <c r="B3162" s="828" t="s">
        <v>17</v>
      </c>
      <c r="C3162" s="841" t="s">
        <v>19</v>
      </c>
      <c r="D3162" s="842" t="e">
        <f>D3159/C3159-1</f>
        <v>#DIV/0!</v>
      </c>
      <c r="E3162" s="842" t="e">
        <f t="shared" si="118"/>
        <v>#DIV/0!</v>
      </c>
      <c r="F3162" s="842" t="e">
        <f t="shared" si="118"/>
        <v>#DIV/0!</v>
      </c>
    </row>
    <row r="3163" spans="2:6" ht="13.5" thickBot="1" x14ac:dyDescent="0.25">
      <c r="B3163" s="1247" t="s">
        <v>2136</v>
      </c>
      <c r="C3163" s="1248"/>
      <c r="D3163" s="1248"/>
      <c r="E3163" s="1248"/>
      <c r="F3163" s="1249"/>
    </row>
    <row r="3164" spans="2:6" x14ac:dyDescent="0.2">
      <c r="B3164" s="1236"/>
      <c r="C3164" s="836">
        <v>2019</v>
      </c>
      <c r="D3164" s="836">
        <v>2020</v>
      </c>
      <c r="E3164" s="836">
        <v>2021</v>
      </c>
      <c r="F3164" s="836">
        <v>2022</v>
      </c>
    </row>
    <row r="3165" spans="2:6" ht="13.5" thickBot="1" x14ac:dyDescent="0.25">
      <c r="B3165" s="1237"/>
      <c r="C3165" s="837" t="s">
        <v>5</v>
      </c>
      <c r="D3165" s="837" t="s">
        <v>6</v>
      </c>
      <c r="E3165" s="837" t="s">
        <v>6</v>
      </c>
      <c r="F3165" s="837" t="s">
        <v>6</v>
      </c>
    </row>
    <row r="3166" spans="2:6" ht="13.5" thickBot="1" x14ac:dyDescent="0.25">
      <c r="B3166" s="905" t="s">
        <v>59</v>
      </c>
      <c r="C3166" s="844">
        <v>0</v>
      </c>
      <c r="D3166" s="844"/>
      <c r="E3166" s="844"/>
      <c r="F3166" s="844"/>
    </row>
    <row r="3167" spans="2:6" ht="13.5" thickBot="1" x14ac:dyDescent="0.25">
      <c r="B3167" s="879" t="s">
        <v>28</v>
      </c>
      <c r="C3167" s="844"/>
      <c r="D3167" s="844"/>
      <c r="E3167" s="844"/>
      <c r="F3167" s="844"/>
    </row>
    <row r="3168" spans="2:6" ht="13.5" thickBot="1" x14ac:dyDescent="0.25">
      <c r="B3168" s="879" t="s">
        <v>48</v>
      </c>
      <c r="C3168" s="844"/>
      <c r="D3168" s="844"/>
      <c r="E3168" s="844"/>
      <c r="F3168" s="844"/>
    </row>
    <row r="3169" spans="2:6" ht="13.5" thickBot="1" x14ac:dyDescent="0.25">
      <c r="B3169" s="879" t="s">
        <v>42</v>
      </c>
      <c r="C3169" s="844"/>
      <c r="D3169" s="844"/>
      <c r="E3169" s="844"/>
      <c r="F3169" s="844"/>
    </row>
    <row r="3170" spans="2:6" ht="13.5" thickBot="1" x14ac:dyDescent="0.25">
      <c r="B3170" s="879" t="s">
        <v>43</v>
      </c>
      <c r="C3170" s="844"/>
      <c r="D3170" s="844"/>
      <c r="E3170" s="844"/>
      <c r="F3170" s="844"/>
    </row>
    <row r="3171" spans="2:6" ht="13.5" thickBot="1" x14ac:dyDescent="0.25">
      <c r="B3171" s="905" t="s">
        <v>61</v>
      </c>
      <c r="C3171" s="844">
        <f>SUM(C3172:C3175)</f>
        <v>100</v>
      </c>
      <c r="D3171" s="844">
        <f>SUM(D3172:D3175)</f>
        <v>0</v>
      </c>
      <c r="E3171" s="844">
        <f>SUM(E3172:E3175)</f>
        <v>0</v>
      </c>
      <c r="F3171" s="844">
        <f>SUM(F3172:F3175)</f>
        <v>0</v>
      </c>
    </row>
    <row r="3172" spans="2:6" ht="13.5" thickBot="1" x14ac:dyDescent="0.25">
      <c r="B3172" s="906" t="s">
        <v>28</v>
      </c>
      <c r="C3172" s="908">
        <v>100</v>
      </c>
      <c r="D3172" s="908">
        <v>0</v>
      </c>
      <c r="E3172" s="908">
        <v>0</v>
      </c>
      <c r="F3172" s="908">
        <v>0</v>
      </c>
    </row>
    <row r="3173" spans="2:6" ht="13.5" thickBot="1" x14ac:dyDescent="0.25">
      <c r="B3173" s="934" t="s">
        <v>48</v>
      </c>
      <c r="C3173" s="911"/>
      <c r="D3173" s="925"/>
      <c r="E3173" s="925"/>
      <c r="F3173" s="925"/>
    </row>
    <row r="3174" spans="2:6" ht="13.5" thickBot="1" x14ac:dyDescent="0.25">
      <c r="B3174" s="934" t="s">
        <v>42</v>
      </c>
      <c r="C3174" s="911"/>
      <c r="D3174" s="925"/>
      <c r="E3174" s="925"/>
      <c r="F3174" s="925"/>
    </row>
    <row r="3175" spans="2:6" ht="13.5" thickBot="1" x14ac:dyDescent="0.25">
      <c r="B3175" s="934" t="s">
        <v>43</v>
      </c>
      <c r="C3175" s="911"/>
      <c r="D3175" s="925"/>
      <c r="E3175" s="925"/>
      <c r="F3175" s="925"/>
    </row>
    <row r="3176" spans="2:6" ht="13.5" thickBot="1" x14ac:dyDescent="0.25">
      <c r="B3176" s="909" t="s">
        <v>2137</v>
      </c>
      <c r="C3176" s="910">
        <f>C3172+C3166</f>
        <v>100</v>
      </c>
      <c r="D3176" s="911">
        <f>D3172+D3166</f>
        <v>0</v>
      </c>
      <c r="E3176" s="911">
        <f>E3172+E3166</f>
        <v>0</v>
      </c>
      <c r="F3176" s="911">
        <f>F3172+F3166</f>
        <v>0</v>
      </c>
    </row>
    <row r="3177" spans="2:6" ht="48.75" thickBot="1" x14ac:dyDescent="0.25">
      <c r="B3177" s="945" t="s">
        <v>978</v>
      </c>
      <c r="C3177" s="938" t="s">
        <v>2138</v>
      </c>
      <c r="D3177" s="925"/>
      <c r="E3177" s="925"/>
      <c r="F3177" s="925"/>
    </row>
    <row r="3178" spans="2:6" ht="13.5" thickBot="1" x14ac:dyDescent="0.25">
      <c r="B3178" s="942" t="s">
        <v>2139</v>
      </c>
      <c r="C3178" s="899" t="s">
        <v>2140</v>
      </c>
      <c r="D3178" s="899" t="s">
        <v>2141</v>
      </c>
      <c r="E3178" s="916"/>
      <c r="F3178" s="936"/>
    </row>
    <row r="3179" spans="2:6" ht="13.5" thickBot="1" x14ac:dyDescent="0.25">
      <c r="B3179" s="938" t="s">
        <v>9</v>
      </c>
      <c r="C3179" s="1331" t="s">
        <v>2142</v>
      </c>
      <c r="D3179" s="1331"/>
      <c r="E3179" s="1331"/>
      <c r="F3179" s="1331"/>
    </row>
    <row r="3180" spans="2:6" ht="13.5" thickBot="1" x14ac:dyDescent="0.25">
      <c r="B3180" s="828" t="s">
        <v>13</v>
      </c>
      <c r="C3180" s="1278" t="s">
        <v>56</v>
      </c>
      <c r="D3180" s="1279"/>
      <c r="E3180" s="1279"/>
      <c r="F3180" s="1269"/>
    </row>
    <row r="3181" spans="2:6" x14ac:dyDescent="0.2">
      <c r="B3181" s="1236"/>
      <c r="C3181" s="836">
        <v>2019</v>
      </c>
      <c r="D3181" s="836">
        <v>2020</v>
      </c>
      <c r="E3181" s="836">
        <v>2021</v>
      </c>
      <c r="F3181" s="836">
        <v>2022</v>
      </c>
    </row>
    <row r="3182" spans="2:6" ht="13.5" thickBot="1" x14ac:dyDescent="0.25">
      <c r="B3182" s="1237"/>
      <c r="C3182" s="837" t="s">
        <v>5</v>
      </c>
      <c r="D3182" s="837" t="s">
        <v>6</v>
      </c>
      <c r="E3182" s="837" t="s">
        <v>6</v>
      </c>
      <c r="F3182" s="837" t="s">
        <v>6</v>
      </c>
    </row>
    <row r="3183" spans="2:6" ht="13.5" thickBot="1" x14ac:dyDescent="0.25">
      <c r="B3183" s="917" t="s">
        <v>8</v>
      </c>
      <c r="C3183" s="860"/>
      <c r="D3183" s="860"/>
      <c r="E3183" s="860"/>
      <c r="F3183" s="860"/>
    </row>
    <row r="3184" spans="2:6" ht="13.5" thickBot="1" x14ac:dyDescent="0.25">
      <c r="B3184" s="828" t="s">
        <v>14</v>
      </c>
      <c r="C3184" s="840">
        <v>337144</v>
      </c>
      <c r="D3184" s="839">
        <v>200000</v>
      </c>
      <c r="E3184" s="839">
        <v>200000</v>
      </c>
      <c r="F3184" s="839">
        <v>200000</v>
      </c>
    </row>
    <row r="3185" spans="2:6" ht="13.5" thickBot="1" x14ac:dyDescent="0.25">
      <c r="B3185" s="828" t="s">
        <v>20</v>
      </c>
      <c r="C3185" s="839" t="e">
        <f>C3184/C3183</f>
        <v>#DIV/0!</v>
      </c>
      <c r="D3185" s="839" t="e">
        <f>D3184/D3183</f>
        <v>#DIV/0!</v>
      </c>
      <c r="E3185" s="839" t="e">
        <f>E3184/E3183</f>
        <v>#DIV/0!</v>
      </c>
      <c r="F3185" s="839" t="e">
        <f>F3184/F3183</f>
        <v>#DIV/0!</v>
      </c>
    </row>
    <row r="3186" spans="2:6" ht="13.5" thickBot="1" x14ac:dyDescent="0.25">
      <c r="B3186" s="828" t="s">
        <v>15</v>
      </c>
      <c r="C3186" s="841" t="s">
        <v>19</v>
      </c>
      <c r="D3186" s="842" t="e">
        <f>D3183/C3183-1</f>
        <v>#DIV/0!</v>
      </c>
      <c r="E3186" s="842" t="e">
        <f t="shared" ref="E3186:F3188" si="119">E3183/D3183-1</f>
        <v>#DIV/0!</v>
      </c>
      <c r="F3186" s="842" t="e">
        <f t="shared" si="119"/>
        <v>#DIV/0!</v>
      </c>
    </row>
    <row r="3187" spans="2:6" ht="13.5" thickBot="1" x14ac:dyDescent="0.25">
      <c r="B3187" s="828" t="s">
        <v>16</v>
      </c>
      <c r="C3187" s="841" t="s">
        <v>19</v>
      </c>
      <c r="D3187" s="842">
        <f>D3184/C3184-1</f>
        <v>-0.4067816719265358</v>
      </c>
      <c r="E3187" s="842">
        <f t="shared" si="119"/>
        <v>0</v>
      </c>
      <c r="F3187" s="842">
        <f t="shared" si="119"/>
        <v>0</v>
      </c>
    </row>
    <row r="3188" spans="2:6" ht="13.5" thickBot="1" x14ac:dyDescent="0.25">
      <c r="B3188" s="828" t="s">
        <v>17</v>
      </c>
      <c r="C3188" s="841" t="s">
        <v>19</v>
      </c>
      <c r="D3188" s="842" t="e">
        <f>D3185/C3185-1</f>
        <v>#DIV/0!</v>
      </c>
      <c r="E3188" s="842" t="e">
        <f t="shared" si="119"/>
        <v>#DIV/0!</v>
      </c>
      <c r="F3188" s="842" t="e">
        <f t="shared" si="119"/>
        <v>#DIV/0!</v>
      </c>
    </row>
    <row r="3189" spans="2:6" ht="13.5" thickBot="1" x14ac:dyDescent="0.25">
      <c r="B3189" s="1247" t="s">
        <v>2143</v>
      </c>
      <c r="C3189" s="1248"/>
      <c r="D3189" s="1248"/>
      <c r="E3189" s="1248"/>
      <c r="F3189" s="1249"/>
    </row>
    <row r="3190" spans="2:6" x14ac:dyDescent="0.2">
      <c r="B3190" s="1236"/>
      <c r="C3190" s="836">
        <v>2019</v>
      </c>
      <c r="D3190" s="836">
        <v>2020</v>
      </c>
      <c r="E3190" s="836">
        <v>2021</v>
      </c>
      <c r="F3190" s="836">
        <v>2022</v>
      </c>
    </row>
    <row r="3191" spans="2:6" ht="13.5" thickBot="1" x14ac:dyDescent="0.25">
      <c r="B3191" s="1237"/>
      <c r="C3191" s="837" t="s">
        <v>5</v>
      </c>
      <c r="D3191" s="837" t="s">
        <v>6</v>
      </c>
      <c r="E3191" s="837" t="s">
        <v>6</v>
      </c>
      <c r="F3191" s="837" t="s">
        <v>6</v>
      </c>
    </row>
    <row r="3192" spans="2:6" ht="13.5" thickBot="1" x14ac:dyDescent="0.25">
      <c r="B3192" s="905" t="s">
        <v>59</v>
      </c>
      <c r="C3192" s="844"/>
      <c r="D3192" s="844"/>
      <c r="E3192" s="844"/>
      <c r="F3192" s="844"/>
    </row>
    <row r="3193" spans="2:6" ht="13.5" thickBot="1" x14ac:dyDescent="0.25">
      <c r="B3193" s="879" t="s">
        <v>28</v>
      </c>
      <c r="C3193" s="844"/>
      <c r="D3193" s="844"/>
      <c r="E3193" s="844"/>
      <c r="F3193" s="844"/>
    </row>
    <row r="3194" spans="2:6" ht="13.5" thickBot="1" x14ac:dyDescent="0.25">
      <c r="B3194" s="879" t="s">
        <v>48</v>
      </c>
      <c r="C3194" s="844"/>
      <c r="D3194" s="844"/>
      <c r="E3194" s="844"/>
      <c r="F3194" s="844"/>
    </row>
    <row r="3195" spans="2:6" ht="13.5" thickBot="1" x14ac:dyDescent="0.25">
      <c r="B3195" s="879" t="s">
        <v>42</v>
      </c>
      <c r="C3195" s="844"/>
      <c r="D3195" s="844"/>
      <c r="E3195" s="844"/>
      <c r="F3195" s="844"/>
    </row>
    <row r="3196" spans="2:6" ht="13.5" thickBot="1" x14ac:dyDescent="0.25">
      <c r="B3196" s="879" t="s">
        <v>43</v>
      </c>
      <c r="C3196" s="844"/>
      <c r="D3196" s="844"/>
      <c r="E3196" s="844"/>
      <c r="F3196" s="844"/>
    </row>
    <row r="3197" spans="2:6" ht="13.5" thickBot="1" x14ac:dyDescent="0.25">
      <c r="B3197" s="905" t="s">
        <v>61</v>
      </c>
      <c r="C3197" s="844">
        <f>SUM(C3198:C3201)</f>
        <v>337144</v>
      </c>
      <c r="D3197" s="844">
        <f>SUM(D3198:D3201)</f>
        <v>200000</v>
      </c>
      <c r="E3197" s="844">
        <f>SUM(E3198:E3201)</f>
        <v>200000</v>
      </c>
      <c r="F3197" s="844">
        <f>SUM(F3198:F3201)</f>
        <v>200000</v>
      </c>
    </row>
    <row r="3198" spans="2:6" ht="13.5" thickBot="1" x14ac:dyDescent="0.25">
      <c r="B3198" s="879" t="s">
        <v>28</v>
      </c>
      <c r="C3198" s="846">
        <v>337144</v>
      </c>
      <c r="D3198" s="844">
        <v>200000</v>
      </c>
      <c r="E3198" s="844">
        <v>200000</v>
      </c>
      <c r="F3198" s="844">
        <v>200000</v>
      </c>
    </row>
    <row r="3199" spans="2:6" ht="13.5" thickBot="1" x14ac:dyDescent="0.25">
      <c r="B3199" s="906" t="s">
        <v>48</v>
      </c>
      <c r="C3199" s="846"/>
      <c r="D3199" s="846"/>
      <c r="E3199" s="844"/>
      <c r="F3199" s="844"/>
    </row>
    <row r="3200" spans="2:6" ht="13.5" thickBot="1" x14ac:dyDescent="0.25">
      <c r="B3200" s="934" t="s">
        <v>42</v>
      </c>
      <c r="C3200" s="846"/>
      <c r="D3200" s="846"/>
      <c r="E3200" s="844"/>
      <c r="F3200" s="844"/>
    </row>
    <row r="3201" spans="2:6" ht="13.5" thickBot="1" x14ac:dyDescent="0.25">
      <c r="B3201" s="934" t="s">
        <v>43</v>
      </c>
      <c r="C3201" s="846"/>
      <c r="D3201" s="846"/>
      <c r="E3201" s="844"/>
      <c r="F3201" s="844"/>
    </row>
    <row r="3202" spans="2:6" ht="13.5" thickBot="1" x14ac:dyDescent="0.25">
      <c r="B3202" s="909" t="s">
        <v>2144</v>
      </c>
      <c r="C3202" s="915">
        <f>C3198+C3192</f>
        <v>337144</v>
      </c>
      <c r="D3202" s="907">
        <f>D3198+D3192</f>
        <v>200000</v>
      </c>
      <c r="E3202" s="907">
        <f>E3198+E3192</f>
        <v>200000</v>
      </c>
      <c r="F3202" s="907">
        <f>F3198+F3192</f>
        <v>200000</v>
      </c>
    </row>
    <row r="3203" spans="2:6" ht="13.5" thickBot="1" x14ac:dyDescent="0.25">
      <c r="B3203" s="858" t="s">
        <v>2145</v>
      </c>
      <c r="C3203" s="946" t="s">
        <v>2146</v>
      </c>
      <c r="D3203" s="947" t="s">
        <v>2147</v>
      </c>
      <c r="E3203" s="904"/>
      <c r="F3203" s="904"/>
    </row>
    <row r="3204" spans="2:6" ht="13.5" thickBot="1" x14ac:dyDescent="0.25">
      <c r="B3204" s="828" t="s">
        <v>9</v>
      </c>
      <c r="C3204" s="1278" t="s">
        <v>2148</v>
      </c>
      <c r="D3204" s="1279"/>
      <c r="E3204" s="1279"/>
      <c r="F3204" s="1269"/>
    </row>
    <row r="3205" spans="2:6" ht="13.5" thickBot="1" x14ac:dyDescent="0.25">
      <c r="B3205" s="828" t="s">
        <v>13</v>
      </c>
      <c r="C3205" s="1244" t="s">
        <v>2149</v>
      </c>
      <c r="D3205" s="1245"/>
      <c r="E3205" s="1245"/>
      <c r="F3205" s="1246"/>
    </row>
    <row r="3206" spans="2:6" x14ac:dyDescent="0.2">
      <c r="B3206" s="1236"/>
      <c r="C3206" s="836">
        <v>2019</v>
      </c>
      <c r="D3206" s="836">
        <v>2020</v>
      </c>
      <c r="E3206" s="836">
        <v>2021</v>
      </c>
      <c r="F3206" s="836">
        <v>2022</v>
      </c>
    </row>
    <row r="3207" spans="2:6" ht="13.5" thickBot="1" x14ac:dyDescent="0.25">
      <c r="B3207" s="1237"/>
      <c r="C3207" s="837" t="s">
        <v>5</v>
      </c>
      <c r="D3207" s="837" t="s">
        <v>6</v>
      </c>
      <c r="E3207" s="837" t="s">
        <v>6</v>
      </c>
      <c r="F3207" s="837" t="s">
        <v>6</v>
      </c>
    </row>
    <row r="3208" spans="2:6" ht="13.5" thickBot="1" x14ac:dyDescent="0.25">
      <c r="B3208" s="917" t="s">
        <v>8</v>
      </c>
      <c r="C3208" s="860"/>
      <c r="D3208" s="860"/>
      <c r="E3208" s="860"/>
      <c r="F3208" s="860"/>
    </row>
    <row r="3209" spans="2:6" ht="13.5" thickBot="1" x14ac:dyDescent="0.25">
      <c r="B3209" s="828" t="s">
        <v>14</v>
      </c>
      <c r="C3209" s="840">
        <v>1030000</v>
      </c>
      <c r="D3209" s="839">
        <v>300000</v>
      </c>
      <c r="E3209" s="839">
        <v>325539</v>
      </c>
      <c r="F3209" s="839">
        <v>375000</v>
      </c>
    </row>
    <row r="3210" spans="2:6" ht="13.5" thickBot="1" x14ac:dyDescent="0.25">
      <c r="B3210" s="828" t="s">
        <v>20</v>
      </c>
      <c r="C3210" s="839" t="e">
        <f>C3209/C3208</f>
        <v>#DIV/0!</v>
      </c>
      <c r="D3210" s="839" t="e">
        <f>D3209/D3208</f>
        <v>#DIV/0!</v>
      </c>
      <c r="E3210" s="839" t="e">
        <f>E3209/E3208</f>
        <v>#DIV/0!</v>
      </c>
      <c r="F3210" s="839" t="e">
        <f>F3209/F3208</f>
        <v>#DIV/0!</v>
      </c>
    </row>
    <row r="3211" spans="2:6" ht="13.5" thickBot="1" x14ac:dyDescent="0.25">
      <c r="B3211" s="828" t="s">
        <v>15</v>
      </c>
      <c r="C3211" s="841" t="s">
        <v>19</v>
      </c>
      <c r="D3211" s="842" t="e">
        <f>D3208/C3208-1</f>
        <v>#DIV/0!</v>
      </c>
      <c r="E3211" s="842" t="e">
        <f t="shared" ref="E3211:F3213" si="120">E3208/D3208-1</f>
        <v>#DIV/0!</v>
      </c>
      <c r="F3211" s="842" t="e">
        <f t="shared" si="120"/>
        <v>#DIV/0!</v>
      </c>
    </row>
    <row r="3212" spans="2:6" ht="13.5" thickBot="1" x14ac:dyDescent="0.25">
      <c r="B3212" s="828" t="s">
        <v>16</v>
      </c>
      <c r="C3212" s="841" t="s">
        <v>19</v>
      </c>
      <c r="D3212" s="842">
        <f>D3209/C3209-1</f>
        <v>-0.70873786407766992</v>
      </c>
      <c r="E3212" s="842">
        <f t="shared" si="120"/>
        <v>8.5129999999999928E-2</v>
      </c>
      <c r="F3212" s="842">
        <f t="shared" si="120"/>
        <v>0.15193571277174156</v>
      </c>
    </row>
    <row r="3213" spans="2:6" ht="13.5" thickBot="1" x14ac:dyDescent="0.25">
      <c r="B3213" s="828" t="s">
        <v>17</v>
      </c>
      <c r="C3213" s="841" t="s">
        <v>19</v>
      </c>
      <c r="D3213" s="842" t="e">
        <f>D3210/C3210-1</f>
        <v>#DIV/0!</v>
      </c>
      <c r="E3213" s="842" t="e">
        <f t="shared" si="120"/>
        <v>#DIV/0!</v>
      </c>
      <c r="F3213" s="842" t="e">
        <f t="shared" si="120"/>
        <v>#DIV/0!</v>
      </c>
    </row>
    <row r="3214" spans="2:6" ht="13.5" thickBot="1" x14ac:dyDescent="0.25">
      <c r="B3214" s="1247" t="s">
        <v>2150</v>
      </c>
      <c r="C3214" s="1248"/>
      <c r="D3214" s="1248"/>
      <c r="E3214" s="1248"/>
      <c r="F3214" s="1249"/>
    </row>
    <row r="3215" spans="2:6" x14ac:dyDescent="0.2">
      <c r="B3215" s="1236"/>
      <c r="C3215" s="836">
        <v>2019</v>
      </c>
      <c r="D3215" s="836">
        <v>2020</v>
      </c>
      <c r="E3215" s="836">
        <v>2021</v>
      </c>
      <c r="F3215" s="836">
        <v>2022</v>
      </c>
    </row>
    <row r="3216" spans="2:6" ht="13.5" thickBot="1" x14ac:dyDescent="0.25">
      <c r="B3216" s="1237"/>
      <c r="C3216" s="837" t="s">
        <v>5</v>
      </c>
      <c r="D3216" s="837" t="s">
        <v>6</v>
      </c>
      <c r="E3216" s="837" t="s">
        <v>6</v>
      </c>
      <c r="F3216" s="837" t="s">
        <v>6</v>
      </c>
    </row>
    <row r="3217" spans="2:6" ht="13.5" thickBot="1" x14ac:dyDescent="0.25">
      <c r="B3217" s="905" t="s">
        <v>59</v>
      </c>
      <c r="C3217" s="844"/>
      <c r="D3217" s="844"/>
      <c r="E3217" s="844"/>
      <c r="F3217" s="844"/>
    </row>
    <row r="3218" spans="2:6" ht="13.5" thickBot="1" x14ac:dyDescent="0.25">
      <c r="B3218" s="879" t="s">
        <v>28</v>
      </c>
      <c r="C3218" s="844"/>
      <c r="D3218" s="844"/>
      <c r="E3218" s="844"/>
      <c r="F3218" s="844"/>
    </row>
    <row r="3219" spans="2:6" ht="13.5" thickBot="1" x14ac:dyDescent="0.25">
      <c r="B3219" s="879" t="s">
        <v>48</v>
      </c>
      <c r="C3219" s="844"/>
      <c r="D3219" s="844"/>
      <c r="E3219" s="844"/>
      <c r="F3219" s="844"/>
    </row>
    <row r="3220" spans="2:6" ht="13.5" thickBot="1" x14ac:dyDescent="0.25">
      <c r="B3220" s="879" t="s">
        <v>42</v>
      </c>
      <c r="C3220" s="844"/>
      <c r="D3220" s="844"/>
      <c r="E3220" s="844"/>
      <c r="F3220" s="844"/>
    </row>
    <row r="3221" spans="2:6" ht="13.5" thickBot="1" x14ac:dyDescent="0.25">
      <c r="B3221" s="879" t="s">
        <v>43</v>
      </c>
      <c r="C3221" s="844"/>
      <c r="D3221" s="844"/>
      <c r="E3221" s="844"/>
      <c r="F3221" s="844"/>
    </row>
    <row r="3222" spans="2:6" ht="13.5" thickBot="1" x14ac:dyDescent="0.25">
      <c r="B3222" s="905" t="s">
        <v>61</v>
      </c>
      <c r="C3222" s="844">
        <f>SUM(C3223:C3226)</f>
        <v>1030000</v>
      </c>
      <c r="D3222" s="844">
        <f>SUM(D3223:D3226)</f>
        <v>300000</v>
      </c>
      <c r="E3222" s="844">
        <f>SUM(E3223:E3226)</f>
        <v>325539</v>
      </c>
      <c r="F3222" s="844">
        <f>SUM(F3223:F3226)</f>
        <v>375000</v>
      </c>
    </row>
    <row r="3223" spans="2:6" ht="13.5" thickBot="1" x14ac:dyDescent="0.25">
      <c r="B3223" s="879" t="s">
        <v>28</v>
      </c>
      <c r="C3223" s="844">
        <v>1030000</v>
      </c>
      <c r="D3223" s="844">
        <v>300000</v>
      </c>
      <c r="E3223" s="844">
        <v>325539</v>
      </c>
      <c r="F3223" s="844">
        <v>375000</v>
      </c>
    </row>
    <row r="3224" spans="2:6" ht="13.5" thickBot="1" x14ac:dyDescent="0.25">
      <c r="B3224" s="879" t="s">
        <v>48</v>
      </c>
      <c r="C3224" s="844"/>
      <c r="D3224" s="844"/>
      <c r="E3224" s="844"/>
      <c r="F3224" s="844"/>
    </row>
    <row r="3225" spans="2:6" ht="13.5" thickBot="1" x14ac:dyDescent="0.25">
      <c r="B3225" s="906" t="s">
        <v>42</v>
      </c>
      <c r="C3225" s="844"/>
      <c r="D3225" s="844"/>
      <c r="E3225" s="844"/>
      <c r="F3225" s="844"/>
    </row>
    <row r="3226" spans="2:6" ht="13.5" thickBot="1" x14ac:dyDescent="0.25">
      <c r="B3226" s="934" t="s">
        <v>43</v>
      </c>
      <c r="C3226" s="844"/>
      <c r="D3226" s="844"/>
      <c r="E3226" s="844"/>
      <c r="F3226" s="844"/>
    </row>
    <row r="3227" spans="2:6" ht="13.5" thickBot="1" x14ac:dyDescent="0.25">
      <c r="B3227" s="909" t="s">
        <v>2151</v>
      </c>
      <c r="C3227" s="919">
        <f>C3223+C3217</f>
        <v>1030000</v>
      </c>
      <c r="D3227" s="908">
        <f>D3223+D3217</f>
        <v>300000</v>
      </c>
      <c r="E3227" s="908">
        <f>E3223+E3217</f>
        <v>325539</v>
      </c>
      <c r="F3227" s="908">
        <f>F3223+F3217</f>
        <v>375000</v>
      </c>
    </row>
    <row r="3228" spans="2:6" ht="13.5" thickBot="1" x14ac:dyDescent="0.25">
      <c r="B3228" s="858" t="s">
        <v>2152</v>
      </c>
      <c r="C3228" s="947" t="s">
        <v>2153</v>
      </c>
      <c r="D3228" s="947" t="s">
        <v>2154</v>
      </c>
      <c r="E3228" s="916"/>
      <c r="F3228" s="916"/>
    </row>
    <row r="3229" spans="2:6" ht="13.5" thickBot="1" x14ac:dyDescent="0.25">
      <c r="B3229" s="828" t="s">
        <v>9</v>
      </c>
      <c r="C3229" s="1278" t="s">
        <v>2155</v>
      </c>
      <c r="D3229" s="1279"/>
      <c r="E3229" s="1279"/>
      <c r="F3229" s="1269"/>
    </row>
    <row r="3230" spans="2:6" ht="13.5" thickBot="1" x14ac:dyDescent="0.25">
      <c r="B3230" s="828" t="s">
        <v>13</v>
      </c>
      <c r="C3230" s="1244" t="s">
        <v>2156</v>
      </c>
      <c r="D3230" s="1245"/>
      <c r="E3230" s="1245"/>
      <c r="F3230" s="1246"/>
    </row>
    <row r="3231" spans="2:6" x14ac:dyDescent="0.2">
      <c r="B3231" s="1236"/>
      <c r="C3231" s="836">
        <v>2019</v>
      </c>
      <c r="D3231" s="836">
        <v>2020</v>
      </c>
      <c r="E3231" s="836">
        <v>2021</v>
      </c>
      <c r="F3231" s="836">
        <v>2022</v>
      </c>
    </row>
    <row r="3232" spans="2:6" ht="13.5" thickBot="1" x14ac:dyDescent="0.25">
      <c r="B3232" s="1237"/>
      <c r="C3232" s="837" t="s">
        <v>5</v>
      </c>
      <c r="D3232" s="837" t="s">
        <v>6</v>
      </c>
      <c r="E3232" s="837" t="s">
        <v>6</v>
      </c>
      <c r="F3232" s="837" t="s">
        <v>6</v>
      </c>
    </row>
    <row r="3233" spans="2:6" ht="13.5" thickBot="1" x14ac:dyDescent="0.25">
      <c r="B3233" s="828" t="s">
        <v>8</v>
      </c>
      <c r="C3233" s="839">
        <v>1</v>
      </c>
      <c r="D3233" s="839">
        <v>1</v>
      </c>
      <c r="E3233" s="839">
        <v>1</v>
      </c>
      <c r="F3233" s="839">
        <v>1</v>
      </c>
    </row>
    <row r="3234" spans="2:6" ht="13.5" thickBot="1" x14ac:dyDescent="0.25">
      <c r="B3234" s="828" t="s">
        <v>14</v>
      </c>
      <c r="C3234" s="840">
        <v>500</v>
      </c>
      <c r="D3234" s="839">
        <f>D3248</f>
        <v>500</v>
      </c>
      <c r="E3234" s="839">
        <f>E3248</f>
        <v>500</v>
      </c>
      <c r="F3234" s="839">
        <v>500</v>
      </c>
    </row>
    <row r="3235" spans="2:6" ht="13.5" thickBot="1" x14ac:dyDescent="0.25">
      <c r="B3235" s="828" t="s">
        <v>20</v>
      </c>
      <c r="C3235" s="839">
        <f>C3234/C3233</f>
        <v>500</v>
      </c>
      <c r="D3235" s="839">
        <f>D3234/D3233</f>
        <v>500</v>
      </c>
      <c r="E3235" s="839">
        <f>E3234/E3233</f>
        <v>500</v>
      </c>
      <c r="F3235" s="839">
        <f>F3234/F3233</f>
        <v>500</v>
      </c>
    </row>
    <row r="3236" spans="2:6" ht="13.5" thickBot="1" x14ac:dyDescent="0.25">
      <c r="B3236" s="828" t="s">
        <v>15</v>
      </c>
      <c r="C3236" s="841" t="s">
        <v>19</v>
      </c>
      <c r="D3236" s="842">
        <f>D3233/C3233-1</f>
        <v>0</v>
      </c>
      <c r="E3236" s="842">
        <f t="shared" ref="E3236:F3238" si="121">E3233/D3233-1</f>
        <v>0</v>
      </c>
      <c r="F3236" s="842">
        <f t="shared" si="121"/>
        <v>0</v>
      </c>
    </row>
    <row r="3237" spans="2:6" ht="13.5" thickBot="1" x14ac:dyDescent="0.25">
      <c r="B3237" s="828" t="s">
        <v>16</v>
      </c>
      <c r="C3237" s="841" t="s">
        <v>19</v>
      </c>
      <c r="D3237" s="842">
        <f>D3234/C3234-1</f>
        <v>0</v>
      </c>
      <c r="E3237" s="842">
        <f t="shared" si="121"/>
        <v>0</v>
      </c>
      <c r="F3237" s="842">
        <f t="shared" si="121"/>
        <v>0</v>
      </c>
    </row>
    <row r="3238" spans="2:6" ht="13.5" thickBot="1" x14ac:dyDescent="0.25">
      <c r="B3238" s="828" t="s">
        <v>17</v>
      </c>
      <c r="C3238" s="841" t="s">
        <v>19</v>
      </c>
      <c r="D3238" s="842">
        <f>D3235/C3235-1</f>
        <v>0</v>
      </c>
      <c r="E3238" s="842">
        <f t="shared" si="121"/>
        <v>0</v>
      </c>
      <c r="F3238" s="842">
        <f t="shared" si="121"/>
        <v>0</v>
      </c>
    </row>
    <row r="3239" spans="2:6" ht="13.5" thickBot="1" x14ac:dyDescent="0.25">
      <c r="B3239" s="1247" t="s">
        <v>2157</v>
      </c>
      <c r="C3239" s="1248"/>
      <c r="D3239" s="1248"/>
      <c r="E3239" s="1248"/>
      <c r="F3239" s="1249"/>
    </row>
    <row r="3240" spans="2:6" x14ac:dyDescent="0.2">
      <c r="B3240" s="1236"/>
      <c r="C3240" s="836">
        <v>2019</v>
      </c>
      <c r="D3240" s="836">
        <v>2020</v>
      </c>
      <c r="E3240" s="836">
        <v>2021</v>
      </c>
      <c r="F3240" s="836">
        <v>2022</v>
      </c>
    </row>
    <row r="3241" spans="2:6" ht="13.5" thickBot="1" x14ac:dyDescent="0.25">
      <c r="B3241" s="1237"/>
      <c r="C3241" s="837" t="s">
        <v>5</v>
      </c>
      <c r="D3241" s="837" t="s">
        <v>6</v>
      </c>
      <c r="E3241" s="837" t="s">
        <v>6</v>
      </c>
      <c r="F3241" s="837" t="s">
        <v>6</v>
      </c>
    </row>
    <row r="3242" spans="2:6" ht="13.5" thickBot="1" x14ac:dyDescent="0.25">
      <c r="B3242" s="905" t="s">
        <v>59</v>
      </c>
      <c r="C3242" s="844"/>
      <c r="D3242" s="844"/>
      <c r="E3242" s="844"/>
      <c r="F3242" s="844"/>
    </row>
    <row r="3243" spans="2:6" ht="13.5" thickBot="1" x14ac:dyDescent="0.25">
      <c r="B3243" s="879" t="s">
        <v>28</v>
      </c>
      <c r="C3243" s="844"/>
      <c r="D3243" s="844"/>
      <c r="E3243" s="844"/>
      <c r="F3243" s="844"/>
    </row>
    <row r="3244" spans="2:6" ht="13.5" thickBot="1" x14ac:dyDescent="0.25">
      <c r="B3244" s="879" t="s">
        <v>48</v>
      </c>
      <c r="C3244" s="844"/>
      <c r="D3244" s="844"/>
      <c r="E3244" s="844"/>
      <c r="F3244" s="844"/>
    </row>
    <row r="3245" spans="2:6" ht="13.5" thickBot="1" x14ac:dyDescent="0.25">
      <c r="B3245" s="879" t="s">
        <v>42</v>
      </c>
      <c r="C3245" s="844"/>
      <c r="D3245" s="844"/>
      <c r="E3245" s="844"/>
      <c r="F3245" s="844"/>
    </row>
    <row r="3246" spans="2:6" ht="13.5" thickBot="1" x14ac:dyDescent="0.25">
      <c r="B3246" s="879" t="s">
        <v>43</v>
      </c>
      <c r="C3246" s="844"/>
      <c r="D3246" s="844"/>
      <c r="E3246" s="844"/>
      <c r="F3246" s="844"/>
    </row>
    <row r="3247" spans="2:6" ht="13.5" thickBot="1" x14ac:dyDescent="0.25">
      <c r="B3247" s="905" t="s">
        <v>61</v>
      </c>
      <c r="C3247" s="844">
        <f>SUM(C3248:C3251)</f>
        <v>500</v>
      </c>
      <c r="D3247" s="844">
        <f>SUM(D3248:D3251)</f>
        <v>500</v>
      </c>
      <c r="E3247" s="844">
        <f>SUM(E3248:E3251)</f>
        <v>500</v>
      </c>
      <c r="F3247" s="844">
        <f>SUM(F3248:F3251)</f>
        <v>500</v>
      </c>
    </row>
    <row r="3248" spans="2:6" ht="13.5" thickBot="1" x14ac:dyDescent="0.25">
      <c r="B3248" s="879" t="s">
        <v>28</v>
      </c>
      <c r="C3248" s="844">
        <v>500</v>
      </c>
      <c r="D3248" s="844">
        <v>500</v>
      </c>
      <c r="E3248" s="844">
        <v>500</v>
      </c>
      <c r="F3248" s="844">
        <v>500</v>
      </c>
    </row>
    <row r="3249" spans="2:6" ht="13.5" thickBot="1" x14ac:dyDescent="0.25">
      <c r="B3249" s="879" t="s">
        <v>48</v>
      </c>
      <c r="C3249" s="844"/>
      <c r="D3249" s="844"/>
      <c r="E3249" s="844"/>
      <c r="F3249" s="844"/>
    </row>
    <row r="3250" spans="2:6" ht="13.5" thickBot="1" x14ac:dyDescent="0.25">
      <c r="B3250" s="906" t="s">
        <v>42</v>
      </c>
      <c r="C3250" s="908"/>
      <c r="D3250" s="908"/>
      <c r="E3250" s="908"/>
      <c r="F3250" s="908"/>
    </row>
    <row r="3251" spans="2:6" ht="13.5" thickBot="1" x14ac:dyDescent="0.25">
      <c r="B3251" s="934" t="s">
        <v>43</v>
      </c>
      <c r="C3251" s="925"/>
      <c r="D3251" s="925"/>
      <c r="E3251" s="925"/>
      <c r="F3251" s="925"/>
    </row>
    <row r="3252" spans="2:6" ht="13.5" thickBot="1" x14ac:dyDescent="0.25">
      <c r="B3252" s="909" t="s">
        <v>2158</v>
      </c>
      <c r="C3252" s="948">
        <f>C3248+C3242</f>
        <v>500</v>
      </c>
      <c r="D3252" s="948">
        <f>D3248+D3242</f>
        <v>500</v>
      </c>
      <c r="E3252" s="948">
        <f>E3248+E3242</f>
        <v>500</v>
      </c>
      <c r="F3252" s="949">
        <f>F3248+F3242</f>
        <v>500</v>
      </c>
    </row>
    <row r="3253" spans="2:6" ht="72.75" thickBot="1" x14ac:dyDescent="0.25">
      <c r="B3253" s="950" t="s">
        <v>978</v>
      </c>
      <c r="C3253" s="951" t="s">
        <v>2159</v>
      </c>
      <c r="D3253" s="925"/>
      <c r="E3253" s="925"/>
      <c r="F3253" s="925"/>
    </row>
    <row r="3254" spans="2:6" ht="24.75" thickBot="1" x14ac:dyDescent="0.25">
      <c r="B3254" s="858" t="s">
        <v>2160</v>
      </c>
      <c r="C3254" s="899" t="s">
        <v>2161</v>
      </c>
      <c r="D3254" s="899"/>
      <c r="E3254" s="936"/>
      <c r="F3254" s="936"/>
    </row>
    <row r="3255" spans="2:6" ht="47.25" customHeight="1" thickBot="1" x14ac:dyDescent="0.25">
      <c r="B3255" s="828" t="s">
        <v>9</v>
      </c>
      <c r="C3255" s="1316" t="s">
        <v>2162</v>
      </c>
      <c r="D3255" s="1317"/>
      <c r="E3255" s="1317"/>
      <c r="F3255" s="1318"/>
    </row>
    <row r="3256" spans="2:6" ht="13.5" thickBot="1" x14ac:dyDescent="0.25">
      <c r="B3256" s="828" t="s">
        <v>13</v>
      </c>
      <c r="C3256" s="1244" t="s">
        <v>2149</v>
      </c>
      <c r="D3256" s="1245"/>
      <c r="E3256" s="1245"/>
      <c r="F3256" s="1246"/>
    </row>
    <row r="3257" spans="2:6" x14ac:dyDescent="0.2">
      <c r="B3257" s="1236"/>
      <c r="C3257" s="836">
        <v>2019</v>
      </c>
      <c r="D3257" s="836">
        <v>2020</v>
      </c>
      <c r="E3257" s="836">
        <v>2021</v>
      </c>
      <c r="F3257" s="836">
        <v>2022</v>
      </c>
    </row>
    <row r="3258" spans="2:6" ht="13.5" thickBot="1" x14ac:dyDescent="0.25">
      <c r="B3258" s="1237"/>
      <c r="C3258" s="837" t="s">
        <v>5</v>
      </c>
      <c r="D3258" s="837" t="s">
        <v>6</v>
      </c>
      <c r="E3258" s="837" t="s">
        <v>6</v>
      </c>
      <c r="F3258" s="837" t="s">
        <v>6</v>
      </c>
    </row>
    <row r="3259" spans="2:6" ht="13.5" thickBot="1" x14ac:dyDescent="0.25">
      <c r="B3259" s="917" t="s">
        <v>8</v>
      </c>
      <c r="C3259" s="860">
        <v>0</v>
      </c>
      <c r="D3259" s="860">
        <v>61</v>
      </c>
      <c r="E3259" s="860">
        <v>0</v>
      </c>
      <c r="F3259" s="860"/>
    </row>
    <row r="3260" spans="2:6" ht="13.5" thickBot="1" x14ac:dyDescent="0.25">
      <c r="B3260" s="828" t="s">
        <v>14</v>
      </c>
      <c r="C3260" s="840">
        <v>0</v>
      </c>
      <c r="D3260" s="839">
        <v>4000</v>
      </c>
      <c r="E3260" s="839">
        <v>0</v>
      </c>
      <c r="F3260" s="839">
        <f>F3274</f>
        <v>0</v>
      </c>
    </row>
    <row r="3261" spans="2:6" ht="13.5" thickBot="1" x14ac:dyDescent="0.25">
      <c r="B3261" s="828" t="s">
        <v>20</v>
      </c>
      <c r="C3261" s="839" t="e">
        <f>C3260/C3259</f>
        <v>#DIV/0!</v>
      </c>
      <c r="D3261" s="839">
        <f>D3260/D3259</f>
        <v>65.573770491803273</v>
      </c>
      <c r="E3261" s="839" t="e">
        <f>E3260/E3259</f>
        <v>#DIV/0!</v>
      </c>
      <c r="F3261" s="839" t="e">
        <f>F3260/F3259</f>
        <v>#DIV/0!</v>
      </c>
    </row>
    <row r="3262" spans="2:6" ht="13.5" thickBot="1" x14ac:dyDescent="0.25">
      <c r="B3262" s="828" t="s">
        <v>15</v>
      </c>
      <c r="C3262" s="841" t="s">
        <v>19</v>
      </c>
      <c r="D3262" s="842" t="e">
        <f>D3259/C3259-1</f>
        <v>#DIV/0!</v>
      </c>
      <c r="E3262" s="842">
        <f t="shared" ref="E3262:F3264" si="122">E3259/D3259-1</f>
        <v>-1</v>
      </c>
      <c r="F3262" s="842" t="e">
        <f t="shared" si="122"/>
        <v>#DIV/0!</v>
      </c>
    </row>
    <row r="3263" spans="2:6" ht="13.5" thickBot="1" x14ac:dyDescent="0.25">
      <c r="B3263" s="828" t="s">
        <v>16</v>
      </c>
      <c r="C3263" s="841" t="s">
        <v>19</v>
      </c>
      <c r="D3263" s="842" t="e">
        <f>D3260/C3260-1</f>
        <v>#DIV/0!</v>
      </c>
      <c r="E3263" s="842">
        <f t="shared" si="122"/>
        <v>-1</v>
      </c>
      <c r="F3263" s="842" t="e">
        <f t="shared" si="122"/>
        <v>#DIV/0!</v>
      </c>
    </row>
    <row r="3264" spans="2:6" ht="13.5" thickBot="1" x14ac:dyDescent="0.25">
      <c r="B3264" s="828" t="s">
        <v>17</v>
      </c>
      <c r="C3264" s="841" t="s">
        <v>19</v>
      </c>
      <c r="D3264" s="842" t="e">
        <f>D3261/C3261-1</f>
        <v>#DIV/0!</v>
      </c>
      <c r="E3264" s="842" t="e">
        <f t="shared" si="122"/>
        <v>#DIV/0!</v>
      </c>
      <c r="F3264" s="842" t="e">
        <f t="shared" si="122"/>
        <v>#DIV/0!</v>
      </c>
    </row>
    <row r="3265" spans="2:6" ht="13.5" thickBot="1" x14ac:dyDescent="0.25">
      <c r="B3265" s="1247" t="s">
        <v>2163</v>
      </c>
      <c r="C3265" s="1248"/>
      <c r="D3265" s="1248"/>
      <c r="E3265" s="1248"/>
      <c r="F3265" s="1249"/>
    </row>
    <row r="3266" spans="2:6" x14ac:dyDescent="0.2">
      <c r="B3266" s="1236"/>
      <c r="C3266" s="836">
        <v>2019</v>
      </c>
      <c r="D3266" s="836">
        <v>2020</v>
      </c>
      <c r="E3266" s="836">
        <v>2021</v>
      </c>
      <c r="F3266" s="836">
        <v>2022</v>
      </c>
    </row>
    <row r="3267" spans="2:6" ht="13.5" thickBot="1" x14ac:dyDescent="0.25">
      <c r="B3267" s="1237"/>
      <c r="C3267" s="837" t="s">
        <v>5</v>
      </c>
      <c r="D3267" s="837" t="s">
        <v>6</v>
      </c>
      <c r="E3267" s="837" t="s">
        <v>6</v>
      </c>
      <c r="F3267" s="837" t="s">
        <v>6</v>
      </c>
    </row>
    <row r="3268" spans="2:6" ht="13.5" thickBot="1" x14ac:dyDescent="0.25">
      <c r="B3268" s="905" t="s">
        <v>59</v>
      </c>
      <c r="C3268" s="844"/>
      <c r="D3268" s="844"/>
      <c r="E3268" s="844"/>
      <c r="F3268" s="844"/>
    </row>
    <row r="3269" spans="2:6" ht="13.5" thickBot="1" x14ac:dyDescent="0.25">
      <c r="B3269" s="879" t="s">
        <v>28</v>
      </c>
      <c r="C3269" s="844"/>
      <c r="D3269" s="844"/>
      <c r="E3269" s="844"/>
      <c r="F3269" s="844"/>
    </row>
    <row r="3270" spans="2:6" ht="13.5" thickBot="1" x14ac:dyDescent="0.25">
      <c r="B3270" s="879" t="s">
        <v>48</v>
      </c>
      <c r="C3270" s="844"/>
      <c r="D3270" s="844"/>
      <c r="E3270" s="844"/>
      <c r="F3270" s="844"/>
    </row>
    <row r="3271" spans="2:6" ht="13.5" thickBot="1" x14ac:dyDescent="0.25">
      <c r="B3271" s="879" t="s">
        <v>42</v>
      </c>
      <c r="C3271" s="844"/>
      <c r="D3271" s="844"/>
      <c r="E3271" s="844"/>
      <c r="F3271" s="844"/>
    </row>
    <row r="3272" spans="2:6" ht="13.5" thickBot="1" x14ac:dyDescent="0.25">
      <c r="B3272" s="879" t="s">
        <v>43</v>
      </c>
      <c r="C3272" s="844"/>
      <c r="D3272" s="844"/>
      <c r="E3272" s="844"/>
      <c r="F3272" s="844"/>
    </row>
    <row r="3273" spans="2:6" ht="13.5" thickBot="1" x14ac:dyDescent="0.25">
      <c r="B3273" s="905" t="s">
        <v>61</v>
      </c>
      <c r="C3273" s="844">
        <f>SUM(C3274:C3277)</f>
        <v>0</v>
      </c>
      <c r="D3273" s="844">
        <f>SUM(D3274:D3277)</f>
        <v>4000</v>
      </c>
      <c r="E3273" s="844">
        <f>SUM(E3274:E3277)</f>
        <v>0</v>
      </c>
      <c r="F3273" s="844">
        <f>SUM(F3274:F3277)</f>
        <v>0</v>
      </c>
    </row>
    <row r="3274" spans="2:6" ht="13.5" thickBot="1" x14ac:dyDescent="0.25">
      <c r="B3274" s="879" t="s">
        <v>28</v>
      </c>
      <c r="C3274" s="844">
        <v>0</v>
      </c>
      <c r="D3274" s="844">
        <v>4000</v>
      </c>
      <c r="E3274" s="844">
        <v>0</v>
      </c>
      <c r="F3274" s="844">
        <v>0</v>
      </c>
    </row>
    <row r="3275" spans="2:6" ht="13.5" thickBot="1" x14ac:dyDescent="0.25">
      <c r="B3275" s="906" t="s">
        <v>48</v>
      </c>
      <c r="C3275" s="908"/>
      <c r="D3275" s="908"/>
      <c r="E3275" s="908"/>
      <c r="F3275" s="908"/>
    </row>
    <row r="3276" spans="2:6" ht="13.5" thickBot="1" x14ac:dyDescent="0.25">
      <c r="B3276" s="934" t="s">
        <v>42</v>
      </c>
      <c r="C3276" s="925"/>
      <c r="D3276" s="925"/>
      <c r="E3276" s="925"/>
      <c r="F3276" s="925"/>
    </row>
    <row r="3277" spans="2:6" ht="13.5" thickBot="1" x14ac:dyDescent="0.25">
      <c r="B3277" s="934" t="s">
        <v>43</v>
      </c>
      <c r="C3277" s="925"/>
      <c r="D3277" s="925"/>
      <c r="E3277" s="925"/>
      <c r="F3277" s="925"/>
    </row>
    <row r="3278" spans="2:6" ht="13.5" thickBot="1" x14ac:dyDescent="0.25">
      <c r="B3278" s="909" t="s">
        <v>2164</v>
      </c>
      <c r="C3278" s="910">
        <f>C3274+C3268</f>
        <v>0</v>
      </c>
      <c r="D3278" s="911">
        <f>D3274+D3268</f>
        <v>4000</v>
      </c>
      <c r="E3278" s="911">
        <f>E3274+E3268</f>
        <v>0</v>
      </c>
      <c r="F3278" s="911">
        <f>F3274+F3268</f>
        <v>0</v>
      </c>
    </row>
    <row r="3279" spans="2:6" ht="72.75" thickBot="1" x14ac:dyDescent="0.25">
      <c r="B3279" s="950" t="s">
        <v>978</v>
      </c>
      <c r="C3279" s="951" t="s">
        <v>2159</v>
      </c>
      <c r="D3279" s="925"/>
      <c r="E3279" s="925"/>
      <c r="F3279" s="925"/>
    </row>
    <row r="3280" spans="2:6" ht="24.75" thickBot="1" x14ac:dyDescent="0.25">
      <c r="B3280" s="858" t="s">
        <v>2165</v>
      </c>
      <c r="C3280" s="899" t="s">
        <v>2166</v>
      </c>
      <c r="D3280" s="899" t="s">
        <v>2167</v>
      </c>
      <c r="E3280" s="936"/>
      <c r="F3280" s="936"/>
    </row>
    <row r="3281" spans="2:6" ht="70.5" customHeight="1" thickBot="1" x14ac:dyDescent="0.25">
      <c r="B3281" s="828" t="s">
        <v>9</v>
      </c>
      <c r="C3281" s="1316" t="s">
        <v>2168</v>
      </c>
      <c r="D3281" s="1317"/>
      <c r="E3281" s="1317"/>
      <c r="F3281" s="1318"/>
    </row>
    <row r="3282" spans="2:6" ht="13.5" thickBot="1" x14ac:dyDescent="0.25">
      <c r="B3282" s="828" t="s">
        <v>13</v>
      </c>
      <c r="C3282" s="1244" t="s">
        <v>2149</v>
      </c>
      <c r="D3282" s="1245"/>
      <c r="E3282" s="1245"/>
      <c r="F3282" s="1246"/>
    </row>
    <row r="3283" spans="2:6" x14ac:dyDescent="0.2">
      <c r="B3283" s="1236"/>
      <c r="C3283" s="836">
        <v>2019</v>
      </c>
      <c r="D3283" s="836">
        <v>2020</v>
      </c>
      <c r="E3283" s="836">
        <v>2021</v>
      </c>
      <c r="F3283" s="836">
        <v>2022</v>
      </c>
    </row>
    <row r="3284" spans="2:6" ht="13.5" thickBot="1" x14ac:dyDescent="0.25">
      <c r="B3284" s="1237"/>
      <c r="C3284" s="837" t="s">
        <v>5</v>
      </c>
      <c r="D3284" s="837" t="s">
        <v>6</v>
      </c>
      <c r="E3284" s="837" t="s">
        <v>6</v>
      </c>
      <c r="F3284" s="837" t="s">
        <v>6</v>
      </c>
    </row>
    <row r="3285" spans="2:6" ht="13.5" thickBot="1" x14ac:dyDescent="0.25">
      <c r="B3285" s="917" t="s">
        <v>8</v>
      </c>
      <c r="C3285" s="860">
        <v>5</v>
      </c>
      <c r="D3285" s="860">
        <v>5</v>
      </c>
      <c r="E3285" s="860">
        <v>0</v>
      </c>
      <c r="F3285" s="860"/>
    </row>
    <row r="3286" spans="2:6" ht="13.5" thickBot="1" x14ac:dyDescent="0.25">
      <c r="B3286" s="828" t="s">
        <v>14</v>
      </c>
      <c r="C3286" s="840">
        <v>5000</v>
      </c>
      <c r="D3286" s="839">
        <v>8200</v>
      </c>
      <c r="E3286" s="839">
        <v>0</v>
      </c>
      <c r="F3286" s="839">
        <f>F3300</f>
        <v>0</v>
      </c>
    </row>
    <row r="3287" spans="2:6" ht="13.5" thickBot="1" x14ac:dyDescent="0.25">
      <c r="B3287" s="828" t="s">
        <v>20</v>
      </c>
      <c r="C3287" s="839">
        <f>C3286/C3285</f>
        <v>1000</v>
      </c>
      <c r="D3287" s="839">
        <f>D3286/D3285</f>
        <v>1640</v>
      </c>
      <c r="E3287" s="839" t="e">
        <f>E3286/E3285</f>
        <v>#DIV/0!</v>
      </c>
      <c r="F3287" s="839" t="e">
        <f>F3286/F3285</f>
        <v>#DIV/0!</v>
      </c>
    </row>
    <row r="3288" spans="2:6" ht="13.5" thickBot="1" x14ac:dyDescent="0.25">
      <c r="B3288" s="828" t="s">
        <v>15</v>
      </c>
      <c r="C3288" s="841" t="s">
        <v>19</v>
      </c>
      <c r="D3288" s="842">
        <f>D3285/C3285-1</f>
        <v>0</v>
      </c>
      <c r="E3288" s="842">
        <f t="shared" ref="E3288:F3290" si="123">E3285/D3285-1</f>
        <v>-1</v>
      </c>
      <c r="F3288" s="842" t="e">
        <f t="shared" si="123"/>
        <v>#DIV/0!</v>
      </c>
    </row>
    <row r="3289" spans="2:6" ht="13.5" thickBot="1" x14ac:dyDescent="0.25">
      <c r="B3289" s="828" t="s">
        <v>16</v>
      </c>
      <c r="C3289" s="841" t="s">
        <v>19</v>
      </c>
      <c r="D3289" s="842">
        <f>D3286/C3286-1</f>
        <v>0.6399999999999999</v>
      </c>
      <c r="E3289" s="842">
        <f t="shared" si="123"/>
        <v>-1</v>
      </c>
      <c r="F3289" s="842" t="e">
        <f t="shared" si="123"/>
        <v>#DIV/0!</v>
      </c>
    </row>
    <row r="3290" spans="2:6" ht="13.5" thickBot="1" x14ac:dyDescent="0.25">
      <c r="B3290" s="828" t="s">
        <v>17</v>
      </c>
      <c r="C3290" s="841" t="s">
        <v>19</v>
      </c>
      <c r="D3290" s="842">
        <f>D3287/C3287-1</f>
        <v>0.6399999999999999</v>
      </c>
      <c r="E3290" s="842" t="e">
        <f t="shared" si="123"/>
        <v>#DIV/0!</v>
      </c>
      <c r="F3290" s="842" t="e">
        <f t="shared" si="123"/>
        <v>#DIV/0!</v>
      </c>
    </row>
    <row r="3291" spans="2:6" ht="13.5" thickBot="1" x14ac:dyDescent="0.25">
      <c r="B3291" s="1247" t="s">
        <v>2169</v>
      </c>
      <c r="C3291" s="1248"/>
      <c r="D3291" s="1248"/>
      <c r="E3291" s="1248"/>
      <c r="F3291" s="1249"/>
    </row>
    <row r="3292" spans="2:6" x14ac:dyDescent="0.2">
      <c r="B3292" s="1236"/>
      <c r="C3292" s="836">
        <v>2019</v>
      </c>
      <c r="D3292" s="836">
        <v>2020</v>
      </c>
      <c r="E3292" s="836">
        <v>2021</v>
      </c>
      <c r="F3292" s="836">
        <v>2022</v>
      </c>
    </row>
    <row r="3293" spans="2:6" ht="13.5" thickBot="1" x14ac:dyDescent="0.25">
      <c r="B3293" s="1237"/>
      <c r="C3293" s="837" t="s">
        <v>5</v>
      </c>
      <c r="D3293" s="837" t="s">
        <v>6</v>
      </c>
      <c r="E3293" s="837" t="s">
        <v>6</v>
      </c>
      <c r="F3293" s="837" t="s">
        <v>6</v>
      </c>
    </row>
    <row r="3294" spans="2:6" ht="13.5" thickBot="1" x14ac:dyDescent="0.25">
      <c r="B3294" s="905" t="s">
        <v>59</v>
      </c>
      <c r="C3294" s="844"/>
      <c r="D3294" s="844"/>
      <c r="E3294" s="844"/>
      <c r="F3294" s="844"/>
    </row>
    <row r="3295" spans="2:6" ht="13.5" thickBot="1" x14ac:dyDescent="0.25">
      <c r="B3295" s="879" t="s">
        <v>28</v>
      </c>
      <c r="C3295" s="844"/>
      <c r="D3295" s="844"/>
      <c r="E3295" s="844"/>
      <c r="F3295" s="844"/>
    </row>
    <row r="3296" spans="2:6" ht="13.5" thickBot="1" x14ac:dyDescent="0.25">
      <c r="B3296" s="879" t="s">
        <v>48</v>
      </c>
      <c r="C3296" s="844"/>
      <c r="D3296" s="844"/>
      <c r="E3296" s="844"/>
      <c r="F3296" s="844"/>
    </row>
    <row r="3297" spans="2:6" ht="13.5" thickBot="1" x14ac:dyDescent="0.25">
      <c r="B3297" s="879" t="s">
        <v>42</v>
      </c>
      <c r="C3297" s="844"/>
      <c r="D3297" s="844"/>
      <c r="E3297" s="844"/>
      <c r="F3297" s="844"/>
    </row>
    <row r="3298" spans="2:6" ht="13.5" thickBot="1" x14ac:dyDescent="0.25">
      <c r="B3298" s="879" t="s">
        <v>43</v>
      </c>
      <c r="C3298" s="844"/>
      <c r="D3298" s="844"/>
      <c r="E3298" s="844"/>
      <c r="F3298" s="844"/>
    </row>
    <row r="3299" spans="2:6" ht="13.5" thickBot="1" x14ac:dyDescent="0.25">
      <c r="B3299" s="905" t="s">
        <v>61</v>
      </c>
      <c r="C3299" s="844">
        <f>SUM(C3300:C3303)</f>
        <v>5000</v>
      </c>
      <c r="D3299" s="844">
        <f>SUM(D3300:D3303)</f>
        <v>8200</v>
      </c>
      <c r="E3299" s="844">
        <f>SUM(E3300:E3303)</f>
        <v>0</v>
      </c>
      <c r="F3299" s="844">
        <f>SUM(F3300:F3303)</f>
        <v>0</v>
      </c>
    </row>
    <row r="3300" spans="2:6" ht="13.5" thickBot="1" x14ac:dyDescent="0.25">
      <c r="B3300" s="879" t="s">
        <v>28</v>
      </c>
      <c r="C3300" s="844">
        <v>5000</v>
      </c>
      <c r="D3300" s="844">
        <v>8200</v>
      </c>
      <c r="E3300" s="844">
        <v>0</v>
      </c>
      <c r="F3300" s="844">
        <v>0</v>
      </c>
    </row>
    <row r="3301" spans="2:6" ht="13.5" thickBot="1" x14ac:dyDescent="0.25">
      <c r="B3301" s="879" t="s">
        <v>48</v>
      </c>
      <c r="C3301" s="844"/>
      <c r="D3301" s="844"/>
      <c r="E3301" s="844"/>
      <c r="F3301" s="844"/>
    </row>
    <row r="3302" spans="2:6" ht="13.5" thickBot="1" x14ac:dyDescent="0.25">
      <c r="B3302" s="906" t="s">
        <v>42</v>
      </c>
      <c r="C3302" s="908"/>
      <c r="D3302" s="908"/>
      <c r="E3302" s="908"/>
      <c r="F3302" s="908"/>
    </row>
    <row r="3303" spans="2:6" ht="13.5" thickBot="1" x14ac:dyDescent="0.25">
      <c r="B3303" s="934" t="s">
        <v>43</v>
      </c>
      <c r="C3303" s="925"/>
      <c r="D3303" s="925"/>
      <c r="E3303" s="925"/>
      <c r="F3303" s="925"/>
    </row>
    <row r="3304" spans="2:6" ht="13.5" thickBot="1" x14ac:dyDescent="0.25">
      <c r="B3304" s="909" t="s">
        <v>2170</v>
      </c>
      <c r="C3304" s="910">
        <f>C3300+C3294</f>
        <v>5000</v>
      </c>
      <c r="D3304" s="911">
        <f>D3300+D3294</f>
        <v>8200</v>
      </c>
      <c r="E3304" s="911">
        <f>E3300+E3294</f>
        <v>0</v>
      </c>
      <c r="F3304" s="911">
        <f>F3300+F3294</f>
        <v>0</v>
      </c>
    </row>
    <row r="3305" spans="2:6" ht="48.75" thickBot="1" x14ac:dyDescent="0.25">
      <c r="B3305" s="858" t="s">
        <v>2171</v>
      </c>
      <c r="C3305" s="899" t="s">
        <v>2172</v>
      </c>
      <c r="D3305" s="899" t="s">
        <v>2173</v>
      </c>
      <c r="E3305" s="916"/>
      <c r="F3305" s="916"/>
    </row>
    <row r="3306" spans="2:6" ht="51" customHeight="1" thickBot="1" x14ac:dyDescent="0.25">
      <c r="B3306" s="938" t="s">
        <v>9</v>
      </c>
      <c r="C3306" s="1331" t="s">
        <v>2174</v>
      </c>
      <c r="D3306" s="1331"/>
      <c r="E3306" s="1331"/>
      <c r="F3306" s="1331"/>
    </row>
    <row r="3307" spans="2:6" ht="13.5" thickBot="1" x14ac:dyDescent="0.25">
      <c r="B3307" s="828" t="s">
        <v>13</v>
      </c>
      <c r="C3307" s="1278" t="s">
        <v>67</v>
      </c>
      <c r="D3307" s="1279"/>
      <c r="E3307" s="1279"/>
      <c r="F3307" s="1269"/>
    </row>
    <row r="3308" spans="2:6" x14ac:dyDescent="0.2">
      <c r="B3308" s="1236"/>
      <c r="C3308" s="836">
        <v>2019</v>
      </c>
      <c r="D3308" s="836">
        <v>2020</v>
      </c>
      <c r="E3308" s="836">
        <v>2021</v>
      </c>
      <c r="F3308" s="836">
        <v>2022</v>
      </c>
    </row>
    <row r="3309" spans="2:6" ht="13.5" thickBot="1" x14ac:dyDescent="0.25">
      <c r="B3309" s="1237"/>
      <c r="C3309" s="837" t="s">
        <v>5</v>
      </c>
      <c r="D3309" s="837" t="s">
        <v>6</v>
      </c>
      <c r="E3309" s="837" t="s">
        <v>6</v>
      </c>
      <c r="F3309" s="837" t="s">
        <v>6</v>
      </c>
    </row>
    <row r="3310" spans="2:6" ht="13.5" thickBot="1" x14ac:dyDescent="0.25">
      <c r="B3310" s="917" t="s">
        <v>8</v>
      </c>
      <c r="C3310" s="860">
        <v>11</v>
      </c>
      <c r="D3310" s="860">
        <v>11</v>
      </c>
      <c r="E3310" s="860"/>
      <c r="F3310" s="860"/>
    </row>
    <row r="3311" spans="2:6" ht="13.5" thickBot="1" x14ac:dyDescent="0.25">
      <c r="B3311" s="828" t="s">
        <v>14</v>
      </c>
      <c r="C3311" s="840">
        <v>10000</v>
      </c>
      <c r="D3311" s="839">
        <v>18288</v>
      </c>
      <c r="E3311" s="839"/>
      <c r="F3311" s="839">
        <f>F3325</f>
        <v>0</v>
      </c>
    </row>
    <row r="3312" spans="2:6" ht="13.5" thickBot="1" x14ac:dyDescent="0.25">
      <c r="B3312" s="828" t="s">
        <v>20</v>
      </c>
      <c r="C3312" s="839">
        <f>C3311/C3310</f>
        <v>909.09090909090912</v>
      </c>
      <c r="D3312" s="839">
        <f>D3311/D3310</f>
        <v>1662.5454545454545</v>
      </c>
      <c r="E3312" s="839" t="e">
        <f>E3311/E3310</f>
        <v>#DIV/0!</v>
      </c>
      <c r="F3312" s="839" t="e">
        <f>F3311/F3310</f>
        <v>#DIV/0!</v>
      </c>
    </row>
    <row r="3313" spans="2:6" ht="13.5" thickBot="1" x14ac:dyDescent="0.25">
      <c r="B3313" s="828" t="s">
        <v>15</v>
      </c>
      <c r="C3313" s="841" t="s">
        <v>19</v>
      </c>
      <c r="D3313" s="842">
        <f>D3310/C3310-1</f>
        <v>0</v>
      </c>
      <c r="E3313" s="842">
        <f t="shared" ref="E3313:F3315" si="124">E3310/D3310-1</f>
        <v>-1</v>
      </c>
      <c r="F3313" s="842" t="e">
        <f t="shared" si="124"/>
        <v>#DIV/0!</v>
      </c>
    </row>
    <row r="3314" spans="2:6" ht="13.5" thickBot="1" x14ac:dyDescent="0.25">
      <c r="B3314" s="828" t="s">
        <v>16</v>
      </c>
      <c r="C3314" s="841" t="s">
        <v>19</v>
      </c>
      <c r="D3314" s="842">
        <f>D3311/C3311-1</f>
        <v>0.82879999999999998</v>
      </c>
      <c r="E3314" s="842">
        <f t="shared" si="124"/>
        <v>-1</v>
      </c>
      <c r="F3314" s="842" t="e">
        <f t="shared" si="124"/>
        <v>#DIV/0!</v>
      </c>
    </row>
    <row r="3315" spans="2:6" ht="13.5" thickBot="1" x14ac:dyDescent="0.25">
      <c r="B3315" s="828" t="s">
        <v>17</v>
      </c>
      <c r="C3315" s="841" t="s">
        <v>19</v>
      </c>
      <c r="D3315" s="842">
        <f>D3312/C3312-1</f>
        <v>0.82879999999999998</v>
      </c>
      <c r="E3315" s="842" t="e">
        <f t="shared" si="124"/>
        <v>#DIV/0!</v>
      </c>
      <c r="F3315" s="842" t="e">
        <f t="shared" si="124"/>
        <v>#DIV/0!</v>
      </c>
    </row>
    <row r="3316" spans="2:6" ht="13.5" thickBot="1" x14ac:dyDescent="0.25">
      <c r="B3316" s="1247" t="s">
        <v>2175</v>
      </c>
      <c r="C3316" s="1248"/>
      <c r="D3316" s="1248"/>
      <c r="E3316" s="1248"/>
      <c r="F3316" s="1249"/>
    </row>
    <row r="3317" spans="2:6" x14ac:dyDescent="0.2">
      <c r="B3317" s="1236"/>
      <c r="C3317" s="836">
        <v>2019</v>
      </c>
      <c r="D3317" s="836">
        <v>2020</v>
      </c>
      <c r="E3317" s="836">
        <v>2021</v>
      </c>
      <c r="F3317" s="836">
        <v>2022</v>
      </c>
    </row>
    <row r="3318" spans="2:6" ht="13.5" thickBot="1" x14ac:dyDescent="0.25">
      <c r="B3318" s="1237"/>
      <c r="C3318" s="837" t="s">
        <v>5</v>
      </c>
      <c r="D3318" s="837" t="s">
        <v>6</v>
      </c>
      <c r="E3318" s="837" t="s">
        <v>6</v>
      </c>
      <c r="F3318" s="837" t="s">
        <v>6</v>
      </c>
    </row>
    <row r="3319" spans="2:6" ht="13.5" thickBot="1" x14ac:dyDescent="0.25">
      <c r="B3319" s="905" t="s">
        <v>59</v>
      </c>
      <c r="C3319" s="844"/>
      <c r="D3319" s="844"/>
      <c r="E3319" s="844"/>
      <c r="F3319" s="844"/>
    </row>
    <row r="3320" spans="2:6" ht="13.5" thickBot="1" x14ac:dyDescent="0.25">
      <c r="B3320" s="879" t="s">
        <v>28</v>
      </c>
      <c r="C3320" s="844"/>
      <c r="D3320" s="844"/>
      <c r="E3320" s="844"/>
      <c r="F3320" s="844"/>
    </row>
    <row r="3321" spans="2:6" ht="13.5" thickBot="1" x14ac:dyDescent="0.25">
      <c r="B3321" s="879" t="s">
        <v>48</v>
      </c>
      <c r="C3321" s="844"/>
      <c r="D3321" s="844"/>
      <c r="E3321" s="844"/>
      <c r="F3321" s="844"/>
    </row>
    <row r="3322" spans="2:6" ht="13.5" thickBot="1" x14ac:dyDescent="0.25">
      <c r="B3322" s="879" t="s">
        <v>42</v>
      </c>
      <c r="C3322" s="844"/>
      <c r="D3322" s="844"/>
      <c r="E3322" s="844"/>
      <c r="F3322" s="844"/>
    </row>
    <row r="3323" spans="2:6" ht="13.5" thickBot="1" x14ac:dyDescent="0.25">
      <c r="B3323" s="879" t="s">
        <v>43</v>
      </c>
      <c r="C3323" s="844"/>
      <c r="D3323" s="844"/>
      <c r="E3323" s="844"/>
      <c r="F3323" s="844"/>
    </row>
    <row r="3324" spans="2:6" ht="13.5" thickBot="1" x14ac:dyDescent="0.25">
      <c r="B3324" s="905" t="s">
        <v>61</v>
      </c>
      <c r="C3324" s="844">
        <f>SUM(C3325:C3328)</f>
        <v>10000</v>
      </c>
      <c r="D3324" s="844">
        <f>SUM(D3325:D3328)</f>
        <v>18288</v>
      </c>
      <c r="E3324" s="844">
        <f>SUM(E3325:E3328)</f>
        <v>0</v>
      </c>
      <c r="F3324" s="844">
        <f>SUM(F3325:F3328)</f>
        <v>0</v>
      </c>
    </row>
    <row r="3325" spans="2:6" ht="13.5" thickBot="1" x14ac:dyDescent="0.25">
      <c r="B3325" s="879" t="s">
        <v>28</v>
      </c>
      <c r="C3325" s="844">
        <v>10000</v>
      </c>
      <c r="D3325" s="844">
        <v>18288</v>
      </c>
      <c r="E3325" s="844">
        <v>0</v>
      </c>
      <c r="F3325" s="844">
        <v>0</v>
      </c>
    </row>
    <row r="3326" spans="2:6" ht="13.5" thickBot="1" x14ac:dyDescent="0.25">
      <c r="B3326" s="879" t="s">
        <v>48</v>
      </c>
      <c r="C3326" s="844"/>
      <c r="D3326" s="844"/>
      <c r="E3326" s="844"/>
      <c r="F3326" s="844"/>
    </row>
    <row r="3327" spans="2:6" ht="13.5" thickBot="1" x14ac:dyDescent="0.25">
      <c r="B3327" s="879" t="s">
        <v>42</v>
      </c>
      <c r="C3327" s="844"/>
      <c r="D3327" s="844"/>
      <c r="E3327" s="844"/>
      <c r="F3327" s="844"/>
    </row>
    <row r="3328" spans="2:6" ht="13.5" thickBot="1" x14ac:dyDescent="0.25">
      <c r="B3328" s="906" t="s">
        <v>43</v>
      </c>
      <c r="C3328" s="908"/>
      <c r="D3328" s="908"/>
      <c r="E3328" s="908"/>
      <c r="F3328" s="908"/>
    </row>
    <row r="3329" spans="2:6" ht="13.5" thickBot="1" x14ac:dyDescent="0.25">
      <c r="B3329" s="909" t="s">
        <v>2176</v>
      </c>
      <c r="C3329" s="910">
        <f>C3325+C3319</f>
        <v>10000</v>
      </c>
      <c r="D3329" s="911">
        <f>D3325+D3319</f>
        <v>18288</v>
      </c>
      <c r="E3329" s="911">
        <f>E3325+E3319</f>
        <v>0</v>
      </c>
      <c r="F3329" s="911">
        <f>F3325+F3319</f>
        <v>0</v>
      </c>
    </row>
    <row r="3330" spans="2:6" ht="36.75" thickBot="1" x14ac:dyDescent="0.25">
      <c r="B3330" s="858" t="s">
        <v>2177</v>
      </c>
      <c r="C3330" s="899" t="s">
        <v>2178</v>
      </c>
      <c r="D3330" s="899" t="s">
        <v>2179</v>
      </c>
      <c r="E3330" s="936"/>
      <c r="F3330" s="936"/>
    </row>
    <row r="3331" spans="2:6" ht="58.5" customHeight="1" thickBot="1" x14ac:dyDescent="0.25">
      <c r="B3331" s="828" t="s">
        <v>9</v>
      </c>
      <c r="C3331" s="1316" t="s">
        <v>2180</v>
      </c>
      <c r="D3331" s="1317"/>
      <c r="E3331" s="1317"/>
      <c r="F3331" s="1318"/>
    </row>
    <row r="3332" spans="2:6" ht="13.5" thickBot="1" x14ac:dyDescent="0.25">
      <c r="B3332" s="828" t="s">
        <v>13</v>
      </c>
      <c r="C3332" s="1244" t="s">
        <v>2149</v>
      </c>
      <c r="D3332" s="1245"/>
      <c r="E3332" s="1245"/>
      <c r="F3332" s="1246"/>
    </row>
    <row r="3333" spans="2:6" x14ac:dyDescent="0.2">
      <c r="B3333" s="1236"/>
      <c r="C3333" s="836">
        <v>2019</v>
      </c>
      <c r="D3333" s="836">
        <v>2020</v>
      </c>
      <c r="E3333" s="836">
        <v>2021</v>
      </c>
      <c r="F3333" s="836">
        <v>2022</v>
      </c>
    </row>
    <row r="3334" spans="2:6" ht="13.5" thickBot="1" x14ac:dyDescent="0.25">
      <c r="B3334" s="1237"/>
      <c r="C3334" s="837" t="s">
        <v>5</v>
      </c>
      <c r="D3334" s="837" t="s">
        <v>6</v>
      </c>
      <c r="E3334" s="837" t="s">
        <v>6</v>
      </c>
      <c r="F3334" s="837" t="s">
        <v>6</v>
      </c>
    </row>
    <row r="3335" spans="2:6" ht="13.5" thickBot="1" x14ac:dyDescent="0.25">
      <c r="B3335" s="828" t="s">
        <v>8</v>
      </c>
      <c r="C3335" s="924">
        <v>1</v>
      </c>
      <c r="D3335" s="860">
        <v>0</v>
      </c>
      <c r="E3335" s="860"/>
      <c r="F3335" s="860"/>
    </row>
    <row r="3336" spans="2:6" ht="13.5" thickBot="1" x14ac:dyDescent="0.25">
      <c r="B3336" s="828" t="s">
        <v>14</v>
      </c>
      <c r="C3336" s="840">
        <v>9576</v>
      </c>
      <c r="D3336" s="839">
        <v>0</v>
      </c>
      <c r="E3336" s="839">
        <f>E3350</f>
        <v>0</v>
      </c>
      <c r="F3336" s="839">
        <f>F3350</f>
        <v>0</v>
      </c>
    </row>
    <row r="3337" spans="2:6" ht="13.5" thickBot="1" x14ac:dyDescent="0.25">
      <c r="B3337" s="828" t="s">
        <v>20</v>
      </c>
      <c r="C3337" s="839">
        <f>C3336/C3335</f>
        <v>9576</v>
      </c>
      <c r="D3337" s="839" t="e">
        <f>D3336/D3335</f>
        <v>#DIV/0!</v>
      </c>
      <c r="E3337" s="839" t="e">
        <f>E3336/E3335</f>
        <v>#DIV/0!</v>
      </c>
      <c r="F3337" s="839" t="e">
        <f>F3336/F3335</f>
        <v>#DIV/0!</v>
      </c>
    </row>
    <row r="3338" spans="2:6" ht="13.5" thickBot="1" x14ac:dyDescent="0.25">
      <c r="B3338" s="828" t="s">
        <v>15</v>
      </c>
      <c r="C3338" s="841" t="s">
        <v>19</v>
      </c>
      <c r="D3338" s="842">
        <f>D3335/C3335-1</f>
        <v>-1</v>
      </c>
      <c r="E3338" s="842" t="e">
        <f t="shared" ref="E3338:F3340" si="125">E3335/D3335-1</f>
        <v>#DIV/0!</v>
      </c>
      <c r="F3338" s="842" t="e">
        <f t="shared" si="125"/>
        <v>#DIV/0!</v>
      </c>
    </row>
    <row r="3339" spans="2:6" ht="13.5" thickBot="1" x14ac:dyDescent="0.25">
      <c r="B3339" s="828" t="s">
        <v>16</v>
      </c>
      <c r="C3339" s="841" t="s">
        <v>19</v>
      </c>
      <c r="D3339" s="842">
        <f>D3336/C3336-1</f>
        <v>-1</v>
      </c>
      <c r="E3339" s="842" t="e">
        <f t="shared" si="125"/>
        <v>#DIV/0!</v>
      </c>
      <c r="F3339" s="842" t="e">
        <f t="shared" si="125"/>
        <v>#DIV/0!</v>
      </c>
    </row>
    <row r="3340" spans="2:6" ht="13.5" thickBot="1" x14ac:dyDescent="0.25">
      <c r="B3340" s="828" t="s">
        <v>17</v>
      </c>
      <c r="C3340" s="841" t="s">
        <v>19</v>
      </c>
      <c r="D3340" s="842" t="e">
        <f>D3337/C3337-1</f>
        <v>#DIV/0!</v>
      </c>
      <c r="E3340" s="842" t="e">
        <f t="shared" si="125"/>
        <v>#DIV/0!</v>
      </c>
      <c r="F3340" s="842" t="e">
        <f t="shared" si="125"/>
        <v>#DIV/0!</v>
      </c>
    </row>
    <row r="3341" spans="2:6" ht="13.5" thickBot="1" x14ac:dyDescent="0.25">
      <c r="B3341" s="1286" t="s">
        <v>2181</v>
      </c>
      <c r="C3341" s="1287"/>
      <c r="D3341" s="1287"/>
      <c r="E3341" s="1287"/>
      <c r="F3341" s="1315"/>
    </row>
    <row r="3342" spans="2:6" x14ac:dyDescent="0.2">
      <c r="B3342" s="1236"/>
      <c r="C3342" s="836">
        <v>2019</v>
      </c>
      <c r="D3342" s="836">
        <v>2020</v>
      </c>
      <c r="E3342" s="836">
        <v>2021</v>
      </c>
      <c r="F3342" s="836">
        <v>2022</v>
      </c>
    </row>
    <row r="3343" spans="2:6" ht="13.5" thickBot="1" x14ac:dyDescent="0.25">
      <c r="B3343" s="1237"/>
      <c r="C3343" s="837" t="s">
        <v>5</v>
      </c>
      <c r="D3343" s="837" t="s">
        <v>6</v>
      </c>
      <c r="E3343" s="837" t="s">
        <v>6</v>
      </c>
      <c r="F3343" s="837" t="s">
        <v>6</v>
      </c>
    </row>
    <row r="3344" spans="2:6" ht="13.5" thickBot="1" x14ac:dyDescent="0.25">
      <c r="B3344" s="905" t="s">
        <v>59</v>
      </c>
      <c r="C3344" s="844"/>
      <c r="D3344" s="844"/>
      <c r="E3344" s="844"/>
      <c r="F3344" s="844"/>
    </row>
    <row r="3345" spans="2:6" ht="13.5" thickBot="1" x14ac:dyDescent="0.25">
      <c r="B3345" s="879" t="s">
        <v>28</v>
      </c>
      <c r="C3345" s="844"/>
      <c r="D3345" s="844"/>
      <c r="E3345" s="844"/>
      <c r="F3345" s="844"/>
    </row>
    <row r="3346" spans="2:6" ht="13.5" thickBot="1" x14ac:dyDescent="0.25">
      <c r="B3346" s="879" t="s">
        <v>48</v>
      </c>
      <c r="C3346" s="844"/>
      <c r="D3346" s="844"/>
      <c r="E3346" s="844"/>
      <c r="F3346" s="844"/>
    </row>
    <row r="3347" spans="2:6" ht="13.5" thickBot="1" x14ac:dyDescent="0.25">
      <c r="B3347" s="879" t="s">
        <v>42</v>
      </c>
      <c r="C3347" s="844"/>
      <c r="D3347" s="844"/>
      <c r="E3347" s="844"/>
      <c r="F3347" s="844"/>
    </row>
    <row r="3348" spans="2:6" ht="13.5" thickBot="1" x14ac:dyDescent="0.25">
      <c r="B3348" s="879" t="s">
        <v>43</v>
      </c>
      <c r="C3348" s="844"/>
      <c r="D3348" s="844"/>
      <c r="E3348" s="844"/>
      <c r="F3348" s="844"/>
    </row>
    <row r="3349" spans="2:6" ht="13.5" thickBot="1" x14ac:dyDescent="0.25">
      <c r="B3349" s="905" t="s">
        <v>61</v>
      </c>
      <c r="C3349" s="844">
        <f>SUM(C3350:C3353)</f>
        <v>9576</v>
      </c>
      <c r="D3349" s="844">
        <f>SUM(D3350:D3353)</f>
        <v>0</v>
      </c>
      <c r="E3349" s="844">
        <f>SUM(E3350:E3353)</f>
        <v>0</v>
      </c>
      <c r="F3349" s="844">
        <f>SUM(F3350:F3353)</f>
        <v>0</v>
      </c>
    </row>
    <row r="3350" spans="2:6" ht="13.5" thickBot="1" x14ac:dyDescent="0.25">
      <c r="B3350" s="879" t="s">
        <v>28</v>
      </c>
      <c r="C3350" s="844">
        <v>9576</v>
      </c>
      <c r="D3350" s="844">
        <v>0</v>
      </c>
      <c r="E3350" s="844">
        <v>0</v>
      </c>
      <c r="F3350" s="844">
        <v>0</v>
      </c>
    </row>
    <row r="3351" spans="2:6" ht="13.5" thickBot="1" x14ac:dyDescent="0.25">
      <c r="B3351" s="879" t="s">
        <v>48</v>
      </c>
      <c r="C3351" s="844"/>
      <c r="D3351" s="844"/>
      <c r="E3351" s="844"/>
      <c r="F3351" s="844"/>
    </row>
    <row r="3352" spans="2:6" ht="13.5" thickBot="1" x14ac:dyDescent="0.25">
      <c r="B3352" s="906" t="s">
        <v>42</v>
      </c>
      <c r="C3352" s="908"/>
      <c r="D3352" s="908"/>
      <c r="E3352" s="908"/>
      <c r="F3352" s="908"/>
    </row>
    <row r="3353" spans="2:6" ht="13.5" thickBot="1" x14ac:dyDescent="0.25">
      <c r="B3353" s="934" t="s">
        <v>43</v>
      </c>
      <c r="C3353" s="925"/>
      <c r="D3353" s="925"/>
      <c r="E3353" s="925"/>
      <c r="F3353" s="925"/>
    </row>
    <row r="3354" spans="2:6" ht="13.5" thickBot="1" x14ac:dyDescent="0.25">
      <c r="B3354" s="909" t="s">
        <v>2182</v>
      </c>
      <c r="C3354" s="910">
        <f>C3350+C3344</f>
        <v>9576</v>
      </c>
      <c r="D3354" s="911">
        <f>D3350+D3344</f>
        <v>0</v>
      </c>
      <c r="E3354" s="911">
        <f>E3350+E3344</f>
        <v>0</v>
      </c>
      <c r="F3354" s="911">
        <f>F3350+F3344</f>
        <v>0</v>
      </c>
    </row>
    <row r="3355" spans="2:6" ht="24.75" thickBot="1" x14ac:dyDescent="0.25">
      <c r="B3355" s="858" t="s">
        <v>2183</v>
      </c>
      <c r="C3355" s="899" t="s">
        <v>2184</v>
      </c>
      <c r="D3355" s="899" t="s">
        <v>2185</v>
      </c>
      <c r="E3355" s="936"/>
      <c r="F3355" s="936"/>
    </row>
    <row r="3356" spans="2:6" ht="47.25" customHeight="1" thickBot="1" x14ac:dyDescent="0.25">
      <c r="B3356" s="828" t="s">
        <v>9</v>
      </c>
      <c r="C3356" s="1316" t="s">
        <v>2186</v>
      </c>
      <c r="D3356" s="1317"/>
      <c r="E3356" s="1317"/>
      <c r="F3356" s="1318"/>
    </row>
    <row r="3357" spans="2:6" ht="13.5" thickBot="1" x14ac:dyDescent="0.25">
      <c r="B3357" s="828" t="s">
        <v>13</v>
      </c>
      <c r="C3357" s="1244" t="s">
        <v>67</v>
      </c>
      <c r="D3357" s="1245"/>
      <c r="E3357" s="1245"/>
      <c r="F3357" s="1246"/>
    </row>
    <row r="3358" spans="2:6" x14ac:dyDescent="0.2">
      <c r="B3358" s="1236"/>
      <c r="C3358" s="836">
        <v>2019</v>
      </c>
      <c r="D3358" s="836">
        <v>2020</v>
      </c>
      <c r="E3358" s="836">
        <v>2021</v>
      </c>
      <c r="F3358" s="836">
        <v>2022</v>
      </c>
    </row>
    <row r="3359" spans="2:6" ht="13.5" thickBot="1" x14ac:dyDescent="0.25">
      <c r="B3359" s="1237"/>
      <c r="C3359" s="837" t="s">
        <v>5</v>
      </c>
      <c r="D3359" s="837" t="s">
        <v>6</v>
      </c>
      <c r="E3359" s="837" t="s">
        <v>6</v>
      </c>
      <c r="F3359" s="837" t="s">
        <v>6</v>
      </c>
    </row>
    <row r="3360" spans="2:6" ht="13.5" thickBot="1" x14ac:dyDescent="0.25">
      <c r="B3360" s="828" t="s">
        <v>8</v>
      </c>
      <c r="C3360" s="860">
        <v>1</v>
      </c>
      <c r="D3360" s="860">
        <v>1</v>
      </c>
      <c r="E3360" s="860">
        <v>0</v>
      </c>
      <c r="F3360" s="860"/>
    </row>
    <row r="3361" spans="2:6" ht="13.5" thickBot="1" x14ac:dyDescent="0.25">
      <c r="B3361" s="828" t="s">
        <v>14</v>
      </c>
      <c r="C3361" s="840">
        <v>15000</v>
      </c>
      <c r="D3361" s="839">
        <v>17386</v>
      </c>
      <c r="E3361" s="839">
        <v>0</v>
      </c>
      <c r="F3361" s="839">
        <f>F3375</f>
        <v>0</v>
      </c>
    </row>
    <row r="3362" spans="2:6" ht="13.5" thickBot="1" x14ac:dyDescent="0.25">
      <c r="B3362" s="828" t="s">
        <v>20</v>
      </c>
      <c r="C3362" s="839">
        <f>C3361/C3360</f>
        <v>15000</v>
      </c>
      <c r="D3362" s="839">
        <f>D3361/D3360</f>
        <v>17386</v>
      </c>
      <c r="E3362" s="839" t="e">
        <f>E3361/E3360</f>
        <v>#DIV/0!</v>
      </c>
      <c r="F3362" s="839" t="e">
        <f>F3361/F3360</f>
        <v>#DIV/0!</v>
      </c>
    </row>
    <row r="3363" spans="2:6" ht="13.5" thickBot="1" x14ac:dyDescent="0.25">
      <c r="B3363" s="828" t="s">
        <v>15</v>
      </c>
      <c r="C3363" s="841" t="s">
        <v>19</v>
      </c>
      <c r="D3363" s="842">
        <f>D3360/C3360-1</f>
        <v>0</v>
      </c>
      <c r="E3363" s="842">
        <f t="shared" ref="E3363:F3365" si="126">E3360/D3360-1</f>
        <v>-1</v>
      </c>
      <c r="F3363" s="842" t="e">
        <f t="shared" si="126"/>
        <v>#DIV/0!</v>
      </c>
    </row>
    <row r="3364" spans="2:6" ht="13.5" thickBot="1" x14ac:dyDescent="0.25">
      <c r="B3364" s="828" t="s">
        <v>16</v>
      </c>
      <c r="C3364" s="841" t="s">
        <v>19</v>
      </c>
      <c r="D3364" s="842">
        <f>D3361/C3361-1</f>
        <v>0.15906666666666669</v>
      </c>
      <c r="E3364" s="842">
        <f t="shared" si="126"/>
        <v>-1</v>
      </c>
      <c r="F3364" s="842" t="e">
        <f t="shared" si="126"/>
        <v>#DIV/0!</v>
      </c>
    </row>
    <row r="3365" spans="2:6" ht="13.5" thickBot="1" x14ac:dyDescent="0.25">
      <c r="B3365" s="828" t="s">
        <v>17</v>
      </c>
      <c r="C3365" s="841" t="s">
        <v>19</v>
      </c>
      <c r="D3365" s="842">
        <f>D3362/C3362-1</f>
        <v>0.15906666666666669</v>
      </c>
      <c r="E3365" s="842" t="e">
        <f t="shared" si="126"/>
        <v>#DIV/0!</v>
      </c>
      <c r="F3365" s="842" t="e">
        <f t="shared" si="126"/>
        <v>#DIV/0!</v>
      </c>
    </row>
    <row r="3366" spans="2:6" ht="13.5" thickBot="1" x14ac:dyDescent="0.25">
      <c r="B3366" s="1247" t="s">
        <v>2187</v>
      </c>
      <c r="C3366" s="1248"/>
      <c r="D3366" s="1248"/>
      <c r="E3366" s="1248"/>
      <c r="F3366" s="1249"/>
    </row>
    <row r="3367" spans="2:6" x14ac:dyDescent="0.2">
      <c r="B3367" s="1236"/>
      <c r="C3367" s="836">
        <v>2019</v>
      </c>
      <c r="D3367" s="836">
        <v>2020</v>
      </c>
      <c r="E3367" s="836">
        <v>2021</v>
      </c>
      <c r="F3367" s="836">
        <v>2022</v>
      </c>
    </row>
    <row r="3368" spans="2:6" ht="13.5" thickBot="1" x14ac:dyDescent="0.25">
      <c r="B3368" s="1237"/>
      <c r="C3368" s="837" t="s">
        <v>5</v>
      </c>
      <c r="D3368" s="837" t="s">
        <v>6</v>
      </c>
      <c r="E3368" s="837" t="s">
        <v>6</v>
      </c>
      <c r="F3368" s="837" t="s">
        <v>6</v>
      </c>
    </row>
    <row r="3369" spans="2:6" ht="13.5" thickBot="1" x14ac:dyDescent="0.25">
      <c r="B3369" s="905" t="s">
        <v>59</v>
      </c>
      <c r="C3369" s="844"/>
      <c r="D3369" s="844"/>
      <c r="E3369" s="844"/>
      <c r="F3369" s="844"/>
    </row>
    <row r="3370" spans="2:6" ht="13.5" thickBot="1" x14ac:dyDescent="0.25">
      <c r="B3370" s="879" t="s">
        <v>28</v>
      </c>
      <c r="C3370" s="844"/>
      <c r="D3370" s="844"/>
      <c r="E3370" s="844"/>
      <c r="F3370" s="844"/>
    </row>
    <row r="3371" spans="2:6" ht="13.5" thickBot="1" x14ac:dyDescent="0.25">
      <c r="B3371" s="879" t="s">
        <v>48</v>
      </c>
      <c r="C3371" s="844"/>
      <c r="D3371" s="844"/>
      <c r="E3371" s="844"/>
      <c r="F3371" s="844"/>
    </row>
    <row r="3372" spans="2:6" ht="13.5" thickBot="1" x14ac:dyDescent="0.25">
      <c r="B3372" s="879" t="s">
        <v>42</v>
      </c>
      <c r="C3372" s="844"/>
      <c r="D3372" s="844"/>
      <c r="E3372" s="844"/>
      <c r="F3372" s="844"/>
    </row>
    <row r="3373" spans="2:6" ht="13.5" thickBot="1" x14ac:dyDescent="0.25">
      <c r="B3373" s="879" t="s">
        <v>43</v>
      </c>
      <c r="C3373" s="844"/>
      <c r="D3373" s="844"/>
      <c r="E3373" s="844"/>
      <c r="F3373" s="844"/>
    </row>
    <row r="3374" spans="2:6" ht="13.5" thickBot="1" x14ac:dyDescent="0.25">
      <c r="B3374" s="905" t="s">
        <v>61</v>
      </c>
      <c r="C3374" s="844">
        <f>SUM(C3375:C3378)</f>
        <v>15000</v>
      </c>
      <c r="D3374" s="844">
        <f>SUM(D3375:D3378)</f>
        <v>17386</v>
      </c>
      <c r="E3374" s="844">
        <f>SUM(E3375:E3378)</f>
        <v>0</v>
      </c>
      <c r="F3374" s="844">
        <f>SUM(F3375:F3378)</f>
        <v>0</v>
      </c>
    </row>
    <row r="3375" spans="2:6" ht="13.5" thickBot="1" x14ac:dyDescent="0.25">
      <c r="B3375" s="879" t="s">
        <v>28</v>
      </c>
      <c r="C3375" s="844">
        <v>15000</v>
      </c>
      <c r="D3375" s="844">
        <v>17386</v>
      </c>
      <c r="E3375" s="844">
        <v>0</v>
      </c>
      <c r="F3375" s="844">
        <v>0</v>
      </c>
    </row>
    <row r="3376" spans="2:6" ht="13.5" thickBot="1" x14ac:dyDescent="0.25">
      <c r="B3376" s="879" t="s">
        <v>48</v>
      </c>
      <c r="C3376" s="846"/>
      <c r="D3376" s="844"/>
      <c r="E3376" s="844"/>
      <c r="F3376" s="844"/>
    </row>
    <row r="3377" spans="2:6" ht="13.5" thickBot="1" x14ac:dyDescent="0.25">
      <c r="B3377" s="879" t="s">
        <v>42</v>
      </c>
      <c r="C3377" s="846"/>
      <c r="D3377" s="844"/>
      <c r="E3377" s="844"/>
      <c r="F3377" s="844"/>
    </row>
    <row r="3378" spans="2:6" ht="13.5" thickBot="1" x14ac:dyDescent="0.25">
      <c r="B3378" s="906" t="s">
        <v>43</v>
      </c>
      <c r="C3378" s="907"/>
      <c r="D3378" s="908"/>
      <c r="E3378" s="908"/>
      <c r="F3378" s="908"/>
    </row>
    <row r="3379" spans="2:6" ht="13.5" thickBot="1" x14ac:dyDescent="0.25">
      <c r="B3379" s="909" t="s">
        <v>2188</v>
      </c>
      <c r="C3379" s="910">
        <f>C3375+C3369</f>
        <v>15000</v>
      </c>
      <c r="D3379" s="911">
        <f>D3375+D3369</f>
        <v>17386</v>
      </c>
      <c r="E3379" s="911">
        <f>E3375+E3369</f>
        <v>0</v>
      </c>
      <c r="F3379" s="911">
        <f>F3375+F3369</f>
        <v>0</v>
      </c>
    </row>
    <row r="3380" spans="2:6" ht="24.75" thickBot="1" x14ac:dyDescent="0.25">
      <c r="B3380" s="858" t="s">
        <v>2189</v>
      </c>
      <c r="C3380" s="899" t="s">
        <v>2190</v>
      </c>
      <c r="D3380" s="899"/>
      <c r="E3380" s="936"/>
      <c r="F3380" s="936"/>
    </row>
    <row r="3381" spans="2:6" ht="40.5" customHeight="1" thickBot="1" x14ac:dyDescent="0.25">
      <c r="B3381" s="828" t="s">
        <v>9</v>
      </c>
      <c r="C3381" s="1316" t="s">
        <v>2186</v>
      </c>
      <c r="D3381" s="1317"/>
      <c r="E3381" s="1317"/>
      <c r="F3381" s="1318"/>
    </row>
    <row r="3382" spans="2:6" ht="13.5" thickBot="1" x14ac:dyDescent="0.25">
      <c r="B3382" s="828" t="s">
        <v>13</v>
      </c>
      <c r="C3382" s="1244" t="s">
        <v>67</v>
      </c>
      <c r="D3382" s="1245"/>
      <c r="E3382" s="1245"/>
      <c r="F3382" s="1246"/>
    </row>
    <row r="3383" spans="2:6" x14ac:dyDescent="0.2">
      <c r="B3383" s="1236"/>
      <c r="C3383" s="836">
        <v>2019</v>
      </c>
      <c r="D3383" s="836">
        <v>2020</v>
      </c>
      <c r="E3383" s="836">
        <v>2021</v>
      </c>
      <c r="F3383" s="836">
        <v>2022</v>
      </c>
    </row>
    <row r="3384" spans="2:6" ht="13.5" thickBot="1" x14ac:dyDescent="0.25">
      <c r="B3384" s="1237"/>
      <c r="C3384" s="837" t="s">
        <v>5</v>
      </c>
      <c r="D3384" s="837" t="s">
        <v>6</v>
      </c>
      <c r="E3384" s="837" t="s">
        <v>6</v>
      </c>
      <c r="F3384" s="837" t="s">
        <v>6</v>
      </c>
    </row>
    <row r="3385" spans="2:6" ht="13.5" thickBot="1" x14ac:dyDescent="0.25">
      <c r="B3385" s="828" t="s">
        <v>8</v>
      </c>
      <c r="C3385" s="860">
        <v>0</v>
      </c>
      <c r="D3385" s="860">
        <v>1</v>
      </c>
      <c r="E3385" s="860">
        <v>0</v>
      </c>
      <c r="F3385" s="860"/>
    </row>
    <row r="3386" spans="2:6" ht="13.5" thickBot="1" x14ac:dyDescent="0.25">
      <c r="B3386" s="828" t="s">
        <v>14</v>
      </c>
      <c r="C3386" s="840">
        <v>0</v>
      </c>
      <c r="D3386" s="839">
        <v>8000</v>
      </c>
      <c r="E3386" s="839">
        <v>0</v>
      </c>
      <c r="F3386" s="839">
        <f>F3400</f>
        <v>0</v>
      </c>
    </row>
    <row r="3387" spans="2:6" ht="13.5" thickBot="1" x14ac:dyDescent="0.25">
      <c r="B3387" s="828" t="s">
        <v>20</v>
      </c>
      <c r="C3387" s="839" t="e">
        <f>C3386/C3385</f>
        <v>#DIV/0!</v>
      </c>
      <c r="D3387" s="839">
        <f>D3386/D3385</f>
        <v>8000</v>
      </c>
      <c r="E3387" s="839" t="e">
        <f>E3386/E3385</f>
        <v>#DIV/0!</v>
      </c>
      <c r="F3387" s="839" t="e">
        <f>F3386/F3385</f>
        <v>#DIV/0!</v>
      </c>
    </row>
    <row r="3388" spans="2:6" ht="13.5" thickBot="1" x14ac:dyDescent="0.25">
      <c r="B3388" s="828" t="s">
        <v>15</v>
      </c>
      <c r="C3388" s="841" t="s">
        <v>19</v>
      </c>
      <c r="D3388" s="842" t="e">
        <f>D3385/C3385-1</f>
        <v>#DIV/0!</v>
      </c>
      <c r="E3388" s="842">
        <f t="shared" ref="E3388:F3390" si="127">E3385/D3385-1</f>
        <v>-1</v>
      </c>
      <c r="F3388" s="842" t="e">
        <f t="shared" si="127"/>
        <v>#DIV/0!</v>
      </c>
    </row>
    <row r="3389" spans="2:6" ht="13.5" thickBot="1" x14ac:dyDescent="0.25">
      <c r="B3389" s="828" t="s">
        <v>16</v>
      </c>
      <c r="C3389" s="841" t="s">
        <v>19</v>
      </c>
      <c r="D3389" s="842" t="e">
        <f>D3386/C3386-1</f>
        <v>#DIV/0!</v>
      </c>
      <c r="E3389" s="842">
        <f t="shared" si="127"/>
        <v>-1</v>
      </c>
      <c r="F3389" s="842" t="e">
        <f t="shared" si="127"/>
        <v>#DIV/0!</v>
      </c>
    </row>
    <row r="3390" spans="2:6" ht="13.5" thickBot="1" x14ac:dyDescent="0.25">
      <c r="B3390" s="828" t="s">
        <v>17</v>
      </c>
      <c r="C3390" s="841" t="s">
        <v>19</v>
      </c>
      <c r="D3390" s="842" t="e">
        <f>D3387/C3387-1</f>
        <v>#DIV/0!</v>
      </c>
      <c r="E3390" s="842" t="e">
        <f t="shared" si="127"/>
        <v>#DIV/0!</v>
      </c>
      <c r="F3390" s="842" t="e">
        <f t="shared" si="127"/>
        <v>#DIV/0!</v>
      </c>
    </row>
    <row r="3391" spans="2:6" ht="13.5" thickBot="1" x14ac:dyDescent="0.25">
      <c r="B3391" s="1247" t="s">
        <v>2191</v>
      </c>
      <c r="C3391" s="1248"/>
      <c r="D3391" s="1248"/>
      <c r="E3391" s="1248"/>
      <c r="F3391" s="1249"/>
    </row>
    <row r="3392" spans="2:6" x14ac:dyDescent="0.2">
      <c r="B3392" s="1236"/>
      <c r="C3392" s="836">
        <v>2019</v>
      </c>
      <c r="D3392" s="836">
        <v>2020</v>
      </c>
      <c r="E3392" s="836">
        <v>2021</v>
      </c>
      <c r="F3392" s="836">
        <v>2022</v>
      </c>
    </row>
    <row r="3393" spans="2:6" ht="13.5" thickBot="1" x14ac:dyDescent="0.25">
      <c r="B3393" s="1237"/>
      <c r="C3393" s="837" t="s">
        <v>5</v>
      </c>
      <c r="D3393" s="837" t="s">
        <v>6</v>
      </c>
      <c r="E3393" s="837" t="s">
        <v>6</v>
      </c>
      <c r="F3393" s="837" t="s">
        <v>6</v>
      </c>
    </row>
    <row r="3394" spans="2:6" ht="13.5" thickBot="1" x14ac:dyDescent="0.25">
      <c r="B3394" s="905" t="s">
        <v>59</v>
      </c>
      <c r="C3394" s="844"/>
      <c r="D3394" s="844"/>
      <c r="E3394" s="844"/>
      <c r="F3394" s="844"/>
    </row>
    <row r="3395" spans="2:6" ht="13.5" thickBot="1" x14ac:dyDescent="0.25">
      <c r="B3395" s="879" t="s">
        <v>28</v>
      </c>
      <c r="C3395" s="844"/>
      <c r="D3395" s="844"/>
      <c r="E3395" s="844"/>
      <c r="F3395" s="844"/>
    </row>
    <row r="3396" spans="2:6" ht="13.5" thickBot="1" x14ac:dyDescent="0.25">
      <c r="B3396" s="879" t="s">
        <v>48</v>
      </c>
      <c r="C3396" s="844"/>
      <c r="D3396" s="844"/>
      <c r="E3396" s="844"/>
      <c r="F3396" s="844"/>
    </row>
    <row r="3397" spans="2:6" ht="13.5" thickBot="1" x14ac:dyDescent="0.25">
      <c r="B3397" s="879" t="s">
        <v>42</v>
      </c>
      <c r="C3397" s="844"/>
      <c r="D3397" s="844"/>
      <c r="E3397" s="844"/>
      <c r="F3397" s="844"/>
    </row>
    <row r="3398" spans="2:6" ht="13.5" thickBot="1" x14ac:dyDescent="0.25">
      <c r="B3398" s="879" t="s">
        <v>43</v>
      </c>
      <c r="C3398" s="844"/>
      <c r="D3398" s="844"/>
      <c r="E3398" s="844"/>
      <c r="F3398" s="844"/>
    </row>
    <row r="3399" spans="2:6" ht="13.5" thickBot="1" x14ac:dyDescent="0.25">
      <c r="B3399" s="905" t="s">
        <v>61</v>
      </c>
      <c r="C3399" s="844">
        <f>SUM(C3400:C3403)</f>
        <v>0</v>
      </c>
      <c r="D3399" s="844">
        <f>SUM(D3400:D3403)</f>
        <v>8000</v>
      </c>
      <c r="E3399" s="844">
        <f>SUM(E3400:E3403)</f>
        <v>0</v>
      </c>
      <c r="F3399" s="844">
        <f>SUM(F3400:F3403)</f>
        <v>0</v>
      </c>
    </row>
    <row r="3400" spans="2:6" ht="13.5" thickBot="1" x14ac:dyDescent="0.25">
      <c r="B3400" s="879" t="s">
        <v>28</v>
      </c>
      <c r="C3400" s="844">
        <v>0</v>
      </c>
      <c r="D3400" s="844">
        <v>8000</v>
      </c>
      <c r="E3400" s="844">
        <v>0</v>
      </c>
      <c r="F3400" s="844">
        <v>0</v>
      </c>
    </row>
    <row r="3401" spans="2:6" ht="13.5" thickBot="1" x14ac:dyDescent="0.25">
      <c r="B3401" s="879" t="s">
        <v>48</v>
      </c>
      <c r="C3401" s="846"/>
      <c r="D3401" s="844"/>
      <c r="E3401" s="844"/>
      <c r="F3401" s="844"/>
    </row>
    <row r="3402" spans="2:6" ht="13.5" thickBot="1" x14ac:dyDescent="0.25">
      <c r="B3402" s="879" t="s">
        <v>42</v>
      </c>
      <c r="C3402" s="846"/>
      <c r="D3402" s="844"/>
      <c r="E3402" s="844"/>
      <c r="F3402" s="844"/>
    </row>
    <row r="3403" spans="2:6" ht="13.5" thickBot="1" x14ac:dyDescent="0.25">
      <c r="B3403" s="906" t="s">
        <v>43</v>
      </c>
      <c r="C3403" s="907"/>
      <c r="D3403" s="908"/>
      <c r="E3403" s="908"/>
      <c r="F3403" s="908"/>
    </row>
    <row r="3404" spans="2:6" ht="13.5" thickBot="1" x14ac:dyDescent="0.25">
      <c r="B3404" s="909" t="s">
        <v>2192</v>
      </c>
      <c r="C3404" s="910">
        <f>C3400+C3394</f>
        <v>0</v>
      </c>
      <c r="D3404" s="911">
        <f>D3400+D3394</f>
        <v>8000</v>
      </c>
      <c r="E3404" s="911">
        <f>E3400+E3394</f>
        <v>0</v>
      </c>
      <c r="F3404" s="911">
        <f>F3400+F3394</f>
        <v>0</v>
      </c>
    </row>
    <row r="3405" spans="2:6" ht="24.75" thickBot="1" x14ac:dyDescent="0.25">
      <c r="B3405" s="858" t="s">
        <v>2193</v>
      </c>
      <c r="C3405" s="899" t="s">
        <v>2194</v>
      </c>
      <c r="D3405" s="899"/>
      <c r="E3405" s="936"/>
      <c r="F3405" s="936"/>
    </row>
    <row r="3406" spans="2:6" ht="39" customHeight="1" thickBot="1" x14ac:dyDescent="0.25">
      <c r="B3406" s="828" t="s">
        <v>9</v>
      </c>
      <c r="C3406" s="1316" t="s">
        <v>2195</v>
      </c>
      <c r="D3406" s="1317"/>
      <c r="E3406" s="1317"/>
      <c r="F3406" s="1318"/>
    </row>
    <row r="3407" spans="2:6" ht="13.5" thickBot="1" x14ac:dyDescent="0.25">
      <c r="B3407" s="828" t="s">
        <v>13</v>
      </c>
      <c r="C3407" s="1244" t="s">
        <v>67</v>
      </c>
      <c r="D3407" s="1245"/>
      <c r="E3407" s="1245"/>
      <c r="F3407" s="1246"/>
    </row>
    <row r="3408" spans="2:6" x14ac:dyDescent="0.2">
      <c r="B3408" s="1236"/>
      <c r="C3408" s="836">
        <v>2019</v>
      </c>
      <c r="D3408" s="836">
        <v>2020</v>
      </c>
      <c r="E3408" s="836">
        <v>2021</v>
      </c>
      <c r="F3408" s="836">
        <v>2022</v>
      </c>
    </row>
    <row r="3409" spans="2:6" ht="13.5" thickBot="1" x14ac:dyDescent="0.25">
      <c r="B3409" s="1237"/>
      <c r="C3409" s="837" t="s">
        <v>5</v>
      </c>
      <c r="D3409" s="837" t="s">
        <v>6</v>
      </c>
      <c r="E3409" s="837" t="s">
        <v>6</v>
      </c>
      <c r="F3409" s="837" t="s">
        <v>6</v>
      </c>
    </row>
    <row r="3410" spans="2:6" ht="13.5" thickBot="1" x14ac:dyDescent="0.25">
      <c r="B3410" s="828" t="s">
        <v>8</v>
      </c>
      <c r="C3410" s="860">
        <v>0</v>
      </c>
      <c r="D3410" s="860">
        <v>1</v>
      </c>
      <c r="E3410" s="860">
        <v>0</v>
      </c>
      <c r="F3410" s="860"/>
    </row>
    <row r="3411" spans="2:6" ht="13.5" thickBot="1" x14ac:dyDescent="0.25">
      <c r="B3411" s="828" t="s">
        <v>14</v>
      </c>
      <c r="C3411" s="840">
        <v>0</v>
      </c>
      <c r="D3411" s="839">
        <v>34000</v>
      </c>
      <c r="E3411" s="839">
        <v>0</v>
      </c>
      <c r="F3411" s="839">
        <f>F3425</f>
        <v>0</v>
      </c>
    </row>
    <row r="3412" spans="2:6" ht="13.5" thickBot="1" x14ac:dyDescent="0.25">
      <c r="B3412" s="828" t="s">
        <v>20</v>
      </c>
      <c r="C3412" s="839" t="e">
        <f>C3411/C3410</f>
        <v>#DIV/0!</v>
      </c>
      <c r="D3412" s="839">
        <f>D3411/D3410</f>
        <v>34000</v>
      </c>
      <c r="E3412" s="839" t="e">
        <f>E3411/E3410</f>
        <v>#DIV/0!</v>
      </c>
      <c r="F3412" s="839" t="e">
        <f>F3411/F3410</f>
        <v>#DIV/0!</v>
      </c>
    </row>
    <row r="3413" spans="2:6" ht="13.5" thickBot="1" x14ac:dyDescent="0.25">
      <c r="B3413" s="828" t="s">
        <v>15</v>
      </c>
      <c r="C3413" s="841" t="s">
        <v>19</v>
      </c>
      <c r="D3413" s="842" t="e">
        <f>D3410/C3410-1</f>
        <v>#DIV/0!</v>
      </c>
      <c r="E3413" s="842">
        <f t="shared" ref="E3413:F3415" si="128">E3410/D3410-1</f>
        <v>-1</v>
      </c>
      <c r="F3413" s="842" t="e">
        <f t="shared" si="128"/>
        <v>#DIV/0!</v>
      </c>
    </row>
    <row r="3414" spans="2:6" ht="13.5" thickBot="1" x14ac:dyDescent="0.25">
      <c r="B3414" s="828" t="s">
        <v>16</v>
      </c>
      <c r="C3414" s="841" t="s">
        <v>19</v>
      </c>
      <c r="D3414" s="842" t="e">
        <f>D3411/C3411-1</f>
        <v>#DIV/0!</v>
      </c>
      <c r="E3414" s="842">
        <f t="shared" si="128"/>
        <v>-1</v>
      </c>
      <c r="F3414" s="842" t="e">
        <f t="shared" si="128"/>
        <v>#DIV/0!</v>
      </c>
    </row>
    <row r="3415" spans="2:6" ht="13.5" thickBot="1" x14ac:dyDescent="0.25">
      <c r="B3415" s="828" t="s">
        <v>17</v>
      </c>
      <c r="C3415" s="841" t="s">
        <v>19</v>
      </c>
      <c r="D3415" s="842" t="e">
        <f>D3412/C3412-1</f>
        <v>#DIV/0!</v>
      </c>
      <c r="E3415" s="842" t="e">
        <f t="shared" si="128"/>
        <v>#DIV/0!</v>
      </c>
      <c r="F3415" s="842" t="e">
        <f t="shared" si="128"/>
        <v>#DIV/0!</v>
      </c>
    </row>
    <row r="3416" spans="2:6" ht="13.5" thickBot="1" x14ac:dyDescent="0.25">
      <c r="B3416" s="1247" t="s">
        <v>2196</v>
      </c>
      <c r="C3416" s="1248"/>
      <c r="D3416" s="1248"/>
      <c r="E3416" s="1248"/>
      <c r="F3416" s="1249"/>
    </row>
    <row r="3417" spans="2:6" x14ac:dyDescent="0.2">
      <c r="B3417" s="1236"/>
      <c r="C3417" s="836">
        <v>2019</v>
      </c>
      <c r="D3417" s="836">
        <v>2020</v>
      </c>
      <c r="E3417" s="836">
        <v>2021</v>
      </c>
      <c r="F3417" s="836">
        <v>2022</v>
      </c>
    </row>
    <row r="3418" spans="2:6" ht="13.5" thickBot="1" x14ac:dyDescent="0.25">
      <c r="B3418" s="1237"/>
      <c r="C3418" s="837" t="s">
        <v>5</v>
      </c>
      <c r="D3418" s="837" t="s">
        <v>6</v>
      </c>
      <c r="E3418" s="837" t="s">
        <v>6</v>
      </c>
      <c r="F3418" s="837" t="s">
        <v>6</v>
      </c>
    </row>
    <row r="3419" spans="2:6" ht="13.5" thickBot="1" x14ac:dyDescent="0.25">
      <c r="B3419" s="905" t="s">
        <v>59</v>
      </c>
      <c r="C3419" s="844"/>
      <c r="D3419" s="844"/>
      <c r="E3419" s="844"/>
      <c r="F3419" s="844"/>
    </row>
    <row r="3420" spans="2:6" ht="13.5" thickBot="1" x14ac:dyDescent="0.25">
      <c r="B3420" s="879" t="s">
        <v>28</v>
      </c>
      <c r="C3420" s="844"/>
      <c r="D3420" s="844"/>
      <c r="E3420" s="844"/>
      <c r="F3420" s="844"/>
    </row>
    <row r="3421" spans="2:6" ht="13.5" thickBot="1" x14ac:dyDescent="0.25">
      <c r="B3421" s="879" t="s">
        <v>48</v>
      </c>
      <c r="C3421" s="844"/>
      <c r="D3421" s="844"/>
      <c r="E3421" s="844"/>
      <c r="F3421" s="844"/>
    </row>
    <row r="3422" spans="2:6" ht="13.5" thickBot="1" x14ac:dyDescent="0.25">
      <c r="B3422" s="879" t="s">
        <v>42</v>
      </c>
      <c r="C3422" s="844"/>
      <c r="D3422" s="844"/>
      <c r="E3422" s="844"/>
      <c r="F3422" s="844"/>
    </row>
    <row r="3423" spans="2:6" ht="13.5" thickBot="1" x14ac:dyDescent="0.25">
      <c r="B3423" s="879" t="s">
        <v>43</v>
      </c>
      <c r="C3423" s="844"/>
      <c r="D3423" s="844"/>
      <c r="E3423" s="844"/>
      <c r="F3423" s="844"/>
    </row>
    <row r="3424" spans="2:6" ht="13.5" thickBot="1" x14ac:dyDescent="0.25">
      <c r="B3424" s="905" t="s">
        <v>61</v>
      </c>
      <c r="C3424" s="844">
        <f>SUM(C3425:C3428)</f>
        <v>0</v>
      </c>
      <c r="D3424" s="844">
        <f>SUM(D3425:D3428)</f>
        <v>34000</v>
      </c>
      <c r="E3424" s="844">
        <f>SUM(E3425:E3428)</f>
        <v>0</v>
      </c>
      <c r="F3424" s="844">
        <f>SUM(F3425:F3428)</f>
        <v>0</v>
      </c>
    </row>
    <row r="3425" spans="2:6" ht="13.5" thickBot="1" x14ac:dyDescent="0.25">
      <c r="B3425" s="879" t="s">
        <v>28</v>
      </c>
      <c r="C3425" s="844">
        <v>0</v>
      </c>
      <c r="D3425" s="844">
        <v>34000</v>
      </c>
      <c r="E3425" s="844">
        <v>0</v>
      </c>
      <c r="F3425" s="844">
        <v>0</v>
      </c>
    </row>
    <row r="3426" spans="2:6" ht="13.5" thickBot="1" x14ac:dyDescent="0.25">
      <c r="B3426" s="879" t="s">
        <v>48</v>
      </c>
      <c r="C3426" s="846"/>
      <c r="D3426" s="844"/>
      <c r="E3426" s="844"/>
      <c r="F3426" s="844"/>
    </row>
    <row r="3427" spans="2:6" ht="13.5" thickBot="1" x14ac:dyDescent="0.25">
      <c r="B3427" s="879" t="s">
        <v>42</v>
      </c>
      <c r="C3427" s="846"/>
      <c r="D3427" s="844"/>
      <c r="E3427" s="844"/>
      <c r="F3427" s="844"/>
    </row>
    <row r="3428" spans="2:6" ht="13.5" thickBot="1" x14ac:dyDescent="0.25">
      <c r="B3428" s="906" t="s">
        <v>43</v>
      </c>
      <c r="C3428" s="907"/>
      <c r="D3428" s="908"/>
      <c r="E3428" s="908"/>
      <c r="F3428" s="908"/>
    </row>
    <row r="3429" spans="2:6" ht="13.5" thickBot="1" x14ac:dyDescent="0.25">
      <c r="B3429" s="909" t="s">
        <v>2197</v>
      </c>
      <c r="C3429" s="910">
        <f>C3425+C3419</f>
        <v>0</v>
      </c>
      <c r="D3429" s="911">
        <f>D3425+D3419</f>
        <v>34000</v>
      </c>
      <c r="E3429" s="911">
        <f>E3425+E3419</f>
        <v>0</v>
      </c>
      <c r="F3429" s="911">
        <f>F3425+F3419</f>
        <v>0</v>
      </c>
    </row>
    <row r="3430" spans="2:6" ht="36.75" thickBot="1" x14ac:dyDescent="0.25">
      <c r="B3430" s="858" t="s">
        <v>2198</v>
      </c>
      <c r="C3430" s="899" t="s">
        <v>2199</v>
      </c>
      <c r="D3430" s="899" t="s">
        <v>2200</v>
      </c>
      <c r="E3430" s="899"/>
      <c r="F3430" s="936"/>
    </row>
    <row r="3431" spans="2:6" ht="13.5" thickBot="1" x14ac:dyDescent="0.25">
      <c r="B3431" s="828" t="s">
        <v>9</v>
      </c>
      <c r="C3431" s="1332" t="s">
        <v>2201</v>
      </c>
      <c r="D3431" s="1333"/>
      <c r="E3431" s="1333"/>
      <c r="F3431" s="1334"/>
    </row>
    <row r="3432" spans="2:6" ht="13.5" thickBot="1" x14ac:dyDescent="0.25">
      <c r="B3432" s="828" t="s">
        <v>13</v>
      </c>
      <c r="C3432" s="1244" t="s">
        <v>67</v>
      </c>
      <c r="D3432" s="1245"/>
      <c r="E3432" s="1245"/>
      <c r="F3432" s="1246"/>
    </row>
    <row r="3433" spans="2:6" x14ac:dyDescent="0.2">
      <c r="B3433" s="1236"/>
      <c r="C3433" s="836">
        <v>2019</v>
      </c>
      <c r="D3433" s="836">
        <v>2020</v>
      </c>
      <c r="E3433" s="836">
        <v>2021</v>
      </c>
      <c r="F3433" s="836">
        <v>2022</v>
      </c>
    </row>
    <row r="3434" spans="2:6" ht="13.5" thickBot="1" x14ac:dyDescent="0.25">
      <c r="B3434" s="1237"/>
      <c r="C3434" s="837" t="s">
        <v>5</v>
      </c>
      <c r="D3434" s="837" t="s">
        <v>6</v>
      </c>
      <c r="E3434" s="837" t="s">
        <v>6</v>
      </c>
      <c r="F3434" s="837" t="s">
        <v>6</v>
      </c>
    </row>
    <row r="3435" spans="2:6" ht="13.5" thickBot="1" x14ac:dyDescent="0.25">
      <c r="B3435" s="828" t="s">
        <v>8</v>
      </c>
      <c r="C3435" s="860">
        <v>1</v>
      </c>
      <c r="D3435" s="860"/>
      <c r="E3435" s="860"/>
      <c r="F3435" s="860"/>
    </row>
    <row r="3436" spans="2:6" ht="13.5" thickBot="1" x14ac:dyDescent="0.25">
      <c r="B3436" s="828" t="s">
        <v>14</v>
      </c>
      <c r="C3436" s="840">
        <v>2039</v>
      </c>
      <c r="D3436" s="839"/>
      <c r="E3436" s="839">
        <f>E3450</f>
        <v>0</v>
      </c>
      <c r="F3436" s="839">
        <f>F3450</f>
        <v>0</v>
      </c>
    </row>
    <row r="3437" spans="2:6" ht="13.5" thickBot="1" x14ac:dyDescent="0.25">
      <c r="B3437" s="828" t="s">
        <v>20</v>
      </c>
      <c r="C3437" s="839">
        <f>C3436/C3435</f>
        <v>2039</v>
      </c>
      <c r="D3437" s="839" t="e">
        <f>D3436/D3435</f>
        <v>#DIV/0!</v>
      </c>
      <c r="E3437" s="839" t="e">
        <f>E3436/E3435</f>
        <v>#DIV/0!</v>
      </c>
      <c r="F3437" s="839" t="e">
        <f>F3436/F3435</f>
        <v>#DIV/0!</v>
      </c>
    </row>
    <row r="3438" spans="2:6" ht="13.5" thickBot="1" x14ac:dyDescent="0.25">
      <c r="B3438" s="828" t="s">
        <v>15</v>
      </c>
      <c r="C3438" s="841" t="s">
        <v>19</v>
      </c>
      <c r="D3438" s="842">
        <f>D3435/C3435-1</f>
        <v>-1</v>
      </c>
      <c r="E3438" s="842" t="e">
        <f t="shared" ref="E3438:F3440" si="129">E3435/D3435-1</f>
        <v>#DIV/0!</v>
      </c>
      <c r="F3438" s="842" t="e">
        <f t="shared" si="129"/>
        <v>#DIV/0!</v>
      </c>
    </row>
    <row r="3439" spans="2:6" ht="13.5" thickBot="1" x14ac:dyDescent="0.25">
      <c r="B3439" s="828" t="s">
        <v>16</v>
      </c>
      <c r="C3439" s="841" t="s">
        <v>19</v>
      </c>
      <c r="D3439" s="842">
        <f>D3436/C3436-1</f>
        <v>-1</v>
      </c>
      <c r="E3439" s="842" t="e">
        <f t="shared" si="129"/>
        <v>#DIV/0!</v>
      </c>
      <c r="F3439" s="842" t="e">
        <f t="shared" si="129"/>
        <v>#DIV/0!</v>
      </c>
    </row>
    <row r="3440" spans="2:6" ht="13.5" thickBot="1" x14ac:dyDescent="0.25">
      <c r="B3440" s="828" t="s">
        <v>17</v>
      </c>
      <c r="C3440" s="841" t="s">
        <v>19</v>
      </c>
      <c r="D3440" s="842" t="e">
        <f>D3437/C3437-1</f>
        <v>#DIV/0!</v>
      </c>
      <c r="E3440" s="842" t="e">
        <f t="shared" si="129"/>
        <v>#DIV/0!</v>
      </c>
      <c r="F3440" s="842" t="e">
        <f t="shared" si="129"/>
        <v>#DIV/0!</v>
      </c>
    </row>
    <row r="3441" spans="2:6" ht="13.5" thickBot="1" x14ac:dyDescent="0.25">
      <c r="B3441" s="1247" t="s">
        <v>2202</v>
      </c>
      <c r="C3441" s="1248"/>
      <c r="D3441" s="1248"/>
      <c r="E3441" s="1248"/>
      <c r="F3441" s="1249"/>
    </row>
    <row r="3442" spans="2:6" x14ac:dyDescent="0.2">
      <c r="B3442" s="1236"/>
      <c r="C3442" s="836">
        <v>2019</v>
      </c>
      <c r="D3442" s="836">
        <v>2020</v>
      </c>
      <c r="E3442" s="836">
        <v>2021</v>
      </c>
      <c r="F3442" s="836">
        <v>2022</v>
      </c>
    </row>
    <row r="3443" spans="2:6" ht="13.5" thickBot="1" x14ac:dyDescent="0.25">
      <c r="B3443" s="1237"/>
      <c r="C3443" s="837" t="s">
        <v>5</v>
      </c>
      <c r="D3443" s="837" t="s">
        <v>6</v>
      </c>
      <c r="E3443" s="837" t="s">
        <v>6</v>
      </c>
      <c r="F3443" s="837" t="s">
        <v>6</v>
      </c>
    </row>
    <row r="3444" spans="2:6" ht="13.5" thickBot="1" x14ac:dyDescent="0.25">
      <c r="B3444" s="905" t="s">
        <v>59</v>
      </c>
      <c r="C3444" s="844"/>
      <c r="D3444" s="844"/>
      <c r="E3444" s="844"/>
      <c r="F3444" s="844"/>
    </row>
    <row r="3445" spans="2:6" ht="13.5" thickBot="1" x14ac:dyDescent="0.25">
      <c r="B3445" s="879" t="s">
        <v>28</v>
      </c>
      <c r="C3445" s="844"/>
      <c r="D3445" s="844"/>
      <c r="E3445" s="844"/>
      <c r="F3445" s="844"/>
    </row>
    <row r="3446" spans="2:6" ht="13.5" thickBot="1" x14ac:dyDescent="0.25">
      <c r="B3446" s="879" t="s">
        <v>48</v>
      </c>
      <c r="C3446" s="844"/>
      <c r="D3446" s="844"/>
      <c r="E3446" s="844"/>
      <c r="F3446" s="844"/>
    </row>
    <row r="3447" spans="2:6" ht="13.5" thickBot="1" x14ac:dyDescent="0.25">
      <c r="B3447" s="879" t="s">
        <v>42</v>
      </c>
      <c r="C3447" s="844"/>
      <c r="D3447" s="844"/>
      <c r="E3447" s="844"/>
      <c r="F3447" s="844"/>
    </row>
    <row r="3448" spans="2:6" ht="13.5" thickBot="1" x14ac:dyDescent="0.25">
      <c r="B3448" s="879" t="s">
        <v>43</v>
      </c>
      <c r="C3448" s="844"/>
      <c r="D3448" s="844"/>
      <c r="E3448" s="844"/>
      <c r="F3448" s="844"/>
    </row>
    <row r="3449" spans="2:6" ht="13.5" thickBot="1" x14ac:dyDescent="0.25">
      <c r="B3449" s="905" t="s">
        <v>61</v>
      </c>
      <c r="C3449" s="844">
        <f>SUM(C3450:C3453)</f>
        <v>2039</v>
      </c>
      <c r="D3449" s="844">
        <f>SUM(D3450:D3453)</f>
        <v>0</v>
      </c>
      <c r="E3449" s="844">
        <f>SUM(E3450:E3453)</f>
        <v>0</v>
      </c>
      <c r="F3449" s="844">
        <f>SUM(F3450:F3453)</f>
        <v>0</v>
      </c>
    </row>
    <row r="3450" spans="2:6" ht="13.5" thickBot="1" x14ac:dyDescent="0.25">
      <c r="B3450" s="879" t="s">
        <v>28</v>
      </c>
      <c r="C3450" s="844">
        <v>2039</v>
      </c>
      <c r="D3450" s="844">
        <v>0</v>
      </c>
      <c r="E3450" s="844">
        <v>0</v>
      </c>
      <c r="F3450" s="844">
        <v>0</v>
      </c>
    </row>
    <row r="3451" spans="2:6" ht="13.5" thickBot="1" x14ac:dyDescent="0.25">
      <c r="B3451" s="879" t="s">
        <v>48</v>
      </c>
      <c r="C3451" s="844"/>
      <c r="D3451" s="844"/>
      <c r="E3451" s="844"/>
      <c r="F3451" s="844"/>
    </row>
    <row r="3452" spans="2:6" ht="13.5" thickBot="1" x14ac:dyDescent="0.25">
      <c r="B3452" s="906" t="s">
        <v>42</v>
      </c>
      <c r="C3452" s="908"/>
      <c r="D3452" s="908"/>
      <c r="E3452" s="908"/>
      <c r="F3452" s="908"/>
    </row>
    <row r="3453" spans="2:6" ht="13.5" thickBot="1" x14ac:dyDescent="0.25">
      <c r="B3453" s="934" t="s">
        <v>43</v>
      </c>
      <c r="C3453" s="925"/>
      <c r="D3453" s="925"/>
      <c r="E3453" s="925"/>
      <c r="F3453" s="925"/>
    </row>
    <row r="3454" spans="2:6" ht="13.5" thickBot="1" x14ac:dyDescent="0.25">
      <c r="B3454" s="909" t="s">
        <v>2203</v>
      </c>
      <c r="C3454" s="910">
        <f>C3450+C3444</f>
        <v>2039</v>
      </c>
      <c r="D3454" s="911">
        <f>D3450+D3444</f>
        <v>0</v>
      </c>
      <c r="E3454" s="911">
        <f>E3450+E3444</f>
        <v>0</v>
      </c>
      <c r="F3454" s="911">
        <f>F3450+F3444</f>
        <v>0</v>
      </c>
    </row>
    <row r="3455" spans="2:6" ht="36.75" thickBot="1" x14ac:dyDescent="0.25">
      <c r="B3455" s="858" t="s">
        <v>2204</v>
      </c>
      <c r="C3455" s="899" t="s">
        <v>2205</v>
      </c>
      <c r="D3455" s="899" t="s">
        <v>2206</v>
      </c>
      <c r="E3455" s="936"/>
      <c r="F3455" s="936"/>
    </row>
    <row r="3456" spans="2:6" ht="51" customHeight="1" thickBot="1" x14ac:dyDescent="0.25">
      <c r="B3456" s="828" t="s">
        <v>9</v>
      </c>
      <c r="C3456" s="1335" t="s">
        <v>2207</v>
      </c>
      <c r="D3456" s="1336"/>
      <c r="E3456" s="1336"/>
      <c r="F3456" s="1337"/>
    </row>
    <row r="3457" spans="2:6" ht="13.5" thickBot="1" x14ac:dyDescent="0.25">
      <c r="B3457" s="828" t="s">
        <v>13</v>
      </c>
      <c r="C3457" s="1244" t="s">
        <v>67</v>
      </c>
      <c r="D3457" s="1245"/>
      <c r="E3457" s="1245"/>
      <c r="F3457" s="1246"/>
    </row>
    <row r="3458" spans="2:6" x14ac:dyDescent="0.2">
      <c r="B3458" s="1236"/>
      <c r="C3458" s="836">
        <v>2019</v>
      </c>
      <c r="D3458" s="836">
        <v>2020</v>
      </c>
      <c r="E3458" s="836">
        <v>2021</v>
      </c>
      <c r="F3458" s="836">
        <v>2022</v>
      </c>
    </row>
    <row r="3459" spans="2:6" ht="13.5" thickBot="1" x14ac:dyDescent="0.25">
      <c r="B3459" s="1237"/>
      <c r="C3459" s="837" t="s">
        <v>5</v>
      </c>
      <c r="D3459" s="837" t="s">
        <v>6</v>
      </c>
      <c r="E3459" s="837" t="s">
        <v>6</v>
      </c>
      <c r="F3459" s="837" t="s">
        <v>6</v>
      </c>
    </row>
    <row r="3460" spans="2:6" ht="13.5" thickBot="1" x14ac:dyDescent="0.25">
      <c r="B3460" s="828" t="s">
        <v>8</v>
      </c>
      <c r="C3460" s="860">
        <v>1</v>
      </c>
      <c r="D3460" s="860"/>
      <c r="E3460" s="860"/>
      <c r="F3460" s="860"/>
    </row>
    <row r="3461" spans="2:6" ht="13.5" thickBot="1" x14ac:dyDescent="0.25">
      <c r="B3461" s="828" t="s">
        <v>14</v>
      </c>
      <c r="C3461" s="840">
        <v>10000</v>
      </c>
      <c r="D3461" s="839"/>
      <c r="E3461" s="839">
        <f>E3475</f>
        <v>0</v>
      </c>
      <c r="F3461" s="839">
        <f>F3475</f>
        <v>0</v>
      </c>
    </row>
    <row r="3462" spans="2:6" ht="13.5" thickBot="1" x14ac:dyDescent="0.25">
      <c r="B3462" s="828" t="s">
        <v>20</v>
      </c>
      <c r="C3462" s="839">
        <f>C3461/C3460</f>
        <v>10000</v>
      </c>
      <c r="D3462" s="839" t="e">
        <f>D3461/D3460</f>
        <v>#DIV/0!</v>
      </c>
      <c r="E3462" s="839" t="e">
        <f>E3461/E3460</f>
        <v>#DIV/0!</v>
      </c>
      <c r="F3462" s="839" t="e">
        <f>F3461/F3460</f>
        <v>#DIV/0!</v>
      </c>
    </row>
    <row r="3463" spans="2:6" ht="13.5" thickBot="1" x14ac:dyDescent="0.25">
      <c r="B3463" s="828" t="s">
        <v>15</v>
      </c>
      <c r="C3463" s="841" t="s">
        <v>19</v>
      </c>
      <c r="D3463" s="842">
        <f>D3460/C3460-1</f>
        <v>-1</v>
      </c>
      <c r="E3463" s="842" t="e">
        <f t="shared" ref="E3463:F3465" si="130">E3460/D3460-1</f>
        <v>#DIV/0!</v>
      </c>
      <c r="F3463" s="842" t="e">
        <f t="shared" si="130"/>
        <v>#DIV/0!</v>
      </c>
    </row>
    <row r="3464" spans="2:6" ht="13.5" thickBot="1" x14ac:dyDescent="0.25">
      <c r="B3464" s="828" t="s">
        <v>16</v>
      </c>
      <c r="C3464" s="841" t="s">
        <v>19</v>
      </c>
      <c r="D3464" s="842">
        <f>D3461/C3461-1</f>
        <v>-1</v>
      </c>
      <c r="E3464" s="842" t="e">
        <f t="shared" si="130"/>
        <v>#DIV/0!</v>
      </c>
      <c r="F3464" s="842" t="e">
        <f t="shared" si="130"/>
        <v>#DIV/0!</v>
      </c>
    </row>
    <row r="3465" spans="2:6" ht="13.5" thickBot="1" x14ac:dyDescent="0.25">
      <c r="B3465" s="828" t="s">
        <v>17</v>
      </c>
      <c r="C3465" s="841" t="s">
        <v>19</v>
      </c>
      <c r="D3465" s="842" t="e">
        <f>D3462/C3462-1</f>
        <v>#DIV/0!</v>
      </c>
      <c r="E3465" s="842" t="e">
        <f t="shared" si="130"/>
        <v>#DIV/0!</v>
      </c>
      <c r="F3465" s="842" t="e">
        <f t="shared" si="130"/>
        <v>#DIV/0!</v>
      </c>
    </row>
    <row r="3466" spans="2:6" ht="13.5" thickBot="1" x14ac:dyDescent="0.25">
      <c r="B3466" s="1247" t="s">
        <v>2208</v>
      </c>
      <c r="C3466" s="1248"/>
      <c r="D3466" s="1248"/>
      <c r="E3466" s="1248"/>
      <c r="F3466" s="1249"/>
    </row>
    <row r="3467" spans="2:6" x14ac:dyDescent="0.2">
      <c r="B3467" s="1236"/>
      <c r="C3467" s="836">
        <v>2019</v>
      </c>
      <c r="D3467" s="836">
        <v>2020</v>
      </c>
      <c r="E3467" s="836">
        <v>2021</v>
      </c>
      <c r="F3467" s="836">
        <v>2022</v>
      </c>
    </row>
    <row r="3468" spans="2:6" ht="13.5" thickBot="1" x14ac:dyDescent="0.25">
      <c r="B3468" s="1237"/>
      <c r="C3468" s="837" t="s">
        <v>5</v>
      </c>
      <c r="D3468" s="837" t="s">
        <v>6</v>
      </c>
      <c r="E3468" s="837" t="s">
        <v>6</v>
      </c>
      <c r="F3468" s="837" t="s">
        <v>6</v>
      </c>
    </row>
    <row r="3469" spans="2:6" ht="13.5" thickBot="1" x14ac:dyDescent="0.25">
      <c r="B3469" s="905" t="s">
        <v>59</v>
      </c>
      <c r="C3469" s="844"/>
      <c r="D3469" s="844"/>
      <c r="E3469" s="844"/>
      <c r="F3469" s="844"/>
    </row>
    <row r="3470" spans="2:6" ht="13.5" thickBot="1" x14ac:dyDescent="0.25">
      <c r="B3470" s="879" t="s">
        <v>28</v>
      </c>
      <c r="C3470" s="844"/>
      <c r="D3470" s="844"/>
      <c r="E3470" s="844"/>
      <c r="F3470" s="844"/>
    </row>
    <row r="3471" spans="2:6" ht="13.5" thickBot="1" x14ac:dyDescent="0.25">
      <c r="B3471" s="879" t="s">
        <v>48</v>
      </c>
      <c r="C3471" s="844"/>
      <c r="D3471" s="844"/>
      <c r="E3471" s="844"/>
      <c r="F3471" s="844"/>
    </row>
    <row r="3472" spans="2:6" ht="13.5" thickBot="1" x14ac:dyDescent="0.25">
      <c r="B3472" s="879" t="s">
        <v>42</v>
      </c>
      <c r="C3472" s="844"/>
      <c r="D3472" s="844"/>
      <c r="E3472" s="844"/>
      <c r="F3472" s="844"/>
    </row>
    <row r="3473" spans="2:6" ht="13.5" thickBot="1" x14ac:dyDescent="0.25">
      <c r="B3473" s="879" t="s">
        <v>43</v>
      </c>
      <c r="C3473" s="844"/>
      <c r="D3473" s="844"/>
      <c r="E3473" s="844"/>
      <c r="F3473" s="844"/>
    </row>
    <row r="3474" spans="2:6" ht="13.5" thickBot="1" x14ac:dyDescent="0.25">
      <c r="B3474" s="905" t="s">
        <v>61</v>
      </c>
      <c r="C3474" s="844">
        <f>SUM(C3475:C3478)</f>
        <v>10000</v>
      </c>
      <c r="D3474" s="844">
        <f>SUM(D3475:D3478)</f>
        <v>0</v>
      </c>
      <c r="E3474" s="844">
        <f>SUM(E3475:E3478)</f>
        <v>0</v>
      </c>
      <c r="F3474" s="844">
        <f>SUM(F3475:F3478)</f>
        <v>0</v>
      </c>
    </row>
    <row r="3475" spans="2:6" ht="13.5" thickBot="1" x14ac:dyDescent="0.25">
      <c r="B3475" s="879" t="s">
        <v>28</v>
      </c>
      <c r="C3475" s="844">
        <v>10000</v>
      </c>
      <c r="D3475" s="844">
        <v>0</v>
      </c>
      <c r="E3475" s="844">
        <v>0</v>
      </c>
      <c r="F3475" s="844">
        <v>0</v>
      </c>
    </row>
    <row r="3476" spans="2:6" ht="13.5" thickBot="1" x14ac:dyDescent="0.25">
      <c r="B3476" s="879" t="s">
        <v>48</v>
      </c>
      <c r="C3476" s="844"/>
      <c r="D3476" s="844"/>
      <c r="E3476" s="844"/>
      <c r="F3476" s="844"/>
    </row>
    <row r="3477" spans="2:6" ht="13.5" thickBot="1" x14ac:dyDescent="0.25">
      <c r="B3477" s="879" t="s">
        <v>42</v>
      </c>
      <c r="C3477" s="844"/>
      <c r="D3477" s="844"/>
      <c r="E3477" s="844"/>
      <c r="F3477" s="844"/>
    </row>
    <row r="3478" spans="2:6" ht="13.5" thickBot="1" x14ac:dyDescent="0.25">
      <c r="B3478" s="906" t="s">
        <v>43</v>
      </c>
      <c r="C3478" s="908"/>
      <c r="D3478" s="908"/>
      <c r="E3478" s="908"/>
      <c r="F3478" s="908"/>
    </row>
    <row r="3479" spans="2:6" ht="13.5" thickBot="1" x14ac:dyDescent="0.25">
      <c r="B3479" s="909" t="s">
        <v>2209</v>
      </c>
      <c r="C3479" s="910">
        <f>C3475+C3469</f>
        <v>10000</v>
      </c>
      <c r="D3479" s="911">
        <f>D3475+D3469</f>
        <v>0</v>
      </c>
      <c r="E3479" s="911">
        <f>E3475+E3469</f>
        <v>0</v>
      </c>
      <c r="F3479" s="911">
        <f>F3475+F3469</f>
        <v>0</v>
      </c>
    </row>
    <row r="3480" spans="2:6" ht="24.75" thickBot="1" x14ac:dyDescent="0.25">
      <c r="B3480" s="858" t="s">
        <v>2210</v>
      </c>
      <c r="C3480" s="899" t="s">
        <v>2211</v>
      </c>
      <c r="D3480" s="899" t="s">
        <v>2212</v>
      </c>
      <c r="E3480" s="936"/>
      <c r="F3480" s="936"/>
    </row>
    <row r="3481" spans="2:6" ht="13.5" thickBot="1" x14ac:dyDescent="0.25">
      <c r="B3481" s="828" t="s">
        <v>9</v>
      </c>
      <c r="C3481" s="1316" t="s">
        <v>2213</v>
      </c>
      <c r="D3481" s="1317"/>
      <c r="E3481" s="1317"/>
      <c r="F3481" s="1318"/>
    </row>
    <row r="3482" spans="2:6" ht="13.5" thickBot="1" x14ac:dyDescent="0.25">
      <c r="B3482" s="828" t="s">
        <v>13</v>
      </c>
      <c r="C3482" s="1244" t="s">
        <v>67</v>
      </c>
      <c r="D3482" s="1245"/>
      <c r="E3482" s="1245"/>
      <c r="F3482" s="1246"/>
    </row>
    <row r="3483" spans="2:6" x14ac:dyDescent="0.2">
      <c r="B3483" s="1236"/>
      <c r="C3483" s="836">
        <v>2019</v>
      </c>
      <c r="D3483" s="836">
        <v>2020</v>
      </c>
      <c r="E3483" s="836">
        <v>2021</v>
      </c>
      <c r="F3483" s="836">
        <v>2022</v>
      </c>
    </row>
    <row r="3484" spans="2:6" ht="13.5" thickBot="1" x14ac:dyDescent="0.25">
      <c r="B3484" s="1237"/>
      <c r="C3484" s="837" t="s">
        <v>5</v>
      </c>
      <c r="D3484" s="837" t="s">
        <v>6</v>
      </c>
      <c r="E3484" s="837" t="s">
        <v>6</v>
      </c>
      <c r="F3484" s="837" t="s">
        <v>6</v>
      </c>
    </row>
    <row r="3485" spans="2:6" ht="13.5" thickBot="1" x14ac:dyDescent="0.25">
      <c r="B3485" s="917" t="s">
        <v>8</v>
      </c>
      <c r="C3485" s="860">
        <v>57</v>
      </c>
      <c r="D3485" s="860">
        <v>0</v>
      </c>
      <c r="E3485" s="860"/>
      <c r="F3485" s="860"/>
    </row>
    <row r="3486" spans="2:6" ht="13.5" thickBot="1" x14ac:dyDescent="0.25">
      <c r="B3486" s="828" t="s">
        <v>14</v>
      </c>
      <c r="C3486" s="840">
        <v>3150</v>
      </c>
      <c r="D3486" s="839">
        <v>0</v>
      </c>
      <c r="E3486" s="839">
        <f>E3500</f>
        <v>0</v>
      </c>
      <c r="F3486" s="839">
        <f>F3500</f>
        <v>0</v>
      </c>
    </row>
    <row r="3487" spans="2:6" ht="13.5" thickBot="1" x14ac:dyDescent="0.25">
      <c r="B3487" s="828" t="s">
        <v>20</v>
      </c>
      <c r="C3487" s="839">
        <f>C3486/C3485</f>
        <v>55.263157894736842</v>
      </c>
      <c r="D3487" s="839" t="e">
        <f>D3486/D3485</f>
        <v>#DIV/0!</v>
      </c>
      <c r="E3487" s="839" t="e">
        <f>E3486/E3485</f>
        <v>#DIV/0!</v>
      </c>
      <c r="F3487" s="839" t="e">
        <f>F3486/F3485</f>
        <v>#DIV/0!</v>
      </c>
    </row>
    <row r="3488" spans="2:6" ht="13.5" thickBot="1" x14ac:dyDescent="0.25">
      <c r="B3488" s="828" t="s">
        <v>15</v>
      </c>
      <c r="C3488" s="841" t="s">
        <v>19</v>
      </c>
      <c r="D3488" s="842">
        <f>D3485/C3485-1</f>
        <v>-1</v>
      </c>
      <c r="E3488" s="842" t="e">
        <f t="shared" ref="E3488:F3490" si="131">E3485/D3485-1</f>
        <v>#DIV/0!</v>
      </c>
      <c r="F3488" s="842" t="e">
        <f t="shared" si="131"/>
        <v>#DIV/0!</v>
      </c>
    </row>
    <row r="3489" spans="2:6" ht="13.5" thickBot="1" x14ac:dyDescent="0.25">
      <c r="B3489" s="828" t="s">
        <v>16</v>
      </c>
      <c r="C3489" s="841" t="s">
        <v>19</v>
      </c>
      <c r="D3489" s="842">
        <f>D3486/C3486-1</f>
        <v>-1</v>
      </c>
      <c r="E3489" s="842" t="e">
        <f t="shared" si="131"/>
        <v>#DIV/0!</v>
      </c>
      <c r="F3489" s="842" t="e">
        <f t="shared" si="131"/>
        <v>#DIV/0!</v>
      </c>
    </row>
    <row r="3490" spans="2:6" ht="13.5" thickBot="1" x14ac:dyDescent="0.25">
      <c r="B3490" s="828" t="s">
        <v>17</v>
      </c>
      <c r="C3490" s="841" t="s">
        <v>19</v>
      </c>
      <c r="D3490" s="842" t="e">
        <f>D3487/C3487-1</f>
        <v>#DIV/0!</v>
      </c>
      <c r="E3490" s="842" t="e">
        <f t="shared" si="131"/>
        <v>#DIV/0!</v>
      </c>
      <c r="F3490" s="842" t="e">
        <f t="shared" si="131"/>
        <v>#DIV/0!</v>
      </c>
    </row>
    <row r="3491" spans="2:6" ht="13.5" thickBot="1" x14ac:dyDescent="0.25">
      <c r="B3491" s="1247" t="s">
        <v>2214</v>
      </c>
      <c r="C3491" s="1248"/>
      <c r="D3491" s="1248"/>
      <c r="E3491" s="1248"/>
      <c r="F3491" s="1249"/>
    </row>
    <row r="3492" spans="2:6" x14ac:dyDescent="0.2">
      <c r="B3492" s="1236"/>
      <c r="C3492" s="836">
        <v>2019</v>
      </c>
      <c r="D3492" s="836">
        <v>2020</v>
      </c>
      <c r="E3492" s="836">
        <v>2021</v>
      </c>
      <c r="F3492" s="836">
        <v>2022</v>
      </c>
    </row>
    <row r="3493" spans="2:6" ht="13.5" thickBot="1" x14ac:dyDescent="0.25">
      <c r="B3493" s="1237"/>
      <c r="C3493" s="837" t="s">
        <v>5</v>
      </c>
      <c r="D3493" s="837" t="s">
        <v>6</v>
      </c>
      <c r="E3493" s="837" t="s">
        <v>6</v>
      </c>
      <c r="F3493" s="837" t="s">
        <v>6</v>
      </c>
    </row>
    <row r="3494" spans="2:6" ht="13.5" thickBot="1" x14ac:dyDescent="0.25">
      <c r="B3494" s="905" t="s">
        <v>59</v>
      </c>
      <c r="C3494" s="844"/>
      <c r="D3494" s="844"/>
      <c r="E3494" s="844"/>
      <c r="F3494" s="844"/>
    </row>
    <row r="3495" spans="2:6" ht="13.5" thickBot="1" x14ac:dyDescent="0.25">
      <c r="B3495" s="879" t="s">
        <v>28</v>
      </c>
      <c r="C3495" s="844"/>
      <c r="D3495" s="844"/>
      <c r="E3495" s="844"/>
      <c r="F3495" s="844"/>
    </row>
    <row r="3496" spans="2:6" ht="13.5" thickBot="1" x14ac:dyDescent="0.25">
      <c r="B3496" s="879" t="s">
        <v>48</v>
      </c>
      <c r="C3496" s="844"/>
      <c r="D3496" s="844"/>
      <c r="E3496" s="844"/>
      <c r="F3496" s="844"/>
    </row>
    <row r="3497" spans="2:6" ht="13.5" thickBot="1" x14ac:dyDescent="0.25">
      <c r="B3497" s="879" t="s">
        <v>42</v>
      </c>
      <c r="C3497" s="844"/>
      <c r="D3497" s="844"/>
      <c r="E3497" s="844"/>
      <c r="F3497" s="844"/>
    </row>
    <row r="3498" spans="2:6" ht="13.5" thickBot="1" x14ac:dyDescent="0.25">
      <c r="B3498" s="879" t="s">
        <v>43</v>
      </c>
      <c r="C3498" s="844"/>
      <c r="D3498" s="844"/>
      <c r="E3498" s="844"/>
      <c r="F3498" s="844"/>
    </row>
    <row r="3499" spans="2:6" ht="13.5" thickBot="1" x14ac:dyDescent="0.25">
      <c r="B3499" s="905" t="s">
        <v>61</v>
      </c>
      <c r="C3499" s="844">
        <f>SUM(C3500:C3503)</f>
        <v>3150</v>
      </c>
      <c r="D3499" s="844">
        <f>SUM(D3500:D3503)</f>
        <v>0</v>
      </c>
      <c r="E3499" s="844">
        <f>SUM(E3500:E3503)</f>
        <v>0</v>
      </c>
      <c r="F3499" s="844">
        <f>SUM(F3500:F3503)</f>
        <v>0</v>
      </c>
    </row>
    <row r="3500" spans="2:6" ht="13.5" thickBot="1" x14ac:dyDescent="0.25">
      <c r="B3500" s="879" t="s">
        <v>28</v>
      </c>
      <c r="C3500" s="844">
        <v>3150</v>
      </c>
      <c r="D3500" s="844">
        <v>0</v>
      </c>
      <c r="E3500" s="844">
        <v>0</v>
      </c>
      <c r="F3500" s="844">
        <v>0</v>
      </c>
    </row>
    <row r="3501" spans="2:6" ht="13.5" thickBot="1" x14ac:dyDescent="0.25">
      <c r="B3501" s="879" t="s">
        <v>48</v>
      </c>
      <c r="C3501" s="844"/>
      <c r="D3501" s="844"/>
      <c r="E3501" s="844"/>
      <c r="F3501" s="844"/>
    </row>
    <row r="3502" spans="2:6" ht="13.5" thickBot="1" x14ac:dyDescent="0.25">
      <c r="B3502" s="906" t="s">
        <v>42</v>
      </c>
      <c r="C3502" s="908"/>
      <c r="D3502" s="908"/>
      <c r="E3502" s="908"/>
      <c r="F3502" s="908"/>
    </row>
    <row r="3503" spans="2:6" ht="13.5" thickBot="1" x14ac:dyDescent="0.25">
      <c r="B3503" s="934" t="s">
        <v>43</v>
      </c>
      <c r="C3503" s="925"/>
      <c r="D3503" s="925"/>
      <c r="E3503" s="925"/>
      <c r="F3503" s="925"/>
    </row>
    <row r="3504" spans="2:6" ht="13.5" thickBot="1" x14ac:dyDescent="0.25">
      <c r="B3504" s="909" t="s">
        <v>2215</v>
      </c>
      <c r="C3504" s="910">
        <f>C3500+C3494</f>
        <v>3150</v>
      </c>
      <c r="D3504" s="911">
        <f>D3500+D3494</f>
        <v>0</v>
      </c>
      <c r="E3504" s="911">
        <f>E3500+E3494</f>
        <v>0</v>
      </c>
      <c r="F3504" s="911">
        <f>F3500+F3494</f>
        <v>0</v>
      </c>
    </row>
    <row r="3505" spans="2:6" ht="13.5" thickBot="1" x14ac:dyDescent="0.25">
      <c r="B3505" s="858" t="s">
        <v>2216</v>
      </c>
      <c r="C3505" s="903" t="s">
        <v>2217</v>
      </c>
      <c r="D3505" s="899" t="s">
        <v>2218</v>
      </c>
      <c r="E3505" s="952"/>
      <c r="F3505" s="952"/>
    </row>
    <row r="3506" spans="2:6" ht="49.5" customHeight="1" thickBot="1" x14ac:dyDescent="0.25">
      <c r="B3506" s="828" t="s">
        <v>9</v>
      </c>
      <c r="C3506" s="1335" t="s">
        <v>2219</v>
      </c>
      <c r="D3506" s="1336"/>
      <c r="E3506" s="1336"/>
      <c r="F3506" s="1337"/>
    </row>
    <row r="3507" spans="2:6" ht="13.5" thickBot="1" x14ac:dyDescent="0.25">
      <c r="B3507" s="828" t="s">
        <v>13</v>
      </c>
      <c r="C3507" s="1244" t="s">
        <v>67</v>
      </c>
      <c r="D3507" s="1245"/>
      <c r="E3507" s="1245"/>
      <c r="F3507" s="1246"/>
    </row>
    <row r="3508" spans="2:6" x14ac:dyDescent="0.2">
      <c r="B3508" s="1236"/>
      <c r="C3508" s="836">
        <v>2019</v>
      </c>
      <c r="D3508" s="836">
        <v>2020</v>
      </c>
      <c r="E3508" s="836">
        <v>2021</v>
      </c>
      <c r="F3508" s="836">
        <v>2022</v>
      </c>
    </row>
    <row r="3509" spans="2:6" ht="13.5" thickBot="1" x14ac:dyDescent="0.25">
      <c r="B3509" s="1237"/>
      <c r="C3509" s="837" t="s">
        <v>5</v>
      </c>
      <c r="D3509" s="837" t="s">
        <v>6</v>
      </c>
      <c r="E3509" s="837" t="s">
        <v>6</v>
      </c>
      <c r="F3509" s="837" t="s">
        <v>6</v>
      </c>
    </row>
    <row r="3510" spans="2:6" ht="13.5" thickBot="1" x14ac:dyDescent="0.25">
      <c r="B3510" s="828" t="s">
        <v>8</v>
      </c>
      <c r="C3510" s="860">
        <v>645</v>
      </c>
      <c r="D3510" s="860"/>
      <c r="E3510" s="860"/>
      <c r="F3510" s="860"/>
    </row>
    <row r="3511" spans="2:6" ht="13.5" thickBot="1" x14ac:dyDescent="0.25">
      <c r="B3511" s="828" t="s">
        <v>14</v>
      </c>
      <c r="C3511" s="840">
        <v>12828</v>
      </c>
      <c r="D3511" s="839"/>
      <c r="E3511" s="839">
        <f>E3525</f>
        <v>0</v>
      </c>
      <c r="F3511" s="839">
        <f>F3525</f>
        <v>0</v>
      </c>
    </row>
    <row r="3512" spans="2:6" ht="13.5" thickBot="1" x14ac:dyDescent="0.25">
      <c r="B3512" s="828" t="s">
        <v>20</v>
      </c>
      <c r="C3512" s="839">
        <f>C3511/C3510</f>
        <v>19.888372093023257</v>
      </c>
      <c r="D3512" s="839" t="e">
        <f>D3511/D3510</f>
        <v>#DIV/0!</v>
      </c>
      <c r="E3512" s="839" t="e">
        <f>E3511/E3510</f>
        <v>#DIV/0!</v>
      </c>
      <c r="F3512" s="839" t="e">
        <f>F3511/F3510</f>
        <v>#DIV/0!</v>
      </c>
    </row>
    <row r="3513" spans="2:6" ht="13.5" thickBot="1" x14ac:dyDescent="0.25">
      <c r="B3513" s="828" t="s">
        <v>15</v>
      </c>
      <c r="C3513" s="841" t="s">
        <v>19</v>
      </c>
      <c r="D3513" s="842">
        <f>D3510/C3510-1</f>
        <v>-1</v>
      </c>
      <c r="E3513" s="842" t="e">
        <f t="shared" ref="E3513:F3515" si="132">E3510/D3510-1</f>
        <v>#DIV/0!</v>
      </c>
      <c r="F3513" s="842" t="e">
        <f t="shared" si="132"/>
        <v>#DIV/0!</v>
      </c>
    </row>
    <row r="3514" spans="2:6" ht="13.5" thickBot="1" x14ac:dyDescent="0.25">
      <c r="B3514" s="828" t="s">
        <v>16</v>
      </c>
      <c r="C3514" s="841" t="s">
        <v>19</v>
      </c>
      <c r="D3514" s="842">
        <f>D3511/C3511-1</f>
        <v>-1</v>
      </c>
      <c r="E3514" s="842" t="e">
        <f t="shared" si="132"/>
        <v>#DIV/0!</v>
      </c>
      <c r="F3514" s="842" t="e">
        <f t="shared" si="132"/>
        <v>#DIV/0!</v>
      </c>
    </row>
    <row r="3515" spans="2:6" ht="13.5" thickBot="1" x14ac:dyDescent="0.25">
      <c r="B3515" s="828" t="s">
        <v>17</v>
      </c>
      <c r="C3515" s="841" t="s">
        <v>19</v>
      </c>
      <c r="D3515" s="842" t="e">
        <f>D3512/C3512-1</f>
        <v>#DIV/0!</v>
      </c>
      <c r="E3515" s="842" t="e">
        <f t="shared" si="132"/>
        <v>#DIV/0!</v>
      </c>
      <c r="F3515" s="842" t="e">
        <f t="shared" si="132"/>
        <v>#DIV/0!</v>
      </c>
    </row>
    <row r="3516" spans="2:6" ht="13.5" thickBot="1" x14ac:dyDescent="0.25">
      <c r="B3516" s="1247" t="s">
        <v>2220</v>
      </c>
      <c r="C3516" s="1248"/>
      <c r="D3516" s="1248"/>
      <c r="E3516" s="1248"/>
      <c r="F3516" s="1249"/>
    </row>
    <row r="3517" spans="2:6" x14ac:dyDescent="0.2">
      <c r="B3517" s="1236"/>
      <c r="C3517" s="836">
        <v>2019</v>
      </c>
      <c r="D3517" s="836">
        <v>2020</v>
      </c>
      <c r="E3517" s="836">
        <v>2021</v>
      </c>
      <c r="F3517" s="836">
        <v>2022</v>
      </c>
    </row>
    <row r="3518" spans="2:6" ht="13.5" thickBot="1" x14ac:dyDescent="0.25">
      <c r="B3518" s="1237"/>
      <c r="C3518" s="837" t="s">
        <v>5</v>
      </c>
      <c r="D3518" s="837" t="s">
        <v>6</v>
      </c>
      <c r="E3518" s="837" t="s">
        <v>6</v>
      </c>
      <c r="F3518" s="837" t="s">
        <v>6</v>
      </c>
    </row>
    <row r="3519" spans="2:6" ht="13.5" thickBot="1" x14ac:dyDescent="0.25">
      <c r="B3519" s="905" t="s">
        <v>59</v>
      </c>
      <c r="C3519" s="844"/>
      <c r="D3519" s="844"/>
      <c r="E3519" s="844"/>
      <c r="F3519" s="844"/>
    </row>
    <row r="3520" spans="2:6" ht="13.5" thickBot="1" x14ac:dyDescent="0.25">
      <c r="B3520" s="879" t="s">
        <v>28</v>
      </c>
      <c r="C3520" s="844"/>
      <c r="D3520" s="844"/>
      <c r="E3520" s="844"/>
      <c r="F3520" s="844"/>
    </row>
    <row r="3521" spans="2:6" ht="13.5" thickBot="1" x14ac:dyDescent="0.25">
      <c r="B3521" s="879" t="s">
        <v>48</v>
      </c>
      <c r="C3521" s="844"/>
      <c r="D3521" s="844"/>
      <c r="E3521" s="844"/>
      <c r="F3521" s="844"/>
    </row>
    <row r="3522" spans="2:6" ht="13.5" thickBot="1" x14ac:dyDescent="0.25">
      <c r="B3522" s="879" t="s">
        <v>42</v>
      </c>
      <c r="C3522" s="844"/>
      <c r="D3522" s="844"/>
      <c r="E3522" s="844"/>
      <c r="F3522" s="844"/>
    </row>
    <row r="3523" spans="2:6" ht="13.5" thickBot="1" x14ac:dyDescent="0.25">
      <c r="B3523" s="879" t="s">
        <v>43</v>
      </c>
      <c r="C3523" s="844"/>
      <c r="D3523" s="844"/>
      <c r="E3523" s="844"/>
      <c r="F3523" s="844"/>
    </row>
    <row r="3524" spans="2:6" ht="13.5" thickBot="1" x14ac:dyDescent="0.25">
      <c r="B3524" s="905" t="s">
        <v>61</v>
      </c>
      <c r="C3524" s="844">
        <f>SUM(C3525:C3528)</f>
        <v>12828</v>
      </c>
      <c r="D3524" s="844">
        <f>SUM(D3525:D3528)</f>
        <v>0</v>
      </c>
      <c r="E3524" s="844">
        <f>SUM(E3525:E3528)</f>
        <v>0</v>
      </c>
      <c r="F3524" s="844">
        <f>SUM(F3525:F3528)</f>
        <v>0</v>
      </c>
    </row>
    <row r="3525" spans="2:6" ht="13.5" thickBot="1" x14ac:dyDescent="0.25">
      <c r="B3525" s="879" t="s">
        <v>28</v>
      </c>
      <c r="C3525" s="844">
        <v>12828</v>
      </c>
      <c r="D3525" s="844">
        <v>0</v>
      </c>
      <c r="E3525" s="844">
        <v>0</v>
      </c>
      <c r="F3525" s="844">
        <v>0</v>
      </c>
    </row>
    <row r="3526" spans="2:6" ht="13.5" thickBot="1" x14ac:dyDescent="0.25">
      <c r="B3526" s="879" t="s">
        <v>48</v>
      </c>
      <c r="C3526" s="846"/>
      <c r="D3526" s="844"/>
      <c r="E3526" s="844"/>
      <c r="F3526" s="844"/>
    </row>
    <row r="3527" spans="2:6" ht="13.5" thickBot="1" x14ac:dyDescent="0.25">
      <c r="B3527" s="879" t="s">
        <v>42</v>
      </c>
      <c r="C3527" s="846"/>
      <c r="D3527" s="844"/>
      <c r="E3527" s="844"/>
      <c r="F3527" s="844"/>
    </row>
    <row r="3528" spans="2:6" ht="13.5" thickBot="1" x14ac:dyDescent="0.25">
      <c r="B3528" s="906" t="s">
        <v>43</v>
      </c>
      <c r="C3528" s="907"/>
      <c r="D3528" s="908"/>
      <c r="E3528" s="908"/>
      <c r="F3528" s="908"/>
    </row>
    <row r="3529" spans="2:6" ht="13.5" thickBot="1" x14ac:dyDescent="0.25">
      <c r="B3529" s="909" t="s">
        <v>2221</v>
      </c>
      <c r="C3529" s="910">
        <f>C3525+C3519</f>
        <v>12828</v>
      </c>
      <c r="D3529" s="911">
        <f>D3525+D3519</f>
        <v>0</v>
      </c>
      <c r="E3529" s="911">
        <f>E3525+E3519</f>
        <v>0</v>
      </c>
      <c r="F3529" s="911">
        <f>F3525+F3519</f>
        <v>0</v>
      </c>
    </row>
    <row r="3530" spans="2:6" ht="13.5" thickBot="1" x14ac:dyDescent="0.25">
      <c r="B3530" s="938" t="s">
        <v>978</v>
      </c>
      <c r="C3530" s="1338" t="s">
        <v>2222</v>
      </c>
      <c r="D3530" s="1338"/>
      <c r="E3530" s="1338"/>
      <c r="F3530" s="1338"/>
    </row>
    <row r="3531" spans="2:6" ht="36.75" thickBot="1" x14ac:dyDescent="0.25">
      <c r="B3531" s="858" t="s">
        <v>2223</v>
      </c>
      <c r="C3531" s="903" t="s">
        <v>2224</v>
      </c>
      <c r="D3531" s="903" t="s">
        <v>2225</v>
      </c>
      <c r="E3531" s="953"/>
      <c r="F3531" s="953"/>
    </row>
    <row r="3532" spans="2:6" ht="46.5" customHeight="1" thickBot="1" x14ac:dyDescent="0.25">
      <c r="B3532" s="828" t="s">
        <v>9</v>
      </c>
      <c r="C3532" s="1339" t="s">
        <v>2226</v>
      </c>
      <c r="D3532" s="1340"/>
      <c r="E3532" s="1340"/>
      <c r="F3532" s="1341"/>
    </row>
    <row r="3533" spans="2:6" ht="13.5" thickBot="1" x14ac:dyDescent="0.25">
      <c r="B3533" s="828" t="s">
        <v>13</v>
      </c>
      <c r="C3533" s="1244" t="s">
        <v>1773</v>
      </c>
      <c r="D3533" s="1245"/>
      <c r="E3533" s="1245"/>
      <c r="F3533" s="1246"/>
    </row>
    <row r="3534" spans="2:6" x14ac:dyDescent="0.2">
      <c r="B3534" s="1236"/>
      <c r="C3534" s="836">
        <v>2019</v>
      </c>
      <c r="D3534" s="836">
        <v>2020</v>
      </c>
      <c r="E3534" s="836">
        <v>2021</v>
      </c>
      <c r="F3534" s="836">
        <v>2022</v>
      </c>
    </row>
    <row r="3535" spans="2:6" ht="13.5" thickBot="1" x14ac:dyDescent="0.25">
      <c r="B3535" s="1237"/>
      <c r="C3535" s="837" t="s">
        <v>5</v>
      </c>
      <c r="D3535" s="837" t="s">
        <v>6</v>
      </c>
      <c r="E3535" s="837" t="s">
        <v>6</v>
      </c>
      <c r="F3535" s="837" t="s">
        <v>6</v>
      </c>
    </row>
    <row r="3536" spans="2:6" ht="13.5" thickBot="1" x14ac:dyDescent="0.25">
      <c r="B3536" s="828" t="s">
        <v>8</v>
      </c>
      <c r="C3536" s="860">
        <v>1</v>
      </c>
      <c r="D3536" s="860">
        <v>1</v>
      </c>
      <c r="E3536" s="860">
        <v>1</v>
      </c>
      <c r="F3536" s="860">
        <v>1</v>
      </c>
    </row>
    <row r="3537" spans="2:6" ht="13.5" thickBot="1" x14ac:dyDescent="0.25">
      <c r="B3537" s="828" t="s">
        <v>14</v>
      </c>
      <c r="C3537" s="840">
        <v>53530</v>
      </c>
      <c r="D3537" s="839">
        <v>45639</v>
      </c>
      <c r="E3537" s="839">
        <v>53160</v>
      </c>
      <c r="F3537" s="839">
        <v>100000</v>
      </c>
    </row>
    <row r="3538" spans="2:6" ht="13.5" thickBot="1" x14ac:dyDescent="0.25">
      <c r="B3538" s="828" t="s">
        <v>20</v>
      </c>
      <c r="C3538" s="839">
        <f>C3537/C3536</f>
        <v>53530</v>
      </c>
      <c r="D3538" s="839">
        <f>D3537/D3536</f>
        <v>45639</v>
      </c>
      <c r="E3538" s="839">
        <f>E3537/E3536</f>
        <v>53160</v>
      </c>
      <c r="F3538" s="839">
        <f>F3537/F3536</f>
        <v>100000</v>
      </c>
    </row>
    <row r="3539" spans="2:6" ht="13.5" thickBot="1" x14ac:dyDescent="0.25">
      <c r="B3539" s="828" t="s">
        <v>15</v>
      </c>
      <c r="C3539" s="841" t="s">
        <v>19</v>
      </c>
      <c r="D3539" s="842">
        <f>D3536/C3536-1</f>
        <v>0</v>
      </c>
      <c r="E3539" s="842">
        <f t="shared" ref="E3539:F3541" si="133">E3536/D3536-1</f>
        <v>0</v>
      </c>
      <c r="F3539" s="842">
        <f t="shared" si="133"/>
        <v>0</v>
      </c>
    </row>
    <row r="3540" spans="2:6" ht="13.5" thickBot="1" x14ac:dyDescent="0.25">
      <c r="B3540" s="828" t="s">
        <v>16</v>
      </c>
      <c r="C3540" s="841" t="s">
        <v>19</v>
      </c>
      <c r="D3540" s="842">
        <f>D3537/C3537-1</f>
        <v>-0.14741266579488133</v>
      </c>
      <c r="E3540" s="842">
        <f t="shared" si="133"/>
        <v>0.164793268914744</v>
      </c>
      <c r="F3540" s="842">
        <f t="shared" si="133"/>
        <v>0.88111361926260345</v>
      </c>
    </row>
    <row r="3541" spans="2:6" ht="13.5" thickBot="1" x14ac:dyDescent="0.25">
      <c r="B3541" s="828" t="s">
        <v>17</v>
      </c>
      <c r="C3541" s="841" t="s">
        <v>19</v>
      </c>
      <c r="D3541" s="842">
        <f>D3538/C3538-1</f>
        <v>-0.14741266579488133</v>
      </c>
      <c r="E3541" s="842">
        <f t="shared" si="133"/>
        <v>0.164793268914744</v>
      </c>
      <c r="F3541" s="842">
        <f t="shared" si="133"/>
        <v>0.88111361926260345</v>
      </c>
    </row>
    <row r="3542" spans="2:6" ht="13.5" thickBot="1" x14ac:dyDescent="0.25">
      <c r="B3542" s="1247" t="s">
        <v>2227</v>
      </c>
      <c r="C3542" s="1248"/>
      <c r="D3542" s="1248"/>
      <c r="E3542" s="1248"/>
      <c r="F3542" s="1249"/>
    </row>
    <row r="3543" spans="2:6" x14ac:dyDescent="0.2">
      <c r="B3543" s="1236"/>
      <c r="C3543" s="836">
        <v>2019</v>
      </c>
      <c r="D3543" s="836">
        <v>2020</v>
      </c>
      <c r="E3543" s="836">
        <v>2021</v>
      </c>
      <c r="F3543" s="836">
        <v>2022</v>
      </c>
    </row>
    <row r="3544" spans="2:6" ht="13.5" thickBot="1" x14ac:dyDescent="0.25">
      <c r="B3544" s="1237"/>
      <c r="C3544" s="837" t="s">
        <v>5</v>
      </c>
      <c r="D3544" s="837" t="s">
        <v>6</v>
      </c>
      <c r="E3544" s="837" t="s">
        <v>6</v>
      </c>
      <c r="F3544" s="837" t="s">
        <v>6</v>
      </c>
    </row>
    <row r="3545" spans="2:6" ht="13.5" thickBot="1" x14ac:dyDescent="0.25">
      <c r="B3545" s="905" t="s">
        <v>59</v>
      </c>
      <c r="C3545" s="844"/>
      <c r="D3545" s="844"/>
      <c r="E3545" s="844"/>
      <c r="F3545" s="844"/>
    </row>
    <row r="3546" spans="2:6" ht="13.5" thickBot="1" x14ac:dyDescent="0.25">
      <c r="B3546" s="879" t="s">
        <v>28</v>
      </c>
      <c r="C3546" s="844"/>
      <c r="D3546" s="844"/>
      <c r="E3546" s="844"/>
      <c r="F3546" s="844"/>
    </row>
    <row r="3547" spans="2:6" ht="13.5" thickBot="1" x14ac:dyDescent="0.25">
      <c r="B3547" s="879" t="s">
        <v>48</v>
      </c>
      <c r="C3547" s="844"/>
      <c r="D3547" s="844"/>
      <c r="E3547" s="844"/>
      <c r="F3547" s="844"/>
    </row>
    <row r="3548" spans="2:6" ht="13.5" thickBot="1" x14ac:dyDescent="0.25">
      <c r="B3548" s="879" t="s">
        <v>42</v>
      </c>
      <c r="C3548" s="844"/>
      <c r="D3548" s="844"/>
      <c r="E3548" s="844"/>
      <c r="F3548" s="844"/>
    </row>
    <row r="3549" spans="2:6" ht="13.5" thickBot="1" x14ac:dyDescent="0.25">
      <c r="B3549" s="879" t="s">
        <v>43</v>
      </c>
      <c r="C3549" s="844"/>
      <c r="D3549" s="844"/>
      <c r="E3549" s="844"/>
      <c r="F3549" s="844"/>
    </row>
    <row r="3550" spans="2:6" ht="13.5" thickBot="1" x14ac:dyDescent="0.25">
      <c r="B3550" s="905" t="s">
        <v>61</v>
      </c>
      <c r="C3550" s="844">
        <f>SUM(C3551:C3554)</f>
        <v>53530</v>
      </c>
      <c r="D3550" s="844">
        <f>SUM(D3551:D3554)</f>
        <v>45639</v>
      </c>
      <c r="E3550" s="844">
        <f>SUM(E3551:E3554)</f>
        <v>53160</v>
      </c>
      <c r="F3550" s="844">
        <f>SUM(F3551:F3554)</f>
        <v>100000</v>
      </c>
    </row>
    <row r="3551" spans="2:6" ht="13.5" thickBot="1" x14ac:dyDescent="0.25">
      <c r="B3551" s="879" t="s">
        <v>28</v>
      </c>
      <c r="C3551" s="844">
        <v>53530</v>
      </c>
      <c r="D3551" s="844">
        <v>45639</v>
      </c>
      <c r="E3551" s="844">
        <v>53160</v>
      </c>
      <c r="F3551" s="844">
        <v>100000</v>
      </c>
    </row>
    <row r="3552" spans="2:6" ht="13.5" thickBot="1" x14ac:dyDescent="0.25">
      <c r="B3552" s="879" t="s">
        <v>48</v>
      </c>
      <c r="C3552" s="846"/>
      <c r="D3552" s="844"/>
      <c r="E3552" s="844"/>
      <c r="F3552" s="844"/>
    </row>
    <row r="3553" spans="2:6" ht="13.5" thickBot="1" x14ac:dyDescent="0.25">
      <c r="B3553" s="879" t="s">
        <v>42</v>
      </c>
      <c r="C3553" s="846"/>
      <c r="D3553" s="844"/>
      <c r="E3553" s="844"/>
      <c r="F3553" s="844"/>
    </row>
    <row r="3554" spans="2:6" ht="13.5" thickBot="1" x14ac:dyDescent="0.25">
      <c r="B3554" s="906" t="s">
        <v>43</v>
      </c>
      <c r="C3554" s="907"/>
      <c r="D3554" s="908"/>
      <c r="E3554" s="908"/>
      <c r="F3554" s="908"/>
    </row>
    <row r="3555" spans="2:6" ht="13.5" thickBot="1" x14ac:dyDescent="0.25">
      <c r="B3555" s="909" t="s">
        <v>2228</v>
      </c>
      <c r="C3555" s="910">
        <f>C3551+C3545</f>
        <v>53530</v>
      </c>
      <c r="D3555" s="911">
        <f>D3551+D3545</f>
        <v>45639</v>
      </c>
      <c r="E3555" s="911">
        <f>E3551+E3545</f>
        <v>53160</v>
      </c>
      <c r="F3555" s="911">
        <f>F3551+F3545</f>
        <v>100000</v>
      </c>
    </row>
    <row r="3556" spans="2:6" ht="13.5" thickBot="1" x14ac:dyDescent="0.25">
      <c r="B3556" s="858" t="s">
        <v>2229</v>
      </c>
      <c r="C3556" s="858" t="s">
        <v>2230</v>
      </c>
      <c r="D3556" s="899"/>
      <c r="E3556" s="916"/>
      <c r="F3556" s="916"/>
    </row>
    <row r="3557" spans="2:6" ht="13.5" thickBot="1" x14ac:dyDescent="0.25">
      <c r="B3557" s="828" t="s">
        <v>9</v>
      </c>
      <c r="C3557" s="1343" t="s">
        <v>2231</v>
      </c>
      <c r="D3557" s="1344"/>
      <c r="E3557" s="1344"/>
      <c r="F3557" s="1345"/>
    </row>
    <row r="3558" spans="2:6" ht="13.5" thickBot="1" x14ac:dyDescent="0.25">
      <c r="B3558" s="828" t="s">
        <v>13</v>
      </c>
      <c r="C3558" s="1307" t="s">
        <v>127</v>
      </c>
      <c r="D3558" s="1308"/>
      <c r="E3558" s="1308"/>
      <c r="F3558" s="1309"/>
    </row>
    <row r="3559" spans="2:6" x14ac:dyDescent="0.2">
      <c r="B3559" s="1236"/>
      <c r="C3559" s="836">
        <v>2019</v>
      </c>
      <c r="D3559" s="836">
        <v>2020</v>
      </c>
      <c r="E3559" s="836">
        <v>2021</v>
      </c>
      <c r="F3559" s="836">
        <v>2022</v>
      </c>
    </row>
    <row r="3560" spans="2:6" ht="13.5" thickBot="1" x14ac:dyDescent="0.25">
      <c r="B3560" s="1237"/>
      <c r="C3560" s="837" t="s">
        <v>5</v>
      </c>
      <c r="D3560" s="837" t="s">
        <v>6</v>
      </c>
      <c r="E3560" s="837" t="s">
        <v>6</v>
      </c>
      <c r="F3560" s="837" t="s">
        <v>6</v>
      </c>
    </row>
    <row r="3561" spans="2:6" ht="13.5" thickBot="1" x14ac:dyDescent="0.25">
      <c r="B3561" s="828" t="s">
        <v>8</v>
      </c>
      <c r="C3561" s="860">
        <v>0.5</v>
      </c>
      <c r="D3561" s="860">
        <v>0</v>
      </c>
      <c r="E3561" s="860">
        <v>0</v>
      </c>
      <c r="F3561" s="860">
        <v>0</v>
      </c>
    </row>
    <row r="3562" spans="2:6" ht="13.5" thickBot="1" x14ac:dyDescent="0.25">
      <c r="B3562" s="828" t="s">
        <v>14</v>
      </c>
      <c r="C3562" s="840">
        <v>51660</v>
      </c>
      <c r="D3562" s="839">
        <v>0</v>
      </c>
      <c r="E3562" s="839">
        <v>0</v>
      </c>
      <c r="F3562" s="839">
        <v>0</v>
      </c>
    </row>
    <row r="3563" spans="2:6" ht="13.5" thickBot="1" x14ac:dyDescent="0.25">
      <c r="B3563" s="828" t="s">
        <v>20</v>
      </c>
      <c r="C3563" s="839">
        <f>C3562/C3561</f>
        <v>103320</v>
      </c>
      <c r="D3563" s="839" t="e">
        <f>D3562/D3561</f>
        <v>#DIV/0!</v>
      </c>
      <c r="E3563" s="839" t="e">
        <f>E3562/E3561</f>
        <v>#DIV/0!</v>
      </c>
      <c r="F3563" s="839" t="e">
        <f>F3562/F3561</f>
        <v>#DIV/0!</v>
      </c>
    </row>
    <row r="3564" spans="2:6" ht="13.5" thickBot="1" x14ac:dyDescent="0.25">
      <c r="B3564" s="828" t="s">
        <v>15</v>
      </c>
      <c r="C3564" s="841" t="s">
        <v>19</v>
      </c>
      <c r="D3564" s="842">
        <f>D3561/C3561-1</f>
        <v>-1</v>
      </c>
      <c r="E3564" s="842" t="e">
        <f t="shared" ref="E3564:F3566" si="134">E3561/D3561-1</f>
        <v>#DIV/0!</v>
      </c>
      <c r="F3564" s="842" t="e">
        <f t="shared" si="134"/>
        <v>#DIV/0!</v>
      </c>
    </row>
    <row r="3565" spans="2:6" ht="13.5" thickBot="1" x14ac:dyDescent="0.25">
      <c r="B3565" s="828" t="s">
        <v>16</v>
      </c>
      <c r="C3565" s="841" t="s">
        <v>19</v>
      </c>
      <c r="D3565" s="842"/>
      <c r="E3565" s="842" t="e">
        <f t="shared" si="134"/>
        <v>#DIV/0!</v>
      </c>
      <c r="F3565" s="842" t="e">
        <f t="shared" si="134"/>
        <v>#DIV/0!</v>
      </c>
    </row>
    <row r="3566" spans="2:6" ht="13.5" thickBot="1" x14ac:dyDescent="0.25">
      <c r="B3566" s="828" t="s">
        <v>17</v>
      </c>
      <c r="C3566" s="841" t="s">
        <v>19</v>
      </c>
      <c r="D3566" s="842" t="e">
        <f>D3563/C3563-1</f>
        <v>#DIV/0!</v>
      </c>
      <c r="E3566" s="842" t="e">
        <f t="shared" si="134"/>
        <v>#DIV/0!</v>
      </c>
      <c r="F3566" s="842" t="e">
        <f t="shared" si="134"/>
        <v>#DIV/0!</v>
      </c>
    </row>
    <row r="3567" spans="2:6" ht="13.5" thickBot="1" x14ac:dyDescent="0.25">
      <c r="B3567" s="1247" t="s">
        <v>2232</v>
      </c>
      <c r="C3567" s="1248"/>
      <c r="D3567" s="1248"/>
      <c r="E3567" s="1248"/>
      <c r="F3567" s="1249"/>
    </row>
    <row r="3568" spans="2:6" x14ac:dyDescent="0.2">
      <c r="B3568" s="1236"/>
      <c r="C3568" s="836">
        <v>2019</v>
      </c>
      <c r="D3568" s="836">
        <v>2020</v>
      </c>
      <c r="E3568" s="836">
        <v>2021</v>
      </c>
      <c r="F3568" s="836">
        <v>2022</v>
      </c>
    </row>
    <row r="3569" spans="2:6" ht="13.5" thickBot="1" x14ac:dyDescent="0.25">
      <c r="B3569" s="1237"/>
      <c r="C3569" s="837" t="s">
        <v>5</v>
      </c>
      <c r="D3569" s="837" t="s">
        <v>6</v>
      </c>
      <c r="E3569" s="837" t="s">
        <v>6</v>
      </c>
      <c r="F3569" s="837" t="s">
        <v>6</v>
      </c>
    </row>
    <row r="3570" spans="2:6" ht="13.5" thickBot="1" x14ac:dyDescent="0.25">
      <c r="B3570" s="905" t="s">
        <v>59</v>
      </c>
      <c r="C3570" s="844">
        <v>0</v>
      </c>
      <c r="D3570" s="844"/>
      <c r="E3570" s="844"/>
      <c r="F3570" s="844"/>
    </row>
    <row r="3571" spans="2:6" ht="13.5" thickBot="1" x14ac:dyDescent="0.25">
      <c r="B3571" s="879" t="s">
        <v>28</v>
      </c>
      <c r="C3571" s="844"/>
      <c r="D3571" s="844"/>
      <c r="E3571" s="844"/>
      <c r="F3571" s="844"/>
    </row>
    <row r="3572" spans="2:6" ht="13.5" thickBot="1" x14ac:dyDescent="0.25">
      <c r="B3572" s="879" t="s">
        <v>48</v>
      </c>
      <c r="C3572" s="844"/>
      <c r="D3572" s="844"/>
      <c r="E3572" s="844"/>
      <c r="F3572" s="844"/>
    </row>
    <row r="3573" spans="2:6" ht="13.5" thickBot="1" x14ac:dyDescent="0.25">
      <c r="B3573" s="879" t="s">
        <v>42</v>
      </c>
      <c r="C3573" s="844"/>
      <c r="D3573" s="844"/>
      <c r="E3573" s="844"/>
      <c r="F3573" s="844"/>
    </row>
    <row r="3574" spans="2:6" ht="13.5" thickBot="1" x14ac:dyDescent="0.25">
      <c r="B3574" s="879" t="s">
        <v>43</v>
      </c>
      <c r="C3574" s="844"/>
      <c r="D3574" s="844"/>
      <c r="E3574" s="844"/>
      <c r="F3574" s="844"/>
    </row>
    <row r="3575" spans="2:6" ht="13.5" thickBot="1" x14ac:dyDescent="0.25">
      <c r="B3575" s="905" t="s">
        <v>61</v>
      </c>
      <c r="C3575" s="844">
        <f>SUM(C3576:C3579)</f>
        <v>51660</v>
      </c>
      <c r="D3575" s="844">
        <f>SUM(D3576:D3579)</f>
        <v>0</v>
      </c>
      <c r="E3575" s="844">
        <f>SUM(E3576:E3579)</f>
        <v>0</v>
      </c>
      <c r="F3575" s="844">
        <f>SUM(F3576:F3579)</f>
        <v>0</v>
      </c>
    </row>
    <row r="3576" spans="2:6" ht="13.5" thickBot="1" x14ac:dyDescent="0.25">
      <c r="B3576" s="879" t="s">
        <v>28</v>
      </c>
      <c r="C3576" s="844">
        <v>51660</v>
      </c>
      <c r="D3576" s="844">
        <v>0</v>
      </c>
      <c r="E3576" s="844">
        <v>0</v>
      </c>
      <c r="F3576" s="844">
        <v>0</v>
      </c>
    </row>
    <row r="3577" spans="2:6" ht="13.5" thickBot="1" x14ac:dyDescent="0.25">
      <c r="B3577" s="879" t="s">
        <v>48</v>
      </c>
      <c r="C3577" s="846"/>
      <c r="D3577" s="844"/>
      <c r="E3577" s="844"/>
      <c r="F3577" s="844"/>
    </row>
    <row r="3578" spans="2:6" ht="13.5" thickBot="1" x14ac:dyDescent="0.25">
      <c r="B3578" s="906" t="s">
        <v>42</v>
      </c>
      <c r="C3578" s="907"/>
      <c r="D3578" s="908"/>
      <c r="E3578" s="908"/>
      <c r="F3578" s="908"/>
    </row>
    <row r="3579" spans="2:6" ht="13.5" thickBot="1" x14ac:dyDescent="0.25">
      <c r="B3579" s="934" t="s">
        <v>43</v>
      </c>
      <c r="C3579" s="911"/>
      <c r="D3579" s="925"/>
      <c r="E3579" s="925"/>
      <c r="F3579" s="925"/>
    </row>
    <row r="3580" spans="2:6" ht="13.5" thickBot="1" x14ac:dyDescent="0.25">
      <c r="B3580" s="909" t="s">
        <v>2233</v>
      </c>
      <c r="C3580" s="910">
        <f>C3576+C3570</f>
        <v>51660</v>
      </c>
      <c r="D3580" s="911">
        <f>D3576+D3570</f>
        <v>0</v>
      </c>
      <c r="E3580" s="911">
        <f>E3576+E3570</f>
        <v>0</v>
      </c>
      <c r="F3580" s="911">
        <f>F3576+F3570</f>
        <v>0</v>
      </c>
    </row>
    <row r="3581" spans="2:6" ht="24.75" thickBot="1" x14ac:dyDescent="0.25">
      <c r="B3581" s="858" t="s">
        <v>2234</v>
      </c>
      <c r="C3581" s="858" t="s">
        <v>2235</v>
      </c>
      <c r="D3581" s="899"/>
      <c r="E3581" s="916"/>
      <c r="F3581" s="916"/>
    </row>
    <row r="3582" spans="2:6" ht="13.5" thickBot="1" x14ac:dyDescent="0.25">
      <c r="B3582" s="828" t="s">
        <v>9</v>
      </c>
      <c r="C3582" s="1312" t="s">
        <v>2236</v>
      </c>
      <c r="D3582" s="1313"/>
      <c r="E3582" s="1313"/>
      <c r="F3582" s="1314"/>
    </row>
    <row r="3583" spans="2:6" ht="13.5" thickBot="1" x14ac:dyDescent="0.25">
      <c r="B3583" s="828" t="s">
        <v>13</v>
      </c>
      <c r="C3583" s="1307" t="s">
        <v>127</v>
      </c>
      <c r="D3583" s="1308"/>
      <c r="E3583" s="1308"/>
      <c r="F3583" s="1309"/>
    </row>
    <row r="3584" spans="2:6" x14ac:dyDescent="0.2">
      <c r="B3584" s="1236"/>
      <c r="C3584" s="836">
        <v>2019</v>
      </c>
      <c r="D3584" s="836">
        <v>2020</v>
      </c>
      <c r="E3584" s="836">
        <v>2021</v>
      </c>
      <c r="F3584" s="836">
        <v>2022</v>
      </c>
    </row>
    <row r="3585" spans="2:6" ht="13.5" thickBot="1" x14ac:dyDescent="0.25">
      <c r="B3585" s="1237"/>
      <c r="C3585" s="837" t="s">
        <v>5</v>
      </c>
      <c r="D3585" s="837" t="s">
        <v>6</v>
      </c>
      <c r="E3585" s="837" t="s">
        <v>6</v>
      </c>
      <c r="F3585" s="837" t="s">
        <v>6</v>
      </c>
    </row>
    <row r="3586" spans="2:6" ht="13.5" thickBot="1" x14ac:dyDescent="0.25">
      <c r="B3586" s="828" t="s">
        <v>8</v>
      </c>
      <c r="C3586" s="860">
        <v>0.1</v>
      </c>
      <c r="D3586" s="860">
        <v>0</v>
      </c>
      <c r="E3586" s="860">
        <v>0</v>
      </c>
      <c r="F3586" s="860">
        <v>0</v>
      </c>
    </row>
    <row r="3587" spans="2:6" ht="13.5" thickBot="1" x14ac:dyDescent="0.25">
      <c r="B3587" s="828" t="s">
        <v>14</v>
      </c>
      <c r="C3587" s="840">
        <v>22055</v>
      </c>
      <c r="D3587" s="839">
        <v>0</v>
      </c>
      <c r="E3587" s="839">
        <v>0</v>
      </c>
      <c r="F3587" s="839">
        <v>0</v>
      </c>
    </row>
    <row r="3588" spans="2:6" ht="13.5" thickBot="1" x14ac:dyDescent="0.25">
      <c r="B3588" s="828" t="s">
        <v>20</v>
      </c>
      <c r="C3588" s="839">
        <f>C3587/C3586</f>
        <v>220550</v>
      </c>
      <c r="D3588" s="839" t="e">
        <f>D3587/D3586</f>
        <v>#DIV/0!</v>
      </c>
      <c r="E3588" s="839" t="e">
        <f>E3587/E3586</f>
        <v>#DIV/0!</v>
      </c>
      <c r="F3588" s="839" t="e">
        <f>F3587/F3586</f>
        <v>#DIV/0!</v>
      </c>
    </row>
    <row r="3589" spans="2:6" ht="13.5" thickBot="1" x14ac:dyDescent="0.25">
      <c r="B3589" s="828" t="s">
        <v>15</v>
      </c>
      <c r="C3589" s="841" t="s">
        <v>19</v>
      </c>
      <c r="D3589" s="842">
        <f>D3586/C3586-1</f>
        <v>-1</v>
      </c>
      <c r="E3589" s="842" t="e">
        <f t="shared" ref="E3589:F3591" si="135">E3586/D3586-1</f>
        <v>#DIV/0!</v>
      </c>
      <c r="F3589" s="842" t="e">
        <f t="shared" si="135"/>
        <v>#DIV/0!</v>
      </c>
    </row>
    <row r="3590" spans="2:6" ht="13.5" thickBot="1" x14ac:dyDescent="0.25">
      <c r="B3590" s="828" t="s">
        <v>16</v>
      </c>
      <c r="C3590" s="841" t="s">
        <v>19</v>
      </c>
      <c r="D3590" s="842"/>
      <c r="E3590" s="842" t="e">
        <f t="shared" si="135"/>
        <v>#DIV/0!</v>
      </c>
      <c r="F3590" s="842" t="e">
        <f t="shared" si="135"/>
        <v>#DIV/0!</v>
      </c>
    </row>
    <row r="3591" spans="2:6" ht="13.5" thickBot="1" x14ac:dyDescent="0.25">
      <c r="B3591" s="828" t="s">
        <v>17</v>
      </c>
      <c r="C3591" s="841" t="s">
        <v>19</v>
      </c>
      <c r="D3591" s="842" t="e">
        <f>D3588/C3588-1</f>
        <v>#DIV/0!</v>
      </c>
      <c r="E3591" s="842" t="e">
        <f t="shared" si="135"/>
        <v>#DIV/0!</v>
      </c>
      <c r="F3591" s="842" t="e">
        <f t="shared" si="135"/>
        <v>#DIV/0!</v>
      </c>
    </row>
    <row r="3592" spans="2:6" ht="13.5" thickBot="1" x14ac:dyDescent="0.25">
      <c r="B3592" s="1247" t="s">
        <v>2237</v>
      </c>
      <c r="C3592" s="1248"/>
      <c r="D3592" s="1248"/>
      <c r="E3592" s="1248"/>
      <c r="F3592" s="1249"/>
    </row>
    <row r="3593" spans="2:6" x14ac:dyDescent="0.2">
      <c r="B3593" s="1236"/>
      <c r="C3593" s="836">
        <v>2019</v>
      </c>
      <c r="D3593" s="836">
        <v>2020</v>
      </c>
      <c r="E3593" s="836">
        <v>2021</v>
      </c>
      <c r="F3593" s="836">
        <v>2022</v>
      </c>
    </row>
    <row r="3594" spans="2:6" ht="13.5" thickBot="1" x14ac:dyDescent="0.25">
      <c r="B3594" s="1237"/>
      <c r="C3594" s="837" t="s">
        <v>5</v>
      </c>
      <c r="D3594" s="837" t="s">
        <v>6</v>
      </c>
      <c r="E3594" s="837" t="s">
        <v>6</v>
      </c>
      <c r="F3594" s="837" t="s">
        <v>6</v>
      </c>
    </row>
    <row r="3595" spans="2:6" ht="13.5" thickBot="1" x14ac:dyDescent="0.25">
      <c r="B3595" s="905" t="s">
        <v>59</v>
      </c>
      <c r="C3595" s="844">
        <v>0</v>
      </c>
      <c r="D3595" s="844"/>
      <c r="E3595" s="844"/>
      <c r="F3595" s="844"/>
    </row>
    <row r="3596" spans="2:6" ht="13.5" thickBot="1" x14ac:dyDescent="0.25">
      <c r="B3596" s="879" t="s">
        <v>28</v>
      </c>
      <c r="C3596" s="844"/>
      <c r="D3596" s="844"/>
      <c r="E3596" s="844"/>
      <c r="F3596" s="844"/>
    </row>
    <row r="3597" spans="2:6" ht="13.5" thickBot="1" x14ac:dyDescent="0.25">
      <c r="B3597" s="879" t="s">
        <v>48</v>
      </c>
      <c r="C3597" s="844"/>
      <c r="D3597" s="844"/>
      <c r="E3597" s="844"/>
      <c r="F3597" s="844"/>
    </row>
    <row r="3598" spans="2:6" ht="13.5" thickBot="1" x14ac:dyDescent="0.25">
      <c r="B3598" s="879" t="s">
        <v>42</v>
      </c>
      <c r="C3598" s="844"/>
      <c r="D3598" s="844"/>
      <c r="E3598" s="844"/>
      <c r="F3598" s="844"/>
    </row>
    <row r="3599" spans="2:6" ht="13.5" thickBot="1" x14ac:dyDescent="0.25">
      <c r="B3599" s="879" t="s">
        <v>43</v>
      </c>
      <c r="C3599" s="844"/>
      <c r="D3599" s="844"/>
      <c r="E3599" s="844"/>
      <c r="F3599" s="844"/>
    </row>
    <row r="3600" spans="2:6" ht="13.5" thickBot="1" x14ac:dyDescent="0.25">
      <c r="B3600" s="905" t="s">
        <v>61</v>
      </c>
      <c r="C3600" s="844">
        <f>SUM(C3601:C3604)</f>
        <v>22055</v>
      </c>
      <c r="D3600" s="844">
        <f>SUM(D3601:D3604)</f>
        <v>0</v>
      </c>
      <c r="E3600" s="844">
        <f>SUM(E3601:E3604)</f>
        <v>0</v>
      </c>
      <c r="F3600" s="844">
        <f>SUM(F3601:F3604)</f>
        <v>0</v>
      </c>
    </row>
    <row r="3601" spans="2:6" ht="13.5" thickBot="1" x14ac:dyDescent="0.25">
      <c r="B3601" s="879" t="s">
        <v>28</v>
      </c>
      <c r="C3601" s="844">
        <v>22055</v>
      </c>
      <c r="D3601" s="844">
        <v>0</v>
      </c>
      <c r="E3601" s="844">
        <v>0</v>
      </c>
      <c r="F3601" s="844">
        <v>0</v>
      </c>
    </row>
    <row r="3602" spans="2:6" ht="13.5" thickBot="1" x14ac:dyDescent="0.25">
      <c r="B3602" s="879" t="s">
        <v>48</v>
      </c>
      <c r="C3602" s="846"/>
      <c r="D3602" s="844"/>
      <c r="E3602" s="844"/>
      <c r="F3602" s="844"/>
    </row>
    <row r="3603" spans="2:6" ht="13.5" thickBot="1" x14ac:dyDescent="0.25">
      <c r="B3603" s="879" t="s">
        <v>42</v>
      </c>
      <c r="C3603" s="846"/>
      <c r="D3603" s="844"/>
      <c r="E3603" s="844"/>
      <c r="F3603" s="844"/>
    </row>
    <row r="3604" spans="2:6" ht="13.5" thickBot="1" x14ac:dyDescent="0.25">
      <c r="B3604" s="906" t="s">
        <v>43</v>
      </c>
      <c r="C3604" s="907"/>
      <c r="D3604" s="908"/>
      <c r="E3604" s="908"/>
      <c r="F3604" s="908"/>
    </row>
    <row r="3605" spans="2:6" ht="13.5" thickBot="1" x14ac:dyDescent="0.25">
      <c r="B3605" s="909" t="s">
        <v>2238</v>
      </c>
      <c r="C3605" s="910">
        <f>C3601+C3595</f>
        <v>22055</v>
      </c>
      <c r="D3605" s="911">
        <f>D3601+D3595</f>
        <v>0</v>
      </c>
      <c r="E3605" s="911">
        <f>E3601+E3595</f>
        <v>0</v>
      </c>
      <c r="F3605" s="911">
        <f>F3601+F3595</f>
        <v>0</v>
      </c>
    </row>
    <row r="3606" spans="2:6" ht="24.75" thickBot="1" x14ac:dyDescent="0.25">
      <c r="B3606" s="858" t="s">
        <v>2239</v>
      </c>
      <c r="C3606" s="858" t="s">
        <v>2240</v>
      </c>
      <c r="D3606" s="899"/>
      <c r="E3606" s="916"/>
      <c r="F3606" s="916"/>
    </row>
    <row r="3607" spans="2:6" ht="33" customHeight="1" thickBot="1" x14ac:dyDescent="0.25">
      <c r="B3607" s="828" t="s">
        <v>9</v>
      </c>
      <c r="C3607" s="1312" t="s">
        <v>2241</v>
      </c>
      <c r="D3607" s="1313"/>
      <c r="E3607" s="1313"/>
      <c r="F3607" s="1314"/>
    </row>
    <row r="3608" spans="2:6" ht="13.5" thickBot="1" x14ac:dyDescent="0.25">
      <c r="B3608" s="828" t="s">
        <v>13</v>
      </c>
      <c r="C3608" s="1307" t="s">
        <v>127</v>
      </c>
      <c r="D3608" s="1308"/>
      <c r="E3608" s="1308"/>
      <c r="F3608" s="1309"/>
    </row>
    <row r="3609" spans="2:6" x14ac:dyDescent="0.2">
      <c r="B3609" s="1236"/>
      <c r="C3609" s="836">
        <v>2019</v>
      </c>
      <c r="D3609" s="836">
        <v>2020</v>
      </c>
      <c r="E3609" s="836">
        <v>2021</v>
      </c>
      <c r="F3609" s="836">
        <v>2022</v>
      </c>
    </row>
    <row r="3610" spans="2:6" ht="13.5" thickBot="1" x14ac:dyDescent="0.25">
      <c r="B3610" s="1237"/>
      <c r="C3610" s="837" t="s">
        <v>5</v>
      </c>
      <c r="D3610" s="837" t="s">
        <v>6</v>
      </c>
      <c r="E3610" s="837" t="s">
        <v>6</v>
      </c>
      <c r="F3610" s="837" t="s">
        <v>6</v>
      </c>
    </row>
    <row r="3611" spans="2:6" ht="13.5" thickBot="1" x14ac:dyDescent="0.25">
      <c r="B3611" s="828" t="s">
        <v>8</v>
      </c>
      <c r="C3611" s="860">
        <v>0.15</v>
      </c>
      <c r="D3611" s="860">
        <v>0</v>
      </c>
      <c r="E3611" s="860">
        <v>0</v>
      </c>
      <c r="F3611" s="860">
        <v>0</v>
      </c>
    </row>
    <row r="3612" spans="2:6" ht="13.5" thickBot="1" x14ac:dyDescent="0.25">
      <c r="B3612" s="828" t="s">
        <v>14</v>
      </c>
      <c r="C3612" s="840">
        <v>18474</v>
      </c>
      <c r="D3612" s="839">
        <v>0</v>
      </c>
      <c r="E3612" s="839">
        <v>0</v>
      </c>
      <c r="F3612" s="839">
        <v>0</v>
      </c>
    </row>
    <row r="3613" spans="2:6" ht="13.5" thickBot="1" x14ac:dyDescent="0.25">
      <c r="B3613" s="828" t="s">
        <v>20</v>
      </c>
      <c r="C3613" s="839">
        <f>C3612/C3611</f>
        <v>123160</v>
      </c>
      <c r="D3613" s="839" t="e">
        <f>D3612/D3611</f>
        <v>#DIV/0!</v>
      </c>
      <c r="E3613" s="839" t="e">
        <f>E3612/E3611</f>
        <v>#DIV/0!</v>
      </c>
      <c r="F3613" s="839" t="e">
        <f>F3612/F3611</f>
        <v>#DIV/0!</v>
      </c>
    </row>
    <row r="3614" spans="2:6" ht="13.5" thickBot="1" x14ac:dyDescent="0.25">
      <c r="B3614" s="828" t="s">
        <v>15</v>
      </c>
      <c r="C3614" s="841" t="s">
        <v>19</v>
      </c>
      <c r="D3614" s="842">
        <f>D3611/C3611-1</f>
        <v>-1</v>
      </c>
      <c r="E3614" s="842" t="e">
        <f t="shared" ref="E3614:F3616" si="136">E3611/D3611-1</f>
        <v>#DIV/0!</v>
      </c>
      <c r="F3614" s="842" t="e">
        <f t="shared" si="136"/>
        <v>#DIV/0!</v>
      </c>
    </row>
    <row r="3615" spans="2:6" ht="13.5" thickBot="1" x14ac:dyDescent="0.25">
      <c r="B3615" s="828" t="s">
        <v>16</v>
      </c>
      <c r="C3615" s="841" t="s">
        <v>19</v>
      </c>
      <c r="D3615" s="842"/>
      <c r="E3615" s="842" t="e">
        <f t="shared" si="136"/>
        <v>#DIV/0!</v>
      </c>
      <c r="F3615" s="842" t="e">
        <f t="shared" si="136"/>
        <v>#DIV/0!</v>
      </c>
    </row>
    <row r="3616" spans="2:6" ht="13.5" thickBot="1" x14ac:dyDescent="0.25">
      <c r="B3616" s="828" t="s">
        <v>17</v>
      </c>
      <c r="C3616" s="841" t="s">
        <v>19</v>
      </c>
      <c r="D3616" s="842" t="e">
        <f>D3613/C3613-1</f>
        <v>#DIV/0!</v>
      </c>
      <c r="E3616" s="842" t="e">
        <f t="shared" si="136"/>
        <v>#DIV/0!</v>
      </c>
      <c r="F3616" s="842" t="e">
        <f t="shared" si="136"/>
        <v>#DIV/0!</v>
      </c>
    </row>
    <row r="3617" spans="2:6" ht="13.5" thickBot="1" x14ac:dyDescent="0.25">
      <c r="B3617" s="1247" t="s">
        <v>2242</v>
      </c>
      <c r="C3617" s="1248"/>
      <c r="D3617" s="1248"/>
      <c r="E3617" s="1248"/>
      <c r="F3617" s="1249"/>
    </row>
    <row r="3618" spans="2:6" x14ac:dyDescent="0.2">
      <c r="B3618" s="1236"/>
      <c r="C3618" s="836">
        <v>2019</v>
      </c>
      <c r="D3618" s="836">
        <v>2020</v>
      </c>
      <c r="E3618" s="836">
        <v>2021</v>
      </c>
      <c r="F3618" s="836">
        <v>2022</v>
      </c>
    </row>
    <row r="3619" spans="2:6" ht="13.5" thickBot="1" x14ac:dyDescent="0.25">
      <c r="B3619" s="1237"/>
      <c r="C3619" s="837" t="s">
        <v>5</v>
      </c>
      <c r="D3619" s="837" t="s">
        <v>6</v>
      </c>
      <c r="E3619" s="837" t="s">
        <v>6</v>
      </c>
      <c r="F3619" s="837" t="s">
        <v>6</v>
      </c>
    </row>
    <row r="3620" spans="2:6" ht="13.5" thickBot="1" x14ac:dyDescent="0.25">
      <c r="B3620" s="905" t="s">
        <v>59</v>
      </c>
      <c r="C3620" s="844">
        <v>0</v>
      </c>
      <c r="D3620" s="844"/>
      <c r="E3620" s="844"/>
      <c r="F3620" s="844"/>
    </row>
    <row r="3621" spans="2:6" ht="13.5" thickBot="1" x14ac:dyDescent="0.25">
      <c r="B3621" s="879" t="s">
        <v>28</v>
      </c>
      <c r="C3621" s="844"/>
      <c r="D3621" s="844"/>
      <c r="E3621" s="844"/>
      <c r="F3621" s="844"/>
    </row>
    <row r="3622" spans="2:6" ht="13.5" thickBot="1" x14ac:dyDescent="0.25">
      <c r="B3622" s="879" t="s">
        <v>48</v>
      </c>
      <c r="C3622" s="844"/>
      <c r="D3622" s="844"/>
      <c r="E3622" s="844"/>
      <c r="F3622" s="844"/>
    </row>
    <row r="3623" spans="2:6" ht="13.5" thickBot="1" x14ac:dyDescent="0.25">
      <c r="B3623" s="879" t="s">
        <v>42</v>
      </c>
      <c r="C3623" s="844"/>
      <c r="D3623" s="844"/>
      <c r="E3623" s="844"/>
      <c r="F3623" s="844"/>
    </row>
    <row r="3624" spans="2:6" ht="13.5" thickBot="1" x14ac:dyDescent="0.25">
      <c r="B3624" s="879" t="s">
        <v>43</v>
      </c>
      <c r="C3624" s="844"/>
      <c r="D3624" s="844"/>
      <c r="E3624" s="844"/>
      <c r="F3624" s="844"/>
    </row>
    <row r="3625" spans="2:6" ht="13.5" thickBot="1" x14ac:dyDescent="0.25">
      <c r="B3625" s="905" t="s">
        <v>61</v>
      </c>
      <c r="C3625" s="844">
        <f>SUM(C3626:C3629)</f>
        <v>18474</v>
      </c>
      <c r="D3625" s="844">
        <f>SUM(D3626:D3629)</f>
        <v>0</v>
      </c>
      <c r="E3625" s="844">
        <f>SUM(E3626:E3629)</f>
        <v>0</v>
      </c>
      <c r="F3625" s="844">
        <f>SUM(F3626:F3629)</f>
        <v>0</v>
      </c>
    </row>
    <row r="3626" spans="2:6" ht="13.5" thickBot="1" x14ac:dyDescent="0.25">
      <c r="B3626" s="879" t="s">
        <v>28</v>
      </c>
      <c r="C3626" s="844">
        <v>18474</v>
      </c>
      <c r="D3626" s="844">
        <v>0</v>
      </c>
      <c r="E3626" s="844">
        <v>0</v>
      </c>
      <c r="F3626" s="844">
        <v>0</v>
      </c>
    </row>
    <row r="3627" spans="2:6" ht="13.5" thickBot="1" x14ac:dyDescent="0.25">
      <c r="B3627" s="879" t="s">
        <v>48</v>
      </c>
      <c r="C3627" s="846"/>
      <c r="D3627" s="844"/>
      <c r="E3627" s="844"/>
      <c r="F3627" s="844"/>
    </row>
    <row r="3628" spans="2:6" ht="13.5" thickBot="1" x14ac:dyDescent="0.25">
      <c r="B3628" s="906" t="s">
        <v>42</v>
      </c>
      <c r="C3628" s="907"/>
      <c r="D3628" s="908"/>
      <c r="E3628" s="908"/>
      <c r="F3628" s="908"/>
    </row>
    <row r="3629" spans="2:6" ht="13.5" thickBot="1" x14ac:dyDescent="0.25">
      <c r="B3629" s="934" t="s">
        <v>43</v>
      </c>
      <c r="C3629" s="911"/>
      <c r="D3629" s="925"/>
      <c r="E3629" s="925"/>
      <c r="F3629" s="925"/>
    </row>
    <row r="3630" spans="2:6" ht="13.5" thickBot="1" x14ac:dyDescent="0.25">
      <c r="B3630" s="909" t="s">
        <v>2243</v>
      </c>
      <c r="C3630" s="910">
        <f>C3626+C3620</f>
        <v>18474</v>
      </c>
      <c r="D3630" s="911">
        <f>D3626+D3620</f>
        <v>0</v>
      </c>
      <c r="E3630" s="911">
        <f>E3626+E3620</f>
        <v>0</v>
      </c>
      <c r="F3630" s="911">
        <f>F3626+F3620</f>
        <v>0</v>
      </c>
    </row>
    <row r="3631" spans="2:6" ht="13.5" thickBot="1" x14ac:dyDescent="0.25">
      <c r="B3631" s="858" t="s">
        <v>2244</v>
      </c>
      <c r="C3631" s="858" t="s">
        <v>2245</v>
      </c>
      <c r="D3631" s="899"/>
      <c r="E3631" s="916"/>
      <c r="F3631" s="916"/>
    </row>
    <row r="3632" spans="2:6" ht="34.5" customHeight="1" thickBot="1" x14ac:dyDescent="0.25">
      <c r="B3632" s="938" t="s">
        <v>9</v>
      </c>
      <c r="C3632" s="1342" t="s">
        <v>2246</v>
      </c>
      <c r="D3632" s="1342"/>
      <c r="E3632" s="1342"/>
      <c r="F3632" s="1342"/>
    </row>
    <row r="3633" spans="2:6" ht="29.25" customHeight="1" thickBot="1" x14ac:dyDescent="0.25">
      <c r="B3633" s="828" t="s">
        <v>13</v>
      </c>
      <c r="C3633" s="1343" t="s">
        <v>127</v>
      </c>
      <c r="D3633" s="1344"/>
      <c r="E3633" s="1344"/>
      <c r="F3633" s="1345"/>
    </row>
    <row r="3634" spans="2:6" x14ac:dyDescent="0.2">
      <c r="B3634" s="1236"/>
      <c r="C3634" s="836">
        <v>2019</v>
      </c>
      <c r="D3634" s="836">
        <v>2020</v>
      </c>
      <c r="E3634" s="836">
        <v>2021</v>
      </c>
      <c r="F3634" s="836">
        <v>2022</v>
      </c>
    </row>
    <row r="3635" spans="2:6" ht="13.5" thickBot="1" x14ac:dyDescent="0.25">
      <c r="B3635" s="1237"/>
      <c r="C3635" s="837" t="s">
        <v>5</v>
      </c>
      <c r="D3635" s="837" t="s">
        <v>6</v>
      </c>
      <c r="E3635" s="837" t="s">
        <v>6</v>
      </c>
      <c r="F3635" s="837" t="s">
        <v>6</v>
      </c>
    </row>
    <row r="3636" spans="2:6" ht="13.5" thickBot="1" x14ac:dyDescent="0.25">
      <c r="B3636" s="828" t="s">
        <v>8</v>
      </c>
      <c r="C3636" s="860">
        <v>0.1</v>
      </c>
      <c r="D3636" s="860">
        <v>0</v>
      </c>
      <c r="E3636" s="860">
        <v>0</v>
      </c>
      <c r="F3636" s="860">
        <v>0</v>
      </c>
    </row>
    <row r="3637" spans="2:6" ht="13.5" thickBot="1" x14ac:dyDescent="0.25">
      <c r="B3637" s="828" t="s">
        <v>14</v>
      </c>
      <c r="C3637" s="840">
        <v>13757</v>
      </c>
      <c r="D3637" s="839">
        <v>0</v>
      </c>
      <c r="E3637" s="839">
        <v>0</v>
      </c>
      <c r="F3637" s="839">
        <v>0</v>
      </c>
    </row>
    <row r="3638" spans="2:6" ht="13.5" thickBot="1" x14ac:dyDescent="0.25">
      <c r="B3638" s="828" t="s">
        <v>20</v>
      </c>
      <c r="C3638" s="839">
        <f>C3637/C3636</f>
        <v>137570</v>
      </c>
      <c r="D3638" s="839" t="e">
        <f>D3637/D3636</f>
        <v>#DIV/0!</v>
      </c>
      <c r="E3638" s="839" t="e">
        <f>E3637/E3636</f>
        <v>#DIV/0!</v>
      </c>
      <c r="F3638" s="839" t="e">
        <f>F3637/F3636</f>
        <v>#DIV/0!</v>
      </c>
    </row>
    <row r="3639" spans="2:6" ht="13.5" thickBot="1" x14ac:dyDescent="0.25">
      <c r="B3639" s="828" t="s">
        <v>15</v>
      </c>
      <c r="C3639" s="841" t="s">
        <v>19</v>
      </c>
      <c r="D3639" s="842">
        <f>D3636/C3636-1</f>
        <v>-1</v>
      </c>
      <c r="E3639" s="842" t="e">
        <f t="shared" ref="E3639:F3641" si="137">E3636/D3636-1</f>
        <v>#DIV/0!</v>
      </c>
      <c r="F3639" s="842" t="e">
        <f t="shared" si="137"/>
        <v>#DIV/0!</v>
      </c>
    </row>
    <row r="3640" spans="2:6" ht="13.5" thickBot="1" x14ac:dyDescent="0.25">
      <c r="B3640" s="828" t="s">
        <v>16</v>
      </c>
      <c r="C3640" s="841" t="s">
        <v>19</v>
      </c>
      <c r="D3640" s="842"/>
      <c r="E3640" s="842" t="e">
        <f t="shared" si="137"/>
        <v>#DIV/0!</v>
      </c>
      <c r="F3640" s="842" t="e">
        <f t="shared" si="137"/>
        <v>#DIV/0!</v>
      </c>
    </row>
    <row r="3641" spans="2:6" ht="13.5" thickBot="1" x14ac:dyDescent="0.25">
      <c r="B3641" s="828" t="s">
        <v>17</v>
      </c>
      <c r="C3641" s="841" t="s">
        <v>19</v>
      </c>
      <c r="D3641" s="842" t="e">
        <f>D3638/C3638-1</f>
        <v>#DIV/0!</v>
      </c>
      <c r="E3641" s="842" t="e">
        <f t="shared" si="137"/>
        <v>#DIV/0!</v>
      </c>
      <c r="F3641" s="842" t="e">
        <f t="shared" si="137"/>
        <v>#DIV/0!</v>
      </c>
    </row>
    <row r="3642" spans="2:6" ht="13.5" thickBot="1" x14ac:dyDescent="0.25">
      <c r="B3642" s="1247" t="s">
        <v>2247</v>
      </c>
      <c r="C3642" s="1248"/>
      <c r="D3642" s="1248"/>
      <c r="E3642" s="1248"/>
      <c r="F3642" s="1249"/>
    </row>
    <row r="3643" spans="2:6" x14ac:dyDescent="0.2">
      <c r="B3643" s="1236"/>
      <c r="C3643" s="836">
        <v>2019</v>
      </c>
      <c r="D3643" s="836">
        <v>2020</v>
      </c>
      <c r="E3643" s="836">
        <v>2021</v>
      </c>
      <c r="F3643" s="836">
        <v>2022</v>
      </c>
    </row>
    <row r="3644" spans="2:6" ht="13.5" thickBot="1" x14ac:dyDescent="0.25">
      <c r="B3644" s="1237"/>
      <c r="C3644" s="837" t="s">
        <v>5</v>
      </c>
      <c r="D3644" s="837" t="s">
        <v>6</v>
      </c>
      <c r="E3644" s="837" t="s">
        <v>6</v>
      </c>
      <c r="F3644" s="837" t="s">
        <v>6</v>
      </c>
    </row>
    <row r="3645" spans="2:6" ht="13.5" thickBot="1" x14ac:dyDescent="0.25">
      <c r="B3645" s="905" t="s">
        <v>59</v>
      </c>
      <c r="C3645" s="844">
        <v>0</v>
      </c>
      <c r="D3645" s="844"/>
      <c r="E3645" s="844"/>
      <c r="F3645" s="844"/>
    </row>
    <row r="3646" spans="2:6" ht="13.5" thickBot="1" x14ac:dyDescent="0.25">
      <c r="B3646" s="879" t="s">
        <v>28</v>
      </c>
      <c r="C3646" s="844"/>
      <c r="D3646" s="844"/>
      <c r="E3646" s="844"/>
      <c r="F3646" s="844"/>
    </row>
    <row r="3647" spans="2:6" ht="13.5" thickBot="1" x14ac:dyDescent="0.25">
      <c r="B3647" s="879" t="s">
        <v>48</v>
      </c>
      <c r="C3647" s="844"/>
      <c r="D3647" s="844"/>
      <c r="E3647" s="844"/>
      <c r="F3647" s="844"/>
    </row>
    <row r="3648" spans="2:6" ht="13.5" thickBot="1" x14ac:dyDescent="0.25">
      <c r="B3648" s="879" t="s">
        <v>42</v>
      </c>
      <c r="C3648" s="844"/>
      <c r="D3648" s="844"/>
      <c r="E3648" s="844"/>
      <c r="F3648" s="844"/>
    </row>
    <row r="3649" spans="2:6" ht="13.5" thickBot="1" x14ac:dyDescent="0.25">
      <c r="B3649" s="879" t="s">
        <v>43</v>
      </c>
      <c r="C3649" s="844"/>
      <c r="D3649" s="844"/>
      <c r="E3649" s="844"/>
      <c r="F3649" s="844"/>
    </row>
    <row r="3650" spans="2:6" ht="13.5" thickBot="1" x14ac:dyDescent="0.25">
      <c r="B3650" s="905" t="s">
        <v>61</v>
      </c>
      <c r="C3650" s="844">
        <f>SUM(C3651:C3654)</f>
        <v>13757</v>
      </c>
      <c r="D3650" s="844">
        <f>SUM(D3651:D3654)</f>
        <v>0</v>
      </c>
      <c r="E3650" s="844">
        <f>SUM(E3651:E3654)</f>
        <v>0</v>
      </c>
      <c r="F3650" s="844">
        <f>SUM(F3651:F3654)</f>
        <v>0</v>
      </c>
    </row>
    <row r="3651" spans="2:6" ht="13.5" thickBot="1" x14ac:dyDescent="0.25">
      <c r="B3651" s="879" t="s">
        <v>28</v>
      </c>
      <c r="C3651" s="844">
        <v>13757</v>
      </c>
      <c r="D3651" s="844">
        <v>0</v>
      </c>
      <c r="E3651" s="844">
        <v>0</v>
      </c>
      <c r="F3651" s="844">
        <v>0</v>
      </c>
    </row>
    <row r="3652" spans="2:6" ht="13.5" thickBot="1" x14ac:dyDescent="0.25">
      <c r="B3652" s="879" t="s">
        <v>48</v>
      </c>
      <c r="C3652" s="846"/>
      <c r="D3652" s="844"/>
      <c r="E3652" s="844"/>
      <c r="F3652" s="844"/>
    </row>
    <row r="3653" spans="2:6" ht="13.5" thickBot="1" x14ac:dyDescent="0.25">
      <c r="B3653" s="879" t="s">
        <v>42</v>
      </c>
      <c r="C3653" s="846"/>
      <c r="D3653" s="844"/>
      <c r="E3653" s="844"/>
      <c r="F3653" s="844"/>
    </row>
    <row r="3654" spans="2:6" ht="13.5" thickBot="1" x14ac:dyDescent="0.25">
      <c r="B3654" s="906" t="s">
        <v>43</v>
      </c>
      <c r="C3654" s="907"/>
      <c r="D3654" s="908"/>
      <c r="E3654" s="908"/>
      <c r="F3654" s="908"/>
    </row>
    <row r="3655" spans="2:6" ht="13.5" thickBot="1" x14ac:dyDescent="0.25">
      <c r="B3655" s="909" t="s">
        <v>2248</v>
      </c>
      <c r="C3655" s="910">
        <f>C3651+C3645</f>
        <v>13757</v>
      </c>
      <c r="D3655" s="911">
        <f>D3651+D3645</f>
        <v>0</v>
      </c>
      <c r="E3655" s="911">
        <f>E3651+E3645</f>
        <v>0</v>
      </c>
      <c r="F3655" s="911">
        <f>F3651+F3645</f>
        <v>0</v>
      </c>
    </row>
    <row r="3656" spans="2:6" ht="13.5" thickBot="1" x14ac:dyDescent="0.25">
      <c r="B3656" s="858" t="s">
        <v>2249</v>
      </c>
      <c r="C3656" s="858" t="s">
        <v>2250</v>
      </c>
      <c r="D3656" s="899"/>
      <c r="E3656" s="916"/>
      <c r="F3656" s="916"/>
    </row>
    <row r="3657" spans="2:6" ht="28.5" customHeight="1" thickBot="1" x14ac:dyDescent="0.25">
      <c r="B3657" s="828" t="s">
        <v>9</v>
      </c>
      <c r="C3657" s="1312" t="s">
        <v>2251</v>
      </c>
      <c r="D3657" s="1313"/>
      <c r="E3657" s="1313"/>
      <c r="F3657" s="1314"/>
    </row>
    <row r="3658" spans="2:6" ht="13.5" thickBot="1" x14ac:dyDescent="0.25">
      <c r="B3658" s="828" t="s">
        <v>13</v>
      </c>
      <c r="C3658" s="1307" t="s">
        <v>127</v>
      </c>
      <c r="D3658" s="1308"/>
      <c r="E3658" s="1308"/>
      <c r="F3658" s="1309"/>
    </row>
    <row r="3659" spans="2:6" x14ac:dyDescent="0.2">
      <c r="B3659" s="1236"/>
      <c r="C3659" s="836">
        <v>2019</v>
      </c>
      <c r="D3659" s="836">
        <v>2020</v>
      </c>
      <c r="E3659" s="836">
        <v>2021</v>
      </c>
      <c r="F3659" s="836">
        <v>2022</v>
      </c>
    </row>
    <row r="3660" spans="2:6" ht="13.5" thickBot="1" x14ac:dyDescent="0.25">
      <c r="B3660" s="1237"/>
      <c r="C3660" s="837" t="s">
        <v>5</v>
      </c>
      <c r="D3660" s="837" t="s">
        <v>6</v>
      </c>
      <c r="E3660" s="837" t="s">
        <v>6</v>
      </c>
      <c r="F3660" s="837" t="s">
        <v>6</v>
      </c>
    </row>
    <row r="3661" spans="2:6" ht="13.5" thickBot="1" x14ac:dyDescent="0.25">
      <c r="B3661" s="828" t="s">
        <v>8</v>
      </c>
      <c r="C3661" s="860">
        <v>7.0000000000000007E-2</v>
      </c>
      <c r="D3661" s="860">
        <v>0.28000000000000003</v>
      </c>
      <c r="E3661" s="860">
        <v>0</v>
      </c>
      <c r="F3661" s="860">
        <v>0</v>
      </c>
    </row>
    <row r="3662" spans="2:6" ht="13.5" thickBot="1" x14ac:dyDescent="0.25">
      <c r="B3662" s="828" t="s">
        <v>14</v>
      </c>
      <c r="C3662" s="840">
        <v>45100</v>
      </c>
      <c r="D3662" s="839">
        <v>179908</v>
      </c>
      <c r="E3662" s="839">
        <v>0</v>
      </c>
      <c r="F3662" s="839">
        <v>0</v>
      </c>
    </row>
    <row r="3663" spans="2:6" ht="13.5" thickBot="1" x14ac:dyDescent="0.25">
      <c r="B3663" s="828" t="s">
        <v>20</v>
      </c>
      <c r="C3663" s="839">
        <f>C3662/C3661</f>
        <v>644285.7142857142</v>
      </c>
      <c r="D3663" s="839">
        <f>D3662/D3661</f>
        <v>642528.57142857136</v>
      </c>
      <c r="E3663" s="839" t="e">
        <f>E3662/E3661</f>
        <v>#DIV/0!</v>
      </c>
      <c r="F3663" s="839" t="e">
        <f>F3662/F3661</f>
        <v>#DIV/0!</v>
      </c>
    </row>
    <row r="3664" spans="2:6" ht="13.5" thickBot="1" x14ac:dyDescent="0.25">
      <c r="B3664" s="828" t="s">
        <v>15</v>
      </c>
      <c r="C3664" s="841" t="s">
        <v>19</v>
      </c>
      <c r="D3664" s="842">
        <f>D3661/C3661-1</f>
        <v>3</v>
      </c>
      <c r="E3664" s="842">
        <f t="shared" ref="E3664:F3666" si="138">E3661/D3661-1</f>
        <v>-1</v>
      </c>
      <c r="F3664" s="842" t="e">
        <f t="shared" si="138"/>
        <v>#DIV/0!</v>
      </c>
    </row>
    <row r="3665" spans="2:6" ht="13.5" thickBot="1" x14ac:dyDescent="0.25">
      <c r="B3665" s="828" t="s">
        <v>16</v>
      </c>
      <c r="C3665" s="841" t="s">
        <v>19</v>
      </c>
      <c r="D3665" s="842"/>
      <c r="E3665" s="842">
        <f t="shared" si="138"/>
        <v>-1</v>
      </c>
      <c r="F3665" s="842" t="e">
        <f t="shared" si="138"/>
        <v>#DIV/0!</v>
      </c>
    </row>
    <row r="3666" spans="2:6" ht="13.5" thickBot="1" x14ac:dyDescent="0.25">
      <c r="B3666" s="828" t="s">
        <v>17</v>
      </c>
      <c r="C3666" s="841" t="s">
        <v>19</v>
      </c>
      <c r="D3666" s="842">
        <f>D3663/C3663-1</f>
        <v>-2.7272727272726893E-3</v>
      </c>
      <c r="E3666" s="842" t="e">
        <f t="shared" si="138"/>
        <v>#DIV/0!</v>
      </c>
      <c r="F3666" s="842" t="e">
        <f t="shared" si="138"/>
        <v>#DIV/0!</v>
      </c>
    </row>
    <row r="3667" spans="2:6" ht="13.5" thickBot="1" x14ac:dyDescent="0.25">
      <c r="B3667" s="1247" t="s">
        <v>2252</v>
      </c>
      <c r="C3667" s="1248"/>
      <c r="D3667" s="1248"/>
      <c r="E3667" s="1248"/>
      <c r="F3667" s="1249"/>
    </row>
    <row r="3668" spans="2:6" x14ac:dyDescent="0.2">
      <c r="B3668" s="1236"/>
      <c r="C3668" s="836">
        <v>2019</v>
      </c>
      <c r="D3668" s="836">
        <v>2020</v>
      </c>
      <c r="E3668" s="836">
        <v>2021</v>
      </c>
      <c r="F3668" s="836">
        <v>2022</v>
      </c>
    </row>
    <row r="3669" spans="2:6" ht="13.5" thickBot="1" x14ac:dyDescent="0.25">
      <c r="B3669" s="1237"/>
      <c r="C3669" s="837" t="s">
        <v>5</v>
      </c>
      <c r="D3669" s="837" t="s">
        <v>6</v>
      </c>
      <c r="E3669" s="837" t="s">
        <v>6</v>
      </c>
      <c r="F3669" s="837" t="s">
        <v>6</v>
      </c>
    </row>
    <row r="3670" spans="2:6" ht="13.5" thickBot="1" x14ac:dyDescent="0.25">
      <c r="B3670" s="905" t="s">
        <v>59</v>
      </c>
      <c r="C3670" s="844">
        <v>0</v>
      </c>
      <c r="D3670" s="844"/>
      <c r="E3670" s="844"/>
      <c r="F3670" s="844"/>
    </row>
    <row r="3671" spans="2:6" ht="13.5" thickBot="1" x14ac:dyDescent="0.25">
      <c r="B3671" s="879" t="s">
        <v>28</v>
      </c>
      <c r="C3671" s="844"/>
      <c r="D3671" s="844"/>
      <c r="E3671" s="844"/>
      <c r="F3671" s="844"/>
    </row>
    <row r="3672" spans="2:6" ht="13.5" thickBot="1" x14ac:dyDescent="0.25">
      <c r="B3672" s="879" t="s">
        <v>48</v>
      </c>
      <c r="C3672" s="844"/>
      <c r="D3672" s="844"/>
      <c r="E3672" s="844"/>
      <c r="F3672" s="844"/>
    </row>
    <row r="3673" spans="2:6" ht="13.5" thickBot="1" x14ac:dyDescent="0.25">
      <c r="B3673" s="879" t="s">
        <v>42</v>
      </c>
      <c r="C3673" s="844"/>
      <c r="D3673" s="844"/>
      <c r="E3673" s="844"/>
      <c r="F3673" s="844"/>
    </row>
    <row r="3674" spans="2:6" ht="13.5" thickBot="1" x14ac:dyDescent="0.25">
      <c r="B3674" s="879" t="s">
        <v>43</v>
      </c>
      <c r="C3674" s="844"/>
      <c r="D3674" s="844"/>
      <c r="E3674" s="844"/>
      <c r="F3674" s="844"/>
    </row>
    <row r="3675" spans="2:6" ht="13.5" thickBot="1" x14ac:dyDescent="0.25">
      <c r="B3675" s="905" t="s">
        <v>61</v>
      </c>
      <c r="C3675" s="844">
        <f>SUM(C3676:C3679)</f>
        <v>45100</v>
      </c>
      <c r="D3675" s="844">
        <f>SUM(D3676:D3679)</f>
        <v>179908</v>
      </c>
      <c r="E3675" s="844">
        <f>SUM(E3676:E3679)</f>
        <v>0</v>
      </c>
      <c r="F3675" s="844">
        <f>SUM(F3676:F3679)</f>
        <v>0</v>
      </c>
    </row>
    <row r="3676" spans="2:6" ht="13.5" thickBot="1" x14ac:dyDescent="0.25">
      <c r="B3676" s="879" t="s">
        <v>28</v>
      </c>
      <c r="C3676" s="844">
        <v>45100</v>
      </c>
      <c r="D3676" s="844">
        <v>179908</v>
      </c>
      <c r="E3676" s="844">
        <v>0</v>
      </c>
      <c r="F3676" s="844">
        <v>0</v>
      </c>
    </row>
    <row r="3677" spans="2:6" ht="13.5" thickBot="1" x14ac:dyDescent="0.25">
      <c r="B3677" s="879" t="s">
        <v>48</v>
      </c>
      <c r="C3677" s="846"/>
      <c r="D3677" s="844"/>
      <c r="E3677" s="844"/>
      <c r="F3677" s="844"/>
    </row>
    <row r="3678" spans="2:6" ht="13.5" thickBot="1" x14ac:dyDescent="0.25">
      <c r="B3678" s="879" t="s">
        <v>42</v>
      </c>
      <c r="C3678" s="846"/>
      <c r="D3678" s="844"/>
      <c r="E3678" s="844"/>
      <c r="F3678" s="844"/>
    </row>
    <row r="3679" spans="2:6" ht="13.5" thickBot="1" x14ac:dyDescent="0.25">
      <c r="B3679" s="906" t="s">
        <v>43</v>
      </c>
      <c r="C3679" s="907"/>
      <c r="D3679" s="908"/>
      <c r="E3679" s="908"/>
      <c r="F3679" s="908"/>
    </row>
    <row r="3680" spans="2:6" ht="13.5" thickBot="1" x14ac:dyDescent="0.25">
      <c r="B3680" s="909" t="s">
        <v>2253</v>
      </c>
      <c r="C3680" s="910">
        <f>C3676+C3670</f>
        <v>45100</v>
      </c>
      <c r="D3680" s="911">
        <f>D3676+D3670</f>
        <v>179908</v>
      </c>
      <c r="E3680" s="911">
        <f>E3676+E3670</f>
        <v>0</v>
      </c>
      <c r="F3680" s="911">
        <f>F3676+F3670</f>
        <v>0</v>
      </c>
    </row>
    <row r="3681" spans="2:6" ht="48.75" thickBot="1" x14ac:dyDescent="0.25">
      <c r="B3681" s="858" t="s">
        <v>2254</v>
      </c>
      <c r="C3681" s="858" t="s">
        <v>2255</v>
      </c>
      <c r="D3681" s="903"/>
      <c r="E3681" s="952"/>
      <c r="F3681" s="952"/>
    </row>
    <row r="3682" spans="2:6" ht="27" customHeight="1" thickBot="1" x14ac:dyDescent="0.25">
      <c r="B3682" s="828" t="s">
        <v>9</v>
      </c>
      <c r="C3682" s="1312" t="s">
        <v>2256</v>
      </c>
      <c r="D3682" s="1313"/>
      <c r="E3682" s="1313"/>
      <c r="F3682" s="1314"/>
    </row>
    <row r="3683" spans="2:6" ht="13.5" thickBot="1" x14ac:dyDescent="0.25">
      <c r="B3683" s="828" t="s">
        <v>13</v>
      </c>
      <c r="C3683" s="1307" t="s">
        <v>1773</v>
      </c>
      <c r="D3683" s="1308"/>
      <c r="E3683" s="1308"/>
      <c r="F3683" s="1309"/>
    </row>
    <row r="3684" spans="2:6" x14ac:dyDescent="0.2">
      <c r="B3684" s="1236"/>
      <c r="C3684" s="836">
        <v>2019</v>
      </c>
      <c r="D3684" s="836">
        <v>2020</v>
      </c>
      <c r="E3684" s="836">
        <v>2021</v>
      </c>
      <c r="F3684" s="836">
        <v>2022</v>
      </c>
    </row>
    <row r="3685" spans="2:6" ht="13.5" thickBot="1" x14ac:dyDescent="0.25">
      <c r="B3685" s="1237"/>
      <c r="C3685" s="837" t="s">
        <v>5</v>
      </c>
      <c r="D3685" s="837" t="s">
        <v>6</v>
      </c>
      <c r="E3685" s="837" t="s">
        <v>6</v>
      </c>
      <c r="F3685" s="837" t="s">
        <v>6</v>
      </c>
    </row>
    <row r="3686" spans="2:6" ht="13.5" thickBot="1" x14ac:dyDescent="0.25">
      <c r="B3686" s="828" t="s">
        <v>8</v>
      </c>
      <c r="C3686" s="860">
        <v>1</v>
      </c>
      <c r="D3686" s="860">
        <v>0</v>
      </c>
      <c r="E3686" s="860">
        <v>0</v>
      </c>
      <c r="F3686" s="860">
        <v>0</v>
      </c>
    </row>
    <row r="3687" spans="2:6" ht="13.5" thickBot="1" x14ac:dyDescent="0.25">
      <c r="B3687" s="828" t="s">
        <v>14</v>
      </c>
      <c r="C3687" s="840">
        <v>2086</v>
      </c>
      <c r="D3687" s="839">
        <v>0</v>
      </c>
      <c r="E3687" s="839">
        <v>0</v>
      </c>
      <c r="F3687" s="839">
        <v>0</v>
      </c>
    </row>
    <row r="3688" spans="2:6" ht="13.5" thickBot="1" x14ac:dyDescent="0.25">
      <c r="B3688" s="828" t="s">
        <v>20</v>
      </c>
      <c r="C3688" s="839">
        <f>C3687/C3686</f>
        <v>2086</v>
      </c>
      <c r="D3688" s="839" t="e">
        <f>D3687/D3686</f>
        <v>#DIV/0!</v>
      </c>
      <c r="E3688" s="839" t="e">
        <f>E3687/E3686</f>
        <v>#DIV/0!</v>
      </c>
      <c r="F3688" s="839" t="e">
        <f>F3687/F3686</f>
        <v>#DIV/0!</v>
      </c>
    </row>
    <row r="3689" spans="2:6" ht="13.5" thickBot="1" x14ac:dyDescent="0.25">
      <c r="B3689" s="828" t="s">
        <v>15</v>
      </c>
      <c r="C3689" s="841" t="s">
        <v>19</v>
      </c>
      <c r="D3689" s="842">
        <f>D3686/C3686-1</f>
        <v>-1</v>
      </c>
      <c r="E3689" s="842" t="e">
        <f t="shared" ref="E3689:F3691" si="139">E3686/D3686-1</f>
        <v>#DIV/0!</v>
      </c>
      <c r="F3689" s="842" t="e">
        <f t="shared" si="139"/>
        <v>#DIV/0!</v>
      </c>
    </row>
    <row r="3690" spans="2:6" ht="13.5" thickBot="1" x14ac:dyDescent="0.25">
      <c r="B3690" s="828" t="s">
        <v>16</v>
      </c>
      <c r="C3690" s="841" t="s">
        <v>19</v>
      </c>
      <c r="D3690" s="842"/>
      <c r="E3690" s="842" t="e">
        <f t="shared" si="139"/>
        <v>#DIV/0!</v>
      </c>
      <c r="F3690" s="842" t="e">
        <f t="shared" si="139"/>
        <v>#DIV/0!</v>
      </c>
    </row>
    <row r="3691" spans="2:6" ht="13.5" thickBot="1" x14ac:dyDescent="0.25">
      <c r="B3691" s="828" t="s">
        <v>17</v>
      </c>
      <c r="C3691" s="841" t="s">
        <v>19</v>
      </c>
      <c r="D3691" s="842" t="e">
        <f>D3688/C3688-1</f>
        <v>#DIV/0!</v>
      </c>
      <c r="E3691" s="842" t="e">
        <f t="shared" si="139"/>
        <v>#DIV/0!</v>
      </c>
      <c r="F3691" s="842" t="e">
        <f t="shared" si="139"/>
        <v>#DIV/0!</v>
      </c>
    </row>
    <row r="3692" spans="2:6" ht="13.5" thickBot="1" x14ac:dyDescent="0.25">
      <c r="B3692" s="1247" t="s">
        <v>2257</v>
      </c>
      <c r="C3692" s="1248"/>
      <c r="D3692" s="1248"/>
      <c r="E3692" s="1248"/>
      <c r="F3692" s="1249"/>
    </row>
    <row r="3693" spans="2:6" x14ac:dyDescent="0.2">
      <c r="B3693" s="1236"/>
      <c r="C3693" s="836">
        <v>2019</v>
      </c>
      <c r="D3693" s="836">
        <v>2020</v>
      </c>
      <c r="E3693" s="836">
        <v>2021</v>
      </c>
      <c r="F3693" s="836">
        <v>2022</v>
      </c>
    </row>
    <row r="3694" spans="2:6" ht="13.5" thickBot="1" x14ac:dyDescent="0.25">
      <c r="B3694" s="1237"/>
      <c r="C3694" s="837" t="s">
        <v>5</v>
      </c>
      <c r="D3694" s="837" t="s">
        <v>6</v>
      </c>
      <c r="E3694" s="837" t="s">
        <v>6</v>
      </c>
      <c r="F3694" s="837" t="s">
        <v>6</v>
      </c>
    </row>
    <row r="3695" spans="2:6" ht="13.5" thickBot="1" x14ac:dyDescent="0.25">
      <c r="B3695" s="905" t="s">
        <v>59</v>
      </c>
      <c r="C3695" s="844">
        <v>0</v>
      </c>
      <c r="D3695" s="844"/>
      <c r="E3695" s="844"/>
      <c r="F3695" s="844"/>
    </row>
    <row r="3696" spans="2:6" ht="13.5" thickBot="1" x14ac:dyDescent="0.25">
      <c r="B3696" s="879" t="s">
        <v>28</v>
      </c>
      <c r="C3696" s="844"/>
      <c r="D3696" s="844"/>
      <c r="E3696" s="844"/>
      <c r="F3696" s="844"/>
    </row>
    <row r="3697" spans="2:6" ht="13.5" thickBot="1" x14ac:dyDescent="0.25">
      <c r="B3697" s="879" t="s">
        <v>48</v>
      </c>
      <c r="C3697" s="844"/>
      <c r="D3697" s="844"/>
      <c r="E3697" s="844"/>
      <c r="F3697" s="844"/>
    </row>
    <row r="3698" spans="2:6" ht="13.5" thickBot="1" x14ac:dyDescent="0.25">
      <c r="B3698" s="879" t="s">
        <v>42</v>
      </c>
      <c r="C3698" s="844"/>
      <c r="D3698" s="844"/>
      <c r="E3698" s="844"/>
      <c r="F3698" s="844"/>
    </row>
    <row r="3699" spans="2:6" ht="13.5" thickBot="1" x14ac:dyDescent="0.25">
      <c r="B3699" s="879" t="s">
        <v>43</v>
      </c>
      <c r="C3699" s="844"/>
      <c r="D3699" s="844"/>
      <c r="E3699" s="844"/>
      <c r="F3699" s="844"/>
    </row>
    <row r="3700" spans="2:6" ht="13.5" thickBot="1" x14ac:dyDescent="0.25">
      <c r="B3700" s="905" t="s">
        <v>61</v>
      </c>
      <c r="C3700" s="844">
        <f>SUM(C3701:C3704)</f>
        <v>2086</v>
      </c>
      <c r="D3700" s="844">
        <f>SUM(D3701:D3704)</f>
        <v>0</v>
      </c>
      <c r="E3700" s="844">
        <f>SUM(E3701:E3704)</f>
        <v>0</v>
      </c>
      <c r="F3700" s="844">
        <f>SUM(F3701:F3704)</f>
        <v>0</v>
      </c>
    </row>
    <row r="3701" spans="2:6" ht="13.5" thickBot="1" x14ac:dyDescent="0.25">
      <c r="B3701" s="879" t="s">
        <v>28</v>
      </c>
      <c r="C3701" s="844">
        <v>2086</v>
      </c>
      <c r="D3701" s="844">
        <v>0</v>
      </c>
      <c r="E3701" s="844">
        <v>0</v>
      </c>
      <c r="F3701" s="844">
        <v>0</v>
      </c>
    </row>
    <row r="3702" spans="2:6" ht="13.5" thickBot="1" x14ac:dyDescent="0.25">
      <c r="B3702" s="879" t="s">
        <v>48</v>
      </c>
      <c r="C3702" s="846"/>
      <c r="D3702" s="844"/>
      <c r="E3702" s="844"/>
      <c r="F3702" s="844"/>
    </row>
    <row r="3703" spans="2:6" ht="13.5" thickBot="1" x14ac:dyDescent="0.25">
      <c r="B3703" s="879" t="s">
        <v>42</v>
      </c>
      <c r="C3703" s="846"/>
      <c r="D3703" s="844"/>
      <c r="E3703" s="844"/>
      <c r="F3703" s="844"/>
    </row>
    <row r="3704" spans="2:6" ht="13.5" thickBot="1" x14ac:dyDescent="0.25">
      <c r="B3704" s="906" t="s">
        <v>43</v>
      </c>
      <c r="C3704" s="907"/>
      <c r="D3704" s="908"/>
      <c r="E3704" s="908"/>
      <c r="F3704" s="908"/>
    </row>
    <row r="3705" spans="2:6" ht="13.5" thickBot="1" x14ac:dyDescent="0.25">
      <c r="B3705" s="909" t="s">
        <v>2258</v>
      </c>
      <c r="C3705" s="910">
        <f>C3701+C3695</f>
        <v>2086</v>
      </c>
      <c r="D3705" s="911">
        <f>D3701+D3695</f>
        <v>0</v>
      </c>
      <c r="E3705" s="911">
        <f>E3701+E3695</f>
        <v>0</v>
      </c>
      <c r="F3705" s="911">
        <f>F3701+F3695</f>
        <v>0</v>
      </c>
    </row>
    <row r="3706" spans="2:6" ht="24.75" thickBot="1" x14ac:dyDescent="0.25">
      <c r="B3706" s="858" t="s">
        <v>2259</v>
      </c>
      <c r="C3706" s="858" t="s">
        <v>2260</v>
      </c>
      <c r="D3706" s="903"/>
      <c r="E3706" s="952"/>
      <c r="F3706" s="952"/>
    </row>
    <row r="3707" spans="2:6" ht="13.5" thickBot="1" x14ac:dyDescent="0.25">
      <c r="B3707" s="828" t="s">
        <v>9</v>
      </c>
      <c r="C3707" s="1312" t="s">
        <v>2261</v>
      </c>
      <c r="D3707" s="1313"/>
      <c r="E3707" s="1313"/>
      <c r="F3707" s="1314"/>
    </row>
    <row r="3708" spans="2:6" ht="13.5" thickBot="1" x14ac:dyDescent="0.25">
      <c r="B3708" s="828" t="s">
        <v>13</v>
      </c>
      <c r="C3708" s="1307" t="s">
        <v>1773</v>
      </c>
      <c r="D3708" s="1308"/>
      <c r="E3708" s="1308"/>
      <c r="F3708" s="1309"/>
    </row>
    <row r="3709" spans="2:6" x14ac:dyDescent="0.2">
      <c r="B3709" s="1236"/>
      <c r="C3709" s="836">
        <v>2019</v>
      </c>
      <c r="D3709" s="836">
        <v>2020</v>
      </c>
      <c r="E3709" s="836">
        <v>2021</v>
      </c>
      <c r="F3709" s="836">
        <v>2022</v>
      </c>
    </row>
    <row r="3710" spans="2:6" ht="13.5" thickBot="1" x14ac:dyDescent="0.25">
      <c r="B3710" s="1237"/>
      <c r="C3710" s="837" t="s">
        <v>5</v>
      </c>
      <c r="D3710" s="837" t="s">
        <v>6</v>
      </c>
      <c r="E3710" s="837" t="s">
        <v>6</v>
      </c>
      <c r="F3710" s="837" t="s">
        <v>6</v>
      </c>
    </row>
    <row r="3711" spans="2:6" ht="13.5" thickBot="1" x14ac:dyDescent="0.25">
      <c r="B3711" s="828" t="s">
        <v>8</v>
      </c>
      <c r="C3711" s="860">
        <v>1</v>
      </c>
      <c r="D3711" s="860">
        <v>1</v>
      </c>
      <c r="E3711" s="860">
        <v>0</v>
      </c>
      <c r="F3711" s="860">
        <v>0</v>
      </c>
    </row>
    <row r="3712" spans="2:6" ht="13.5" thickBot="1" x14ac:dyDescent="0.25">
      <c r="B3712" s="828" t="s">
        <v>14</v>
      </c>
      <c r="C3712" s="840">
        <v>686</v>
      </c>
      <c r="D3712" s="839">
        <v>2743</v>
      </c>
      <c r="E3712" s="839">
        <v>0</v>
      </c>
      <c r="F3712" s="839">
        <v>0</v>
      </c>
    </row>
    <row r="3713" spans="2:6" ht="13.5" thickBot="1" x14ac:dyDescent="0.25">
      <c r="B3713" s="828" t="s">
        <v>20</v>
      </c>
      <c r="C3713" s="839">
        <f>C3712/C3711</f>
        <v>686</v>
      </c>
      <c r="D3713" s="839">
        <f>D3712/D3711</f>
        <v>2743</v>
      </c>
      <c r="E3713" s="839" t="e">
        <f>E3712/E3711</f>
        <v>#DIV/0!</v>
      </c>
      <c r="F3713" s="839" t="e">
        <f>F3712/F3711</f>
        <v>#DIV/0!</v>
      </c>
    </row>
    <row r="3714" spans="2:6" ht="13.5" thickBot="1" x14ac:dyDescent="0.25">
      <c r="B3714" s="828" t="s">
        <v>15</v>
      </c>
      <c r="C3714" s="841" t="s">
        <v>19</v>
      </c>
      <c r="D3714" s="842">
        <f>D3711/C3711-1</f>
        <v>0</v>
      </c>
      <c r="E3714" s="842">
        <f t="shared" ref="E3714:F3716" si="140">E3711/D3711-1</f>
        <v>-1</v>
      </c>
      <c r="F3714" s="842" t="e">
        <f t="shared" si="140"/>
        <v>#DIV/0!</v>
      </c>
    </row>
    <row r="3715" spans="2:6" ht="13.5" thickBot="1" x14ac:dyDescent="0.25">
      <c r="B3715" s="828" t="s">
        <v>16</v>
      </c>
      <c r="C3715" s="841" t="s">
        <v>19</v>
      </c>
      <c r="D3715" s="842"/>
      <c r="E3715" s="842">
        <f t="shared" si="140"/>
        <v>-1</v>
      </c>
      <c r="F3715" s="842" t="e">
        <f t="shared" si="140"/>
        <v>#DIV/0!</v>
      </c>
    </row>
    <row r="3716" spans="2:6" ht="13.5" thickBot="1" x14ac:dyDescent="0.25">
      <c r="B3716" s="828" t="s">
        <v>17</v>
      </c>
      <c r="C3716" s="841" t="s">
        <v>19</v>
      </c>
      <c r="D3716" s="842">
        <f>D3713/C3713-1</f>
        <v>2.9985422740524781</v>
      </c>
      <c r="E3716" s="842" t="e">
        <f t="shared" si="140"/>
        <v>#DIV/0!</v>
      </c>
      <c r="F3716" s="842" t="e">
        <f t="shared" si="140"/>
        <v>#DIV/0!</v>
      </c>
    </row>
    <row r="3717" spans="2:6" ht="13.5" thickBot="1" x14ac:dyDescent="0.25">
      <c r="B3717" s="1247" t="s">
        <v>2262</v>
      </c>
      <c r="C3717" s="1248"/>
      <c r="D3717" s="1248"/>
      <c r="E3717" s="1248"/>
      <c r="F3717" s="1249"/>
    </row>
    <row r="3718" spans="2:6" x14ac:dyDescent="0.2">
      <c r="B3718" s="1236"/>
      <c r="C3718" s="836">
        <v>2019</v>
      </c>
      <c r="D3718" s="836">
        <v>2020</v>
      </c>
      <c r="E3718" s="836">
        <v>2021</v>
      </c>
      <c r="F3718" s="836">
        <v>2022</v>
      </c>
    </row>
    <row r="3719" spans="2:6" ht="13.5" thickBot="1" x14ac:dyDescent="0.25">
      <c r="B3719" s="1237"/>
      <c r="C3719" s="837" t="s">
        <v>5</v>
      </c>
      <c r="D3719" s="837" t="s">
        <v>6</v>
      </c>
      <c r="E3719" s="837" t="s">
        <v>6</v>
      </c>
      <c r="F3719" s="837" t="s">
        <v>6</v>
      </c>
    </row>
    <row r="3720" spans="2:6" ht="13.5" thickBot="1" x14ac:dyDescent="0.25">
      <c r="B3720" s="905" t="s">
        <v>59</v>
      </c>
      <c r="C3720" s="844">
        <v>0</v>
      </c>
      <c r="D3720" s="844"/>
      <c r="E3720" s="844"/>
      <c r="F3720" s="844"/>
    </row>
    <row r="3721" spans="2:6" ht="13.5" thickBot="1" x14ac:dyDescent="0.25">
      <c r="B3721" s="879" t="s">
        <v>28</v>
      </c>
      <c r="C3721" s="844"/>
      <c r="D3721" s="844"/>
      <c r="E3721" s="844"/>
      <c r="F3721" s="844"/>
    </row>
    <row r="3722" spans="2:6" ht="13.5" thickBot="1" x14ac:dyDescent="0.25">
      <c r="B3722" s="879" t="s">
        <v>48</v>
      </c>
      <c r="C3722" s="844"/>
      <c r="D3722" s="844"/>
      <c r="E3722" s="844"/>
      <c r="F3722" s="844"/>
    </row>
    <row r="3723" spans="2:6" ht="13.5" thickBot="1" x14ac:dyDescent="0.25">
      <c r="B3723" s="879" t="s">
        <v>42</v>
      </c>
      <c r="C3723" s="844"/>
      <c r="D3723" s="844"/>
      <c r="E3723" s="844"/>
      <c r="F3723" s="844"/>
    </row>
    <row r="3724" spans="2:6" ht="13.5" thickBot="1" x14ac:dyDescent="0.25">
      <c r="B3724" s="879" t="s">
        <v>43</v>
      </c>
      <c r="C3724" s="844"/>
      <c r="D3724" s="844"/>
      <c r="E3724" s="844"/>
      <c r="F3724" s="844"/>
    </row>
    <row r="3725" spans="2:6" ht="13.5" thickBot="1" x14ac:dyDescent="0.25">
      <c r="B3725" s="905" t="s">
        <v>61</v>
      </c>
      <c r="C3725" s="844">
        <f>SUM(C3726:C3729)</f>
        <v>686</v>
      </c>
      <c r="D3725" s="844">
        <f>SUM(D3726:D3729)</f>
        <v>2743</v>
      </c>
      <c r="E3725" s="844">
        <f>SUM(E3726:E3729)</f>
        <v>0</v>
      </c>
      <c r="F3725" s="844">
        <f>SUM(F3726:F3729)</f>
        <v>0</v>
      </c>
    </row>
    <row r="3726" spans="2:6" ht="13.5" thickBot="1" x14ac:dyDescent="0.25">
      <c r="B3726" s="879" t="s">
        <v>28</v>
      </c>
      <c r="C3726" s="844">
        <v>686</v>
      </c>
      <c r="D3726" s="844">
        <v>2743</v>
      </c>
      <c r="E3726" s="844">
        <v>0</v>
      </c>
      <c r="F3726" s="844">
        <v>0</v>
      </c>
    </row>
    <row r="3727" spans="2:6" ht="13.5" thickBot="1" x14ac:dyDescent="0.25">
      <c r="B3727" s="879" t="s">
        <v>48</v>
      </c>
      <c r="C3727" s="846"/>
      <c r="D3727" s="844"/>
      <c r="E3727" s="844"/>
      <c r="F3727" s="844"/>
    </row>
    <row r="3728" spans="2:6" ht="13.5" thickBot="1" x14ac:dyDescent="0.25">
      <c r="B3728" s="879" t="s">
        <v>42</v>
      </c>
      <c r="C3728" s="846"/>
      <c r="D3728" s="844"/>
      <c r="E3728" s="844"/>
      <c r="F3728" s="844"/>
    </row>
    <row r="3729" spans="2:6" ht="13.5" thickBot="1" x14ac:dyDescent="0.25">
      <c r="B3729" s="906" t="s">
        <v>43</v>
      </c>
      <c r="C3729" s="907"/>
      <c r="D3729" s="908"/>
      <c r="E3729" s="908"/>
      <c r="F3729" s="908"/>
    </row>
    <row r="3730" spans="2:6" ht="13.5" thickBot="1" x14ac:dyDescent="0.25">
      <c r="B3730" s="909" t="s">
        <v>2263</v>
      </c>
      <c r="C3730" s="910">
        <f>C3726+C3720</f>
        <v>686</v>
      </c>
      <c r="D3730" s="911">
        <f>D3726+D3720</f>
        <v>2743</v>
      </c>
      <c r="E3730" s="911">
        <f>E3726+E3720</f>
        <v>0</v>
      </c>
      <c r="F3730" s="911">
        <f>F3726+F3720</f>
        <v>0</v>
      </c>
    </row>
    <row r="3731" spans="2:6" ht="13.5" thickBot="1" x14ac:dyDescent="0.25">
      <c r="B3731" s="858" t="s">
        <v>2264</v>
      </c>
      <c r="C3731" s="858" t="s">
        <v>2265</v>
      </c>
      <c r="D3731" s="899"/>
      <c r="E3731" s="916"/>
      <c r="F3731" s="916"/>
    </row>
    <row r="3732" spans="2:6" ht="13.5" thickBot="1" x14ac:dyDescent="0.25">
      <c r="B3732" s="828" t="s">
        <v>9</v>
      </c>
      <c r="C3732" s="1312" t="s">
        <v>2266</v>
      </c>
      <c r="D3732" s="1313"/>
      <c r="E3732" s="1313"/>
      <c r="F3732" s="1314"/>
    </row>
    <row r="3733" spans="2:6" ht="13.5" thickBot="1" x14ac:dyDescent="0.25">
      <c r="B3733" s="828" t="s">
        <v>13</v>
      </c>
      <c r="C3733" s="1307" t="s">
        <v>127</v>
      </c>
      <c r="D3733" s="1308"/>
      <c r="E3733" s="1308"/>
      <c r="F3733" s="1309"/>
    </row>
    <row r="3734" spans="2:6" x14ac:dyDescent="0.2">
      <c r="B3734" s="1236"/>
      <c r="C3734" s="836">
        <v>2019</v>
      </c>
      <c r="D3734" s="836">
        <v>2020</v>
      </c>
      <c r="E3734" s="836">
        <v>2021</v>
      </c>
      <c r="F3734" s="836">
        <v>2022</v>
      </c>
    </row>
    <row r="3735" spans="2:6" ht="13.5" thickBot="1" x14ac:dyDescent="0.25">
      <c r="B3735" s="1237"/>
      <c r="C3735" s="837" t="s">
        <v>5</v>
      </c>
      <c r="D3735" s="837" t="s">
        <v>6</v>
      </c>
      <c r="E3735" s="837" t="s">
        <v>6</v>
      </c>
      <c r="F3735" s="837" t="s">
        <v>6</v>
      </c>
    </row>
    <row r="3736" spans="2:6" ht="13.5" thickBot="1" x14ac:dyDescent="0.25">
      <c r="B3736" s="828" t="s">
        <v>8</v>
      </c>
      <c r="C3736" s="860">
        <v>0</v>
      </c>
      <c r="D3736" s="860">
        <v>0.03</v>
      </c>
      <c r="E3736" s="860">
        <v>0.12</v>
      </c>
      <c r="F3736" s="860">
        <v>0</v>
      </c>
    </row>
    <row r="3737" spans="2:6" ht="13.5" thickBot="1" x14ac:dyDescent="0.25">
      <c r="B3737" s="828" t="s">
        <v>14</v>
      </c>
      <c r="C3737" s="840">
        <v>0</v>
      </c>
      <c r="D3737" s="839">
        <v>71000</v>
      </c>
      <c r="E3737" s="839">
        <v>284000</v>
      </c>
      <c r="F3737" s="839">
        <v>0</v>
      </c>
    </row>
    <row r="3738" spans="2:6" ht="13.5" thickBot="1" x14ac:dyDescent="0.25">
      <c r="B3738" s="828" t="s">
        <v>20</v>
      </c>
      <c r="C3738" s="839" t="e">
        <f>C3737/C3736</f>
        <v>#DIV/0!</v>
      </c>
      <c r="D3738" s="839">
        <f>D3737/D3736</f>
        <v>2366666.666666667</v>
      </c>
      <c r="E3738" s="839">
        <f>E3737/E3736</f>
        <v>2366666.666666667</v>
      </c>
      <c r="F3738" s="839" t="e">
        <f>F3737/F3736</f>
        <v>#DIV/0!</v>
      </c>
    </row>
    <row r="3739" spans="2:6" ht="13.5" thickBot="1" x14ac:dyDescent="0.25">
      <c r="B3739" s="828" t="s">
        <v>15</v>
      </c>
      <c r="C3739" s="841" t="s">
        <v>19</v>
      </c>
      <c r="D3739" s="842" t="e">
        <f>D3736/C3736-1</f>
        <v>#DIV/0!</v>
      </c>
      <c r="E3739" s="842">
        <f t="shared" ref="E3739:F3741" si="141">E3736/D3736-1</f>
        <v>3</v>
      </c>
      <c r="F3739" s="842">
        <f t="shared" si="141"/>
        <v>-1</v>
      </c>
    </row>
    <row r="3740" spans="2:6" ht="13.5" thickBot="1" x14ac:dyDescent="0.25">
      <c r="B3740" s="828" t="s">
        <v>16</v>
      </c>
      <c r="C3740" s="841" t="s">
        <v>19</v>
      </c>
      <c r="D3740" s="842"/>
      <c r="E3740" s="842">
        <f t="shared" si="141"/>
        <v>3</v>
      </c>
      <c r="F3740" s="842">
        <f t="shared" si="141"/>
        <v>-1</v>
      </c>
    </row>
    <row r="3741" spans="2:6" ht="13.5" thickBot="1" x14ac:dyDescent="0.25">
      <c r="B3741" s="828" t="s">
        <v>17</v>
      </c>
      <c r="C3741" s="841" t="s">
        <v>19</v>
      </c>
      <c r="D3741" s="842" t="e">
        <f>D3738/C3738-1</f>
        <v>#DIV/0!</v>
      </c>
      <c r="E3741" s="842">
        <f t="shared" si="141"/>
        <v>0</v>
      </c>
      <c r="F3741" s="842" t="e">
        <f t="shared" si="141"/>
        <v>#DIV/0!</v>
      </c>
    </row>
    <row r="3742" spans="2:6" ht="13.5" thickBot="1" x14ac:dyDescent="0.25">
      <c r="B3742" s="1247" t="s">
        <v>2267</v>
      </c>
      <c r="C3742" s="1248"/>
      <c r="D3742" s="1248"/>
      <c r="E3742" s="1248"/>
      <c r="F3742" s="1249"/>
    </row>
    <row r="3743" spans="2:6" x14ac:dyDescent="0.2">
      <c r="B3743" s="1236"/>
      <c r="C3743" s="836">
        <v>2019</v>
      </c>
      <c r="D3743" s="836">
        <v>2020</v>
      </c>
      <c r="E3743" s="836">
        <v>2021</v>
      </c>
      <c r="F3743" s="836">
        <v>2022</v>
      </c>
    </row>
    <row r="3744" spans="2:6" ht="13.5" thickBot="1" x14ac:dyDescent="0.25">
      <c r="B3744" s="1237"/>
      <c r="C3744" s="837" t="s">
        <v>5</v>
      </c>
      <c r="D3744" s="837" t="s">
        <v>6</v>
      </c>
      <c r="E3744" s="837" t="s">
        <v>6</v>
      </c>
      <c r="F3744" s="837" t="s">
        <v>6</v>
      </c>
    </row>
    <row r="3745" spans="2:6" ht="13.5" thickBot="1" x14ac:dyDescent="0.25">
      <c r="B3745" s="905" t="s">
        <v>59</v>
      </c>
      <c r="C3745" s="844">
        <v>0</v>
      </c>
      <c r="D3745" s="844"/>
      <c r="E3745" s="844"/>
      <c r="F3745" s="844"/>
    </row>
    <row r="3746" spans="2:6" ht="13.5" thickBot="1" x14ac:dyDescent="0.25">
      <c r="B3746" s="879" t="s">
        <v>28</v>
      </c>
      <c r="C3746" s="844"/>
      <c r="D3746" s="844"/>
      <c r="E3746" s="844"/>
      <c r="F3746" s="844"/>
    </row>
    <row r="3747" spans="2:6" ht="13.5" thickBot="1" x14ac:dyDescent="0.25">
      <c r="B3747" s="879" t="s">
        <v>48</v>
      </c>
      <c r="C3747" s="844"/>
      <c r="D3747" s="844"/>
      <c r="E3747" s="844"/>
      <c r="F3747" s="844"/>
    </row>
    <row r="3748" spans="2:6" ht="13.5" thickBot="1" x14ac:dyDescent="0.25">
      <c r="B3748" s="879" t="s">
        <v>42</v>
      </c>
      <c r="C3748" s="844"/>
      <c r="D3748" s="844"/>
      <c r="E3748" s="844"/>
      <c r="F3748" s="844"/>
    </row>
    <row r="3749" spans="2:6" ht="13.5" thickBot="1" x14ac:dyDescent="0.25">
      <c r="B3749" s="879" t="s">
        <v>43</v>
      </c>
      <c r="C3749" s="844"/>
      <c r="D3749" s="844"/>
      <c r="E3749" s="844"/>
      <c r="F3749" s="844"/>
    </row>
    <row r="3750" spans="2:6" ht="13.5" thickBot="1" x14ac:dyDescent="0.25">
      <c r="B3750" s="905" t="s">
        <v>61</v>
      </c>
      <c r="C3750" s="844">
        <f>SUM(C3751:C3754)</f>
        <v>0</v>
      </c>
      <c r="D3750" s="844">
        <f>SUM(D3751:D3754)</f>
        <v>71000</v>
      </c>
      <c r="E3750" s="844">
        <f>SUM(E3751:E3754)</f>
        <v>284000</v>
      </c>
      <c r="F3750" s="844">
        <f>SUM(F3751:F3754)</f>
        <v>0</v>
      </c>
    </row>
    <row r="3751" spans="2:6" ht="13.5" thickBot="1" x14ac:dyDescent="0.25">
      <c r="B3751" s="879" t="s">
        <v>28</v>
      </c>
      <c r="C3751" s="844">
        <v>0</v>
      </c>
      <c r="D3751" s="844">
        <v>71000</v>
      </c>
      <c r="E3751" s="844">
        <v>284000</v>
      </c>
      <c r="F3751" s="844">
        <v>0</v>
      </c>
    </row>
    <row r="3752" spans="2:6" ht="13.5" thickBot="1" x14ac:dyDescent="0.25">
      <c r="B3752" s="879" t="s">
        <v>48</v>
      </c>
      <c r="C3752" s="846"/>
      <c r="D3752" s="844"/>
      <c r="E3752" s="844"/>
      <c r="F3752" s="844"/>
    </row>
    <row r="3753" spans="2:6" ht="13.5" thickBot="1" x14ac:dyDescent="0.25">
      <c r="B3753" s="879" t="s">
        <v>42</v>
      </c>
      <c r="C3753" s="846"/>
      <c r="D3753" s="844"/>
      <c r="E3753" s="844"/>
      <c r="F3753" s="844"/>
    </row>
    <row r="3754" spans="2:6" ht="13.5" thickBot="1" x14ac:dyDescent="0.25">
      <c r="B3754" s="906" t="s">
        <v>43</v>
      </c>
      <c r="C3754" s="907"/>
      <c r="D3754" s="908"/>
      <c r="E3754" s="908"/>
      <c r="F3754" s="908"/>
    </row>
    <row r="3755" spans="2:6" ht="13.5" thickBot="1" x14ac:dyDescent="0.25">
      <c r="B3755" s="909" t="s">
        <v>2268</v>
      </c>
      <c r="C3755" s="910">
        <f>C3751+C3745</f>
        <v>0</v>
      </c>
      <c r="D3755" s="911">
        <f>D3751+D3745</f>
        <v>71000</v>
      </c>
      <c r="E3755" s="911">
        <f>E3751+E3745</f>
        <v>284000</v>
      </c>
      <c r="F3755" s="911">
        <f>F3751+F3745</f>
        <v>0</v>
      </c>
    </row>
    <row r="3756" spans="2:6" ht="24.75" thickBot="1" x14ac:dyDescent="0.25">
      <c r="B3756" s="858" t="s">
        <v>2269</v>
      </c>
      <c r="C3756" s="858" t="s">
        <v>2270</v>
      </c>
      <c r="D3756" s="899"/>
      <c r="E3756" s="916"/>
      <c r="F3756" s="916"/>
    </row>
    <row r="3757" spans="2:6" ht="13.5" thickBot="1" x14ac:dyDescent="0.25">
      <c r="B3757" s="828" t="s">
        <v>9</v>
      </c>
      <c r="C3757" s="1312" t="s">
        <v>2271</v>
      </c>
      <c r="D3757" s="1313"/>
      <c r="E3757" s="1313"/>
      <c r="F3757" s="1314"/>
    </row>
    <row r="3758" spans="2:6" ht="13.5" thickBot="1" x14ac:dyDescent="0.25">
      <c r="B3758" s="828" t="s">
        <v>13</v>
      </c>
      <c r="C3758" s="1307" t="s">
        <v>127</v>
      </c>
      <c r="D3758" s="1308"/>
      <c r="E3758" s="1308"/>
      <c r="F3758" s="1309"/>
    </row>
    <row r="3759" spans="2:6" x14ac:dyDescent="0.2">
      <c r="B3759" s="1236"/>
      <c r="C3759" s="836">
        <v>2019</v>
      </c>
      <c r="D3759" s="836">
        <v>2020</v>
      </c>
      <c r="E3759" s="836">
        <v>2021</v>
      </c>
      <c r="F3759" s="836">
        <v>2022</v>
      </c>
    </row>
    <row r="3760" spans="2:6" ht="13.5" thickBot="1" x14ac:dyDescent="0.25">
      <c r="B3760" s="1237"/>
      <c r="C3760" s="837" t="s">
        <v>5</v>
      </c>
      <c r="D3760" s="837" t="s">
        <v>6</v>
      </c>
      <c r="E3760" s="837" t="s">
        <v>6</v>
      </c>
      <c r="F3760" s="837" t="s">
        <v>6</v>
      </c>
    </row>
    <row r="3761" spans="2:6" ht="13.5" thickBot="1" x14ac:dyDescent="0.25">
      <c r="B3761" s="828" t="s">
        <v>8</v>
      </c>
      <c r="C3761" s="860">
        <v>0</v>
      </c>
      <c r="D3761" s="860">
        <v>1</v>
      </c>
      <c r="E3761" s="860">
        <v>1</v>
      </c>
      <c r="F3761" s="860">
        <v>0</v>
      </c>
    </row>
    <row r="3762" spans="2:6" ht="13.5" thickBot="1" x14ac:dyDescent="0.25">
      <c r="B3762" s="828" t="s">
        <v>14</v>
      </c>
      <c r="C3762" s="840">
        <v>0</v>
      </c>
      <c r="D3762" s="839">
        <v>710</v>
      </c>
      <c r="E3762" s="839">
        <v>2840</v>
      </c>
      <c r="F3762" s="839">
        <v>0</v>
      </c>
    </row>
    <row r="3763" spans="2:6" ht="13.5" thickBot="1" x14ac:dyDescent="0.25">
      <c r="B3763" s="828" t="s">
        <v>20</v>
      </c>
      <c r="C3763" s="839" t="e">
        <f>C3762/C3761</f>
        <v>#DIV/0!</v>
      </c>
      <c r="D3763" s="839">
        <f>D3762/D3761</f>
        <v>710</v>
      </c>
      <c r="E3763" s="839">
        <f>E3762/E3761</f>
        <v>2840</v>
      </c>
      <c r="F3763" s="839" t="e">
        <f>F3762/F3761</f>
        <v>#DIV/0!</v>
      </c>
    </row>
    <row r="3764" spans="2:6" ht="13.5" thickBot="1" x14ac:dyDescent="0.25">
      <c r="B3764" s="828" t="s">
        <v>15</v>
      </c>
      <c r="C3764" s="841" t="s">
        <v>19</v>
      </c>
      <c r="D3764" s="842" t="e">
        <f>D3761/C3761-1</f>
        <v>#DIV/0!</v>
      </c>
      <c r="E3764" s="842">
        <f t="shared" ref="E3764:F3766" si="142">E3761/D3761-1</f>
        <v>0</v>
      </c>
      <c r="F3764" s="842">
        <f t="shared" si="142"/>
        <v>-1</v>
      </c>
    </row>
    <row r="3765" spans="2:6" ht="13.5" thickBot="1" x14ac:dyDescent="0.25">
      <c r="B3765" s="828" t="s">
        <v>16</v>
      </c>
      <c r="C3765" s="841" t="s">
        <v>19</v>
      </c>
      <c r="D3765" s="842"/>
      <c r="E3765" s="842">
        <f t="shared" si="142"/>
        <v>3</v>
      </c>
      <c r="F3765" s="842">
        <f t="shared" si="142"/>
        <v>-1</v>
      </c>
    </row>
    <row r="3766" spans="2:6" ht="13.5" thickBot="1" x14ac:dyDescent="0.25">
      <c r="B3766" s="828" t="s">
        <v>17</v>
      </c>
      <c r="C3766" s="841" t="s">
        <v>19</v>
      </c>
      <c r="D3766" s="842" t="e">
        <f>D3763/C3763-1</f>
        <v>#DIV/0!</v>
      </c>
      <c r="E3766" s="842">
        <f t="shared" si="142"/>
        <v>3</v>
      </c>
      <c r="F3766" s="842" t="e">
        <f t="shared" si="142"/>
        <v>#DIV/0!</v>
      </c>
    </row>
    <row r="3767" spans="2:6" ht="13.5" thickBot="1" x14ac:dyDescent="0.25">
      <c r="B3767" s="1247" t="s">
        <v>2272</v>
      </c>
      <c r="C3767" s="1248"/>
      <c r="D3767" s="1248"/>
      <c r="E3767" s="1248"/>
      <c r="F3767" s="1249"/>
    </row>
    <row r="3768" spans="2:6" x14ac:dyDescent="0.2">
      <c r="B3768" s="1236"/>
      <c r="C3768" s="836">
        <v>2019</v>
      </c>
      <c r="D3768" s="836">
        <v>2020</v>
      </c>
      <c r="E3768" s="836">
        <v>2021</v>
      </c>
      <c r="F3768" s="836">
        <v>2022</v>
      </c>
    </row>
    <row r="3769" spans="2:6" ht="13.5" thickBot="1" x14ac:dyDescent="0.25">
      <c r="B3769" s="1237"/>
      <c r="C3769" s="837" t="s">
        <v>5</v>
      </c>
      <c r="D3769" s="837" t="s">
        <v>6</v>
      </c>
      <c r="E3769" s="837" t="s">
        <v>6</v>
      </c>
      <c r="F3769" s="837" t="s">
        <v>6</v>
      </c>
    </row>
    <row r="3770" spans="2:6" ht="13.5" thickBot="1" x14ac:dyDescent="0.25">
      <c r="B3770" s="905" t="s">
        <v>59</v>
      </c>
      <c r="C3770" s="844">
        <v>0</v>
      </c>
      <c r="D3770" s="844"/>
      <c r="E3770" s="844"/>
      <c r="F3770" s="844"/>
    </row>
    <row r="3771" spans="2:6" ht="13.5" thickBot="1" x14ac:dyDescent="0.25">
      <c r="B3771" s="879" t="s">
        <v>28</v>
      </c>
      <c r="C3771" s="844"/>
      <c r="D3771" s="844"/>
      <c r="E3771" s="844"/>
      <c r="F3771" s="844"/>
    </row>
    <row r="3772" spans="2:6" ht="13.5" thickBot="1" x14ac:dyDescent="0.25">
      <c r="B3772" s="879" t="s">
        <v>48</v>
      </c>
      <c r="C3772" s="844"/>
      <c r="D3772" s="844"/>
      <c r="E3772" s="844"/>
      <c r="F3772" s="844"/>
    </row>
    <row r="3773" spans="2:6" ht="13.5" thickBot="1" x14ac:dyDescent="0.25">
      <c r="B3773" s="879" t="s">
        <v>42</v>
      </c>
      <c r="C3773" s="844"/>
      <c r="D3773" s="844"/>
      <c r="E3773" s="844"/>
      <c r="F3773" s="844"/>
    </row>
    <row r="3774" spans="2:6" ht="13.5" thickBot="1" x14ac:dyDescent="0.25">
      <c r="B3774" s="879" t="s">
        <v>43</v>
      </c>
      <c r="C3774" s="844"/>
      <c r="D3774" s="844"/>
      <c r="E3774" s="844"/>
      <c r="F3774" s="844"/>
    </row>
    <row r="3775" spans="2:6" ht="13.5" thickBot="1" x14ac:dyDescent="0.25">
      <c r="B3775" s="905" t="s">
        <v>61</v>
      </c>
      <c r="C3775" s="844">
        <f>SUM(C3776:C3779)</f>
        <v>0</v>
      </c>
      <c r="D3775" s="844">
        <f>SUM(D3776:D3779)</f>
        <v>710</v>
      </c>
      <c r="E3775" s="844">
        <f>SUM(E3776:E3779)</f>
        <v>2840</v>
      </c>
      <c r="F3775" s="844">
        <f>SUM(F3776:F3779)</f>
        <v>0</v>
      </c>
    </row>
    <row r="3776" spans="2:6" ht="13.5" thickBot="1" x14ac:dyDescent="0.25">
      <c r="B3776" s="879" t="s">
        <v>28</v>
      </c>
      <c r="C3776" s="844">
        <v>0</v>
      </c>
      <c r="D3776" s="844">
        <v>710</v>
      </c>
      <c r="E3776" s="844">
        <v>2840</v>
      </c>
      <c r="F3776" s="844">
        <v>0</v>
      </c>
    </row>
    <row r="3777" spans="2:6" ht="13.5" thickBot="1" x14ac:dyDescent="0.25">
      <c r="B3777" s="879" t="s">
        <v>48</v>
      </c>
      <c r="C3777" s="846"/>
      <c r="D3777" s="844"/>
      <c r="E3777" s="844"/>
      <c r="F3777" s="844"/>
    </row>
    <row r="3778" spans="2:6" ht="13.5" thickBot="1" x14ac:dyDescent="0.25">
      <c r="B3778" s="879" t="s">
        <v>42</v>
      </c>
      <c r="C3778" s="846"/>
      <c r="D3778" s="844"/>
      <c r="E3778" s="844"/>
      <c r="F3778" s="844"/>
    </row>
    <row r="3779" spans="2:6" ht="13.5" thickBot="1" x14ac:dyDescent="0.25">
      <c r="B3779" s="879" t="s">
        <v>43</v>
      </c>
      <c r="C3779" s="846"/>
      <c r="D3779" s="844"/>
      <c r="E3779" s="844"/>
      <c r="F3779" s="844"/>
    </row>
    <row r="3780" spans="2:6" ht="13.5" thickBot="1" x14ac:dyDescent="0.25">
      <c r="B3780" s="922" t="s">
        <v>2273</v>
      </c>
      <c r="C3780" s="882">
        <f>C3776+C3770</f>
        <v>0</v>
      </c>
      <c r="D3780" s="846">
        <f>D3776+D3770</f>
        <v>710</v>
      </c>
      <c r="E3780" s="846">
        <f>E3776+E3770</f>
        <v>2840</v>
      </c>
      <c r="F3780" s="846">
        <f>F3776+F3770</f>
        <v>0</v>
      </c>
    </row>
    <row r="3781" spans="2:6" ht="13.5" thickBot="1" x14ac:dyDescent="0.25">
      <c r="B3781" s="1233" t="s">
        <v>2274</v>
      </c>
      <c r="C3781" s="1234"/>
      <c r="D3781" s="1234"/>
      <c r="E3781" s="1234"/>
      <c r="F3781" s="1235"/>
    </row>
    <row r="3782" spans="2:6" ht="13.5" thickBot="1" x14ac:dyDescent="0.25">
      <c r="B3782" s="954" t="s">
        <v>978</v>
      </c>
    </row>
    <row r="3783" spans="2:6" ht="13.5" thickBot="1" x14ac:dyDescent="0.25">
      <c r="B3783" s="828"/>
      <c r="C3783" s="1346" t="s">
        <v>2275</v>
      </c>
      <c r="D3783" s="1287"/>
      <c r="E3783" s="1287"/>
      <c r="F3783" s="1315"/>
    </row>
    <row r="3784" spans="2:6" ht="13.5" thickBot="1" x14ac:dyDescent="0.25">
      <c r="B3784" s="835" t="s">
        <v>24</v>
      </c>
      <c r="C3784" s="1347" t="s">
        <v>2276</v>
      </c>
      <c r="D3784" s="1239"/>
      <c r="E3784" s="1239"/>
      <c r="F3784" s="1240"/>
    </row>
    <row r="3785" spans="2:6" ht="13.5" thickBot="1" x14ac:dyDescent="0.25">
      <c r="B3785" s="828" t="s">
        <v>9</v>
      </c>
      <c r="C3785" s="1244" t="s">
        <v>2277</v>
      </c>
      <c r="D3785" s="1245"/>
      <c r="E3785" s="1245"/>
      <c r="F3785" s="1246"/>
    </row>
    <row r="3786" spans="2:6" ht="13.5" thickBot="1" x14ac:dyDescent="0.25">
      <c r="B3786" s="828" t="s">
        <v>13</v>
      </c>
      <c r="C3786" s="1244" t="s">
        <v>1645</v>
      </c>
      <c r="D3786" s="1245"/>
      <c r="E3786" s="1245"/>
      <c r="F3786" s="1246"/>
    </row>
    <row r="3787" spans="2:6" x14ac:dyDescent="0.2">
      <c r="B3787" s="1236"/>
      <c r="C3787" s="836">
        <v>2019</v>
      </c>
      <c r="D3787" s="836">
        <v>2020</v>
      </c>
      <c r="E3787" s="836">
        <v>2021</v>
      </c>
      <c r="F3787" s="836">
        <v>2022</v>
      </c>
    </row>
    <row r="3788" spans="2:6" ht="13.5" thickBot="1" x14ac:dyDescent="0.25">
      <c r="B3788" s="1237"/>
      <c r="C3788" s="837" t="s">
        <v>5</v>
      </c>
      <c r="D3788" s="837" t="s">
        <v>6</v>
      </c>
      <c r="E3788" s="837" t="s">
        <v>6</v>
      </c>
      <c r="F3788" s="837" t="s">
        <v>6</v>
      </c>
    </row>
    <row r="3789" spans="2:6" ht="13.5" thickBot="1" x14ac:dyDescent="0.25">
      <c r="B3789" s="828" t="s">
        <v>8</v>
      </c>
      <c r="C3789" s="955">
        <v>275</v>
      </c>
      <c r="D3789" s="955">
        <v>275</v>
      </c>
      <c r="E3789" s="955">
        <v>275</v>
      </c>
      <c r="F3789" s="955">
        <v>0</v>
      </c>
    </row>
    <row r="3790" spans="2:6" ht="13.5" thickBot="1" x14ac:dyDescent="0.25">
      <c r="B3790" s="828" t="s">
        <v>14</v>
      </c>
      <c r="C3790" s="956">
        <v>445391</v>
      </c>
      <c r="D3790" s="956">
        <v>341982</v>
      </c>
      <c r="E3790" s="956">
        <v>278641</v>
      </c>
      <c r="F3790" s="957">
        <v>0</v>
      </c>
    </row>
    <row r="3791" spans="2:6" ht="13.5" thickBot="1" x14ac:dyDescent="0.25">
      <c r="B3791" s="828" t="s">
        <v>20</v>
      </c>
      <c r="C3791" s="957">
        <f>C3790/C3789</f>
        <v>1619.6036363636363</v>
      </c>
      <c r="D3791" s="957">
        <f>D3790/D3789</f>
        <v>1243.570909090909</v>
      </c>
      <c r="E3791" s="957">
        <f>E3790/E3789</f>
        <v>1013.24</v>
      </c>
      <c r="F3791" s="957" t="e">
        <f>F3790/F3789</f>
        <v>#DIV/0!</v>
      </c>
    </row>
    <row r="3792" spans="2:6" ht="13.5" thickBot="1" x14ac:dyDescent="0.25">
      <c r="B3792" s="828" t="s">
        <v>15</v>
      </c>
      <c r="C3792" s="958" t="s">
        <v>19</v>
      </c>
      <c r="D3792" s="959">
        <f>D3789/C3789-1</f>
        <v>0</v>
      </c>
      <c r="E3792" s="959">
        <f t="shared" ref="E3792:F3794" si="143">E3789/D3789-1</f>
        <v>0</v>
      </c>
      <c r="F3792" s="959">
        <f t="shared" si="143"/>
        <v>-1</v>
      </c>
    </row>
    <row r="3793" spans="2:6" ht="13.5" thickBot="1" x14ac:dyDescent="0.25">
      <c r="B3793" s="828" t="s">
        <v>16</v>
      </c>
      <c r="C3793" s="958" t="s">
        <v>19</v>
      </c>
      <c r="D3793" s="959">
        <f>D3790/C3790-1</f>
        <v>-0.23217577364607722</v>
      </c>
      <c r="E3793" s="959">
        <f t="shared" si="143"/>
        <v>-0.18521735062079292</v>
      </c>
      <c r="F3793" s="959">
        <f t="shared" si="143"/>
        <v>-1</v>
      </c>
    </row>
    <row r="3794" spans="2:6" ht="13.5" thickBot="1" x14ac:dyDescent="0.25">
      <c r="B3794" s="828" t="s">
        <v>17</v>
      </c>
      <c r="C3794" s="958" t="s">
        <v>19</v>
      </c>
      <c r="D3794" s="959">
        <f>D3791/C3791-1</f>
        <v>-0.23217577364607722</v>
      </c>
      <c r="E3794" s="959">
        <f t="shared" si="143"/>
        <v>-0.18521735062079281</v>
      </c>
      <c r="F3794" s="959" t="e">
        <f t="shared" si="143"/>
        <v>#DIV/0!</v>
      </c>
    </row>
    <row r="3795" spans="2:6" ht="13.5" thickBot="1" x14ac:dyDescent="0.25">
      <c r="B3795" s="1247" t="s">
        <v>1552</v>
      </c>
      <c r="C3795" s="1248"/>
      <c r="D3795" s="1248"/>
      <c r="E3795" s="1248"/>
      <c r="F3795" s="1249"/>
    </row>
    <row r="3796" spans="2:6" x14ac:dyDescent="0.2">
      <c r="B3796" s="1236"/>
      <c r="C3796" s="836">
        <v>2019</v>
      </c>
      <c r="D3796" s="836">
        <v>2020</v>
      </c>
      <c r="E3796" s="836">
        <v>2021</v>
      </c>
      <c r="F3796" s="836">
        <v>2022</v>
      </c>
    </row>
    <row r="3797" spans="2:6" ht="13.5" thickBot="1" x14ac:dyDescent="0.25">
      <c r="B3797" s="1237"/>
      <c r="C3797" s="837" t="s">
        <v>5</v>
      </c>
      <c r="D3797" s="837" t="s">
        <v>6</v>
      </c>
      <c r="E3797" s="837" t="s">
        <v>6</v>
      </c>
      <c r="F3797" s="837" t="s">
        <v>6</v>
      </c>
    </row>
    <row r="3798" spans="2:6" ht="13.5" thickBot="1" x14ac:dyDescent="0.25">
      <c r="B3798" s="843" t="s">
        <v>59</v>
      </c>
      <c r="C3798" s="960"/>
      <c r="D3798" s="960"/>
      <c r="E3798" s="960"/>
      <c r="F3798" s="960"/>
    </row>
    <row r="3799" spans="2:6" ht="13.5" thickBot="1" x14ac:dyDescent="0.25">
      <c r="B3799" s="845" t="s">
        <v>28</v>
      </c>
      <c r="C3799" s="960"/>
      <c r="D3799" s="960"/>
      <c r="E3799" s="960"/>
      <c r="F3799" s="960"/>
    </row>
    <row r="3800" spans="2:6" ht="13.5" thickBot="1" x14ac:dyDescent="0.25">
      <c r="B3800" s="845" t="s">
        <v>60</v>
      </c>
      <c r="C3800" s="960"/>
      <c r="D3800" s="960"/>
      <c r="E3800" s="960"/>
      <c r="F3800" s="960"/>
    </row>
    <row r="3801" spans="2:6" ht="13.5" thickBot="1" x14ac:dyDescent="0.25">
      <c r="B3801" s="845" t="s">
        <v>42</v>
      </c>
      <c r="C3801" s="960"/>
      <c r="D3801" s="960"/>
      <c r="E3801" s="960"/>
      <c r="F3801" s="960"/>
    </row>
    <row r="3802" spans="2:6" ht="13.5" thickBot="1" x14ac:dyDescent="0.25">
      <c r="B3802" s="845" t="s">
        <v>43</v>
      </c>
      <c r="C3802" s="960"/>
      <c r="D3802" s="960"/>
      <c r="E3802" s="960"/>
      <c r="F3802" s="960"/>
    </row>
    <row r="3803" spans="2:6" ht="13.5" thickBot="1" x14ac:dyDescent="0.25">
      <c r="B3803" s="843" t="s">
        <v>61</v>
      </c>
      <c r="C3803" s="960">
        <f>SUM(C3804:C3807)</f>
        <v>445391</v>
      </c>
      <c r="D3803" s="960">
        <f>SUM(D3804:D3807)</f>
        <v>341982</v>
      </c>
      <c r="E3803" s="960">
        <f>SUM(E3804:E3807)</f>
        <v>278641</v>
      </c>
      <c r="F3803" s="960">
        <f>SUM(F3804:F3807)</f>
        <v>0</v>
      </c>
    </row>
    <row r="3804" spans="2:6" ht="13.5" thickBot="1" x14ac:dyDescent="0.25">
      <c r="B3804" s="845" t="s">
        <v>28</v>
      </c>
      <c r="C3804" s="960"/>
      <c r="D3804" s="960"/>
      <c r="E3804" s="960"/>
      <c r="F3804" s="960"/>
    </row>
    <row r="3805" spans="2:6" ht="13.5" thickBot="1" x14ac:dyDescent="0.25">
      <c r="B3805" s="845" t="s">
        <v>60</v>
      </c>
      <c r="C3805" s="960">
        <v>445391</v>
      </c>
      <c r="D3805" s="960">
        <v>341982</v>
      </c>
      <c r="E3805" s="960">
        <v>278641</v>
      </c>
      <c r="F3805" s="960">
        <v>0</v>
      </c>
    </row>
    <row r="3806" spans="2:6" ht="13.5" thickBot="1" x14ac:dyDescent="0.25">
      <c r="B3806" s="845" t="s">
        <v>42</v>
      </c>
      <c r="C3806" s="960"/>
      <c r="D3806" s="960"/>
      <c r="E3806" s="960"/>
      <c r="F3806" s="960"/>
    </row>
    <row r="3807" spans="2:6" ht="13.5" thickBot="1" x14ac:dyDescent="0.25">
      <c r="B3807" s="845" t="s">
        <v>43</v>
      </c>
      <c r="C3807" s="960"/>
      <c r="D3807" s="960"/>
      <c r="E3807" s="960"/>
      <c r="F3807" s="960"/>
    </row>
    <row r="3808" spans="2:6" ht="13.5" thickBot="1" x14ac:dyDescent="0.25">
      <c r="B3808" s="912" t="s">
        <v>26</v>
      </c>
      <c r="C3808" s="961">
        <f>C3805+C3798</f>
        <v>445391</v>
      </c>
      <c r="D3808" s="962">
        <f>D3805+D3798</f>
        <v>341982</v>
      </c>
      <c r="E3808" s="962">
        <f>E3805+E3798</f>
        <v>278641</v>
      </c>
      <c r="F3808" s="962">
        <f>F3805+F3798</f>
        <v>0</v>
      </c>
    </row>
    <row r="3809" spans="2:6" ht="26.25" customHeight="1" thickBot="1" x14ac:dyDescent="0.25">
      <c r="B3809" s="954" t="s">
        <v>978</v>
      </c>
      <c r="C3809" s="1346" t="s">
        <v>2278</v>
      </c>
      <c r="D3809" s="1351"/>
      <c r="E3809" s="1351"/>
      <c r="F3809" s="1352"/>
    </row>
    <row r="3810" spans="2:6" ht="13.5" thickBot="1" x14ac:dyDescent="0.25">
      <c r="B3810" s="835" t="s">
        <v>40</v>
      </c>
      <c r="C3810" s="1347" t="s">
        <v>2276</v>
      </c>
      <c r="D3810" s="1239"/>
      <c r="E3810" s="1239"/>
      <c r="F3810" s="1240"/>
    </row>
    <row r="3811" spans="2:6" ht="13.5" thickBot="1" x14ac:dyDescent="0.25">
      <c r="B3811" s="828" t="s">
        <v>9</v>
      </c>
      <c r="C3811" s="1244" t="s">
        <v>2277</v>
      </c>
      <c r="D3811" s="1245"/>
      <c r="E3811" s="1245"/>
      <c r="F3811" s="1246"/>
    </row>
    <row r="3812" spans="2:6" ht="13.5" thickBot="1" x14ac:dyDescent="0.25">
      <c r="B3812" s="828" t="s">
        <v>13</v>
      </c>
      <c r="C3812" s="1244" t="s">
        <v>67</v>
      </c>
      <c r="D3812" s="1245"/>
      <c r="E3812" s="1245"/>
      <c r="F3812" s="1246"/>
    </row>
    <row r="3813" spans="2:6" x14ac:dyDescent="0.2">
      <c r="B3813" s="1236"/>
      <c r="C3813" s="836">
        <v>2019</v>
      </c>
      <c r="D3813" s="836">
        <v>2020</v>
      </c>
      <c r="E3813" s="836">
        <v>2021</v>
      </c>
      <c r="F3813" s="836">
        <v>2022</v>
      </c>
    </row>
    <row r="3814" spans="2:6" ht="13.5" thickBot="1" x14ac:dyDescent="0.25">
      <c r="B3814" s="1237"/>
      <c r="C3814" s="837" t="s">
        <v>5</v>
      </c>
      <c r="D3814" s="837" t="s">
        <v>6</v>
      </c>
      <c r="E3814" s="837" t="s">
        <v>6</v>
      </c>
      <c r="F3814" s="837" t="s">
        <v>6</v>
      </c>
    </row>
    <row r="3815" spans="2:6" ht="13.5" thickBot="1" x14ac:dyDescent="0.25">
      <c r="B3815" s="828" t="s">
        <v>8</v>
      </c>
      <c r="C3815" s="955">
        <v>1</v>
      </c>
      <c r="D3815" s="955">
        <v>1</v>
      </c>
      <c r="E3815" s="955">
        <v>1</v>
      </c>
      <c r="F3815" s="955">
        <v>1</v>
      </c>
    </row>
    <row r="3816" spans="2:6" ht="13.5" thickBot="1" x14ac:dyDescent="0.25">
      <c r="B3816" s="828" t="s">
        <v>14</v>
      </c>
      <c r="C3816" s="957">
        <v>149830</v>
      </c>
      <c r="D3816" s="957">
        <v>160000</v>
      </c>
      <c r="E3816" s="957">
        <v>260470</v>
      </c>
      <c r="F3816" s="957">
        <v>170300</v>
      </c>
    </row>
    <row r="3817" spans="2:6" ht="13.5" thickBot="1" x14ac:dyDescent="0.25">
      <c r="B3817" s="828" t="s">
        <v>20</v>
      </c>
      <c r="C3817" s="957">
        <f>C3816/C3815</f>
        <v>149830</v>
      </c>
      <c r="D3817" s="957">
        <f>D3816/D3815</f>
        <v>160000</v>
      </c>
      <c r="E3817" s="957">
        <f>E3816/E3815</f>
        <v>260470</v>
      </c>
      <c r="F3817" s="957">
        <f>F3816/F3815</f>
        <v>170300</v>
      </c>
    </row>
    <row r="3818" spans="2:6" ht="13.5" thickBot="1" x14ac:dyDescent="0.25">
      <c r="B3818" s="828" t="s">
        <v>15</v>
      </c>
      <c r="C3818" s="958" t="s">
        <v>19</v>
      </c>
      <c r="D3818" s="959">
        <f>D3815/C3815-1</f>
        <v>0</v>
      </c>
      <c r="E3818" s="959">
        <f t="shared" ref="E3818:F3820" si="144">E3815/D3815-1</f>
        <v>0</v>
      </c>
      <c r="F3818" s="959">
        <f t="shared" si="144"/>
        <v>0</v>
      </c>
    </row>
    <row r="3819" spans="2:6" ht="13.5" thickBot="1" x14ac:dyDescent="0.25">
      <c r="B3819" s="828" t="s">
        <v>16</v>
      </c>
      <c r="C3819" s="958" t="s">
        <v>19</v>
      </c>
      <c r="D3819" s="959">
        <f>D3816/C3816-1</f>
        <v>6.7876927184141955E-2</v>
      </c>
      <c r="E3819" s="959">
        <f t="shared" si="144"/>
        <v>0.62793750000000004</v>
      </c>
      <c r="F3819" s="959">
        <f t="shared" si="144"/>
        <v>-0.34618190194648135</v>
      </c>
    </row>
    <row r="3820" spans="2:6" ht="13.5" thickBot="1" x14ac:dyDescent="0.25">
      <c r="B3820" s="828" t="s">
        <v>17</v>
      </c>
      <c r="C3820" s="958" t="s">
        <v>19</v>
      </c>
      <c r="D3820" s="959">
        <f>D3817/C3817-1</f>
        <v>6.7876927184141955E-2</v>
      </c>
      <c r="E3820" s="959">
        <f t="shared" si="144"/>
        <v>0.62793750000000004</v>
      </c>
      <c r="F3820" s="959">
        <f t="shared" si="144"/>
        <v>-0.34618190194648135</v>
      </c>
    </row>
    <row r="3821" spans="2:6" ht="13.5" thickBot="1" x14ac:dyDescent="0.25">
      <c r="B3821" s="1247" t="s">
        <v>1561</v>
      </c>
      <c r="C3821" s="1248"/>
      <c r="D3821" s="1248"/>
      <c r="E3821" s="1248"/>
      <c r="F3821" s="1249"/>
    </row>
    <row r="3822" spans="2:6" x14ac:dyDescent="0.2">
      <c r="B3822" s="1236"/>
      <c r="C3822" s="836">
        <v>2019</v>
      </c>
      <c r="D3822" s="836">
        <v>2020</v>
      </c>
      <c r="E3822" s="836">
        <v>2021</v>
      </c>
      <c r="F3822" s="836">
        <v>2022</v>
      </c>
    </row>
    <row r="3823" spans="2:6" ht="13.5" thickBot="1" x14ac:dyDescent="0.25">
      <c r="B3823" s="1237"/>
      <c r="C3823" s="837" t="s">
        <v>5</v>
      </c>
      <c r="D3823" s="837" t="s">
        <v>6</v>
      </c>
      <c r="E3823" s="837" t="s">
        <v>6</v>
      </c>
      <c r="F3823" s="837" t="s">
        <v>6</v>
      </c>
    </row>
    <row r="3824" spans="2:6" ht="13.5" thickBot="1" x14ac:dyDescent="0.25">
      <c r="B3824" s="843" t="s">
        <v>59</v>
      </c>
      <c r="C3824" s="960"/>
      <c r="D3824" s="960"/>
      <c r="E3824" s="960"/>
      <c r="F3824" s="960"/>
    </row>
    <row r="3825" spans="2:6" ht="13.5" thickBot="1" x14ac:dyDescent="0.25">
      <c r="B3825" s="845" t="s">
        <v>28</v>
      </c>
      <c r="C3825" s="960"/>
      <c r="D3825" s="960"/>
      <c r="E3825" s="960"/>
      <c r="F3825" s="960"/>
    </row>
    <row r="3826" spans="2:6" ht="13.5" thickBot="1" x14ac:dyDescent="0.25">
      <c r="B3826" s="845" t="s">
        <v>60</v>
      </c>
      <c r="C3826" s="960"/>
      <c r="D3826" s="960"/>
      <c r="E3826" s="960"/>
      <c r="F3826" s="960"/>
    </row>
    <row r="3827" spans="2:6" ht="13.5" thickBot="1" x14ac:dyDescent="0.25">
      <c r="B3827" s="845" t="s">
        <v>42</v>
      </c>
      <c r="C3827" s="960"/>
      <c r="D3827" s="960"/>
      <c r="E3827" s="960"/>
      <c r="F3827" s="960"/>
    </row>
    <row r="3828" spans="2:6" ht="13.5" thickBot="1" x14ac:dyDescent="0.25">
      <c r="B3828" s="845" t="s">
        <v>43</v>
      </c>
      <c r="C3828" s="960"/>
      <c r="D3828" s="960"/>
      <c r="E3828" s="960"/>
      <c r="F3828" s="960"/>
    </row>
    <row r="3829" spans="2:6" ht="13.5" thickBot="1" x14ac:dyDescent="0.25">
      <c r="B3829" s="843" t="s">
        <v>61</v>
      </c>
      <c r="C3829" s="960">
        <f>SUM(C3830:C3833)</f>
        <v>149830</v>
      </c>
      <c r="D3829" s="960">
        <f>SUM(D3830:D3833)</f>
        <v>160000</v>
      </c>
      <c r="E3829" s="960">
        <f>SUM(E3830:E3833)</f>
        <v>260470</v>
      </c>
      <c r="F3829" s="960">
        <f>SUM(F3830:F3833)</f>
        <v>170300</v>
      </c>
    </row>
    <row r="3830" spans="2:6" ht="13.5" thickBot="1" x14ac:dyDescent="0.25">
      <c r="B3830" s="845" t="s">
        <v>28</v>
      </c>
      <c r="C3830" s="960"/>
      <c r="D3830" s="960"/>
      <c r="E3830" s="960"/>
      <c r="F3830" s="960"/>
    </row>
    <row r="3831" spans="2:6" ht="13.5" thickBot="1" x14ac:dyDescent="0.25">
      <c r="B3831" s="845" t="s">
        <v>60</v>
      </c>
      <c r="C3831" s="960"/>
      <c r="D3831" s="960"/>
      <c r="E3831" s="960"/>
      <c r="F3831" s="960"/>
    </row>
    <row r="3832" spans="2:6" ht="13.5" thickBot="1" x14ac:dyDescent="0.25">
      <c r="B3832" s="845" t="s">
        <v>42</v>
      </c>
      <c r="C3832" s="962">
        <v>149830</v>
      </c>
      <c r="D3832" s="957">
        <v>160000</v>
      </c>
      <c r="E3832" s="957">
        <v>260470</v>
      </c>
      <c r="F3832" s="957">
        <v>170300</v>
      </c>
    </row>
    <row r="3833" spans="2:6" ht="13.5" thickBot="1" x14ac:dyDescent="0.25">
      <c r="B3833" s="845" t="s">
        <v>43</v>
      </c>
      <c r="C3833" s="962"/>
      <c r="D3833" s="963"/>
      <c r="E3833" s="963"/>
      <c r="F3833" s="963"/>
    </row>
    <row r="3834" spans="2:6" ht="13.5" thickBot="1" x14ac:dyDescent="0.25">
      <c r="B3834" s="923" t="s">
        <v>35</v>
      </c>
      <c r="C3834" s="961">
        <f>C3832+C3824</f>
        <v>149830</v>
      </c>
      <c r="D3834" s="962">
        <f>D3832+D3824</f>
        <v>160000</v>
      </c>
      <c r="E3834" s="962">
        <f>E3832+E3824</f>
        <v>260470</v>
      </c>
      <c r="F3834" s="962">
        <f>F3832+F3824</f>
        <v>170300</v>
      </c>
    </row>
    <row r="3835" spans="2:6" ht="46.5" customHeight="1" thickBot="1" x14ac:dyDescent="0.25">
      <c r="B3835" s="954" t="s">
        <v>978</v>
      </c>
      <c r="C3835" s="1348" t="s">
        <v>2279</v>
      </c>
      <c r="D3835" s="1349"/>
      <c r="E3835" s="1349"/>
      <c r="F3835" s="1350"/>
    </row>
    <row r="3836" spans="2:6" ht="13.5" thickBot="1" x14ac:dyDescent="0.25">
      <c r="B3836" s="835" t="s">
        <v>55</v>
      </c>
      <c r="C3836" s="1347" t="s">
        <v>2276</v>
      </c>
      <c r="D3836" s="1239"/>
      <c r="E3836" s="1239"/>
      <c r="F3836" s="1240"/>
    </row>
    <row r="3837" spans="2:6" ht="13.5" thickBot="1" x14ac:dyDescent="0.25">
      <c r="B3837" s="828" t="s">
        <v>9</v>
      </c>
      <c r="C3837" s="1244" t="s">
        <v>2277</v>
      </c>
      <c r="D3837" s="1245"/>
      <c r="E3837" s="1245"/>
      <c r="F3837" s="1246"/>
    </row>
    <row r="3838" spans="2:6" ht="13.5" thickBot="1" x14ac:dyDescent="0.25">
      <c r="B3838" s="828" t="s">
        <v>13</v>
      </c>
      <c r="C3838" s="1244" t="s">
        <v>67</v>
      </c>
      <c r="D3838" s="1245"/>
      <c r="E3838" s="1245"/>
      <c r="F3838" s="1246"/>
    </row>
    <row r="3839" spans="2:6" x14ac:dyDescent="0.2">
      <c r="B3839" s="1236"/>
      <c r="C3839" s="836">
        <v>2019</v>
      </c>
      <c r="D3839" s="836">
        <v>2020</v>
      </c>
      <c r="E3839" s="836">
        <v>2021</v>
      </c>
      <c r="F3839" s="836">
        <v>2022</v>
      </c>
    </row>
    <row r="3840" spans="2:6" ht="13.5" thickBot="1" x14ac:dyDescent="0.25">
      <c r="B3840" s="1237"/>
      <c r="C3840" s="837" t="s">
        <v>5</v>
      </c>
      <c r="D3840" s="837" t="s">
        <v>6</v>
      </c>
      <c r="E3840" s="837" t="s">
        <v>6</v>
      </c>
      <c r="F3840" s="837" t="s">
        <v>6</v>
      </c>
    </row>
    <row r="3841" spans="2:6" ht="13.5" thickBot="1" x14ac:dyDescent="0.25">
      <c r="B3841" s="828" t="s">
        <v>8</v>
      </c>
      <c r="C3841" s="955">
        <v>1</v>
      </c>
      <c r="D3841" s="955">
        <v>1</v>
      </c>
      <c r="E3841" s="955">
        <v>1</v>
      </c>
      <c r="F3841" s="955">
        <v>0</v>
      </c>
    </row>
    <row r="3842" spans="2:6" ht="13.5" thickBot="1" x14ac:dyDescent="0.25">
      <c r="B3842" s="828" t="s">
        <v>14</v>
      </c>
      <c r="C3842" s="957">
        <v>142929</v>
      </c>
      <c r="D3842" s="957">
        <v>150000</v>
      </c>
      <c r="E3842" s="957">
        <v>45962</v>
      </c>
      <c r="F3842" s="957">
        <v>0</v>
      </c>
    </row>
    <row r="3843" spans="2:6" ht="13.5" thickBot="1" x14ac:dyDescent="0.25">
      <c r="B3843" s="828" t="s">
        <v>20</v>
      </c>
      <c r="C3843" s="957">
        <f>C3842/C3841</f>
        <v>142929</v>
      </c>
      <c r="D3843" s="957">
        <f>D3842/D3841</f>
        <v>150000</v>
      </c>
      <c r="E3843" s="957">
        <f>E3842/E3841</f>
        <v>45962</v>
      </c>
      <c r="F3843" s="957" t="e">
        <f>F3842/F3841</f>
        <v>#DIV/0!</v>
      </c>
    </row>
    <row r="3844" spans="2:6" ht="13.5" thickBot="1" x14ac:dyDescent="0.25">
      <c r="B3844" s="828" t="s">
        <v>15</v>
      </c>
      <c r="C3844" s="958" t="s">
        <v>19</v>
      </c>
      <c r="D3844" s="959">
        <f>D3841/C3841-1</f>
        <v>0</v>
      </c>
      <c r="E3844" s="959">
        <f t="shared" ref="E3844:F3846" si="145">E3841/D3841-1</f>
        <v>0</v>
      </c>
      <c r="F3844" s="959">
        <f t="shared" si="145"/>
        <v>-1</v>
      </c>
    </row>
    <row r="3845" spans="2:6" ht="13.5" thickBot="1" x14ac:dyDescent="0.25">
      <c r="B3845" s="828" t="s">
        <v>16</v>
      </c>
      <c r="C3845" s="958" t="s">
        <v>19</v>
      </c>
      <c r="D3845" s="959">
        <f>D3842/C3842-1</f>
        <v>4.947211552589037E-2</v>
      </c>
      <c r="E3845" s="959">
        <f t="shared" si="145"/>
        <v>-0.69358666666666668</v>
      </c>
      <c r="F3845" s="959">
        <f t="shared" si="145"/>
        <v>-1</v>
      </c>
    </row>
    <row r="3846" spans="2:6" ht="13.5" thickBot="1" x14ac:dyDescent="0.25">
      <c r="B3846" s="828" t="s">
        <v>17</v>
      </c>
      <c r="C3846" s="958" t="s">
        <v>19</v>
      </c>
      <c r="D3846" s="959">
        <f>D3843/C3843-1</f>
        <v>4.947211552589037E-2</v>
      </c>
      <c r="E3846" s="959">
        <f t="shared" si="145"/>
        <v>-0.69358666666666668</v>
      </c>
      <c r="F3846" s="959" t="e">
        <f t="shared" si="145"/>
        <v>#DIV/0!</v>
      </c>
    </row>
    <row r="3847" spans="2:6" ht="13.5" thickBot="1" x14ac:dyDescent="0.25">
      <c r="B3847" s="1247" t="s">
        <v>1566</v>
      </c>
      <c r="C3847" s="1248"/>
      <c r="D3847" s="1248"/>
      <c r="E3847" s="1248"/>
      <c r="F3847" s="1249"/>
    </row>
    <row r="3848" spans="2:6" x14ac:dyDescent="0.2">
      <c r="B3848" s="1236"/>
      <c r="C3848" s="836">
        <v>2019</v>
      </c>
      <c r="D3848" s="836">
        <v>2020</v>
      </c>
      <c r="E3848" s="836">
        <v>2021</v>
      </c>
      <c r="F3848" s="836">
        <v>2022</v>
      </c>
    </row>
    <row r="3849" spans="2:6" ht="13.5" thickBot="1" x14ac:dyDescent="0.25">
      <c r="B3849" s="1237"/>
      <c r="C3849" s="837" t="s">
        <v>5</v>
      </c>
      <c r="D3849" s="837" t="s">
        <v>6</v>
      </c>
      <c r="E3849" s="837" t="s">
        <v>6</v>
      </c>
      <c r="F3849" s="837" t="s">
        <v>6</v>
      </c>
    </row>
    <row r="3850" spans="2:6" ht="13.5" thickBot="1" x14ac:dyDescent="0.25">
      <c r="B3850" s="843" t="s">
        <v>59</v>
      </c>
      <c r="C3850" s="960"/>
      <c r="D3850" s="960"/>
      <c r="E3850" s="960"/>
      <c r="F3850" s="960"/>
    </row>
    <row r="3851" spans="2:6" ht="13.5" thickBot="1" x14ac:dyDescent="0.25">
      <c r="B3851" s="845" t="s">
        <v>28</v>
      </c>
      <c r="C3851" s="960"/>
      <c r="D3851" s="960"/>
      <c r="E3851" s="960"/>
      <c r="F3851" s="960"/>
    </row>
    <row r="3852" spans="2:6" ht="13.5" thickBot="1" x14ac:dyDescent="0.25">
      <c r="B3852" s="845" t="s">
        <v>60</v>
      </c>
      <c r="C3852" s="960"/>
      <c r="D3852" s="960"/>
      <c r="E3852" s="960"/>
      <c r="F3852" s="960"/>
    </row>
    <row r="3853" spans="2:6" ht="13.5" thickBot="1" x14ac:dyDescent="0.25">
      <c r="B3853" s="845" t="s">
        <v>42</v>
      </c>
      <c r="C3853" s="960"/>
      <c r="D3853" s="960"/>
      <c r="E3853" s="960"/>
      <c r="F3853" s="960"/>
    </row>
    <row r="3854" spans="2:6" ht="13.5" thickBot="1" x14ac:dyDescent="0.25">
      <c r="B3854" s="845" t="s">
        <v>43</v>
      </c>
      <c r="C3854" s="960"/>
      <c r="D3854" s="960"/>
      <c r="E3854" s="960"/>
      <c r="F3854" s="960"/>
    </row>
    <row r="3855" spans="2:6" ht="13.5" thickBot="1" x14ac:dyDescent="0.25">
      <c r="B3855" s="843" t="s">
        <v>61</v>
      </c>
      <c r="C3855" s="960">
        <f>SUM(C3856:C3859)</f>
        <v>142929</v>
      </c>
      <c r="D3855" s="960">
        <f>SUM(D3856:D3859)</f>
        <v>150000</v>
      </c>
      <c r="E3855" s="960">
        <f>SUM(E3856:E3859)</f>
        <v>45962</v>
      </c>
      <c r="F3855" s="960">
        <f>SUM(F3856:F3859)</f>
        <v>0</v>
      </c>
    </row>
    <row r="3856" spans="2:6" ht="13.5" thickBot="1" x14ac:dyDescent="0.25">
      <c r="B3856" s="845" t="s">
        <v>28</v>
      </c>
      <c r="C3856" s="960"/>
      <c r="D3856" s="960"/>
      <c r="E3856" s="960"/>
      <c r="F3856" s="960"/>
    </row>
    <row r="3857" spans="2:6" ht="13.5" thickBot="1" x14ac:dyDescent="0.25">
      <c r="B3857" s="845" t="s">
        <v>60</v>
      </c>
      <c r="C3857" s="960"/>
      <c r="D3857" s="960"/>
      <c r="E3857" s="960"/>
      <c r="F3857" s="960"/>
    </row>
    <row r="3858" spans="2:6" ht="13.5" thickBot="1" x14ac:dyDescent="0.25">
      <c r="B3858" s="845" t="s">
        <v>42</v>
      </c>
      <c r="C3858" s="960"/>
      <c r="D3858" s="960"/>
      <c r="E3858" s="960"/>
      <c r="F3858" s="960"/>
    </row>
    <row r="3859" spans="2:6" ht="13.5" thickBot="1" x14ac:dyDescent="0.25">
      <c r="B3859" s="845" t="s">
        <v>43</v>
      </c>
      <c r="C3859" s="962">
        <v>142929</v>
      </c>
      <c r="D3859" s="957">
        <v>150000</v>
      </c>
      <c r="E3859" s="957">
        <v>45962</v>
      </c>
      <c r="F3859" s="957">
        <v>0</v>
      </c>
    </row>
    <row r="3860" spans="2:6" ht="38.25" customHeight="1" thickBot="1" x14ac:dyDescent="0.25">
      <c r="B3860" s="923" t="s">
        <v>36</v>
      </c>
      <c r="C3860" s="961">
        <f>C3859+C3850</f>
        <v>142929</v>
      </c>
      <c r="D3860" s="962">
        <f>D3859+D3850</f>
        <v>150000</v>
      </c>
      <c r="E3860" s="962">
        <f>E3859+E3850</f>
        <v>45962</v>
      </c>
      <c r="F3860" s="962">
        <f>F3859+F3850</f>
        <v>0</v>
      </c>
    </row>
    <row r="3861" spans="2:6" ht="33.75" customHeight="1" thickBot="1" x14ac:dyDescent="0.25">
      <c r="B3861" s="954" t="s">
        <v>978</v>
      </c>
      <c r="C3861" s="1346" t="s">
        <v>2280</v>
      </c>
      <c r="D3861" s="1287"/>
      <c r="E3861" s="1287"/>
      <c r="F3861" s="1315"/>
    </row>
    <row r="3862" spans="2:6" ht="13.5" thickBot="1" x14ac:dyDescent="0.25">
      <c r="B3862" s="835" t="s">
        <v>62</v>
      </c>
      <c r="C3862" s="1347" t="s">
        <v>2276</v>
      </c>
      <c r="D3862" s="1239"/>
      <c r="E3862" s="1239"/>
      <c r="F3862" s="1240"/>
    </row>
    <row r="3863" spans="2:6" ht="13.5" thickBot="1" x14ac:dyDescent="0.25">
      <c r="B3863" s="828" t="s">
        <v>9</v>
      </c>
      <c r="C3863" s="1244" t="s">
        <v>2281</v>
      </c>
      <c r="D3863" s="1245"/>
      <c r="E3863" s="1245"/>
      <c r="F3863" s="1246"/>
    </row>
    <row r="3864" spans="2:6" ht="13.5" thickBot="1" x14ac:dyDescent="0.25">
      <c r="B3864" s="828" t="s">
        <v>13</v>
      </c>
      <c r="C3864" s="1244" t="s">
        <v>1645</v>
      </c>
      <c r="D3864" s="1245"/>
      <c r="E3864" s="1245"/>
      <c r="F3864" s="1246"/>
    </row>
    <row r="3865" spans="2:6" x14ac:dyDescent="0.2">
      <c r="B3865" s="1236"/>
      <c r="C3865" s="836">
        <v>2019</v>
      </c>
      <c r="D3865" s="836">
        <v>2020</v>
      </c>
      <c r="E3865" s="836">
        <v>2021</v>
      </c>
      <c r="F3865" s="836">
        <v>2022</v>
      </c>
    </row>
    <row r="3866" spans="2:6" ht="13.5" thickBot="1" x14ac:dyDescent="0.25">
      <c r="B3866" s="1237"/>
      <c r="C3866" s="837" t="s">
        <v>5</v>
      </c>
      <c r="D3866" s="837" t="s">
        <v>6</v>
      </c>
      <c r="E3866" s="837" t="s">
        <v>6</v>
      </c>
      <c r="F3866" s="837" t="s">
        <v>6</v>
      </c>
    </row>
    <row r="3867" spans="2:6" ht="13.5" thickBot="1" x14ac:dyDescent="0.25">
      <c r="B3867" s="828" t="s">
        <v>8</v>
      </c>
      <c r="C3867" s="955">
        <v>286</v>
      </c>
      <c r="D3867" s="955">
        <v>286</v>
      </c>
      <c r="E3867" s="955">
        <v>286</v>
      </c>
      <c r="F3867" s="955">
        <v>0</v>
      </c>
    </row>
    <row r="3868" spans="2:6" ht="13.5" thickBot="1" x14ac:dyDescent="0.25">
      <c r="B3868" s="828" t="s">
        <v>14</v>
      </c>
      <c r="C3868" s="957">
        <v>237066</v>
      </c>
      <c r="D3868" s="957">
        <v>334985</v>
      </c>
      <c r="E3868" s="957">
        <v>369403</v>
      </c>
      <c r="F3868" s="957">
        <v>0</v>
      </c>
    </row>
    <row r="3869" spans="2:6" ht="13.5" thickBot="1" x14ac:dyDescent="0.25">
      <c r="B3869" s="828" t="s">
        <v>20</v>
      </c>
      <c r="C3869" s="957">
        <f>C3868/C3867</f>
        <v>828.90209790209792</v>
      </c>
      <c r="D3869" s="957">
        <f>D3868/D3867</f>
        <v>1171.2762237762238</v>
      </c>
      <c r="E3869" s="957">
        <f>E3868/E3867</f>
        <v>1291.6188811188811</v>
      </c>
      <c r="F3869" s="957" t="e">
        <f>F3868/F3867</f>
        <v>#DIV/0!</v>
      </c>
    </row>
    <row r="3870" spans="2:6" ht="13.5" thickBot="1" x14ac:dyDescent="0.25">
      <c r="B3870" s="828" t="s">
        <v>15</v>
      </c>
      <c r="C3870" s="958" t="s">
        <v>19</v>
      </c>
      <c r="D3870" s="959">
        <f>D3867/C3867-1</f>
        <v>0</v>
      </c>
      <c r="E3870" s="959">
        <f t="shared" ref="E3870:F3872" si="146">E3867/D3867-1</f>
        <v>0</v>
      </c>
      <c r="F3870" s="959">
        <f t="shared" si="146"/>
        <v>-1</v>
      </c>
    </row>
    <row r="3871" spans="2:6" ht="13.5" thickBot="1" x14ac:dyDescent="0.25">
      <c r="B3871" s="828" t="s">
        <v>16</v>
      </c>
      <c r="C3871" s="958" t="s">
        <v>19</v>
      </c>
      <c r="D3871" s="959">
        <f>D3868/C3868-1</f>
        <v>0.41304531227590635</v>
      </c>
      <c r="E3871" s="959">
        <f t="shared" si="146"/>
        <v>0.10274489902532946</v>
      </c>
      <c r="F3871" s="959">
        <f t="shared" si="146"/>
        <v>-1</v>
      </c>
    </row>
    <row r="3872" spans="2:6" ht="13.5" thickBot="1" x14ac:dyDescent="0.25">
      <c r="B3872" s="828" t="s">
        <v>17</v>
      </c>
      <c r="C3872" s="958" t="s">
        <v>19</v>
      </c>
      <c r="D3872" s="959">
        <f>D3869/C3869-1</f>
        <v>0.41304531227590635</v>
      </c>
      <c r="E3872" s="959">
        <f t="shared" si="146"/>
        <v>0.10274489902532946</v>
      </c>
      <c r="F3872" s="959" t="e">
        <f t="shared" si="146"/>
        <v>#DIV/0!</v>
      </c>
    </row>
    <row r="3873" spans="2:6" ht="13.5" thickBot="1" x14ac:dyDescent="0.25">
      <c r="B3873" s="1247" t="s">
        <v>1572</v>
      </c>
      <c r="C3873" s="1248"/>
      <c r="D3873" s="1248"/>
      <c r="E3873" s="1248"/>
      <c r="F3873" s="1249"/>
    </row>
    <row r="3874" spans="2:6" x14ac:dyDescent="0.2">
      <c r="B3874" s="1236"/>
      <c r="C3874" s="836">
        <v>2019</v>
      </c>
      <c r="D3874" s="836">
        <v>2020</v>
      </c>
      <c r="E3874" s="836">
        <v>2021</v>
      </c>
      <c r="F3874" s="836">
        <v>2022</v>
      </c>
    </row>
    <row r="3875" spans="2:6" ht="13.5" thickBot="1" x14ac:dyDescent="0.25">
      <c r="B3875" s="1237"/>
      <c r="C3875" s="837" t="s">
        <v>5</v>
      </c>
      <c r="D3875" s="837" t="s">
        <v>6</v>
      </c>
      <c r="E3875" s="837" t="s">
        <v>6</v>
      </c>
      <c r="F3875" s="960" t="s">
        <v>6</v>
      </c>
    </row>
    <row r="3876" spans="2:6" ht="13.5" thickBot="1" x14ac:dyDescent="0.25">
      <c r="B3876" s="843" t="s">
        <v>59</v>
      </c>
      <c r="C3876" s="960"/>
      <c r="D3876" s="960"/>
      <c r="E3876" s="960"/>
      <c r="F3876" s="960"/>
    </row>
    <row r="3877" spans="2:6" ht="13.5" thickBot="1" x14ac:dyDescent="0.25">
      <c r="B3877" s="845" t="s">
        <v>28</v>
      </c>
      <c r="C3877" s="960"/>
      <c r="D3877" s="960"/>
      <c r="E3877" s="960"/>
      <c r="F3877" s="960"/>
    </row>
    <row r="3878" spans="2:6" ht="13.5" thickBot="1" x14ac:dyDescent="0.25">
      <c r="B3878" s="845" t="s">
        <v>60</v>
      </c>
      <c r="C3878" s="960"/>
      <c r="D3878" s="960"/>
      <c r="E3878" s="960"/>
      <c r="F3878" s="960"/>
    </row>
    <row r="3879" spans="2:6" ht="13.5" thickBot="1" x14ac:dyDescent="0.25">
      <c r="B3879" s="845" t="s">
        <v>42</v>
      </c>
      <c r="C3879" s="960"/>
      <c r="D3879" s="960"/>
      <c r="E3879" s="960"/>
      <c r="F3879" s="960"/>
    </row>
    <row r="3880" spans="2:6" ht="13.5" thickBot="1" x14ac:dyDescent="0.25">
      <c r="B3880" s="845" t="s">
        <v>43</v>
      </c>
      <c r="C3880" s="960"/>
      <c r="D3880" s="960"/>
      <c r="E3880" s="960"/>
      <c r="F3880" s="960"/>
    </row>
    <row r="3881" spans="2:6" ht="13.5" thickBot="1" x14ac:dyDescent="0.25">
      <c r="B3881" s="843" t="s">
        <v>61</v>
      </c>
      <c r="C3881" s="960">
        <f>SUM(C3882:C3885)</f>
        <v>237066</v>
      </c>
      <c r="D3881" s="960">
        <f>SUM(D3882:D3885)</f>
        <v>334985</v>
      </c>
      <c r="E3881" s="960">
        <f>SUM(E3882:E3885)</f>
        <v>369403</v>
      </c>
      <c r="F3881" s="960">
        <f>SUM(F3882:F3885)</f>
        <v>0</v>
      </c>
    </row>
    <row r="3882" spans="2:6" ht="13.5" thickBot="1" x14ac:dyDescent="0.25">
      <c r="B3882" s="845" t="s">
        <v>28</v>
      </c>
      <c r="C3882" s="960"/>
      <c r="D3882" s="960"/>
      <c r="E3882" s="960"/>
      <c r="F3882" s="960"/>
    </row>
    <row r="3883" spans="2:6" ht="13.5" thickBot="1" x14ac:dyDescent="0.25">
      <c r="B3883" s="845" t="s">
        <v>60</v>
      </c>
      <c r="C3883" s="960">
        <v>237066</v>
      </c>
      <c r="D3883" s="957">
        <v>334985</v>
      </c>
      <c r="E3883" s="957">
        <v>369403</v>
      </c>
      <c r="F3883" s="960">
        <v>0</v>
      </c>
    </row>
    <row r="3884" spans="2:6" ht="13.5" thickBot="1" x14ac:dyDescent="0.25">
      <c r="B3884" s="845" t="s">
        <v>42</v>
      </c>
      <c r="C3884" s="962"/>
      <c r="D3884" s="963"/>
      <c r="E3884" s="963"/>
      <c r="F3884" s="960"/>
    </row>
    <row r="3885" spans="2:6" ht="13.5" thickBot="1" x14ac:dyDescent="0.25">
      <c r="B3885" s="845" t="s">
        <v>43</v>
      </c>
      <c r="C3885" s="962"/>
      <c r="D3885" s="963"/>
      <c r="E3885" s="963"/>
      <c r="F3885" s="960"/>
    </row>
    <row r="3886" spans="2:6" ht="13.5" thickBot="1" x14ac:dyDescent="0.25">
      <c r="B3886" s="923" t="s">
        <v>63</v>
      </c>
      <c r="C3886" s="961">
        <f>C3883+C3876</f>
        <v>237066</v>
      </c>
      <c r="D3886" s="962">
        <f>D3883+D3876</f>
        <v>334985</v>
      </c>
      <c r="E3886" s="962">
        <f>E3883+E3876</f>
        <v>369403</v>
      </c>
      <c r="F3886" s="962">
        <f>F3883+F3876</f>
        <v>0</v>
      </c>
    </row>
    <row r="3887" spans="2:6" ht="30.75" customHeight="1" thickBot="1" x14ac:dyDescent="0.25">
      <c r="B3887" s="954" t="s">
        <v>978</v>
      </c>
      <c r="C3887" s="1346" t="s">
        <v>2282</v>
      </c>
      <c r="D3887" s="1351"/>
      <c r="E3887" s="1351"/>
      <c r="F3887" s="1352"/>
    </row>
    <row r="3888" spans="2:6" ht="13.5" thickBot="1" x14ac:dyDescent="0.25">
      <c r="B3888" s="835" t="s">
        <v>64</v>
      </c>
      <c r="C3888" s="1347" t="s">
        <v>2276</v>
      </c>
      <c r="D3888" s="1239"/>
      <c r="E3888" s="1239"/>
      <c r="F3888" s="1240"/>
    </row>
    <row r="3889" spans="2:6" ht="13.5" thickBot="1" x14ac:dyDescent="0.25">
      <c r="B3889" s="828" t="s">
        <v>9</v>
      </c>
      <c r="C3889" s="1244" t="s">
        <v>2281</v>
      </c>
      <c r="D3889" s="1245"/>
      <c r="E3889" s="1245"/>
      <c r="F3889" s="1246"/>
    </row>
    <row r="3890" spans="2:6" ht="13.5" thickBot="1" x14ac:dyDescent="0.25">
      <c r="B3890" s="828" t="s">
        <v>13</v>
      </c>
      <c r="C3890" s="1244" t="s">
        <v>67</v>
      </c>
      <c r="D3890" s="1245"/>
      <c r="E3890" s="1245"/>
      <c r="F3890" s="1246"/>
    </row>
    <row r="3891" spans="2:6" x14ac:dyDescent="0.2">
      <c r="B3891" s="1236"/>
      <c r="C3891" s="836">
        <v>2019</v>
      </c>
      <c r="D3891" s="836">
        <v>2020</v>
      </c>
      <c r="E3891" s="836">
        <v>2021</v>
      </c>
      <c r="F3891" s="836">
        <v>2022</v>
      </c>
    </row>
    <row r="3892" spans="2:6" ht="13.5" thickBot="1" x14ac:dyDescent="0.25">
      <c r="B3892" s="1237"/>
      <c r="C3892" s="837" t="s">
        <v>5</v>
      </c>
      <c r="D3892" s="837" t="s">
        <v>6</v>
      </c>
      <c r="E3892" s="837" t="s">
        <v>6</v>
      </c>
      <c r="F3892" s="837" t="s">
        <v>6</v>
      </c>
    </row>
    <row r="3893" spans="2:6" ht="13.5" thickBot="1" x14ac:dyDescent="0.25">
      <c r="B3893" s="828" t="s">
        <v>8</v>
      </c>
      <c r="C3893" s="955">
        <v>1</v>
      </c>
      <c r="D3893" s="955">
        <v>1</v>
      </c>
      <c r="E3893" s="955">
        <v>1</v>
      </c>
      <c r="F3893" s="955">
        <v>1</v>
      </c>
    </row>
    <row r="3894" spans="2:6" ht="13.5" thickBot="1" x14ac:dyDescent="0.25">
      <c r="B3894" s="828" t="s">
        <v>14</v>
      </c>
      <c r="C3894" s="957">
        <v>180000</v>
      </c>
      <c r="D3894" s="957">
        <v>151000</v>
      </c>
      <c r="E3894" s="957">
        <v>193753</v>
      </c>
      <c r="F3894" s="957">
        <v>129000</v>
      </c>
    </row>
    <row r="3895" spans="2:6" ht="13.5" thickBot="1" x14ac:dyDescent="0.25">
      <c r="B3895" s="828" t="s">
        <v>20</v>
      </c>
      <c r="C3895" s="957">
        <f>C3894/C3893</f>
        <v>180000</v>
      </c>
      <c r="D3895" s="957">
        <f>D3894/D3893</f>
        <v>151000</v>
      </c>
      <c r="E3895" s="957">
        <f>E3894/E3893</f>
        <v>193753</v>
      </c>
      <c r="F3895" s="957">
        <f>F3894/F3893</f>
        <v>129000</v>
      </c>
    </row>
    <row r="3896" spans="2:6" ht="13.5" thickBot="1" x14ac:dyDescent="0.25">
      <c r="B3896" s="828" t="s">
        <v>15</v>
      </c>
      <c r="C3896" s="958" t="s">
        <v>19</v>
      </c>
      <c r="D3896" s="959">
        <f>D3893/C3893-1</f>
        <v>0</v>
      </c>
      <c r="E3896" s="959">
        <f t="shared" ref="E3896:F3898" si="147">E3893/D3893-1</f>
        <v>0</v>
      </c>
      <c r="F3896" s="959">
        <f t="shared" si="147"/>
        <v>0</v>
      </c>
    </row>
    <row r="3897" spans="2:6" ht="13.5" thickBot="1" x14ac:dyDescent="0.25">
      <c r="B3897" s="828" t="s">
        <v>16</v>
      </c>
      <c r="C3897" s="958" t="s">
        <v>19</v>
      </c>
      <c r="D3897" s="959">
        <f>D3894/C3894-1</f>
        <v>-0.16111111111111109</v>
      </c>
      <c r="E3897" s="959">
        <f t="shared" si="147"/>
        <v>0.28313245033112588</v>
      </c>
      <c r="F3897" s="959">
        <f t="shared" si="147"/>
        <v>-0.33420385748865822</v>
      </c>
    </row>
    <row r="3898" spans="2:6" ht="13.5" thickBot="1" x14ac:dyDescent="0.25">
      <c r="B3898" s="828" t="s">
        <v>17</v>
      </c>
      <c r="C3898" s="958" t="s">
        <v>19</v>
      </c>
      <c r="D3898" s="959">
        <f>D3895/C3895-1</f>
        <v>-0.16111111111111109</v>
      </c>
      <c r="E3898" s="959">
        <f t="shared" si="147"/>
        <v>0.28313245033112588</v>
      </c>
      <c r="F3898" s="959">
        <f t="shared" si="147"/>
        <v>-0.33420385748865822</v>
      </c>
    </row>
    <row r="3899" spans="2:6" ht="13.5" thickBot="1" x14ac:dyDescent="0.25">
      <c r="B3899" s="1247" t="s">
        <v>1577</v>
      </c>
      <c r="C3899" s="1248"/>
      <c r="D3899" s="1248"/>
      <c r="E3899" s="1248"/>
      <c r="F3899" s="1249"/>
    </row>
    <row r="3900" spans="2:6" x14ac:dyDescent="0.2">
      <c r="B3900" s="1236"/>
      <c r="C3900" s="836">
        <v>2019</v>
      </c>
      <c r="D3900" s="836">
        <v>2020</v>
      </c>
      <c r="E3900" s="836">
        <v>2021</v>
      </c>
      <c r="F3900" s="836">
        <v>2022</v>
      </c>
    </row>
    <row r="3901" spans="2:6" ht="13.5" thickBot="1" x14ac:dyDescent="0.25">
      <c r="B3901" s="1237"/>
      <c r="C3901" s="837" t="s">
        <v>5</v>
      </c>
      <c r="D3901" s="837" t="s">
        <v>6</v>
      </c>
      <c r="E3901" s="837" t="s">
        <v>6</v>
      </c>
      <c r="F3901" s="837" t="s">
        <v>6</v>
      </c>
    </row>
    <row r="3902" spans="2:6" ht="13.5" thickBot="1" x14ac:dyDescent="0.25">
      <c r="B3902" s="843" t="s">
        <v>59</v>
      </c>
      <c r="C3902" s="960"/>
      <c r="D3902" s="960"/>
      <c r="E3902" s="960"/>
      <c r="F3902" s="960"/>
    </row>
    <row r="3903" spans="2:6" ht="13.5" thickBot="1" x14ac:dyDescent="0.25">
      <c r="B3903" s="845" t="s">
        <v>28</v>
      </c>
      <c r="C3903" s="960"/>
      <c r="D3903" s="960"/>
      <c r="E3903" s="960"/>
      <c r="F3903" s="960"/>
    </row>
    <row r="3904" spans="2:6" ht="13.5" thickBot="1" x14ac:dyDescent="0.25">
      <c r="B3904" s="845" t="s">
        <v>60</v>
      </c>
      <c r="C3904" s="960"/>
      <c r="D3904" s="960"/>
      <c r="E3904" s="960"/>
      <c r="F3904" s="960"/>
    </row>
    <row r="3905" spans="2:6" ht="13.5" thickBot="1" x14ac:dyDescent="0.25">
      <c r="B3905" s="845" t="s">
        <v>42</v>
      </c>
      <c r="C3905" s="960"/>
      <c r="D3905" s="960"/>
      <c r="E3905" s="960"/>
      <c r="F3905" s="960"/>
    </row>
    <row r="3906" spans="2:6" ht="13.5" thickBot="1" x14ac:dyDescent="0.25">
      <c r="B3906" s="845" t="s">
        <v>43</v>
      </c>
      <c r="C3906" s="960"/>
      <c r="D3906" s="960"/>
      <c r="E3906" s="960"/>
      <c r="F3906" s="960"/>
    </row>
    <row r="3907" spans="2:6" ht="13.5" thickBot="1" x14ac:dyDescent="0.25">
      <c r="B3907" s="843" t="s">
        <v>61</v>
      </c>
      <c r="C3907" s="960">
        <f>SUM(C3908:C3911)</f>
        <v>180000</v>
      </c>
      <c r="D3907" s="960">
        <f>SUM(D3908:D3911)</f>
        <v>151000</v>
      </c>
      <c r="E3907" s="960">
        <f>SUM(E3908:E3911)</f>
        <v>193753</v>
      </c>
      <c r="F3907" s="960">
        <f>SUM(F3908:F3911)</f>
        <v>129000</v>
      </c>
    </row>
    <row r="3908" spans="2:6" ht="13.5" thickBot="1" x14ac:dyDescent="0.25">
      <c r="B3908" s="845" t="s">
        <v>28</v>
      </c>
      <c r="C3908" s="960"/>
      <c r="D3908" s="960"/>
      <c r="E3908" s="960"/>
      <c r="F3908" s="960"/>
    </row>
    <row r="3909" spans="2:6" ht="13.5" thickBot="1" x14ac:dyDescent="0.25">
      <c r="B3909" s="845" t="s">
        <v>60</v>
      </c>
      <c r="C3909" s="960"/>
      <c r="D3909" s="960"/>
      <c r="E3909" s="960"/>
      <c r="F3909" s="960"/>
    </row>
    <row r="3910" spans="2:6" ht="13.5" thickBot="1" x14ac:dyDescent="0.25">
      <c r="B3910" s="845" t="s">
        <v>42</v>
      </c>
      <c r="C3910" s="962">
        <v>180000</v>
      </c>
      <c r="D3910" s="957">
        <v>151000</v>
      </c>
      <c r="E3910" s="957">
        <v>193753</v>
      </c>
      <c r="F3910" s="957">
        <v>129000</v>
      </c>
    </row>
    <row r="3911" spans="2:6" ht="13.5" thickBot="1" x14ac:dyDescent="0.25">
      <c r="B3911" s="845" t="s">
        <v>43</v>
      </c>
      <c r="C3911" s="962"/>
      <c r="D3911" s="963"/>
      <c r="E3911" s="963"/>
      <c r="F3911" s="960"/>
    </row>
    <row r="3912" spans="2:6" ht="13.5" thickBot="1" x14ac:dyDescent="0.25">
      <c r="B3912" s="923" t="s">
        <v>65</v>
      </c>
      <c r="C3912" s="961">
        <f>C3910+C3902</f>
        <v>180000</v>
      </c>
      <c r="D3912" s="962">
        <f>D3910+D3902</f>
        <v>151000</v>
      </c>
      <c r="E3912" s="962">
        <f>E3910+E3902</f>
        <v>193753</v>
      </c>
      <c r="F3912" s="962">
        <f>F3910+F3902</f>
        <v>129000</v>
      </c>
    </row>
    <row r="3913" spans="2:6" ht="39" customHeight="1" thickBot="1" x14ac:dyDescent="0.25">
      <c r="B3913" s="954" t="s">
        <v>978</v>
      </c>
      <c r="C3913" s="1346" t="s">
        <v>2283</v>
      </c>
      <c r="D3913" s="1351"/>
      <c r="E3913" s="1351"/>
      <c r="F3913" s="1352"/>
    </row>
    <row r="3914" spans="2:6" ht="13.5" thickBot="1" x14ac:dyDescent="0.25">
      <c r="B3914" s="835" t="s">
        <v>66</v>
      </c>
      <c r="C3914" s="1347" t="s">
        <v>2276</v>
      </c>
      <c r="D3914" s="1239"/>
      <c r="E3914" s="1239"/>
      <c r="F3914" s="1240"/>
    </row>
    <row r="3915" spans="2:6" ht="13.5" thickBot="1" x14ac:dyDescent="0.25">
      <c r="B3915" s="828" t="s">
        <v>9</v>
      </c>
      <c r="C3915" s="1244" t="s">
        <v>2281</v>
      </c>
      <c r="D3915" s="1245"/>
      <c r="E3915" s="1245"/>
      <c r="F3915" s="1246"/>
    </row>
    <row r="3916" spans="2:6" ht="13.5" thickBot="1" x14ac:dyDescent="0.25">
      <c r="B3916" s="828" t="s">
        <v>13</v>
      </c>
      <c r="C3916" s="1244" t="s">
        <v>67</v>
      </c>
      <c r="D3916" s="1245"/>
      <c r="E3916" s="1245"/>
      <c r="F3916" s="1246"/>
    </row>
    <row r="3917" spans="2:6" x14ac:dyDescent="0.2">
      <c r="B3917" s="1236"/>
      <c r="C3917" s="836">
        <v>2019</v>
      </c>
      <c r="D3917" s="836">
        <v>2020</v>
      </c>
      <c r="E3917" s="836">
        <v>2021</v>
      </c>
      <c r="F3917" s="836">
        <v>2022</v>
      </c>
    </row>
    <row r="3918" spans="2:6" ht="13.5" thickBot="1" x14ac:dyDescent="0.25">
      <c r="B3918" s="1237"/>
      <c r="C3918" s="837" t="s">
        <v>5</v>
      </c>
      <c r="D3918" s="837" t="s">
        <v>6</v>
      </c>
      <c r="E3918" s="837" t="s">
        <v>6</v>
      </c>
      <c r="F3918" s="837" t="s">
        <v>6</v>
      </c>
    </row>
    <row r="3919" spans="2:6" ht="13.5" thickBot="1" x14ac:dyDescent="0.25">
      <c r="B3919" s="828" t="s">
        <v>8</v>
      </c>
      <c r="C3919" s="955">
        <v>1</v>
      </c>
      <c r="D3919" s="955">
        <v>1</v>
      </c>
      <c r="E3919" s="955">
        <v>1</v>
      </c>
      <c r="F3919" s="955">
        <v>0</v>
      </c>
    </row>
    <row r="3920" spans="2:6" ht="13.5" thickBot="1" x14ac:dyDescent="0.25">
      <c r="B3920" s="828" t="s">
        <v>14</v>
      </c>
      <c r="C3920" s="957">
        <v>85000</v>
      </c>
      <c r="D3920" s="957">
        <v>150000</v>
      </c>
      <c r="E3920" s="957">
        <v>62054</v>
      </c>
      <c r="F3920" s="957">
        <v>0</v>
      </c>
    </row>
    <row r="3921" spans="2:6" ht="13.5" thickBot="1" x14ac:dyDescent="0.25">
      <c r="B3921" s="828" t="s">
        <v>20</v>
      </c>
      <c r="C3921" s="957">
        <f>C3920/C3919</f>
        <v>85000</v>
      </c>
      <c r="D3921" s="957">
        <f>D3920/D3919</f>
        <v>150000</v>
      </c>
      <c r="E3921" s="957">
        <f>E3920/E3919</f>
        <v>62054</v>
      </c>
      <c r="F3921" s="957" t="e">
        <f>F3920/F3919</f>
        <v>#DIV/0!</v>
      </c>
    </row>
    <row r="3922" spans="2:6" ht="13.5" thickBot="1" x14ac:dyDescent="0.25">
      <c r="B3922" s="828" t="s">
        <v>15</v>
      </c>
      <c r="C3922" s="958" t="s">
        <v>19</v>
      </c>
      <c r="D3922" s="959">
        <f>D3919/C3919-1</f>
        <v>0</v>
      </c>
      <c r="E3922" s="959">
        <f t="shared" ref="E3922:F3924" si="148">E3919/D3919-1</f>
        <v>0</v>
      </c>
      <c r="F3922" s="959">
        <f t="shared" si="148"/>
        <v>-1</v>
      </c>
    </row>
    <row r="3923" spans="2:6" ht="13.5" thickBot="1" x14ac:dyDescent="0.25">
      <c r="B3923" s="828" t="s">
        <v>16</v>
      </c>
      <c r="C3923" s="958" t="s">
        <v>19</v>
      </c>
      <c r="D3923" s="959">
        <f>D3920/C3920-1</f>
        <v>0.76470588235294112</v>
      </c>
      <c r="E3923" s="959">
        <f t="shared" si="148"/>
        <v>-0.58630666666666664</v>
      </c>
      <c r="F3923" s="959">
        <f t="shared" si="148"/>
        <v>-1</v>
      </c>
    </row>
    <row r="3924" spans="2:6" ht="13.5" thickBot="1" x14ac:dyDescent="0.25">
      <c r="B3924" s="828" t="s">
        <v>17</v>
      </c>
      <c r="C3924" s="958" t="s">
        <v>19</v>
      </c>
      <c r="D3924" s="959">
        <f>D3921/C3921-1</f>
        <v>0.76470588235294112</v>
      </c>
      <c r="E3924" s="959">
        <f t="shared" si="148"/>
        <v>-0.58630666666666664</v>
      </c>
      <c r="F3924" s="959" t="e">
        <f t="shared" si="148"/>
        <v>#DIV/0!</v>
      </c>
    </row>
    <row r="3925" spans="2:6" ht="13.5" thickBot="1" x14ac:dyDescent="0.25">
      <c r="B3925" s="1247" t="s">
        <v>1582</v>
      </c>
      <c r="C3925" s="1248"/>
      <c r="D3925" s="1248"/>
      <c r="E3925" s="1248"/>
      <c r="F3925" s="1249"/>
    </row>
    <row r="3926" spans="2:6" x14ac:dyDescent="0.2">
      <c r="B3926" s="1236"/>
      <c r="C3926" s="836">
        <v>2019</v>
      </c>
      <c r="D3926" s="836">
        <v>2020</v>
      </c>
      <c r="E3926" s="836">
        <v>2021</v>
      </c>
      <c r="F3926" s="836">
        <v>2022</v>
      </c>
    </row>
    <row r="3927" spans="2:6" ht="13.5" thickBot="1" x14ac:dyDescent="0.25">
      <c r="B3927" s="1237"/>
      <c r="C3927" s="837" t="s">
        <v>5</v>
      </c>
      <c r="D3927" s="837" t="s">
        <v>6</v>
      </c>
      <c r="E3927" s="837" t="s">
        <v>6</v>
      </c>
      <c r="F3927" s="837" t="s">
        <v>6</v>
      </c>
    </row>
    <row r="3928" spans="2:6" ht="13.5" thickBot="1" x14ac:dyDescent="0.25">
      <c r="B3928" s="843" t="s">
        <v>59</v>
      </c>
      <c r="C3928" s="960"/>
      <c r="D3928" s="960"/>
      <c r="E3928" s="960"/>
      <c r="F3928" s="960"/>
    </row>
    <row r="3929" spans="2:6" ht="13.5" thickBot="1" x14ac:dyDescent="0.25">
      <c r="B3929" s="845" t="s">
        <v>28</v>
      </c>
      <c r="C3929" s="960"/>
      <c r="D3929" s="960"/>
      <c r="E3929" s="960"/>
      <c r="F3929" s="960"/>
    </row>
    <row r="3930" spans="2:6" ht="13.5" thickBot="1" x14ac:dyDescent="0.25">
      <c r="B3930" s="845" t="s">
        <v>60</v>
      </c>
      <c r="C3930" s="960"/>
      <c r="D3930" s="960"/>
      <c r="E3930" s="960"/>
      <c r="F3930" s="960"/>
    </row>
    <row r="3931" spans="2:6" ht="13.5" thickBot="1" x14ac:dyDescent="0.25">
      <c r="B3931" s="845" t="s">
        <v>42</v>
      </c>
      <c r="C3931" s="960"/>
      <c r="D3931" s="960"/>
      <c r="E3931" s="960"/>
      <c r="F3931" s="960"/>
    </row>
    <row r="3932" spans="2:6" ht="13.5" thickBot="1" x14ac:dyDescent="0.25">
      <c r="B3932" s="845" t="s">
        <v>43</v>
      </c>
      <c r="C3932" s="960"/>
      <c r="D3932" s="960"/>
      <c r="E3932" s="960"/>
      <c r="F3932" s="960"/>
    </row>
    <row r="3933" spans="2:6" ht="13.5" thickBot="1" x14ac:dyDescent="0.25">
      <c r="B3933" s="843" t="s">
        <v>61</v>
      </c>
      <c r="C3933" s="960">
        <f>SUM(C3934:C3937)</f>
        <v>85000</v>
      </c>
      <c r="D3933" s="960">
        <f>SUM(D3934:D3937)</f>
        <v>150000</v>
      </c>
      <c r="E3933" s="960">
        <f>SUM(E3934:E3937)</f>
        <v>62054</v>
      </c>
      <c r="F3933" s="960">
        <f>SUM(F3934:F3937)</f>
        <v>0</v>
      </c>
    </row>
    <row r="3934" spans="2:6" ht="13.5" thickBot="1" x14ac:dyDescent="0.25">
      <c r="B3934" s="845" t="s">
        <v>28</v>
      </c>
      <c r="C3934" s="960"/>
      <c r="D3934" s="960"/>
      <c r="E3934" s="960"/>
      <c r="F3934" s="960"/>
    </row>
    <row r="3935" spans="2:6" ht="13.5" thickBot="1" x14ac:dyDescent="0.25">
      <c r="B3935" s="845" t="s">
        <v>60</v>
      </c>
      <c r="C3935" s="960"/>
      <c r="D3935" s="960"/>
      <c r="E3935" s="960"/>
      <c r="F3935" s="960"/>
    </row>
    <row r="3936" spans="2:6" ht="13.5" thickBot="1" x14ac:dyDescent="0.25">
      <c r="B3936" s="845" t="s">
        <v>42</v>
      </c>
      <c r="C3936" s="960"/>
      <c r="D3936" s="960"/>
      <c r="E3936" s="960"/>
      <c r="F3936" s="960"/>
    </row>
    <row r="3937" spans="2:6" ht="13.5" thickBot="1" x14ac:dyDescent="0.25">
      <c r="B3937" s="845" t="s">
        <v>43</v>
      </c>
      <c r="C3937" s="962">
        <v>85000</v>
      </c>
      <c r="D3937" s="957">
        <v>150000</v>
      </c>
      <c r="E3937" s="957">
        <v>62054</v>
      </c>
      <c r="F3937" s="957">
        <v>0</v>
      </c>
    </row>
    <row r="3938" spans="2:6" ht="13.5" thickBot="1" x14ac:dyDescent="0.25">
      <c r="B3938" s="923" t="s">
        <v>68</v>
      </c>
      <c r="C3938" s="961">
        <f>C3937+C3928</f>
        <v>85000</v>
      </c>
      <c r="D3938" s="962">
        <f>D3937+D3928</f>
        <v>150000</v>
      </c>
      <c r="E3938" s="962">
        <f>E3937+E3928</f>
        <v>62054</v>
      </c>
      <c r="F3938" s="962">
        <f>F3937+F3928</f>
        <v>0</v>
      </c>
    </row>
    <row r="3939" spans="2:6" ht="13.5" thickBot="1" x14ac:dyDescent="0.25">
      <c r="B3939" s="954" t="s">
        <v>978</v>
      </c>
      <c r="C3939" s="1346" t="s">
        <v>2284</v>
      </c>
      <c r="D3939" s="1287"/>
      <c r="E3939" s="1287"/>
      <c r="F3939" s="1315"/>
    </row>
    <row r="3940" spans="2:6" ht="13.5" thickBot="1" x14ac:dyDescent="0.25">
      <c r="B3940" s="835" t="s">
        <v>69</v>
      </c>
      <c r="C3940" s="1347" t="s">
        <v>2276</v>
      </c>
      <c r="D3940" s="1239"/>
      <c r="E3940" s="1239"/>
      <c r="F3940" s="1240"/>
    </row>
    <row r="3941" spans="2:6" ht="13.5" thickBot="1" x14ac:dyDescent="0.25">
      <c r="B3941" s="828" t="s">
        <v>9</v>
      </c>
      <c r="C3941" s="1244" t="s">
        <v>2285</v>
      </c>
      <c r="D3941" s="1245"/>
      <c r="E3941" s="1245"/>
      <c r="F3941" s="1246"/>
    </row>
    <row r="3942" spans="2:6" ht="13.5" thickBot="1" x14ac:dyDescent="0.25">
      <c r="B3942" s="828" t="s">
        <v>13</v>
      </c>
      <c r="C3942" s="1244" t="s">
        <v>1645</v>
      </c>
      <c r="D3942" s="1245"/>
      <c r="E3942" s="1245"/>
      <c r="F3942" s="1246"/>
    </row>
    <row r="3943" spans="2:6" x14ac:dyDescent="0.2">
      <c r="B3943" s="1236"/>
      <c r="C3943" s="836">
        <v>2019</v>
      </c>
      <c r="D3943" s="836">
        <v>2020</v>
      </c>
      <c r="E3943" s="836">
        <v>2021</v>
      </c>
      <c r="F3943" s="836">
        <v>2022</v>
      </c>
    </row>
    <row r="3944" spans="2:6" ht="13.5" thickBot="1" x14ac:dyDescent="0.25">
      <c r="B3944" s="1237"/>
      <c r="C3944" s="837" t="s">
        <v>5</v>
      </c>
      <c r="D3944" s="837" t="s">
        <v>6</v>
      </c>
      <c r="E3944" s="837" t="s">
        <v>6</v>
      </c>
      <c r="F3944" s="837" t="s">
        <v>6</v>
      </c>
    </row>
    <row r="3945" spans="2:6" ht="13.5" thickBot="1" x14ac:dyDescent="0.25">
      <c r="B3945" s="828" t="s">
        <v>8</v>
      </c>
      <c r="C3945" s="955">
        <v>419</v>
      </c>
      <c r="D3945" s="955">
        <v>419</v>
      </c>
      <c r="E3945" s="955">
        <v>419</v>
      </c>
      <c r="F3945" s="955">
        <v>0</v>
      </c>
    </row>
    <row r="3946" spans="2:6" ht="13.5" thickBot="1" x14ac:dyDescent="0.25">
      <c r="B3946" s="828" t="s">
        <v>14</v>
      </c>
      <c r="C3946" s="957">
        <v>166839</v>
      </c>
      <c r="D3946" s="957">
        <v>461250</v>
      </c>
      <c r="E3946" s="957">
        <v>519067</v>
      </c>
      <c r="F3946" s="957">
        <v>0</v>
      </c>
    </row>
    <row r="3947" spans="2:6" ht="13.5" thickBot="1" x14ac:dyDescent="0.25">
      <c r="B3947" s="828" t="s">
        <v>20</v>
      </c>
      <c r="C3947" s="957">
        <f>C3946/C3945</f>
        <v>398.18377088305488</v>
      </c>
      <c r="D3947" s="957">
        <f>D3946/D3945</f>
        <v>1100.8353221957041</v>
      </c>
      <c r="E3947" s="957">
        <f>E3946/E3945</f>
        <v>1238.8233890214797</v>
      </c>
      <c r="F3947" s="957" t="e">
        <f>F3946/F3945</f>
        <v>#DIV/0!</v>
      </c>
    </row>
    <row r="3948" spans="2:6" ht="13.5" thickBot="1" x14ac:dyDescent="0.25">
      <c r="B3948" s="828" t="s">
        <v>15</v>
      </c>
      <c r="C3948" s="958" t="s">
        <v>19</v>
      </c>
      <c r="D3948" s="959">
        <f>D3945/C3945-1</f>
        <v>0</v>
      </c>
      <c r="E3948" s="959">
        <f t="shared" ref="E3948:F3950" si="149">E3945/D3945-1</f>
        <v>0</v>
      </c>
      <c r="F3948" s="959">
        <f t="shared" si="149"/>
        <v>-1</v>
      </c>
    </row>
    <row r="3949" spans="2:6" ht="13.5" thickBot="1" x14ac:dyDescent="0.25">
      <c r="B3949" s="828" t="s">
        <v>16</v>
      </c>
      <c r="C3949" s="958" t="s">
        <v>19</v>
      </c>
      <c r="D3949" s="959">
        <f>D3946/C3946-1</f>
        <v>1.7646413608328988</v>
      </c>
      <c r="E3949" s="959">
        <f t="shared" si="149"/>
        <v>0.12534850948509479</v>
      </c>
      <c r="F3949" s="959">
        <f t="shared" si="149"/>
        <v>-1</v>
      </c>
    </row>
    <row r="3950" spans="2:6" ht="13.5" thickBot="1" x14ac:dyDescent="0.25">
      <c r="B3950" s="828" t="s">
        <v>17</v>
      </c>
      <c r="C3950" s="958" t="s">
        <v>19</v>
      </c>
      <c r="D3950" s="959">
        <f>D3947/C3947-1</f>
        <v>1.7646413608328988</v>
      </c>
      <c r="E3950" s="959">
        <f t="shared" si="149"/>
        <v>0.12534850948509479</v>
      </c>
      <c r="F3950" s="959" t="e">
        <f t="shared" si="149"/>
        <v>#DIV/0!</v>
      </c>
    </row>
    <row r="3951" spans="2:6" ht="13.5" thickBot="1" x14ac:dyDescent="0.25">
      <c r="B3951" s="1247" t="s">
        <v>1714</v>
      </c>
      <c r="C3951" s="1248"/>
      <c r="D3951" s="1248"/>
      <c r="E3951" s="1248"/>
      <c r="F3951" s="1249"/>
    </row>
    <row r="3952" spans="2:6" x14ac:dyDescent="0.2">
      <c r="B3952" s="1236"/>
      <c r="C3952" s="836">
        <v>2019</v>
      </c>
      <c r="D3952" s="836">
        <v>2020</v>
      </c>
      <c r="E3952" s="836">
        <v>2021</v>
      </c>
      <c r="F3952" s="836">
        <v>2022</v>
      </c>
    </row>
    <row r="3953" spans="2:6" ht="13.5" thickBot="1" x14ac:dyDescent="0.25">
      <c r="B3953" s="1237"/>
      <c r="C3953" s="837" t="s">
        <v>5</v>
      </c>
      <c r="D3953" s="837" t="s">
        <v>6</v>
      </c>
      <c r="E3953" s="837" t="s">
        <v>6</v>
      </c>
      <c r="F3953" s="837" t="s">
        <v>6</v>
      </c>
    </row>
    <row r="3954" spans="2:6" ht="13.5" thickBot="1" x14ac:dyDescent="0.25">
      <c r="B3954" s="843" t="s">
        <v>59</v>
      </c>
      <c r="C3954" s="960"/>
      <c r="D3954" s="960"/>
      <c r="E3954" s="960"/>
      <c r="F3954" s="960"/>
    </row>
    <row r="3955" spans="2:6" ht="13.5" thickBot="1" x14ac:dyDescent="0.25">
      <c r="B3955" s="845" t="s">
        <v>28</v>
      </c>
      <c r="C3955" s="960"/>
      <c r="D3955" s="960"/>
      <c r="E3955" s="960"/>
      <c r="F3955" s="960"/>
    </row>
    <row r="3956" spans="2:6" ht="13.5" thickBot="1" x14ac:dyDescent="0.25">
      <c r="B3956" s="845" t="s">
        <v>60</v>
      </c>
      <c r="C3956" s="960"/>
      <c r="D3956" s="960"/>
      <c r="E3956" s="960"/>
      <c r="F3956" s="960"/>
    </row>
    <row r="3957" spans="2:6" ht="13.5" thickBot="1" x14ac:dyDescent="0.25">
      <c r="B3957" s="845" t="s">
        <v>42</v>
      </c>
      <c r="C3957" s="960"/>
      <c r="D3957" s="960"/>
      <c r="E3957" s="960"/>
      <c r="F3957" s="960"/>
    </row>
    <row r="3958" spans="2:6" ht="13.5" thickBot="1" x14ac:dyDescent="0.25">
      <c r="B3958" s="845" t="s">
        <v>43</v>
      </c>
      <c r="C3958" s="960"/>
      <c r="D3958" s="960"/>
      <c r="E3958" s="960"/>
      <c r="F3958" s="960"/>
    </row>
    <row r="3959" spans="2:6" ht="13.5" thickBot="1" x14ac:dyDescent="0.25">
      <c r="B3959" s="843" t="s">
        <v>61</v>
      </c>
      <c r="C3959" s="960">
        <f>SUM(C3960:C3963)</f>
        <v>166839</v>
      </c>
      <c r="D3959" s="960">
        <f>SUM(D3960:D3963)</f>
        <v>461250</v>
      </c>
      <c r="E3959" s="960">
        <f>SUM(E3960:E3963)</f>
        <v>519067</v>
      </c>
      <c r="F3959" s="960">
        <f>SUM(F3960:F3963)</f>
        <v>0</v>
      </c>
    </row>
    <row r="3960" spans="2:6" ht="13.5" thickBot="1" x14ac:dyDescent="0.25">
      <c r="B3960" s="845" t="s">
        <v>28</v>
      </c>
      <c r="C3960" s="960"/>
      <c r="D3960" s="960"/>
      <c r="E3960" s="960"/>
      <c r="F3960" s="960"/>
    </row>
    <row r="3961" spans="2:6" ht="13.5" thickBot="1" x14ac:dyDescent="0.25">
      <c r="B3961" s="845" t="s">
        <v>60</v>
      </c>
      <c r="C3961" s="962">
        <v>166839</v>
      </c>
      <c r="D3961" s="957">
        <v>461250</v>
      </c>
      <c r="E3961" s="957">
        <v>519067</v>
      </c>
      <c r="F3961" s="957">
        <v>0</v>
      </c>
    </row>
    <row r="3962" spans="2:6" ht="13.5" thickBot="1" x14ac:dyDescent="0.25">
      <c r="B3962" s="845" t="s">
        <v>42</v>
      </c>
      <c r="C3962" s="962"/>
      <c r="D3962" s="963"/>
      <c r="E3962" s="963"/>
      <c r="F3962" s="963"/>
    </row>
    <row r="3963" spans="2:6" ht="13.5" thickBot="1" x14ac:dyDescent="0.25">
      <c r="B3963" s="845" t="s">
        <v>43</v>
      </c>
      <c r="C3963" s="962"/>
      <c r="D3963" s="963"/>
      <c r="E3963" s="963"/>
      <c r="F3963" s="963"/>
    </row>
    <row r="3964" spans="2:6" ht="13.5" thickBot="1" x14ac:dyDescent="0.25">
      <c r="B3964" s="923" t="s">
        <v>71</v>
      </c>
      <c r="C3964" s="961">
        <f>C3961+C3954</f>
        <v>166839</v>
      </c>
      <c r="D3964" s="962">
        <f>D3961+D3954</f>
        <v>461250</v>
      </c>
      <c r="E3964" s="962">
        <f>E3961+E3954</f>
        <v>519067</v>
      </c>
      <c r="F3964" s="962">
        <f>F3961+F3954</f>
        <v>0</v>
      </c>
    </row>
    <row r="3965" spans="2:6" ht="46.5" customHeight="1" thickBot="1" x14ac:dyDescent="0.25">
      <c r="B3965" s="954" t="s">
        <v>978</v>
      </c>
      <c r="C3965" s="1346" t="s">
        <v>2286</v>
      </c>
      <c r="D3965" s="1351"/>
      <c r="E3965" s="1351"/>
      <c r="F3965" s="1352"/>
    </row>
    <row r="3966" spans="2:6" ht="13.5" thickBot="1" x14ac:dyDescent="0.25">
      <c r="B3966" s="835" t="s">
        <v>72</v>
      </c>
      <c r="C3966" s="1347" t="s">
        <v>2276</v>
      </c>
      <c r="D3966" s="1239"/>
      <c r="E3966" s="1239"/>
      <c r="F3966" s="1240"/>
    </row>
    <row r="3967" spans="2:6" ht="13.5" thickBot="1" x14ac:dyDescent="0.25">
      <c r="B3967" s="828" t="s">
        <v>9</v>
      </c>
      <c r="C3967" s="1244" t="s">
        <v>2285</v>
      </c>
      <c r="D3967" s="1245"/>
      <c r="E3967" s="1245"/>
      <c r="F3967" s="1246"/>
    </row>
    <row r="3968" spans="2:6" ht="13.5" thickBot="1" x14ac:dyDescent="0.25">
      <c r="B3968" s="828" t="s">
        <v>13</v>
      </c>
      <c r="C3968" s="1244" t="s">
        <v>67</v>
      </c>
      <c r="D3968" s="1245"/>
      <c r="E3968" s="1245"/>
      <c r="F3968" s="1246"/>
    </row>
    <row r="3969" spans="2:6" x14ac:dyDescent="0.2">
      <c r="B3969" s="1236"/>
      <c r="C3969" s="836">
        <v>2019</v>
      </c>
      <c r="D3969" s="836">
        <v>2020</v>
      </c>
      <c r="E3969" s="836">
        <v>2021</v>
      </c>
      <c r="F3969" s="836">
        <v>2022</v>
      </c>
    </row>
    <row r="3970" spans="2:6" ht="13.5" thickBot="1" x14ac:dyDescent="0.25">
      <c r="B3970" s="1237"/>
      <c r="C3970" s="837" t="s">
        <v>5</v>
      </c>
      <c r="D3970" s="837" t="s">
        <v>6</v>
      </c>
      <c r="E3970" s="837" t="s">
        <v>6</v>
      </c>
      <c r="F3970" s="837" t="s">
        <v>6</v>
      </c>
    </row>
    <row r="3971" spans="2:6" ht="13.5" thickBot="1" x14ac:dyDescent="0.25">
      <c r="B3971" s="828" t="s">
        <v>8</v>
      </c>
      <c r="C3971" s="955">
        <v>1</v>
      </c>
      <c r="D3971" s="955">
        <v>1</v>
      </c>
      <c r="E3971" s="955">
        <v>1</v>
      </c>
      <c r="F3971" s="955">
        <v>1</v>
      </c>
    </row>
    <row r="3972" spans="2:6" ht="13.5" thickBot="1" x14ac:dyDescent="0.25">
      <c r="B3972" s="828" t="s">
        <v>14</v>
      </c>
      <c r="C3972" s="957">
        <v>80000</v>
      </c>
      <c r="D3972" s="957">
        <v>151701</v>
      </c>
      <c r="E3972" s="957">
        <v>244954</v>
      </c>
      <c r="F3972" s="957">
        <v>320000</v>
      </c>
    </row>
    <row r="3973" spans="2:6" ht="13.5" thickBot="1" x14ac:dyDescent="0.25">
      <c r="B3973" s="828" t="s">
        <v>20</v>
      </c>
      <c r="C3973" s="957">
        <f>C3972/C3971</f>
        <v>80000</v>
      </c>
      <c r="D3973" s="957">
        <f>D3972/D3971</f>
        <v>151701</v>
      </c>
      <c r="E3973" s="957">
        <f>E3972/E3971</f>
        <v>244954</v>
      </c>
      <c r="F3973" s="957">
        <f>F3972/F3971</f>
        <v>320000</v>
      </c>
    </row>
    <row r="3974" spans="2:6" ht="13.5" thickBot="1" x14ac:dyDescent="0.25">
      <c r="B3974" s="828" t="s">
        <v>15</v>
      </c>
      <c r="C3974" s="958" t="s">
        <v>19</v>
      </c>
      <c r="D3974" s="959">
        <f>D3971/C3971-1</f>
        <v>0</v>
      </c>
      <c r="E3974" s="959">
        <f t="shared" ref="E3974:F3976" si="150">E3971/D3971-1</f>
        <v>0</v>
      </c>
      <c r="F3974" s="959">
        <f t="shared" si="150"/>
        <v>0</v>
      </c>
    </row>
    <row r="3975" spans="2:6" ht="13.5" thickBot="1" x14ac:dyDescent="0.25">
      <c r="B3975" s="828" t="s">
        <v>16</v>
      </c>
      <c r="C3975" s="958" t="s">
        <v>19</v>
      </c>
      <c r="D3975" s="959">
        <f>D3972/C3972-1</f>
        <v>0.89626249999999996</v>
      </c>
      <c r="E3975" s="959">
        <f t="shared" si="150"/>
        <v>0.61471578961246132</v>
      </c>
      <c r="F3975" s="959">
        <f t="shared" si="150"/>
        <v>0.3063677261853246</v>
      </c>
    </row>
    <row r="3976" spans="2:6" ht="13.5" thickBot="1" x14ac:dyDescent="0.25">
      <c r="B3976" s="828" t="s">
        <v>17</v>
      </c>
      <c r="C3976" s="958" t="s">
        <v>19</v>
      </c>
      <c r="D3976" s="959">
        <f>D3973/C3973-1</f>
        <v>0.89626249999999996</v>
      </c>
      <c r="E3976" s="959">
        <f t="shared" si="150"/>
        <v>0.61471578961246132</v>
      </c>
      <c r="F3976" s="959">
        <f t="shared" si="150"/>
        <v>0.3063677261853246</v>
      </c>
    </row>
    <row r="3977" spans="2:6" ht="13.5" thickBot="1" x14ac:dyDescent="0.25">
      <c r="B3977" s="1247" t="s">
        <v>2287</v>
      </c>
      <c r="C3977" s="1248"/>
      <c r="D3977" s="1248"/>
      <c r="E3977" s="1248"/>
      <c r="F3977" s="1249"/>
    </row>
    <row r="3978" spans="2:6" x14ac:dyDescent="0.2">
      <c r="B3978" s="1236"/>
      <c r="C3978" s="836">
        <v>2019</v>
      </c>
      <c r="D3978" s="836">
        <v>2020</v>
      </c>
      <c r="E3978" s="836">
        <v>2021</v>
      </c>
      <c r="F3978" s="836">
        <v>2022</v>
      </c>
    </row>
    <row r="3979" spans="2:6" ht="13.5" thickBot="1" x14ac:dyDescent="0.25">
      <c r="B3979" s="1237"/>
      <c r="C3979" s="837" t="s">
        <v>5</v>
      </c>
      <c r="D3979" s="837" t="s">
        <v>6</v>
      </c>
      <c r="E3979" s="837" t="s">
        <v>6</v>
      </c>
      <c r="F3979" s="837" t="s">
        <v>6</v>
      </c>
    </row>
    <row r="3980" spans="2:6" ht="13.5" thickBot="1" x14ac:dyDescent="0.25">
      <c r="B3980" s="843" t="s">
        <v>59</v>
      </c>
      <c r="C3980" s="960"/>
      <c r="D3980" s="960"/>
      <c r="E3980" s="960"/>
      <c r="F3980" s="960"/>
    </row>
    <row r="3981" spans="2:6" ht="13.5" thickBot="1" x14ac:dyDescent="0.25">
      <c r="B3981" s="845" t="s">
        <v>28</v>
      </c>
      <c r="C3981" s="960"/>
      <c r="D3981" s="960"/>
      <c r="E3981" s="960"/>
      <c r="F3981" s="960"/>
    </row>
    <row r="3982" spans="2:6" ht="13.5" thickBot="1" x14ac:dyDescent="0.25">
      <c r="B3982" s="845" t="s">
        <v>60</v>
      </c>
      <c r="C3982" s="960"/>
      <c r="D3982" s="960"/>
      <c r="E3982" s="960"/>
      <c r="F3982" s="960"/>
    </row>
    <row r="3983" spans="2:6" ht="13.5" thickBot="1" x14ac:dyDescent="0.25">
      <c r="B3983" s="845" t="s">
        <v>42</v>
      </c>
      <c r="C3983" s="960"/>
      <c r="D3983" s="960"/>
      <c r="E3983" s="960"/>
      <c r="F3983" s="960"/>
    </row>
    <row r="3984" spans="2:6" ht="13.5" thickBot="1" x14ac:dyDescent="0.25">
      <c r="B3984" s="845" t="s">
        <v>43</v>
      </c>
      <c r="C3984" s="960"/>
      <c r="D3984" s="960"/>
      <c r="E3984" s="960"/>
      <c r="F3984" s="960"/>
    </row>
    <row r="3985" spans="2:6" ht="13.5" thickBot="1" x14ac:dyDescent="0.25">
      <c r="B3985" s="843" t="s">
        <v>61</v>
      </c>
      <c r="C3985" s="960">
        <f>SUM(C3986:C3989)</f>
        <v>80000</v>
      </c>
      <c r="D3985" s="960">
        <f>SUM(D3986:D3989)</f>
        <v>151701</v>
      </c>
      <c r="E3985" s="960">
        <f>SUM(E3986:E3989)</f>
        <v>244954</v>
      </c>
      <c r="F3985" s="960">
        <f>SUM(F3986:F3989)</f>
        <v>320000</v>
      </c>
    </row>
    <row r="3986" spans="2:6" ht="13.5" thickBot="1" x14ac:dyDescent="0.25">
      <c r="B3986" s="845" t="s">
        <v>28</v>
      </c>
      <c r="C3986" s="960"/>
      <c r="D3986" s="960"/>
      <c r="E3986" s="960"/>
      <c r="F3986" s="960"/>
    </row>
    <row r="3987" spans="2:6" ht="13.5" thickBot="1" x14ac:dyDescent="0.25">
      <c r="B3987" s="845" t="s">
        <v>60</v>
      </c>
      <c r="C3987" s="960"/>
      <c r="D3987" s="960"/>
      <c r="E3987" s="960"/>
      <c r="F3987" s="960"/>
    </row>
    <row r="3988" spans="2:6" ht="13.5" thickBot="1" x14ac:dyDescent="0.25">
      <c r="B3988" s="845" t="s">
        <v>42</v>
      </c>
      <c r="C3988" s="960">
        <v>80000</v>
      </c>
      <c r="D3988" s="957">
        <v>151701</v>
      </c>
      <c r="E3988" s="957">
        <v>244954</v>
      </c>
      <c r="F3988" s="957">
        <v>320000</v>
      </c>
    </row>
    <row r="3989" spans="2:6" ht="13.5" thickBot="1" x14ac:dyDescent="0.25">
      <c r="B3989" s="845" t="s">
        <v>43</v>
      </c>
      <c r="C3989" s="960"/>
      <c r="D3989" s="963"/>
      <c r="E3989" s="963"/>
      <c r="F3989" s="963"/>
    </row>
    <row r="3990" spans="2:6" ht="13.5" thickBot="1" x14ac:dyDescent="0.25">
      <c r="B3990" s="923" t="s">
        <v>73</v>
      </c>
      <c r="C3990" s="961">
        <f>C3988+C3980</f>
        <v>80000</v>
      </c>
      <c r="D3990" s="962">
        <f>D3988+D3980</f>
        <v>151701</v>
      </c>
      <c r="E3990" s="962">
        <f>E3988+E3980</f>
        <v>244954</v>
      </c>
      <c r="F3990" s="962">
        <f>F3988+F3980</f>
        <v>320000</v>
      </c>
    </row>
    <row r="3991" spans="2:6" ht="36" customHeight="1" thickBot="1" x14ac:dyDescent="0.25">
      <c r="B3991" s="954" t="s">
        <v>978</v>
      </c>
      <c r="C3991" s="1346" t="s">
        <v>2288</v>
      </c>
      <c r="D3991" s="1351"/>
      <c r="E3991" s="1351"/>
      <c r="F3991" s="1352"/>
    </row>
    <row r="3992" spans="2:6" ht="13.5" thickBot="1" x14ac:dyDescent="0.25">
      <c r="B3992" s="835" t="s">
        <v>184</v>
      </c>
      <c r="C3992" s="1347" t="s">
        <v>2276</v>
      </c>
      <c r="D3992" s="1239"/>
      <c r="E3992" s="1239"/>
      <c r="F3992" s="1240"/>
    </row>
    <row r="3993" spans="2:6" ht="13.5" thickBot="1" x14ac:dyDescent="0.25">
      <c r="B3993" s="828" t="s">
        <v>9</v>
      </c>
      <c r="C3993" s="1244" t="s">
        <v>2285</v>
      </c>
      <c r="D3993" s="1245"/>
      <c r="E3993" s="1245"/>
      <c r="F3993" s="1246"/>
    </row>
    <row r="3994" spans="2:6" ht="13.5" thickBot="1" x14ac:dyDescent="0.25">
      <c r="B3994" s="828" t="s">
        <v>13</v>
      </c>
      <c r="C3994" s="1244" t="s">
        <v>67</v>
      </c>
      <c r="D3994" s="1245"/>
      <c r="E3994" s="1245"/>
      <c r="F3994" s="1246"/>
    </row>
    <row r="3995" spans="2:6" x14ac:dyDescent="0.2">
      <c r="B3995" s="1236"/>
      <c r="C3995" s="836">
        <v>2019</v>
      </c>
      <c r="D3995" s="836">
        <v>2020</v>
      </c>
      <c r="E3995" s="836">
        <v>2021</v>
      </c>
      <c r="F3995" s="836">
        <v>2022</v>
      </c>
    </row>
    <row r="3996" spans="2:6" ht="13.5" thickBot="1" x14ac:dyDescent="0.25">
      <c r="B3996" s="1237"/>
      <c r="C3996" s="837" t="s">
        <v>5</v>
      </c>
      <c r="D3996" s="837" t="s">
        <v>6</v>
      </c>
      <c r="E3996" s="837" t="s">
        <v>6</v>
      </c>
      <c r="F3996" s="837" t="s">
        <v>6</v>
      </c>
    </row>
    <row r="3997" spans="2:6" ht="13.5" thickBot="1" x14ac:dyDescent="0.25">
      <c r="B3997" s="828" t="s">
        <v>8</v>
      </c>
      <c r="C3997" s="955">
        <v>1</v>
      </c>
      <c r="D3997" s="955">
        <v>1</v>
      </c>
      <c r="E3997" s="955">
        <v>1</v>
      </c>
      <c r="F3997" s="955">
        <v>0</v>
      </c>
    </row>
    <row r="3998" spans="2:6" ht="13.5" thickBot="1" x14ac:dyDescent="0.25">
      <c r="B3998" s="828" t="s">
        <v>14</v>
      </c>
      <c r="C3998" s="957">
        <v>70000</v>
      </c>
      <c r="D3998" s="957">
        <v>180000</v>
      </c>
      <c r="E3998" s="957">
        <v>37141</v>
      </c>
      <c r="F3998" s="957">
        <v>0</v>
      </c>
    </row>
    <row r="3999" spans="2:6" ht="13.5" thickBot="1" x14ac:dyDescent="0.25">
      <c r="B3999" s="828" t="s">
        <v>20</v>
      </c>
      <c r="C3999" s="957">
        <f>C3998/C3997</f>
        <v>70000</v>
      </c>
      <c r="D3999" s="957">
        <f>D3998/D3997</f>
        <v>180000</v>
      </c>
      <c r="E3999" s="957">
        <f>E3998/E3997</f>
        <v>37141</v>
      </c>
      <c r="F3999" s="957" t="e">
        <f>F3998/F3997</f>
        <v>#DIV/0!</v>
      </c>
    </row>
    <row r="4000" spans="2:6" ht="13.5" thickBot="1" x14ac:dyDescent="0.25">
      <c r="B4000" s="828" t="s">
        <v>15</v>
      </c>
      <c r="C4000" s="958" t="s">
        <v>19</v>
      </c>
      <c r="D4000" s="959">
        <f>D3997/C3997-1</f>
        <v>0</v>
      </c>
      <c r="E4000" s="959">
        <f t="shared" ref="E4000:F4002" si="151">E3997/D3997-1</f>
        <v>0</v>
      </c>
      <c r="F4000" s="959">
        <f t="shared" si="151"/>
        <v>-1</v>
      </c>
    </row>
    <row r="4001" spans="2:6" ht="13.5" thickBot="1" x14ac:dyDescent="0.25">
      <c r="B4001" s="828" t="s">
        <v>16</v>
      </c>
      <c r="C4001" s="958" t="s">
        <v>19</v>
      </c>
      <c r="D4001" s="959">
        <f>D3998/C3998-1</f>
        <v>1.5714285714285716</v>
      </c>
      <c r="E4001" s="959">
        <f t="shared" si="151"/>
        <v>-0.79366111111111115</v>
      </c>
      <c r="F4001" s="959">
        <f t="shared" si="151"/>
        <v>-1</v>
      </c>
    </row>
    <row r="4002" spans="2:6" ht="13.5" thickBot="1" x14ac:dyDescent="0.25">
      <c r="B4002" s="828" t="s">
        <v>17</v>
      </c>
      <c r="C4002" s="958" t="s">
        <v>19</v>
      </c>
      <c r="D4002" s="959">
        <f>D3999/C3999-1</f>
        <v>1.5714285714285716</v>
      </c>
      <c r="E4002" s="959">
        <f t="shared" si="151"/>
        <v>-0.79366111111111115</v>
      </c>
      <c r="F4002" s="959" t="e">
        <f t="shared" si="151"/>
        <v>#DIV/0!</v>
      </c>
    </row>
    <row r="4003" spans="2:6" ht="13.5" thickBot="1" x14ac:dyDescent="0.25">
      <c r="B4003" s="1247" t="s">
        <v>1722</v>
      </c>
      <c r="C4003" s="1248"/>
      <c r="D4003" s="1248"/>
      <c r="E4003" s="1248"/>
      <c r="F4003" s="1249"/>
    </row>
    <row r="4004" spans="2:6" x14ac:dyDescent="0.2">
      <c r="B4004" s="1236"/>
      <c r="C4004" s="836">
        <v>2019</v>
      </c>
      <c r="D4004" s="836">
        <v>2020</v>
      </c>
      <c r="E4004" s="836">
        <v>2021</v>
      </c>
      <c r="F4004" s="836">
        <v>2022</v>
      </c>
    </row>
    <row r="4005" spans="2:6" ht="13.5" thickBot="1" x14ac:dyDescent="0.25">
      <c r="B4005" s="1237"/>
      <c r="C4005" s="837" t="s">
        <v>5</v>
      </c>
      <c r="D4005" s="837" t="s">
        <v>6</v>
      </c>
      <c r="E4005" s="837" t="s">
        <v>6</v>
      </c>
      <c r="F4005" s="837" t="s">
        <v>6</v>
      </c>
    </row>
    <row r="4006" spans="2:6" ht="13.5" thickBot="1" x14ac:dyDescent="0.25">
      <c r="B4006" s="843" t="s">
        <v>59</v>
      </c>
      <c r="C4006" s="960"/>
      <c r="D4006" s="960"/>
      <c r="E4006" s="960"/>
      <c r="F4006" s="960"/>
    </row>
    <row r="4007" spans="2:6" ht="13.5" thickBot="1" x14ac:dyDescent="0.25">
      <c r="B4007" s="845" t="s">
        <v>28</v>
      </c>
      <c r="C4007" s="960"/>
      <c r="D4007" s="960"/>
      <c r="E4007" s="960"/>
      <c r="F4007" s="960"/>
    </row>
    <row r="4008" spans="2:6" ht="13.5" thickBot="1" x14ac:dyDescent="0.25">
      <c r="B4008" s="845" t="s">
        <v>60</v>
      </c>
      <c r="C4008" s="960"/>
      <c r="D4008" s="960"/>
      <c r="E4008" s="960"/>
      <c r="F4008" s="960"/>
    </row>
    <row r="4009" spans="2:6" ht="13.5" thickBot="1" x14ac:dyDescent="0.25">
      <c r="B4009" s="845" t="s">
        <v>42</v>
      </c>
      <c r="C4009" s="960"/>
      <c r="D4009" s="960"/>
      <c r="E4009" s="960"/>
      <c r="F4009" s="960"/>
    </row>
    <row r="4010" spans="2:6" ht="13.5" thickBot="1" x14ac:dyDescent="0.25">
      <c r="B4010" s="845" t="s">
        <v>43</v>
      </c>
      <c r="C4010" s="960"/>
      <c r="D4010" s="960"/>
      <c r="E4010" s="960"/>
      <c r="F4010" s="960"/>
    </row>
    <row r="4011" spans="2:6" ht="13.5" thickBot="1" x14ac:dyDescent="0.25">
      <c r="B4011" s="843" t="s">
        <v>61</v>
      </c>
      <c r="C4011" s="960">
        <f>SUM(C4012:C4015)</f>
        <v>70000</v>
      </c>
      <c r="D4011" s="960">
        <f>SUM(D4012:D4015)</f>
        <v>180000</v>
      </c>
      <c r="E4011" s="960">
        <f>SUM(E4012:E4015)</f>
        <v>37141</v>
      </c>
      <c r="F4011" s="960">
        <f>SUM(F4012:F4015)</f>
        <v>0</v>
      </c>
    </row>
    <row r="4012" spans="2:6" ht="13.5" thickBot="1" x14ac:dyDescent="0.25">
      <c r="B4012" s="845" t="s">
        <v>28</v>
      </c>
      <c r="C4012" s="960"/>
      <c r="D4012" s="960"/>
      <c r="E4012" s="960"/>
      <c r="F4012" s="960"/>
    </row>
    <row r="4013" spans="2:6" ht="13.5" thickBot="1" x14ac:dyDescent="0.25">
      <c r="B4013" s="845" t="s">
        <v>60</v>
      </c>
      <c r="C4013" s="960"/>
      <c r="D4013" s="960"/>
      <c r="E4013" s="960"/>
      <c r="F4013" s="960"/>
    </row>
    <row r="4014" spans="2:6" ht="13.5" thickBot="1" x14ac:dyDescent="0.25">
      <c r="B4014" s="845" t="s">
        <v>42</v>
      </c>
      <c r="C4014" s="960"/>
      <c r="D4014" s="960"/>
      <c r="E4014" s="960"/>
      <c r="F4014" s="960"/>
    </row>
    <row r="4015" spans="2:6" ht="13.5" thickBot="1" x14ac:dyDescent="0.25">
      <c r="B4015" s="845" t="s">
        <v>43</v>
      </c>
      <c r="C4015" s="960">
        <v>70000</v>
      </c>
      <c r="D4015" s="957">
        <v>180000</v>
      </c>
      <c r="E4015" s="957">
        <v>37141</v>
      </c>
      <c r="F4015" s="957">
        <v>0</v>
      </c>
    </row>
    <row r="4016" spans="2:6" ht="13.5" thickBot="1" x14ac:dyDescent="0.25">
      <c r="B4016" s="923" t="s">
        <v>166</v>
      </c>
      <c r="C4016" s="961">
        <f>C4015+C4006</f>
        <v>70000</v>
      </c>
      <c r="D4016" s="962">
        <f>D4015+D4006</f>
        <v>180000</v>
      </c>
      <c r="E4016" s="962">
        <f>E4015+E4006</f>
        <v>37141</v>
      </c>
      <c r="F4016" s="962">
        <f>F4015+F4006</f>
        <v>0</v>
      </c>
    </row>
    <row r="4017" spans="2:6" ht="44.25" customHeight="1" thickBot="1" x14ac:dyDescent="0.25">
      <c r="B4017" s="954" t="s">
        <v>978</v>
      </c>
      <c r="C4017" s="1346" t="s">
        <v>2289</v>
      </c>
      <c r="D4017" s="1287"/>
      <c r="E4017" s="1287"/>
      <c r="F4017" s="1315"/>
    </row>
    <row r="4018" spans="2:6" ht="13.5" thickBot="1" x14ac:dyDescent="0.25">
      <c r="B4018" s="835" t="s">
        <v>185</v>
      </c>
      <c r="C4018" s="1347" t="s">
        <v>2276</v>
      </c>
      <c r="D4018" s="1239"/>
      <c r="E4018" s="1239"/>
      <c r="F4018" s="1240"/>
    </row>
    <row r="4019" spans="2:6" ht="13.5" thickBot="1" x14ac:dyDescent="0.25">
      <c r="B4019" s="828" t="s">
        <v>9</v>
      </c>
      <c r="C4019" s="1244" t="s">
        <v>2290</v>
      </c>
      <c r="D4019" s="1245"/>
      <c r="E4019" s="1245"/>
      <c r="F4019" s="1246"/>
    </row>
    <row r="4020" spans="2:6" ht="13.5" thickBot="1" x14ac:dyDescent="0.25">
      <c r="B4020" s="828" t="s">
        <v>13</v>
      </c>
      <c r="C4020" s="1244" t="s">
        <v>1645</v>
      </c>
      <c r="D4020" s="1245"/>
      <c r="E4020" s="1245"/>
      <c r="F4020" s="1246"/>
    </row>
    <row r="4021" spans="2:6" x14ac:dyDescent="0.2">
      <c r="B4021" s="1236"/>
      <c r="C4021" s="836">
        <v>2019</v>
      </c>
      <c r="D4021" s="836">
        <v>2020</v>
      </c>
      <c r="E4021" s="836">
        <v>2021</v>
      </c>
      <c r="F4021" s="836">
        <v>2022</v>
      </c>
    </row>
    <row r="4022" spans="2:6" ht="13.5" thickBot="1" x14ac:dyDescent="0.25">
      <c r="B4022" s="1237"/>
      <c r="C4022" s="837" t="s">
        <v>5</v>
      </c>
      <c r="D4022" s="837" t="s">
        <v>6</v>
      </c>
      <c r="E4022" s="837" t="s">
        <v>6</v>
      </c>
      <c r="F4022" s="837" t="s">
        <v>6</v>
      </c>
    </row>
    <row r="4023" spans="2:6" ht="13.5" thickBot="1" x14ac:dyDescent="0.25">
      <c r="B4023" s="828" t="s">
        <v>8</v>
      </c>
      <c r="C4023" s="955">
        <v>350</v>
      </c>
      <c r="D4023" s="955">
        <v>350</v>
      </c>
      <c r="E4023" s="955">
        <v>350</v>
      </c>
      <c r="F4023" s="955">
        <v>0</v>
      </c>
    </row>
    <row r="4024" spans="2:6" ht="13.5" thickBot="1" x14ac:dyDescent="0.25">
      <c r="B4024" s="828" t="s">
        <v>14</v>
      </c>
      <c r="C4024" s="957">
        <v>276265</v>
      </c>
      <c r="D4024" s="957">
        <v>343423</v>
      </c>
      <c r="E4024" s="957">
        <v>329453</v>
      </c>
      <c r="F4024" s="957">
        <v>0</v>
      </c>
    </row>
    <row r="4025" spans="2:6" ht="13.5" thickBot="1" x14ac:dyDescent="0.25">
      <c r="B4025" s="828" t="s">
        <v>20</v>
      </c>
      <c r="C4025" s="957">
        <f>C4024/C4023</f>
        <v>789.32857142857142</v>
      </c>
      <c r="D4025" s="957">
        <f>D4024/D4023</f>
        <v>981.20857142857142</v>
      </c>
      <c r="E4025" s="957">
        <f>E4024/E4023</f>
        <v>941.29428571428571</v>
      </c>
      <c r="F4025" s="957" t="e">
        <f>F4024/F4023</f>
        <v>#DIV/0!</v>
      </c>
    </row>
    <row r="4026" spans="2:6" ht="13.5" thickBot="1" x14ac:dyDescent="0.25">
      <c r="B4026" s="828" t="s">
        <v>15</v>
      </c>
      <c r="C4026" s="958" t="s">
        <v>19</v>
      </c>
      <c r="D4026" s="959">
        <f>D4023/C4023-1</f>
        <v>0</v>
      </c>
      <c r="E4026" s="959">
        <f t="shared" ref="E4026:F4028" si="152">E4023/D4023-1</f>
        <v>0</v>
      </c>
      <c r="F4026" s="959">
        <f t="shared" si="152"/>
        <v>-1</v>
      </c>
    </row>
    <row r="4027" spans="2:6" ht="13.5" thickBot="1" x14ac:dyDescent="0.25">
      <c r="B4027" s="828" t="s">
        <v>16</v>
      </c>
      <c r="C4027" s="958" t="s">
        <v>19</v>
      </c>
      <c r="D4027" s="959">
        <f>D4024/C4024-1</f>
        <v>0.24309268275025797</v>
      </c>
      <c r="E4027" s="959">
        <f t="shared" si="152"/>
        <v>-4.0678696534594327E-2</v>
      </c>
      <c r="F4027" s="959">
        <f t="shared" si="152"/>
        <v>-1</v>
      </c>
    </row>
    <row r="4028" spans="2:6" ht="13.5" thickBot="1" x14ac:dyDescent="0.25">
      <c r="B4028" s="828" t="s">
        <v>17</v>
      </c>
      <c r="C4028" s="958" t="s">
        <v>19</v>
      </c>
      <c r="D4028" s="959">
        <f>D4025/C4025-1</f>
        <v>0.24309268275025797</v>
      </c>
      <c r="E4028" s="959">
        <f t="shared" si="152"/>
        <v>-4.0678696534594327E-2</v>
      </c>
      <c r="F4028" s="959" t="e">
        <f t="shared" si="152"/>
        <v>#DIV/0!</v>
      </c>
    </row>
    <row r="4029" spans="2:6" ht="13.5" thickBot="1" x14ac:dyDescent="0.25">
      <c r="B4029" s="1247" t="s">
        <v>1728</v>
      </c>
      <c r="C4029" s="1248"/>
      <c r="D4029" s="1248"/>
      <c r="E4029" s="1248"/>
      <c r="F4029" s="1249"/>
    </row>
    <row r="4030" spans="2:6" x14ac:dyDescent="0.2">
      <c r="B4030" s="1236"/>
      <c r="C4030" s="836">
        <v>2019</v>
      </c>
      <c r="D4030" s="836">
        <v>2020</v>
      </c>
      <c r="E4030" s="836">
        <v>2021</v>
      </c>
      <c r="F4030" s="836">
        <v>2022</v>
      </c>
    </row>
    <row r="4031" spans="2:6" ht="13.5" thickBot="1" x14ac:dyDescent="0.25">
      <c r="B4031" s="1237"/>
      <c r="C4031" s="837" t="s">
        <v>5</v>
      </c>
      <c r="D4031" s="837" t="s">
        <v>6</v>
      </c>
      <c r="E4031" s="837" t="s">
        <v>6</v>
      </c>
      <c r="F4031" s="837" t="s">
        <v>6</v>
      </c>
    </row>
    <row r="4032" spans="2:6" ht="13.5" thickBot="1" x14ac:dyDescent="0.25">
      <c r="B4032" s="843" t="s">
        <v>59</v>
      </c>
      <c r="C4032" s="960"/>
      <c r="D4032" s="960"/>
      <c r="E4032" s="960"/>
      <c r="F4032" s="960"/>
    </row>
    <row r="4033" spans="2:6" ht="13.5" thickBot="1" x14ac:dyDescent="0.25">
      <c r="B4033" s="845" t="s">
        <v>28</v>
      </c>
      <c r="C4033" s="960"/>
      <c r="D4033" s="960"/>
      <c r="E4033" s="960"/>
      <c r="F4033" s="960"/>
    </row>
    <row r="4034" spans="2:6" ht="13.5" thickBot="1" x14ac:dyDescent="0.25">
      <c r="B4034" s="845" t="s">
        <v>60</v>
      </c>
      <c r="C4034" s="960"/>
      <c r="D4034" s="960"/>
      <c r="E4034" s="960"/>
      <c r="F4034" s="960"/>
    </row>
    <row r="4035" spans="2:6" ht="13.5" thickBot="1" x14ac:dyDescent="0.25">
      <c r="B4035" s="845" t="s">
        <v>42</v>
      </c>
      <c r="C4035" s="960"/>
      <c r="D4035" s="960"/>
      <c r="E4035" s="960"/>
      <c r="F4035" s="960"/>
    </row>
    <row r="4036" spans="2:6" ht="13.5" thickBot="1" x14ac:dyDescent="0.25">
      <c r="B4036" s="845" t="s">
        <v>43</v>
      </c>
      <c r="C4036" s="960"/>
      <c r="D4036" s="960"/>
      <c r="E4036" s="960"/>
      <c r="F4036" s="960"/>
    </row>
    <row r="4037" spans="2:6" ht="13.5" thickBot="1" x14ac:dyDescent="0.25">
      <c r="B4037" s="843" t="s">
        <v>61</v>
      </c>
      <c r="C4037" s="960">
        <f>SUM(C4038:C4041)</f>
        <v>276265</v>
      </c>
      <c r="D4037" s="960">
        <f>SUM(D4038:D4041)</f>
        <v>343423</v>
      </c>
      <c r="E4037" s="960">
        <f>SUM(E4038:E4041)</f>
        <v>329453</v>
      </c>
      <c r="F4037" s="960">
        <f>SUM(F4038:F4041)</f>
        <v>0</v>
      </c>
    </row>
    <row r="4038" spans="2:6" ht="13.5" thickBot="1" x14ac:dyDescent="0.25">
      <c r="B4038" s="845" t="s">
        <v>28</v>
      </c>
      <c r="C4038" s="960"/>
      <c r="D4038" s="960"/>
      <c r="E4038" s="960"/>
      <c r="F4038" s="960"/>
    </row>
    <row r="4039" spans="2:6" ht="13.5" thickBot="1" x14ac:dyDescent="0.25">
      <c r="B4039" s="845" t="s">
        <v>60</v>
      </c>
      <c r="C4039" s="960">
        <v>276265</v>
      </c>
      <c r="D4039" s="957">
        <v>343423</v>
      </c>
      <c r="E4039" s="957">
        <v>329453</v>
      </c>
      <c r="F4039" s="957">
        <v>0</v>
      </c>
    </row>
    <row r="4040" spans="2:6" ht="13.5" thickBot="1" x14ac:dyDescent="0.25">
      <c r="B4040" s="845" t="s">
        <v>42</v>
      </c>
      <c r="C4040" s="960"/>
      <c r="D4040" s="963"/>
      <c r="E4040" s="963"/>
      <c r="F4040" s="963"/>
    </row>
    <row r="4041" spans="2:6" ht="13.5" thickBot="1" x14ac:dyDescent="0.25">
      <c r="B4041" s="845" t="s">
        <v>43</v>
      </c>
      <c r="C4041" s="960"/>
      <c r="D4041" s="963"/>
      <c r="E4041" s="963"/>
      <c r="F4041" s="963"/>
    </row>
    <row r="4042" spans="2:6" ht="13.5" thickBot="1" x14ac:dyDescent="0.25">
      <c r="B4042" s="923" t="s">
        <v>167</v>
      </c>
      <c r="C4042" s="961">
        <f>C4039+C4032</f>
        <v>276265</v>
      </c>
      <c r="D4042" s="962">
        <f>D4039+D4032</f>
        <v>343423</v>
      </c>
      <c r="E4042" s="962">
        <f>E4039+E4032</f>
        <v>329453</v>
      </c>
      <c r="F4042" s="962">
        <f>F4039+F4032</f>
        <v>0</v>
      </c>
    </row>
    <row r="4043" spans="2:6" ht="44.25" customHeight="1" thickBot="1" x14ac:dyDescent="0.25">
      <c r="B4043" s="954" t="s">
        <v>978</v>
      </c>
      <c r="C4043" s="1346" t="s">
        <v>2291</v>
      </c>
      <c r="D4043" s="1351"/>
      <c r="E4043" s="1351"/>
      <c r="F4043" s="1352"/>
    </row>
    <row r="4044" spans="2:6" ht="13.5" thickBot="1" x14ac:dyDescent="0.25">
      <c r="B4044" s="835" t="s">
        <v>186</v>
      </c>
      <c r="C4044" s="1347" t="s">
        <v>2276</v>
      </c>
      <c r="D4044" s="1239"/>
      <c r="E4044" s="1239"/>
      <c r="F4044" s="1240"/>
    </row>
    <row r="4045" spans="2:6" ht="13.5" thickBot="1" x14ac:dyDescent="0.25">
      <c r="B4045" s="828" t="s">
        <v>9</v>
      </c>
      <c r="C4045" s="1244" t="s">
        <v>2290</v>
      </c>
      <c r="D4045" s="1245"/>
      <c r="E4045" s="1245"/>
      <c r="F4045" s="1246"/>
    </row>
    <row r="4046" spans="2:6" ht="13.5" thickBot="1" x14ac:dyDescent="0.25">
      <c r="B4046" s="828" t="s">
        <v>13</v>
      </c>
      <c r="C4046" s="1244" t="s">
        <v>67</v>
      </c>
      <c r="D4046" s="1245"/>
      <c r="E4046" s="1245"/>
      <c r="F4046" s="1246"/>
    </row>
    <row r="4047" spans="2:6" x14ac:dyDescent="0.2">
      <c r="B4047" s="1236"/>
      <c r="C4047" s="836">
        <v>2019</v>
      </c>
      <c r="D4047" s="836">
        <v>2020</v>
      </c>
      <c r="E4047" s="836">
        <v>2021</v>
      </c>
      <c r="F4047" s="836">
        <v>2022</v>
      </c>
    </row>
    <row r="4048" spans="2:6" ht="13.5" thickBot="1" x14ac:dyDescent="0.25">
      <c r="B4048" s="1237"/>
      <c r="C4048" s="837" t="s">
        <v>5</v>
      </c>
      <c r="D4048" s="837" t="s">
        <v>6</v>
      </c>
      <c r="E4048" s="837" t="s">
        <v>6</v>
      </c>
      <c r="F4048" s="837" t="s">
        <v>6</v>
      </c>
    </row>
    <row r="4049" spans="2:6" ht="13.5" thickBot="1" x14ac:dyDescent="0.25">
      <c r="B4049" s="828" t="s">
        <v>8</v>
      </c>
      <c r="C4049" s="955">
        <v>1</v>
      </c>
      <c r="D4049" s="955">
        <v>1</v>
      </c>
      <c r="E4049" s="955">
        <v>1</v>
      </c>
      <c r="F4049" s="955">
        <v>1</v>
      </c>
    </row>
    <row r="4050" spans="2:6" ht="13.5" thickBot="1" x14ac:dyDescent="0.25">
      <c r="B4050" s="828" t="s">
        <v>14</v>
      </c>
      <c r="C4050" s="957">
        <v>110000</v>
      </c>
      <c r="D4050" s="957">
        <v>150000</v>
      </c>
      <c r="E4050" s="957">
        <v>279137</v>
      </c>
      <c r="F4050" s="957">
        <v>120000</v>
      </c>
    </row>
    <row r="4051" spans="2:6" ht="13.5" thickBot="1" x14ac:dyDescent="0.25">
      <c r="B4051" s="828" t="s">
        <v>20</v>
      </c>
      <c r="C4051" s="957">
        <f>C4050/C4049</f>
        <v>110000</v>
      </c>
      <c r="D4051" s="957">
        <f>D4050/D4049</f>
        <v>150000</v>
      </c>
      <c r="E4051" s="957">
        <f>E4050/E4049</f>
        <v>279137</v>
      </c>
      <c r="F4051" s="957">
        <f>F4050/F4049</f>
        <v>120000</v>
      </c>
    </row>
    <row r="4052" spans="2:6" ht="13.5" thickBot="1" x14ac:dyDescent="0.25">
      <c r="B4052" s="828" t="s">
        <v>15</v>
      </c>
      <c r="C4052" s="958" t="s">
        <v>19</v>
      </c>
      <c r="D4052" s="959">
        <f>D4049/C4049-1</f>
        <v>0</v>
      </c>
      <c r="E4052" s="959">
        <f t="shared" ref="E4052:F4054" si="153">E4049/D4049-1</f>
        <v>0</v>
      </c>
      <c r="F4052" s="959">
        <f t="shared" si="153"/>
        <v>0</v>
      </c>
    </row>
    <row r="4053" spans="2:6" ht="13.5" thickBot="1" x14ac:dyDescent="0.25">
      <c r="B4053" s="828" t="s">
        <v>16</v>
      </c>
      <c r="C4053" s="958" t="s">
        <v>19</v>
      </c>
      <c r="D4053" s="959">
        <f>D4050/C4050-1</f>
        <v>0.36363636363636354</v>
      </c>
      <c r="E4053" s="959">
        <f t="shared" si="153"/>
        <v>0.86091333333333342</v>
      </c>
      <c r="F4053" s="959">
        <f t="shared" si="153"/>
        <v>-0.57010356921511662</v>
      </c>
    </row>
    <row r="4054" spans="2:6" ht="13.5" thickBot="1" x14ac:dyDescent="0.25">
      <c r="B4054" s="828" t="s">
        <v>17</v>
      </c>
      <c r="C4054" s="958" t="s">
        <v>19</v>
      </c>
      <c r="D4054" s="959">
        <f>D4051/C4051-1</f>
        <v>0.36363636363636354</v>
      </c>
      <c r="E4054" s="959">
        <f t="shared" si="153"/>
        <v>0.86091333333333342</v>
      </c>
      <c r="F4054" s="959">
        <f t="shared" si="153"/>
        <v>-0.57010356921511662</v>
      </c>
    </row>
    <row r="4055" spans="2:6" ht="13.5" thickBot="1" x14ac:dyDescent="0.25">
      <c r="B4055" s="1247" t="s">
        <v>1732</v>
      </c>
      <c r="C4055" s="1248"/>
      <c r="D4055" s="1248"/>
      <c r="E4055" s="1248"/>
      <c r="F4055" s="1249"/>
    </row>
    <row r="4056" spans="2:6" x14ac:dyDescent="0.2">
      <c r="B4056" s="1236"/>
      <c r="C4056" s="836">
        <v>2019</v>
      </c>
      <c r="D4056" s="836">
        <v>2020</v>
      </c>
      <c r="E4056" s="836">
        <v>2021</v>
      </c>
      <c r="F4056" s="836">
        <v>2022</v>
      </c>
    </row>
    <row r="4057" spans="2:6" ht="13.5" thickBot="1" x14ac:dyDescent="0.25">
      <c r="B4057" s="1237"/>
      <c r="C4057" s="837" t="s">
        <v>5</v>
      </c>
      <c r="D4057" s="837" t="s">
        <v>6</v>
      </c>
      <c r="E4057" s="837" t="s">
        <v>6</v>
      </c>
      <c r="F4057" s="837" t="s">
        <v>6</v>
      </c>
    </row>
    <row r="4058" spans="2:6" ht="13.5" thickBot="1" x14ac:dyDescent="0.25">
      <c r="B4058" s="843" t="s">
        <v>59</v>
      </c>
      <c r="C4058" s="960"/>
      <c r="D4058" s="960"/>
      <c r="E4058" s="960"/>
      <c r="F4058" s="960"/>
    </row>
    <row r="4059" spans="2:6" ht="13.5" thickBot="1" x14ac:dyDescent="0.25">
      <c r="B4059" s="845" t="s">
        <v>28</v>
      </c>
      <c r="C4059" s="960"/>
      <c r="D4059" s="960"/>
      <c r="E4059" s="960"/>
      <c r="F4059" s="960"/>
    </row>
    <row r="4060" spans="2:6" ht="13.5" thickBot="1" x14ac:dyDescent="0.25">
      <c r="B4060" s="845" t="s">
        <v>60</v>
      </c>
      <c r="C4060" s="960"/>
      <c r="D4060" s="960"/>
      <c r="E4060" s="960"/>
      <c r="F4060" s="960"/>
    </row>
    <row r="4061" spans="2:6" ht="13.5" thickBot="1" x14ac:dyDescent="0.25">
      <c r="B4061" s="845" t="s">
        <v>42</v>
      </c>
      <c r="C4061" s="960"/>
      <c r="D4061" s="960"/>
      <c r="E4061" s="960"/>
      <c r="F4061" s="960"/>
    </row>
    <row r="4062" spans="2:6" ht="13.5" thickBot="1" x14ac:dyDescent="0.25">
      <c r="B4062" s="845" t="s">
        <v>43</v>
      </c>
      <c r="C4062" s="960"/>
      <c r="D4062" s="960"/>
      <c r="E4062" s="960"/>
      <c r="F4062" s="960"/>
    </row>
    <row r="4063" spans="2:6" ht="13.5" thickBot="1" x14ac:dyDescent="0.25">
      <c r="B4063" s="843" t="s">
        <v>61</v>
      </c>
      <c r="C4063" s="960">
        <f>SUM(C4064:C4067)</f>
        <v>110000</v>
      </c>
      <c r="D4063" s="960">
        <f>SUM(D4064:D4067)</f>
        <v>150000</v>
      </c>
      <c r="E4063" s="960">
        <f>SUM(E4064:E4067)</f>
        <v>279137</v>
      </c>
      <c r="F4063" s="960">
        <f>SUM(F4064:F4067)</f>
        <v>120000</v>
      </c>
    </row>
    <row r="4064" spans="2:6" ht="13.5" thickBot="1" x14ac:dyDescent="0.25">
      <c r="B4064" s="845" t="s">
        <v>28</v>
      </c>
      <c r="C4064" s="960"/>
      <c r="D4064" s="960"/>
      <c r="E4064" s="960"/>
      <c r="F4064" s="960"/>
    </row>
    <row r="4065" spans="2:6" ht="13.5" thickBot="1" x14ac:dyDescent="0.25">
      <c r="B4065" s="845" t="s">
        <v>60</v>
      </c>
      <c r="C4065" s="960"/>
      <c r="D4065" s="960"/>
      <c r="E4065" s="960"/>
      <c r="F4065" s="960"/>
    </row>
    <row r="4066" spans="2:6" ht="13.5" thickBot="1" x14ac:dyDescent="0.25">
      <c r="B4066" s="845" t="s">
        <v>42</v>
      </c>
      <c r="C4066" s="960">
        <v>110000</v>
      </c>
      <c r="D4066" s="957">
        <v>150000</v>
      </c>
      <c r="E4066" s="957">
        <v>279137</v>
      </c>
      <c r="F4066" s="957">
        <v>120000</v>
      </c>
    </row>
    <row r="4067" spans="2:6" ht="13.5" thickBot="1" x14ac:dyDescent="0.25">
      <c r="B4067" s="845" t="s">
        <v>43</v>
      </c>
      <c r="C4067" s="960"/>
      <c r="D4067" s="963"/>
      <c r="E4067" s="963"/>
      <c r="F4067" s="963"/>
    </row>
    <row r="4068" spans="2:6" ht="13.5" thickBot="1" x14ac:dyDescent="0.25">
      <c r="B4068" s="923" t="s">
        <v>168</v>
      </c>
      <c r="C4068" s="961">
        <f>C4066+C4058</f>
        <v>110000</v>
      </c>
      <c r="D4068" s="962">
        <f>D4066+D4058</f>
        <v>150000</v>
      </c>
      <c r="E4068" s="962">
        <f>E4066+E4058</f>
        <v>279137</v>
      </c>
      <c r="F4068" s="962">
        <f>F4066+F4058</f>
        <v>120000</v>
      </c>
    </row>
    <row r="4069" spans="2:6" ht="38.25" customHeight="1" thickBot="1" x14ac:dyDescent="0.25">
      <c r="B4069" s="954" t="s">
        <v>978</v>
      </c>
      <c r="C4069" s="1346" t="s">
        <v>2292</v>
      </c>
      <c r="D4069" s="1351"/>
      <c r="E4069" s="1351"/>
      <c r="F4069" s="1352"/>
    </row>
    <row r="4070" spans="2:6" ht="13.5" thickBot="1" x14ac:dyDescent="0.25">
      <c r="B4070" s="835" t="s">
        <v>189</v>
      </c>
      <c r="C4070" s="1347" t="s">
        <v>2276</v>
      </c>
      <c r="D4070" s="1239"/>
      <c r="E4070" s="1239"/>
      <c r="F4070" s="1240"/>
    </row>
    <row r="4071" spans="2:6" ht="13.5" thickBot="1" x14ac:dyDescent="0.25">
      <c r="B4071" s="828" t="s">
        <v>9</v>
      </c>
      <c r="C4071" s="1244" t="s">
        <v>2290</v>
      </c>
      <c r="D4071" s="1245"/>
      <c r="E4071" s="1245"/>
      <c r="F4071" s="1246"/>
    </row>
    <row r="4072" spans="2:6" ht="13.5" thickBot="1" x14ac:dyDescent="0.25">
      <c r="B4072" s="828" t="s">
        <v>13</v>
      </c>
      <c r="C4072" s="1244" t="s">
        <v>67</v>
      </c>
      <c r="D4072" s="1245"/>
      <c r="E4072" s="1245"/>
      <c r="F4072" s="1246"/>
    </row>
    <row r="4073" spans="2:6" x14ac:dyDescent="0.2">
      <c r="B4073" s="1236"/>
      <c r="C4073" s="836">
        <v>2019</v>
      </c>
      <c r="D4073" s="836">
        <v>2020</v>
      </c>
      <c r="E4073" s="836">
        <v>2021</v>
      </c>
      <c r="F4073" s="836">
        <v>2022</v>
      </c>
    </row>
    <row r="4074" spans="2:6" ht="13.5" thickBot="1" x14ac:dyDescent="0.25">
      <c r="B4074" s="1237"/>
      <c r="C4074" s="837" t="s">
        <v>5</v>
      </c>
      <c r="D4074" s="837" t="s">
        <v>6</v>
      </c>
      <c r="E4074" s="837" t="s">
        <v>6</v>
      </c>
      <c r="F4074" s="837" t="s">
        <v>6</v>
      </c>
    </row>
    <row r="4075" spans="2:6" ht="13.5" thickBot="1" x14ac:dyDescent="0.25">
      <c r="B4075" s="828" t="s">
        <v>8</v>
      </c>
      <c r="C4075" s="955">
        <v>1</v>
      </c>
      <c r="D4075" s="955">
        <v>1</v>
      </c>
      <c r="E4075" s="955">
        <v>1</v>
      </c>
      <c r="F4075" s="955">
        <v>0</v>
      </c>
    </row>
    <row r="4076" spans="2:6" ht="13.5" thickBot="1" x14ac:dyDescent="0.25">
      <c r="B4076" s="828" t="s">
        <v>14</v>
      </c>
      <c r="C4076" s="957">
        <v>78000</v>
      </c>
      <c r="D4076" s="957">
        <v>140000</v>
      </c>
      <c r="E4076" s="957">
        <v>94704</v>
      </c>
      <c r="F4076" s="957">
        <v>0</v>
      </c>
    </row>
    <row r="4077" spans="2:6" ht="13.5" thickBot="1" x14ac:dyDescent="0.25">
      <c r="B4077" s="828" t="s">
        <v>20</v>
      </c>
      <c r="C4077" s="957">
        <f>C4076/C4075</f>
        <v>78000</v>
      </c>
      <c r="D4077" s="957">
        <f>D4076/D4075</f>
        <v>140000</v>
      </c>
      <c r="E4077" s="957">
        <f>E4076/E4075</f>
        <v>94704</v>
      </c>
      <c r="F4077" s="957" t="e">
        <f>F4076/F4075</f>
        <v>#DIV/0!</v>
      </c>
    </row>
    <row r="4078" spans="2:6" ht="13.5" thickBot="1" x14ac:dyDescent="0.25">
      <c r="B4078" s="828" t="s">
        <v>15</v>
      </c>
      <c r="C4078" s="958" t="s">
        <v>19</v>
      </c>
      <c r="D4078" s="959">
        <f>D4075/C4075-1</f>
        <v>0</v>
      </c>
      <c r="E4078" s="959">
        <f t="shared" ref="E4078:F4080" si="154">E4075/D4075-1</f>
        <v>0</v>
      </c>
      <c r="F4078" s="959">
        <f t="shared" si="154"/>
        <v>-1</v>
      </c>
    </row>
    <row r="4079" spans="2:6" ht="13.5" thickBot="1" x14ac:dyDescent="0.25">
      <c r="B4079" s="828" t="s">
        <v>16</v>
      </c>
      <c r="C4079" s="958" t="s">
        <v>19</v>
      </c>
      <c r="D4079" s="959">
        <f>D4076/C4076-1</f>
        <v>0.79487179487179493</v>
      </c>
      <c r="E4079" s="959">
        <f t="shared" si="154"/>
        <v>-0.32354285714285713</v>
      </c>
      <c r="F4079" s="959">
        <f t="shared" si="154"/>
        <v>-1</v>
      </c>
    </row>
    <row r="4080" spans="2:6" ht="13.5" thickBot="1" x14ac:dyDescent="0.25">
      <c r="B4080" s="828" t="s">
        <v>17</v>
      </c>
      <c r="C4080" s="958" t="s">
        <v>19</v>
      </c>
      <c r="D4080" s="959">
        <f>D4077/C4077-1</f>
        <v>0.79487179487179493</v>
      </c>
      <c r="E4080" s="959">
        <f t="shared" si="154"/>
        <v>-0.32354285714285713</v>
      </c>
      <c r="F4080" s="959" t="e">
        <f t="shared" si="154"/>
        <v>#DIV/0!</v>
      </c>
    </row>
    <row r="4081" spans="2:6" ht="13.5" thickBot="1" x14ac:dyDescent="0.25">
      <c r="B4081" s="1247" t="s">
        <v>2293</v>
      </c>
      <c r="C4081" s="1248"/>
      <c r="D4081" s="1248"/>
      <c r="E4081" s="1248"/>
      <c r="F4081" s="1249"/>
    </row>
    <row r="4082" spans="2:6" x14ac:dyDescent="0.2">
      <c r="B4082" s="1236"/>
      <c r="C4082" s="836">
        <v>2019</v>
      </c>
      <c r="D4082" s="836">
        <v>2020</v>
      </c>
      <c r="E4082" s="836">
        <v>2021</v>
      </c>
      <c r="F4082" s="836">
        <v>2022</v>
      </c>
    </row>
    <row r="4083" spans="2:6" ht="13.5" thickBot="1" x14ac:dyDescent="0.25">
      <c r="B4083" s="1237"/>
      <c r="C4083" s="837" t="s">
        <v>5</v>
      </c>
      <c r="D4083" s="837" t="s">
        <v>6</v>
      </c>
      <c r="E4083" s="837" t="s">
        <v>6</v>
      </c>
      <c r="F4083" s="837" t="s">
        <v>6</v>
      </c>
    </row>
    <row r="4084" spans="2:6" ht="13.5" thickBot="1" x14ac:dyDescent="0.25">
      <c r="B4084" s="843" t="s">
        <v>59</v>
      </c>
      <c r="C4084" s="960"/>
      <c r="D4084" s="960"/>
      <c r="E4084" s="960"/>
      <c r="F4084" s="960"/>
    </row>
    <row r="4085" spans="2:6" ht="13.5" thickBot="1" x14ac:dyDescent="0.25">
      <c r="B4085" s="845" t="s">
        <v>28</v>
      </c>
      <c r="C4085" s="960"/>
      <c r="D4085" s="960"/>
      <c r="E4085" s="960"/>
      <c r="F4085" s="960"/>
    </row>
    <row r="4086" spans="2:6" ht="13.5" thickBot="1" x14ac:dyDescent="0.25">
      <c r="B4086" s="845" t="s">
        <v>60</v>
      </c>
      <c r="C4086" s="960"/>
      <c r="D4086" s="960"/>
      <c r="E4086" s="960"/>
      <c r="F4086" s="960"/>
    </row>
    <row r="4087" spans="2:6" ht="13.5" thickBot="1" x14ac:dyDescent="0.25">
      <c r="B4087" s="845" t="s">
        <v>42</v>
      </c>
      <c r="C4087" s="960"/>
      <c r="D4087" s="960"/>
      <c r="E4087" s="960"/>
      <c r="F4087" s="960"/>
    </row>
    <row r="4088" spans="2:6" ht="13.5" thickBot="1" x14ac:dyDescent="0.25">
      <c r="B4088" s="845" t="s">
        <v>43</v>
      </c>
      <c r="C4088" s="960"/>
      <c r="D4088" s="960"/>
      <c r="E4088" s="960"/>
      <c r="F4088" s="960"/>
    </row>
    <row r="4089" spans="2:6" ht="13.5" thickBot="1" x14ac:dyDescent="0.25">
      <c r="B4089" s="843" t="s">
        <v>61</v>
      </c>
      <c r="C4089" s="960">
        <f>SUM(C4090:C4093)</f>
        <v>78000</v>
      </c>
      <c r="D4089" s="960">
        <f>SUM(D4090:D4093)</f>
        <v>140000</v>
      </c>
      <c r="E4089" s="960">
        <f>SUM(E4090:E4093)</f>
        <v>94704</v>
      </c>
      <c r="F4089" s="960">
        <f>SUM(F4090:F4093)</f>
        <v>0</v>
      </c>
    </row>
    <row r="4090" spans="2:6" ht="13.5" thickBot="1" x14ac:dyDescent="0.25">
      <c r="B4090" s="845" t="s">
        <v>28</v>
      </c>
      <c r="C4090" s="960"/>
      <c r="D4090" s="960"/>
      <c r="E4090" s="960"/>
      <c r="F4090" s="960"/>
    </row>
    <row r="4091" spans="2:6" ht="13.5" thickBot="1" x14ac:dyDescent="0.25">
      <c r="B4091" s="845" t="s">
        <v>60</v>
      </c>
      <c r="C4091" s="960"/>
      <c r="D4091" s="960"/>
      <c r="E4091" s="960"/>
      <c r="F4091" s="960"/>
    </row>
    <row r="4092" spans="2:6" ht="13.5" thickBot="1" x14ac:dyDescent="0.25">
      <c r="B4092" s="845" t="s">
        <v>42</v>
      </c>
      <c r="C4092" s="960"/>
      <c r="D4092" s="960"/>
      <c r="E4092" s="960"/>
      <c r="F4092" s="960"/>
    </row>
    <row r="4093" spans="2:6" ht="13.5" thickBot="1" x14ac:dyDescent="0.25">
      <c r="B4093" s="845" t="s">
        <v>43</v>
      </c>
      <c r="C4093" s="960">
        <v>78000</v>
      </c>
      <c r="D4093" s="957">
        <v>140000</v>
      </c>
      <c r="E4093" s="957">
        <v>94704</v>
      </c>
      <c r="F4093" s="957">
        <v>0</v>
      </c>
    </row>
    <row r="4094" spans="2:6" ht="13.5" thickBot="1" x14ac:dyDescent="0.25">
      <c r="B4094" s="923" t="s">
        <v>169</v>
      </c>
      <c r="C4094" s="961">
        <f>C4093+C4084</f>
        <v>78000</v>
      </c>
      <c r="D4094" s="962">
        <f>D4093+D4084</f>
        <v>140000</v>
      </c>
      <c r="E4094" s="962">
        <f>E4093+E4084</f>
        <v>94704</v>
      </c>
      <c r="F4094" s="962">
        <f>F4093+F4084</f>
        <v>0</v>
      </c>
    </row>
    <row r="4095" spans="2:6" ht="38.25" customHeight="1" thickBot="1" x14ac:dyDescent="0.25">
      <c r="B4095" s="954" t="s">
        <v>978</v>
      </c>
      <c r="C4095" s="1346" t="s">
        <v>2294</v>
      </c>
      <c r="D4095" s="1351"/>
      <c r="E4095" s="1351"/>
      <c r="F4095" s="1352"/>
    </row>
    <row r="4096" spans="2:6" ht="13.5" thickBot="1" x14ac:dyDescent="0.25">
      <c r="B4096" s="835" t="s">
        <v>170</v>
      </c>
      <c r="C4096" s="1250" t="s">
        <v>2295</v>
      </c>
      <c r="D4096" s="1238"/>
      <c r="E4096" s="1238"/>
      <c r="F4096" s="1260"/>
    </row>
    <row r="4097" spans="2:6" ht="13.5" thickBot="1" x14ac:dyDescent="0.25">
      <c r="B4097" s="828" t="s">
        <v>9</v>
      </c>
      <c r="C4097" s="1230" t="s">
        <v>2296</v>
      </c>
      <c r="D4097" s="1231"/>
      <c r="E4097" s="1231"/>
      <c r="F4097" s="1232"/>
    </row>
    <row r="4098" spans="2:6" ht="13.5" thickBot="1" x14ac:dyDescent="0.25">
      <c r="B4098" s="828" t="s">
        <v>13</v>
      </c>
      <c r="C4098" s="1244" t="s">
        <v>67</v>
      </c>
      <c r="D4098" s="1245"/>
      <c r="E4098" s="1245"/>
      <c r="F4098" s="1246"/>
    </row>
    <row r="4099" spans="2:6" x14ac:dyDescent="0.2">
      <c r="B4099" s="1236"/>
      <c r="C4099" s="836">
        <v>2019</v>
      </c>
      <c r="D4099" s="836">
        <v>2020</v>
      </c>
      <c r="E4099" s="836">
        <v>2021</v>
      </c>
      <c r="F4099" s="836">
        <v>2022</v>
      </c>
    </row>
    <row r="4100" spans="2:6" ht="13.5" thickBot="1" x14ac:dyDescent="0.25">
      <c r="B4100" s="1237"/>
      <c r="C4100" s="837" t="s">
        <v>5</v>
      </c>
      <c r="D4100" s="837" t="s">
        <v>6</v>
      </c>
      <c r="E4100" s="837" t="s">
        <v>6</v>
      </c>
      <c r="F4100" s="837" t="s">
        <v>6</v>
      </c>
    </row>
    <row r="4101" spans="2:6" ht="13.5" thickBot="1" x14ac:dyDescent="0.25">
      <c r="B4101" s="828" t="s">
        <v>8</v>
      </c>
      <c r="C4101" s="955">
        <v>1</v>
      </c>
      <c r="D4101" s="955">
        <v>1</v>
      </c>
      <c r="E4101" s="955">
        <v>1</v>
      </c>
      <c r="F4101" s="955">
        <v>0</v>
      </c>
    </row>
    <row r="4102" spans="2:6" ht="13.5" thickBot="1" x14ac:dyDescent="0.25">
      <c r="B4102" s="828" t="s">
        <v>14</v>
      </c>
      <c r="C4102" s="957">
        <v>71889</v>
      </c>
      <c r="D4102" s="957">
        <v>183571</v>
      </c>
      <c r="E4102" s="957">
        <v>152295</v>
      </c>
      <c r="F4102" s="957">
        <v>0</v>
      </c>
    </row>
    <row r="4103" spans="2:6" ht="13.5" thickBot="1" x14ac:dyDescent="0.25">
      <c r="B4103" s="828" t="s">
        <v>20</v>
      </c>
      <c r="C4103" s="957">
        <f>C4102/C4101</f>
        <v>71889</v>
      </c>
      <c r="D4103" s="957">
        <f>D4102/D4101</f>
        <v>183571</v>
      </c>
      <c r="E4103" s="957">
        <f>E4102/E4101</f>
        <v>152295</v>
      </c>
      <c r="F4103" s="957" t="e">
        <f>F4102/F4101</f>
        <v>#DIV/0!</v>
      </c>
    </row>
    <row r="4104" spans="2:6" ht="13.5" thickBot="1" x14ac:dyDescent="0.25">
      <c r="B4104" s="828" t="s">
        <v>15</v>
      </c>
      <c r="C4104" s="958" t="s">
        <v>19</v>
      </c>
      <c r="D4104" s="959">
        <f>D4101/C4101-1</f>
        <v>0</v>
      </c>
      <c r="E4104" s="959">
        <f t="shared" ref="E4104:F4106" si="155">E4101/D4101-1</f>
        <v>0</v>
      </c>
      <c r="F4104" s="959">
        <f t="shared" si="155"/>
        <v>-1</v>
      </c>
    </row>
    <row r="4105" spans="2:6" ht="13.5" thickBot="1" x14ac:dyDescent="0.25">
      <c r="B4105" s="828" t="s">
        <v>16</v>
      </c>
      <c r="C4105" s="958" t="s">
        <v>19</v>
      </c>
      <c r="D4105" s="959">
        <f>D4102/C4102-1</f>
        <v>1.5535339203494276</v>
      </c>
      <c r="E4105" s="959">
        <f t="shared" si="155"/>
        <v>-0.17037549504006622</v>
      </c>
      <c r="F4105" s="959">
        <f t="shared" si="155"/>
        <v>-1</v>
      </c>
    </row>
    <row r="4106" spans="2:6" ht="13.5" thickBot="1" x14ac:dyDescent="0.25">
      <c r="B4106" s="828" t="s">
        <v>17</v>
      </c>
      <c r="C4106" s="958" t="s">
        <v>19</v>
      </c>
      <c r="D4106" s="959">
        <f>D4103/C4103-1</f>
        <v>1.5535339203494276</v>
      </c>
      <c r="E4106" s="959">
        <f t="shared" si="155"/>
        <v>-0.17037549504006622</v>
      </c>
      <c r="F4106" s="959" t="e">
        <f t="shared" si="155"/>
        <v>#DIV/0!</v>
      </c>
    </row>
    <row r="4107" spans="2:6" ht="13.5" thickBot="1" x14ac:dyDescent="0.25">
      <c r="B4107" s="1247" t="s">
        <v>2297</v>
      </c>
      <c r="C4107" s="1248"/>
      <c r="D4107" s="1248"/>
      <c r="E4107" s="1248"/>
      <c r="F4107" s="1249"/>
    </row>
    <row r="4108" spans="2:6" x14ac:dyDescent="0.2">
      <c r="B4108" s="1236"/>
      <c r="C4108" s="836">
        <v>2019</v>
      </c>
      <c r="D4108" s="836">
        <v>2020</v>
      </c>
      <c r="E4108" s="836">
        <v>2021</v>
      </c>
      <c r="F4108" s="836">
        <v>2022</v>
      </c>
    </row>
    <row r="4109" spans="2:6" ht="13.5" thickBot="1" x14ac:dyDescent="0.25">
      <c r="B4109" s="1237"/>
      <c r="C4109" s="837" t="s">
        <v>5</v>
      </c>
      <c r="D4109" s="837" t="s">
        <v>6</v>
      </c>
      <c r="E4109" s="837" t="s">
        <v>6</v>
      </c>
      <c r="F4109" s="837" t="s">
        <v>6</v>
      </c>
    </row>
    <row r="4110" spans="2:6" ht="13.5" thickBot="1" x14ac:dyDescent="0.25">
      <c r="B4110" s="843" t="s">
        <v>59</v>
      </c>
      <c r="C4110" s="960"/>
      <c r="D4110" s="960"/>
      <c r="E4110" s="960"/>
      <c r="F4110" s="960"/>
    </row>
    <row r="4111" spans="2:6" ht="13.5" thickBot="1" x14ac:dyDescent="0.25">
      <c r="B4111" s="845" t="s">
        <v>28</v>
      </c>
      <c r="C4111" s="960"/>
      <c r="D4111" s="960"/>
      <c r="E4111" s="960"/>
      <c r="F4111" s="960"/>
    </row>
    <row r="4112" spans="2:6" ht="13.5" thickBot="1" x14ac:dyDescent="0.25">
      <c r="B4112" s="845" t="s">
        <v>60</v>
      </c>
      <c r="C4112" s="960"/>
      <c r="D4112" s="960"/>
      <c r="E4112" s="960"/>
      <c r="F4112" s="960"/>
    </row>
    <row r="4113" spans="2:6" ht="13.5" thickBot="1" x14ac:dyDescent="0.25">
      <c r="B4113" s="845" t="s">
        <v>42</v>
      </c>
      <c r="C4113" s="960"/>
      <c r="D4113" s="960"/>
      <c r="E4113" s="960"/>
      <c r="F4113" s="960"/>
    </row>
    <row r="4114" spans="2:6" ht="13.5" thickBot="1" x14ac:dyDescent="0.25">
      <c r="B4114" s="845" t="s">
        <v>43</v>
      </c>
      <c r="C4114" s="960"/>
      <c r="D4114" s="960"/>
      <c r="E4114" s="960"/>
      <c r="F4114" s="960"/>
    </row>
    <row r="4115" spans="2:6" ht="13.5" thickBot="1" x14ac:dyDescent="0.25">
      <c r="B4115" s="843" t="s">
        <v>61</v>
      </c>
      <c r="C4115" s="960">
        <f>SUM(C4116:C4119)</f>
        <v>71889</v>
      </c>
      <c r="D4115" s="960">
        <f>SUM(D4116:D4119)</f>
        <v>183571</v>
      </c>
      <c r="E4115" s="960">
        <f>SUM(E4116:E4119)</f>
        <v>152295</v>
      </c>
      <c r="F4115" s="960">
        <f>SUM(F4116:F4119)</f>
        <v>0</v>
      </c>
    </row>
    <row r="4116" spans="2:6" ht="13.5" thickBot="1" x14ac:dyDescent="0.25">
      <c r="B4116" s="845" t="s">
        <v>28</v>
      </c>
      <c r="C4116" s="960"/>
      <c r="D4116" s="960"/>
      <c r="E4116" s="960"/>
      <c r="F4116" s="960"/>
    </row>
    <row r="4117" spans="2:6" ht="13.5" thickBot="1" x14ac:dyDescent="0.25">
      <c r="B4117" s="845" t="s">
        <v>60</v>
      </c>
      <c r="C4117" s="960">
        <v>71889</v>
      </c>
      <c r="D4117" s="957">
        <v>183571</v>
      </c>
      <c r="E4117" s="957">
        <v>152295</v>
      </c>
      <c r="F4117" s="957">
        <v>0</v>
      </c>
    </row>
    <row r="4118" spans="2:6" ht="13.5" thickBot="1" x14ac:dyDescent="0.25">
      <c r="B4118" s="845" t="s">
        <v>42</v>
      </c>
      <c r="C4118" s="960"/>
      <c r="D4118" s="963"/>
      <c r="E4118" s="963"/>
      <c r="F4118" s="963"/>
    </row>
    <row r="4119" spans="2:6" ht="13.5" thickBot="1" x14ac:dyDescent="0.25">
      <c r="B4119" s="845" t="s">
        <v>43</v>
      </c>
      <c r="C4119" s="960"/>
      <c r="D4119" s="963"/>
      <c r="E4119" s="963"/>
      <c r="F4119" s="963"/>
    </row>
    <row r="4120" spans="2:6" ht="13.5" thickBot="1" x14ac:dyDescent="0.25">
      <c r="B4120" s="923" t="s">
        <v>171</v>
      </c>
      <c r="C4120" s="961">
        <f>C4117+C4110</f>
        <v>71889</v>
      </c>
      <c r="D4120" s="962">
        <f>D4117+D4110</f>
        <v>183571</v>
      </c>
      <c r="E4120" s="962">
        <f>E4117+E4110</f>
        <v>152295</v>
      </c>
      <c r="F4120" s="962">
        <f>F4117+F4110</f>
        <v>0</v>
      </c>
    </row>
    <row r="4121" spans="2:6" ht="44.25" customHeight="1" thickBot="1" x14ac:dyDescent="0.25">
      <c r="B4121" s="954" t="s">
        <v>978</v>
      </c>
      <c r="C4121" s="1346" t="s">
        <v>2298</v>
      </c>
      <c r="D4121" s="1287"/>
      <c r="E4121" s="1287"/>
      <c r="F4121" s="1315"/>
    </row>
    <row r="4122" spans="2:6" ht="13.5" thickBot="1" x14ac:dyDescent="0.25">
      <c r="B4122" s="835" t="s">
        <v>172</v>
      </c>
      <c r="C4122" s="1250" t="s">
        <v>2295</v>
      </c>
      <c r="D4122" s="1238"/>
      <c r="E4122" s="1238"/>
      <c r="F4122" s="1260"/>
    </row>
    <row r="4123" spans="2:6" ht="13.5" thickBot="1" x14ac:dyDescent="0.25">
      <c r="B4123" s="828" t="s">
        <v>9</v>
      </c>
      <c r="C4123" s="1230" t="s">
        <v>2296</v>
      </c>
      <c r="D4123" s="1231"/>
      <c r="E4123" s="1231"/>
      <c r="F4123" s="1232"/>
    </row>
    <row r="4124" spans="2:6" ht="13.5" thickBot="1" x14ac:dyDescent="0.25">
      <c r="B4124" s="828" t="s">
        <v>13</v>
      </c>
      <c r="C4124" s="1244" t="s">
        <v>67</v>
      </c>
      <c r="D4124" s="1245"/>
      <c r="E4124" s="1245"/>
      <c r="F4124" s="1246"/>
    </row>
    <row r="4125" spans="2:6" x14ac:dyDescent="0.2">
      <c r="B4125" s="1236"/>
      <c r="C4125" s="836">
        <v>2019</v>
      </c>
      <c r="D4125" s="836">
        <v>2020</v>
      </c>
      <c r="E4125" s="836">
        <v>2021</v>
      </c>
      <c r="F4125" s="836">
        <v>2022</v>
      </c>
    </row>
    <row r="4126" spans="2:6" ht="13.5" thickBot="1" x14ac:dyDescent="0.25">
      <c r="B4126" s="1237"/>
      <c r="C4126" s="837" t="s">
        <v>5</v>
      </c>
      <c r="D4126" s="837" t="s">
        <v>6</v>
      </c>
      <c r="E4126" s="837" t="s">
        <v>6</v>
      </c>
      <c r="F4126" s="837" t="s">
        <v>6</v>
      </c>
    </row>
    <row r="4127" spans="2:6" ht="13.5" thickBot="1" x14ac:dyDescent="0.25">
      <c r="B4127" s="828" t="s">
        <v>8</v>
      </c>
      <c r="C4127" s="955">
        <v>1</v>
      </c>
      <c r="D4127" s="955">
        <v>1</v>
      </c>
      <c r="E4127" s="955">
        <v>1</v>
      </c>
      <c r="F4127" s="955">
        <v>0</v>
      </c>
    </row>
    <row r="4128" spans="2:6" ht="13.5" thickBot="1" x14ac:dyDescent="0.25">
      <c r="B4128" s="828" t="s">
        <v>14</v>
      </c>
      <c r="C4128" s="957">
        <v>49924</v>
      </c>
      <c r="D4128" s="957">
        <v>125802</v>
      </c>
      <c r="E4128" s="957">
        <v>105762</v>
      </c>
      <c r="F4128" s="957">
        <v>0</v>
      </c>
    </row>
    <row r="4129" spans="2:6" ht="13.5" thickBot="1" x14ac:dyDescent="0.25">
      <c r="B4129" s="828" t="s">
        <v>20</v>
      </c>
      <c r="C4129" s="957">
        <f>C4128/C4127</f>
        <v>49924</v>
      </c>
      <c r="D4129" s="957">
        <f>D4128/D4127</f>
        <v>125802</v>
      </c>
      <c r="E4129" s="957">
        <f>E4128/E4127</f>
        <v>105762</v>
      </c>
      <c r="F4129" s="957" t="e">
        <f>F4128/F4127</f>
        <v>#DIV/0!</v>
      </c>
    </row>
    <row r="4130" spans="2:6" ht="13.5" thickBot="1" x14ac:dyDescent="0.25">
      <c r="B4130" s="828" t="s">
        <v>15</v>
      </c>
      <c r="C4130" s="958" t="s">
        <v>19</v>
      </c>
      <c r="D4130" s="959">
        <f>D4127/C4127-1</f>
        <v>0</v>
      </c>
      <c r="E4130" s="959">
        <f t="shared" ref="E4130:F4132" si="156">E4127/D4127-1</f>
        <v>0</v>
      </c>
      <c r="F4130" s="959">
        <f t="shared" si="156"/>
        <v>-1</v>
      </c>
    </row>
    <row r="4131" spans="2:6" ht="13.5" thickBot="1" x14ac:dyDescent="0.25">
      <c r="B4131" s="828" t="s">
        <v>16</v>
      </c>
      <c r="C4131" s="958" t="s">
        <v>19</v>
      </c>
      <c r="D4131" s="959">
        <f>D4128/C4128-1</f>
        <v>1.5198702027081161</v>
      </c>
      <c r="E4131" s="959">
        <f t="shared" si="156"/>
        <v>-0.1592979443888014</v>
      </c>
      <c r="F4131" s="959">
        <f t="shared" si="156"/>
        <v>-1</v>
      </c>
    </row>
    <row r="4132" spans="2:6" ht="13.5" thickBot="1" x14ac:dyDescent="0.25">
      <c r="B4132" s="828" t="s">
        <v>17</v>
      </c>
      <c r="C4132" s="958" t="s">
        <v>19</v>
      </c>
      <c r="D4132" s="959">
        <f>D4129/C4129-1</f>
        <v>1.5198702027081161</v>
      </c>
      <c r="E4132" s="959">
        <f t="shared" si="156"/>
        <v>-0.1592979443888014</v>
      </c>
      <c r="F4132" s="959" t="e">
        <f t="shared" si="156"/>
        <v>#DIV/0!</v>
      </c>
    </row>
    <row r="4133" spans="2:6" ht="13.5" thickBot="1" x14ac:dyDescent="0.25">
      <c r="B4133" s="1247" t="s">
        <v>2299</v>
      </c>
      <c r="C4133" s="1248"/>
      <c r="D4133" s="1248"/>
      <c r="E4133" s="1248"/>
      <c r="F4133" s="1249"/>
    </row>
    <row r="4134" spans="2:6" x14ac:dyDescent="0.2">
      <c r="B4134" s="1236"/>
      <c r="C4134" s="836">
        <v>2019</v>
      </c>
      <c r="D4134" s="836">
        <v>2020</v>
      </c>
      <c r="E4134" s="836">
        <v>2021</v>
      </c>
      <c r="F4134" s="836">
        <v>2022</v>
      </c>
    </row>
    <row r="4135" spans="2:6" ht="13.5" thickBot="1" x14ac:dyDescent="0.25">
      <c r="B4135" s="1237"/>
      <c r="C4135" s="837" t="s">
        <v>5</v>
      </c>
      <c r="D4135" s="837" t="s">
        <v>6</v>
      </c>
      <c r="E4135" s="837" t="s">
        <v>6</v>
      </c>
      <c r="F4135" s="837" t="s">
        <v>6</v>
      </c>
    </row>
    <row r="4136" spans="2:6" ht="13.5" thickBot="1" x14ac:dyDescent="0.25">
      <c r="B4136" s="843" t="s">
        <v>59</v>
      </c>
      <c r="C4136" s="960"/>
      <c r="D4136" s="960"/>
      <c r="E4136" s="960"/>
      <c r="F4136" s="960"/>
    </row>
    <row r="4137" spans="2:6" ht="13.5" thickBot="1" x14ac:dyDescent="0.25">
      <c r="B4137" s="845" t="s">
        <v>28</v>
      </c>
      <c r="C4137" s="960"/>
      <c r="D4137" s="960"/>
      <c r="E4137" s="960"/>
      <c r="F4137" s="960"/>
    </row>
    <row r="4138" spans="2:6" ht="13.5" thickBot="1" x14ac:dyDescent="0.25">
      <c r="B4138" s="845" t="s">
        <v>60</v>
      </c>
      <c r="C4138" s="960"/>
      <c r="D4138" s="960"/>
      <c r="E4138" s="960"/>
      <c r="F4138" s="960"/>
    </row>
    <row r="4139" spans="2:6" ht="13.5" thickBot="1" x14ac:dyDescent="0.25">
      <c r="B4139" s="845" t="s">
        <v>42</v>
      </c>
      <c r="C4139" s="960"/>
      <c r="D4139" s="960"/>
      <c r="E4139" s="960"/>
      <c r="F4139" s="960"/>
    </row>
    <row r="4140" spans="2:6" ht="13.5" thickBot="1" x14ac:dyDescent="0.25">
      <c r="B4140" s="845" t="s">
        <v>43</v>
      </c>
      <c r="C4140" s="960"/>
      <c r="D4140" s="960"/>
      <c r="E4140" s="960"/>
      <c r="F4140" s="960"/>
    </row>
    <row r="4141" spans="2:6" ht="13.5" thickBot="1" x14ac:dyDescent="0.25">
      <c r="B4141" s="843" t="s">
        <v>61</v>
      </c>
      <c r="C4141" s="960">
        <f>SUM(C4142:C4145)</f>
        <v>49924</v>
      </c>
      <c r="D4141" s="960">
        <f>SUM(D4142:D4145)</f>
        <v>125802</v>
      </c>
      <c r="E4141" s="960">
        <f>SUM(E4142:E4145)</f>
        <v>105762</v>
      </c>
      <c r="F4141" s="960">
        <f>SUM(F4142:F4145)</f>
        <v>0</v>
      </c>
    </row>
    <row r="4142" spans="2:6" ht="13.5" thickBot="1" x14ac:dyDescent="0.25">
      <c r="B4142" s="845" t="s">
        <v>28</v>
      </c>
      <c r="C4142" s="960"/>
      <c r="D4142" s="960"/>
      <c r="E4142" s="960"/>
      <c r="F4142" s="960"/>
    </row>
    <row r="4143" spans="2:6" ht="13.5" thickBot="1" x14ac:dyDescent="0.25">
      <c r="B4143" s="845" t="s">
        <v>60</v>
      </c>
      <c r="C4143" s="960"/>
      <c r="D4143" s="960"/>
      <c r="E4143" s="960"/>
      <c r="F4143" s="960"/>
    </row>
    <row r="4144" spans="2:6" ht="13.5" thickBot="1" x14ac:dyDescent="0.25">
      <c r="B4144" s="845" t="s">
        <v>42</v>
      </c>
      <c r="C4144" s="960">
        <v>49924</v>
      </c>
      <c r="D4144" s="957">
        <v>125802</v>
      </c>
      <c r="E4144" s="957">
        <v>105762</v>
      </c>
      <c r="F4144" s="957"/>
    </row>
    <row r="4145" spans="2:6" ht="13.5" thickBot="1" x14ac:dyDescent="0.25">
      <c r="B4145" s="845" t="s">
        <v>43</v>
      </c>
      <c r="C4145" s="960"/>
      <c r="D4145" s="963"/>
      <c r="E4145" s="963"/>
      <c r="F4145" s="963"/>
    </row>
    <row r="4146" spans="2:6" ht="13.5" thickBot="1" x14ac:dyDescent="0.25">
      <c r="B4146" s="923" t="s">
        <v>173</v>
      </c>
      <c r="C4146" s="961">
        <f>C4144+C4136</f>
        <v>49924</v>
      </c>
      <c r="D4146" s="962">
        <f>D4144+D4136</f>
        <v>125802</v>
      </c>
      <c r="E4146" s="962">
        <f>E4144+E4136</f>
        <v>105762</v>
      </c>
      <c r="F4146" s="962">
        <f>F4144+F4136</f>
        <v>0</v>
      </c>
    </row>
    <row r="4147" spans="2:6" ht="55.5" customHeight="1" thickBot="1" x14ac:dyDescent="0.25">
      <c r="B4147" s="954" t="s">
        <v>978</v>
      </c>
      <c r="C4147" s="1346" t="s">
        <v>2300</v>
      </c>
      <c r="D4147" s="1351"/>
      <c r="E4147" s="1351"/>
      <c r="F4147" s="1352"/>
    </row>
    <row r="4148" spans="2:6" ht="13.5" thickBot="1" x14ac:dyDescent="0.25">
      <c r="B4148" s="835" t="s">
        <v>174</v>
      </c>
      <c r="C4148" s="1250" t="s">
        <v>2295</v>
      </c>
      <c r="D4148" s="1238"/>
      <c r="E4148" s="1238"/>
      <c r="F4148" s="1260"/>
    </row>
    <row r="4149" spans="2:6" ht="13.5" thickBot="1" x14ac:dyDescent="0.25">
      <c r="B4149" s="828" t="s">
        <v>9</v>
      </c>
      <c r="C4149" s="1230" t="s">
        <v>2296</v>
      </c>
      <c r="D4149" s="1231"/>
      <c r="E4149" s="1231"/>
      <c r="F4149" s="1232"/>
    </row>
    <row r="4150" spans="2:6" ht="13.5" thickBot="1" x14ac:dyDescent="0.25">
      <c r="B4150" s="828" t="s">
        <v>13</v>
      </c>
      <c r="C4150" s="1244" t="s">
        <v>67</v>
      </c>
      <c r="D4150" s="1245"/>
      <c r="E4150" s="1245"/>
      <c r="F4150" s="1246"/>
    </row>
    <row r="4151" spans="2:6" x14ac:dyDescent="0.2">
      <c r="B4151" s="1236"/>
      <c r="C4151" s="836">
        <v>2019</v>
      </c>
      <c r="D4151" s="836">
        <v>2020</v>
      </c>
      <c r="E4151" s="836">
        <v>2021</v>
      </c>
      <c r="F4151" s="836">
        <v>2022</v>
      </c>
    </row>
    <row r="4152" spans="2:6" ht="13.5" thickBot="1" x14ac:dyDescent="0.25">
      <c r="B4152" s="1237"/>
      <c r="C4152" s="837" t="s">
        <v>5</v>
      </c>
      <c r="D4152" s="837" t="s">
        <v>6</v>
      </c>
      <c r="E4152" s="837" t="s">
        <v>6</v>
      </c>
      <c r="F4152" s="837" t="s">
        <v>6</v>
      </c>
    </row>
    <row r="4153" spans="2:6" ht="13.5" thickBot="1" x14ac:dyDescent="0.25">
      <c r="B4153" s="828" t="s">
        <v>8</v>
      </c>
      <c r="C4153" s="955">
        <v>1</v>
      </c>
      <c r="D4153" s="955">
        <v>1</v>
      </c>
      <c r="E4153" s="955">
        <v>1</v>
      </c>
      <c r="F4153" s="955">
        <v>0</v>
      </c>
    </row>
    <row r="4154" spans="2:6" ht="13.5" thickBot="1" x14ac:dyDescent="0.25">
      <c r="B4154" s="828" t="s">
        <v>14</v>
      </c>
      <c r="C4154" s="957">
        <v>24362</v>
      </c>
      <c r="D4154" s="957">
        <v>62211</v>
      </c>
      <c r="E4154" s="957">
        <v>51612</v>
      </c>
      <c r="F4154" s="957">
        <v>0</v>
      </c>
    </row>
    <row r="4155" spans="2:6" ht="13.5" thickBot="1" x14ac:dyDescent="0.25">
      <c r="B4155" s="828" t="s">
        <v>20</v>
      </c>
      <c r="C4155" s="957">
        <f>C4154/C4153</f>
        <v>24362</v>
      </c>
      <c r="D4155" s="957">
        <f>D4154/D4153</f>
        <v>62211</v>
      </c>
      <c r="E4155" s="957">
        <f>E4154/E4153</f>
        <v>51612</v>
      </c>
      <c r="F4155" s="957" t="e">
        <f>F4154/F4153</f>
        <v>#DIV/0!</v>
      </c>
    </row>
    <row r="4156" spans="2:6" ht="13.5" thickBot="1" x14ac:dyDescent="0.25">
      <c r="B4156" s="828" t="s">
        <v>15</v>
      </c>
      <c r="C4156" s="958" t="s">
        <v>19</v>
      </c>
      <c r="D4156" s="959">
        <f>D4153/C4153-1</f>
        <v>0</v>
      </c>
      <c r="E4156" s="959">
        <f t="shared" ref="E4156:F4158" si="157">E4153/D4153-1</f>
        <v>0</v>
      </c>
      <c r="F4156" s="959">
        <f t="shared" si="157"/>
        <v>-1</v>
      </c>
    </row>
    <row r="4157" spans="2:6" ht="13.5" thickBot="1" x14ac:dyDescent="0.25">
      <c r="B4157" s="828" t="s">
        <v>16</v>
      </c>
      <c r="C4157" s="958" t="s">
        <v>19</v>
      </c>
      <c r="D4157" s="959">
        <f>D4154/C4154-1</f>
        <v>1.553608078154503</v>
      </c>
      <c r="E4157" s="959">
        <f t="shared" si="157"/>
        <v>-0.17037179919949852</v>
      </c>
      <c r="F4157" s="959">
        <f t="shared" si="157"/>
        <v>-1</v>
      </c>
    </row>
    <row r="4158" spans="2:6" ht="13.5" thickBot="1" x14ac:dyDescent="0.25">
      <c r="B4158" s="828" t="s">
        <v>17</v>
      </c>
      <c r="C4158" s="958" t="s">
        <v>19</v>
      </c>
      <c r="D4158" s="959">
        <f>D4155/C4155-1</f>
        <v>1.553608078154503</v>
      </c>
      <c r="E4158" s="959">
        <f t="shared" si="157"/>
        <v>-0.17037179919949852</v>
      </c>
      <c r="F4158" s="959" t="e">
        <f t="shared" si="157"/>
        <v>#DIV/0!</v>
      </c>
    </row>
    <row r="4159" spans="2:6" ht="13.5" thickBot="1" x14ac:dyDescent="0.25">
      <c r="B4159" s="1247" t="s">
        <v>1749</v>
      </c>
      <c r="C4159" s="1248"/>
      <c r="D4159" s="1248"/>
      <c r="E4159" s="1248"/>
      <c r="F4159" s="1249"/>
    </row>
    <row r="4160" spans="2:6" x14ac:dyDescent="0.2">
      <c r="B4160" s="1236"/>
      <c r="C4160" s="836">
        <v>2019</v>
      </c>
      <c r="D4160" s="836">
        <v>2020</v>
      </c>
      <c r="E4160" s="836">
        <v>2021</v>
      </c>
      <c r="F4160" s="836">
        <v>2022</v>
      </c>
    </row>
    <row r="4161" spans="2:6" ht="13.5" thickBot="1" x14ac:dyDescent="0.25">
      <c r="B4161" s="1237"/>
      <c r="C4161" s="837" t="s">
        <v>5</v>
      </c>
      <c r="D4161" s="837" t="s">
        <v>6</v>
      </c>
      <c r="E4161" s="837" t="s">
        <v>6</v>
      </c>
      <c r="F4161" s="837" t="s">
        <v>6</v>
      </c>
    </row>
    <row r="4162" spans="2:6" ht="13.5" thickBot="1" x14ac:dyDescent="0.25">
      <c r="B4162" s="843" t="s">
        <v>59</v>
      </c>
      <c r="C4162" s="960"/>
      <c r="D4162" s="960"/>
      <c r="E4162" s="960"/>
      <c r="F4162" s="960"/>
    </row>
    <row r="4163" spans="2:6" ht="13.5" thickBot="1" x14ac:dyDescent="0.25">
      <c r="B4163" s="845" t="s">
        <v>28</v>
      </c>
      <c r="C4163" s="960"/>
      <c r="D4163" s="960"/>
      <c r="E4163" s="960"/>
      <c r="F4163" s="960"/>
    </row>
    <row r="4164" spans="2:6" ht="13.5" thickBot="1" x14ac:dyDescent="0.25">
      <c r="B4164" s="845" t="s">
        <v>60</v>
      </c>
      <c r="C4164" s="960"/>
      <c r="D4164" s="960"/>
      <c r="E4164" s="960"/>
      <c r="F4164" s="960"/>
    </row>
    <row r="4165" spans="2:6" ht="13.5" thickBot="1" x14ac:dyDescent="0.25">
      <c r="B4165" s="845" t="s">
        <v>42</v>
      </c>
      <c r="C4165" s="960"/>
      <c r="D4165" s="960"/>
      <c r="E4165" s="960"/>
      <c r="F4165" s="960"/>
    </row>
    <row r="4166" spans="2:6" ht="13.5" thickBot="1" x14ac:dyDescent="0.25">
      <c r="B4166" s="845" t="s">
        <v>43</v>
      </c>
      <c r="C4166" s="960"/>
      <c r="D4166" s="960"/>
      <c r="E4166" s="960"/>
      <c r="F4166" s="960"/>
    </row>
    <row r="4167" spans="2:6" ht="13.5" thickBot="1" x14ac:dyDescent="0.25">
      <c r="B4167" s="843" t="s">
        <v>61</v>
      </c>
      <c r="C4167" s="960">
        <f>SUM(C4168:C4171)</f>
        <v>24362</v>
      </c>
      <c r="D4167" s="960">
        <f>SUM(D4168:D4171)</f>
        <v>62211</v>
      </c>
      <c r="E4167" s="960">
        <f>SUM(E4168:E4171)</f>
        <v>51612</v>
      </c>
      <c r="F4167" s="960">
        <f>SUM(F4168:F4171)</f>
        <v>0</v>
      </c>
    </row>
    <row r="4168" spans="2:6" ht="13.5" thickBot="1" x14ac:dyDescent="0.25">
      <c r="B4168" s="845" t="s">
        <v>28</v>
      </c>
      <c r="C4168" s="960"/>
      <c r="D4168" s="960"/>
      <c r="E4168" s="960"/>
      <c r="F4168" s="960"/>
    </row>
    <row r="4169" spans="2:6" ht="13.5" thickBot="1" x14ac:dyDescent="0.25">
      <c r="B4169" s="845" t="s">
        <v>60</v>
      </c>
      <c r="C4169" s="960"/>
      <c r="D4169" s="960"/>
      <c r="E4169" s="960"/>
      <c r="F4169" s="960"/>
    </row>
    <row r="4170" spans="2:6" ht="13.5" thickBot="1" x14ac:dyDescent="0.25">
      <c r="B4170" s="845" t="s">
        <v>42</v>
      </c>
      <c r="C4170" s="960"/>
      <c r="D4170" s="960"/>
      <c r="E4170" s="960"/>
      <c r="F4170" s="960"/>
    </row>
    <row r="4171" spans="2:6" ht="13.5" thickBot="1" x14ac:dyDescent="0.25">
      <c r="B4171" s="845" t="s">
        <v>43</v>
      </c>
      <c r="C4171" s="960">
        <v>24362</v>
      </c>
      <c r="D4171" s="957">
        <v>62211</v>
      </c>
      <c r="E4171" s="957">
        <v>51612</v>
      </c>
      <c r="F4171" s="957">
        <v>0</v>
      </c>
    </row>
    <row r="4172" spans="2:6" ht="13.5" thickBot="1" x14ac:dyDescent="0.25">
      <c r="B4172" s="923" t="s">
        <v>175</v>
      </c>
      <c r="C4172" s="961">
        <f>C4171+C4162</f>
        <v>24362</v>
      </c>
      <c r="D4172" s="962">
        <f>D4171+D4162</f>
        <v>62211</v>
      </c>
      <c r="E4172" s="962">
        <f>E4171+E4162</f>
        <v>51612</v>
      </c>
      <c r="F4172" s="962">
        <f>F4171+F4162</f>
        <v>0</v>
      </c>
    </row>
    <row r="4173" spans="2:6" ht="13.5" thickBot="1" x14ac:dyDescent="0.25">
      <c r="B4173" s="954" t="s">
        <v>978</v>
      </c>
      <c r="C4173" s="1346" t="s">
        <v>2301</v>
      </c>
      <c r="D4173" s="1351"/>
      <c r="E4173" s="1351"/>
      <c r="F4173" s="1352"/>
    </row>
    <row r="4174" spans="2:6" ht="13.5" thickBot="1" x14ac:dyDescent="0.25">
      <c r="B4174" s="835" t="s">
        <v>176</v>
      </c>
      <c r="C4174" s="1250" t="s">
        <v>2302</v>
      </c>
      <c r="D4174" s="1238"/>
      <c r="E4174" s="1238"/>
      <c r="F4174" s="1260"/>
    </row>
    <row r="4175" spans="2:6" ht="17.25" customHeight="1" thickBot="1" x14ac:dyDescent="0.25">
      <c r="B4175" s="828" t="s">
        <v>9</v>
      </c>
      <c r="C4175" s="1230" t="s">
        <v>2303</v>
      </c>
      <c r="D4175" s="1231"/>
      <c r="E4175" s="1231"/>
      <c r="F4175" s="1232"/>
    </row>
    <row r="4176" spans="2:6" ht="13.5" thickBot="1" x14ac:dyDescent="0.25">
      <c r="B4176" s="828" t="s">
        <v>13</v>
      </c>
      <c r="C4176" s="1244" t="s">
        <v>67</v>
      </c>
      <c r="D4176" s="1245"/>
      <c r="E4176" s="1245"/>
      <c r="F4176" s="1246"/>
    </row>
    <row r="4177" spans="2:6" x14ac:dyDescent="0.2">
      <c r="B4177" s="1236"/>
      <c r="C4177" s="836">
        <v>2019</v>
      </c>
      <c r="D4177" s="836">
        <v>2020</v>
      </c>
      <c r="E4177" s="836">
        <v>2021</v>
      </c>
      <c r="F4177" s="836">
        <v>2022</v>
      </c>
    </row>
    <row r="4178" spans="2:6" ht="13.5" thickBot="1" x14ac:dyDescent="0.25">
      <c r="B4178" s="1237"/>
      <c r="C4178" s="837" t="s">
        <v>5</v>
      </c>
      <c r="D4178" s="837" t="s">
        <v>6</v>
      </c>
      <c r="E4178" s="837" t="s">
        <v>6</v>
      </c>
      <c r="F4178" s="837" t="s">
        <v>6</v>
      </c>
    </row>
    <row r="4179" spans="2:6" ht="13.5" thickBot="1" x14ac:dyDescent="0.25">
      <c r="B4179" s="828" t="s">
        <v>8</v>
      </c>
      <c r="C4179" s="955">
        <v>1</v>
      </c>
      <c r="D4179" s="955">
        <v>1</v>
      </c>
      <c r="E4179" s="955">
        <v>0</v>
      </c>
      <c r="F4179" s="955">
        <v>0</v>
      </c>
    </row>
    <row r="4180" spans="2:6" ht="13.5" thickBot="1" x14ac:dyDescent="0.25">
      <c r="B4180" s="828" t="s">
        <v>14</v>
      </c>
      <c r="C4180" s="957">
        <v>38031</v>
      </c>
      <c r="D4180" s="957">
        <v>169363</v>
      </c>
      <c r="E4180" s="957">
        <v>0</v>
      </c>
      <c r="F4180" s="957">
        <v>0</v>
      </c>
    </row>
    <row r="4181" spans="2:6" ht="13.5" thickBot="1" x14ac:dyDescent="0.25">
      <c r="B4181" s="828" t="s">
        <v>20</v>
      </c>
      <c r="C4181" s="957">
        <f>C4180/C4179</f>
        <v>38031</v>
      </c>
      <c r="D4181" s="957">
        <f>D4180/D4179</f>
        <v>169363</v>
      </c>
      <c r="E4181" s="957" t="e">
        <f>E4180/E4179</f>
        <v>#DIV/0!</v>
      </c>
      <c r="F4181" s="957" t="e">
        <f>F4180/F4179</f>
        <v>#DIV/0!</v>
      </c>
    </row>
    <row r="4182" spans="2:6" ht="13.5" thickBot="1" x14ac:dyDescent="0.25">
      <c r="B4182" s="828" t="s">
        <v>15</v>
      </c>
      <c r="C4182" s="958" t="s">
        <v>19</v>
      </c>
      <c r="D4182" s="959">
        <f>D4179/C4179-1</f>
        <v>0</v>
      </c>
      <c r="E4182" s="959">
        <f t="shared" ref="E4182:F4184" si="158">E4179/D4179-1</f>
        <v>-1</v>
      </c>
      <c r="F4182" s="959" t="e">
        <f t="shared" si="158"/>
        <v>#DIV/0!</v>
      </c>
    </row>
    <row r="4183" spans="2:6" ht="13.5" thickBot="1" x14ac:dyDescent="0.25">
      <c r="B4183" s="828" t="s">
        <v>16</v>
      </c>
      <c r="C4183" s="958" t="s">
        <v>19</v>
      </c>
      <c r="D4183" s="959">
        <f>D4180/C4180-1</f>
        <v>3.4532881070705477</v>
      </c>
      <c r="E4183" s="959">
        <f t="shared" si="158"/>
        <v>-1</v>
      </c>
      <c r="F4183" s="959" t="e">
        <f t="shared" si="158"/>
        <v>#DIV/0!</v>
      </c>
    </row>
    <row r="4184" spans="2:6" ht="13.5" thickBot="1" x14ac:dyDescent="0.25">
      <c r="B4184" s="828" t="s">
        <v>17</v>
      </c>
      <c r="C4184" s="958" t="s">
        <v>19</v>
      </c>
      <c r="D4184" s="959">
        <f>D4181/C4181-1</f>
        <v>3.4532881070705477</v>
      </c>
      <c r="E4184" s="959" t="e">
        <f t="shared" si="158"/>
        <v>#DIV/0!</v>
      </c>
      <c r="F4184" s="959" t="e">
        <f t="shared" si="158"/>
        <v>#DIV/0!</v>
      </c>
    </row>
    <row r="4185" spans="2:6" ht="13.5" thickBot="1" x14ac:dyDescent="0.25">
      <c r="B4185" s="1247" t="s">
        <v>1753</v>
      </c>
      <c r="C4185" s="1248"/>
      <c r="D4185" s="1248"/>
      <c r="E4185" s="1248"/>
      <c r="F4185" s="1249"/>
    </row>
    <row r="4186" spans="2:6" x14ac:dyDescent="0.2">
      <c r="B4186" s="1236"/>
      <c r="C4186" s="836">
        <v>2019</v>
      </c>
      <c r="D4186" s="836">
        <v>2020</v>
      </c>
      <c r="E4186" s="836">
        <v>2021</v>
      </c>
      <c r="F4186" s="836">
        <v>2022</v>
      </c>
    </row>
    <row r="4187" spans="2:6" ht="13.5" thickBot="1" x14ac:dyDescent="0.25">
      <c r="B4187" s="1237"/>
      <c r="C4187" s="837" t="s">
        <v>5</v>
      </c>
      <c r="D4187" s="837" t="s">
        <v>6</v>
      </c>
      <c r="E4187" s="837" t="s">
        <v>6</v>
      </c>
      <c r="F4187" s="837" t="s">
        <v>6</v>
      </c>
    </row>
    <row r="4188" spans="2:6" ht="13.5" thickBot="1" x14ac:dyDescent="0.25">
      <c r="B4188" s="843" t="s">
        <v>59</v>
      </c>
      <c r="C4188" s="960"/>
      <c r="D4188" s="960"/>
      <c r="E4188" s="960"/>
      <c r="F4188" s="960"/>
    </row>
    <row r="4189" spans="2:6" ht="13.5" thickBot="1" x14ac:dyDescent="0.25">
      <c r="B4189" s="845" t="s">
        <v>28</v>
      </c>
      <c r="C4189" s="960"/>
      <c r="D4189" s="960"/>
      <c r="E4189" s="960"/>
      <c r="F4189" s="960"/>
    </row>
    <row r="4190" spans="2:6" ht="13.5" thickBot="1" x14ac:dyDescent="0.25">
      <c r="B4190" s="845" t="s">
        <v>60</v>
      </c>
      <c r="C4190" s="960"/>
      <c r="D4190" s="960"/>
      <c r="E4190" s="960"/>
      <c r="F4190" s="960"/>
    </row>
    <row r="4191" spans="2:6" ht="13.5" thickBot="1" x14ac:dyDescent="0.25">
      <c r="B4191" s="845" t="s">
        <v>42</v>
      </c>
      <c r="C4191" s="960"/>
      <c r="D4191" s="960"/>
      <c r="E4191" s="960"/>
      <c r="F4191" s="960"/>
    </row>
    <row r="4192" spans="2:6" ht="13.5" thickBot="1" x14ac:dyDescent="0.25">
      <c r="B4192" s="845" t="s">
        <v>43</v>
      </c>
      <c r="C4192" s="960"/>
      <c r="D4192" s="960"/>
      <c r="E4192" s="960"/>
      <c r="F4192" s="960"/>
    </row>
    <row r="4193" spans="2:6" ht="13.5" thickBot="1" x14ac:dyDescent="0.25">
      <c r="B4193" s="843" t="s">
        <v>61</v>
      </c>
      <c r="C4193" s="960">
        <f>SUM(C4194:C4197)</f>
        <v>38031</v>
      </c>
      <c r="D4193" s="960">
        <f>SUM(D4194:D4197)</f>
        <v>169363</v>
      </c>
      <c r="E4193" s="960">
        <f>SUM(E4194:E4197)</f>
        <v>0</v>
      </c>
      <c r="F4193" s="960">
        <f>SUM(F4194:F4197)</f>
        <v>0</v>
      </c>
    </row>
    <row r="4194" spans="2:6" ht="13.5" thickBot="1" x14ac:dyDescent="0.25">
      <c r="B4194" s="845" t="s">
        <v>28</v>
      </c>
      <c r="C4194" s="960"/>
      <c r="D4194" s="960"/>
      <c r="E4194" s="960"/>
      <c r="F4194" s="960"/>
    </row>
    <row r="4195" spans="2:6" ht="13.5" thickBot="1" x14ac:dyDescent="0.25">
      <c r="B4195" s="845" t="s">
        <v>60</v>
      </c>
      <c r="C4195" s="960">
        <v>38031</v>
      </c>
      <c r="D4195" s="957">
        <v>169363</v>
      </c>
      <c r="E4195" s="957">
        <v>0</v>
      </c>
      <c r="F4195" s="957">
        <v>0</v>
      </c>
    </row>
    <row r="4196" spans="2:6" ht="13.5" thickBot="1" x14ac:dyDescent="0.25">
      <c r="B4196" s="845" t="s">
        <v>42</v>
      </c>
      <c r="C4196" s="960"/>
      <c r="D4196" s="963"/>
      <c r="E4196" s="963"/>
      <c r="F4196" s="963"/>
    </row>
    <row r="4197" spans="2:6" ht="13.5" thickBot="1" x14ac:dyDescent="0.25">
      <c r="B4197" s="845" t="s">
        <v>43</v>
      </c>
      <c r="C4197" s="960"/>
      <c r="D4197" s="963"/>
      <c r="E4197" s="963"/>
      <c r="F4197" s="963"/>
    </row>
    <row r="4198" spans="2:6" ht="13.5" thickBot="1" x14ac:dyDescent="0.25">
      <c r="B4198" s="923" t="s">
        <v>177</v>
      </c>
      <c r="C4198" s="961">
        <f>C4195+C4188</f>
        <v>38031</v>
      </c>
      <c r="D4198" s="962">
        <f>D4195+D4188</f>
        <v>169363</v>
      </c>
      <c r="E4198" s="962">
        <f>E4195+E4188</f>
        <v>0</v>
      </c>
      <c r="F4198" s="962">
        <f>F4195+F4188</f>
        <v>0</v>
      </c>
    </row>
    <row r="4199" spans="2:6" ht="34.5" customHeight="1" thickBot="1" x14ac:dyDescent="0.25">
      <c r="B4199" s="954" t="s">
        <v>978</v>
      </c>
      <c r="C4199" s="1346" t="s">
        <v>2304</v>
      </c>
      <c r="D4199" s="1287"/>
      <c r="E4199" s="1287"/>
      <c r="F4199" s="1315"/>
    </row>
    <row r="4200" spans="2:6" ht="13.5" thickBot="1" x14ac:dyDescent="0.25">
      <c r="B4200" s="835" t="s">
        <v>178</v>
      </c>
      <c r="C4200" s="1250" t="str">
        <f>C4174</f>
        <v>Rritja e kapaciteteve te burime njerezore.</v>
      </c>
      <c r="D4200" s="1238"/>
      <c r="E4200" s="1238"/>
      <c r="F4200" s="1260"/>
    </row>
    <row r="4201" spans="2:6" ht="23.25" customHeight="1" thickBot="1" x14ac:dyDescent="0.25">
      <c r="B4201" s="828" t="s">
        <v>9</v>
      </c>
      <c r="C4201" s="1230" t="str">
        <f>C4175</f>
        <v>Rritja e kapaciteteve te burime njerezore nepermjet trajnimeve, pergatitje manualesh, e fushatave te ndergjegjesimit per sigurine rrugore.</v>
      </c>
      <c r="D4201" s="1231"/>
      <c r="E4201" s="1231"/>
      <c r="F4201" s="1232"/>
    </row>
    <row r="4202" spans="2:6" ht="19.5" customHeight="1" thickBot="1" x14ac:dyDescent="0.25">
      <c r="B4202" s="828" t="s">
        <v>13</v>
      </c>
      <c r="C4202" s="1244" t="s">
        <v>67</v>
      </c>
      <c r="D4202" s="1245"/>
      <c r="E4202" s="1245"/>
      <c r="F4202" s="1246"/>
    </row>
    <row r="4203" spans="2:6" x14ac:dyDescent="0.2">
      <c r="B4203" s="1236"/>
      <c r="C4203" s="836">
        <v>2019</v>
      </c>
      <c r="D4203" s="836">
        <v>2020</v>
      </c>
      <c r="E4203" s="836">
        <v>2021</v>
      </c>
      <c r="F4203" s="836">
        <v>2022</v>
      </c>
    </row>
    <row r="4204" spans="2:6" ht="13.5" thickBot="1" x14ac:dyDescent="0.25">
      <c r="B4204" s="1237"/>
      <c r="C4204" s="837" t="s">
        <v>5</v>
      </c>
      <c r="D4204" s="837" t="s">
        <v>6</v>
      </c>
      <c r="E4204" s="837" t="s">
        <v>6</v>
      </c>
      <c r="F4204" s="837" t="s">
        <v>6</v>
      </c>
    </row>
    <row r="4205" spans="2:6" ht="13.5" thickBot="1" x14ac:dyDescent="0.25">
      <c r="B4205" s="828" t="s">
        <v>8</v>
      </c>
      <c r="C4205" s="955">
        <v>1</v>
      </c>
      <c r="D4205" s="955">
        <v>1</v>
      </c>
      <c r="E4205" s="955">
        <v>0</v>
      </c>
      <c r="F4205" s="955">
        <v>0</v>
      </c>
    </row>
    <row r="4206" spans="2:6" ht="13.5" thickBot="1" x14ac:dyDescent="0.25">
      <c r="B4206" s="828" t="s">
        <v>14</v>
      </c>
      <c r="C4206" s="957">
        <v>26411</v>
      </c>
      <c r="D4206" s="957">
        <v>117615</v>
      </c>
      <c r="E4206" s="957">
        <v>0</v>
      </c>
      <c r="F4206" s="957">
        <v>0</v>
      </c>
    </row>
    <row r="4207" spans="2:6" ht="13.5" thickBot="1" x14ac:dyDescent="0.25">
      <c r="B4207" s="828" t="s">
        <v>20</v>
      </c>
      <c r="C4207" s="957">
        <f>C4206/C4205</f>
        <v>26411</v>
      </c>
      <c r="D4207" s="957">
        <f>D4206/D4205</f>
        <v>117615</v>
      </c>
      <c r="E4207" s="957" t="e">
        <f>E4206/E4205</f>
        <v>#DIV/0!</v>
      </c>
      <c r="F4207" s="957" t="e">
        <f>F4206/F4205</f>
        <v>#DIV/0!</v>
      </c>
    </row>
    <row r="4208" spans="2:6" ht="13.5" thickBot="1" x14ac:dyDescent="0.25">
      <c r="B4208" s="828" t="s">
        <v>15</v>
      </c>
      <c r="C4208" s="958" t="s">
        <v>19</v>
      </c>
      <c r="D4208" s="959">
        <f>D4205/C4205-1</f>
        <v>0</v>
      </c>
      <c r="E4208" s="959">
        <f t="shared" ref="E4208:F4210" si="159">E4205/D4205-1</f>
        <v>-1</v>
      </c>
      <c r="F4208" s="959" t="e">
        <f t="shared" si="159"/>
        <v>#DIV/0!</v>
      </c>
    </row>
    <row r="4209" spans="2:6" ht="13.5" thickBot="1" x14ac:dyDescent="0.25">
      <c r="B4209" s="828" t="s">
        <v>16</v>
      </c>
      <c r="C4209" s="958" t="s">
        <v>19</v>
      </c>
      <c r="D4209" s="959">
        <f>D4206/C4206-1</f>
        <v>3.4532581121502401</v>
      </c>
      <c r="E4209" s="959">
        <f t="shared" si="159"/>
        <v>-1</v>
      </c>
      <c r="F4209" s="959" t="e">
        <f t="shared" si="159"/>
        <v>#DIV/0!</v>
      </c>
    </row>
    <row r="4210" spans="2:6" ht="13.5" thickBot="1" x14ac:dyDescent="0.25">
      <c r="B4210" s="828" t="s">
        <v>17</v>
      </c>
      <c r="C4210" s="958" t="s">
        <v>19</v>
      </c>
      <c r="D4210" s="959">
        <f>D4207/C4207-1</f>
        <v>3.4532581121502401</v>
      </c>
      <c r="E4210" s="959" t="e">
        <f t="shared" si="159"/>
        <v>#DIV/0!</v>
      </c>
      <c r="F4210" s="959" t="e">
        <f t="shared" si="159"/>
        <v>#DIV/0!</v>
      </c>
    </row>
    <row r="4211" spans="2:6" ht="13.5" thickBot="1" x14ac:dyDescent="0.25">
      <c r="B4211" s="1247" t="s">
        <v>1756</v>
      </c>
      <c r="C4211" s="1248"/>
      <c r="D4211" s="1248"/>
      <c r="E4211" s="1248"/>
      <c r="F4211" s="1249"/>
    </row>
    <row r="4212" spans="2:6" x14ac:dyDescent="0.2">
      <c r="B4212" s="1236"/>
      <c r="C4212" s="836">
        <v>2019</v>
      </c>
      <c r="D4212" s="836">
        <v>2020</v>
      </c>
      <c r="E4212" s="836">
        <v>2021</v>
      </c>
      <c r="F4212" s="836">
        <v>2022</v>
      </c>
    </row>
    <row r="4213" spans="2:6" ht="13.5" thickBot="1" x14ac:dyDescent="0.25">
      <c r="B4213" s="1237"/>
      <c r="C4213" s="837" t="s">
        <v>5</v>
      </c>
      <c r="D4213" s="837" t="s">
        <v>6</v>
      </c>
      <c r="E4213" s="837" t="s">
        <v>6</v>
      </c>
      <c r="F4213" s="837" t="s">
        <v>6</v>
      </c>
    </row>
    <row r="4214" spans="2:6" ht="13.5" thickBot="1" x14ac:dyDescent="0.25">
      <c r="B4214" s="843" t="s">
        <v>59</v>
      </c>
      <c r="C4214" s="960"/>
      <c r="D4214" s="960"/>
      <c r="E4214" s="960"/>
      <c r="F4214" s="960"/>
    </row>
    <row r="4215" spans="2:6" ht="13.5" thickBot="1" x14ac:dyDescent="0.25">
      <c r="B4215" s="845" t="s">
        <v>28</v>
      </c>
      <c r="C4215" s="960"/>
      <c r="D4215" s="960"/>
      <c r="E4215" s="960"/>
      <c r="F4215" s="960"/>
    </row>
    <row r="4216" spans="2:6" ht="13.5" thickBot="1" x14ac:dyDescent="0.25">
      <c r="B4216" s="845" t="s">
        <v>60</v>
      </c>
      <c r="C4216" s="960"/>
      <c r="D4216" s="960"/>
      <c r="E4216" s="960"/>
      <c r="F4216" s="960"/>
    </row>
    <row r="4217" spans="2:6" ht="13.5" thickBot="1" x14ac:dyDescent="0.25">
      <c r="B4217" s="845" t="s">
        <v>42</v>
      </c>
      <c r="C4217" s="960"/>
      <c r="D4217" s="960"/>
      <c r="E4217" s="960"/>
      <c r="F4217" s="960"/>
    </row>
    <row r="4218" spans="2:6" ht="13.5" thickBot="1" x14ac:dyDescent="0.25">
      <c r="B4218" s="845" t="s">
        <v>43</v>
      </c>
      <c r="C4218" s="960"/>
      <c r="D4218" s="960"/>
      <c r="E4218" s="960"/>
      <c r="F4218" s="960"/>
    </row>
    <row r="4219" spans="2:6" ht="13.5" thickBot="1" x14ac:dyDescent="0.25">
      <c r="B4219" s="843" t="s">
        <v>61</v>
      </c>
      <c r="C4219" s="960">
        <f>SUM(C4220:C4223)</f>
        <v>26411</v>
      </c>
      <c r="D4219" s="960">
        <f>SUM(D4220:D4223)</f>
        <v>117615</v>
      </c>
      <c r="E4219" s="960">
        <f>SUM(E4220:E4223)</f>
        <v>0</v>
      </c>
      <c r="F4219" s="960">
        <f>SUM(F4220:F4223)</f>
        <v>0</v>
      </c>
    </row>
    <row r="4220" spans="2:6" ht="13.5" thickBot="1" x14ac:dyDescent="0.25">
      <c r="B4220" s="845" t="s">
        <v>28</v>
      </c>
      <c r="C4220" s="960"/>
      <c r="D4220" s="960"/>
      <c r="E4220" s="960"/>
      <c r="F4220" s="960"/>
    </row>
    <row r="4221" spans="2:6" ht="13.5" thickBot="1" x14ac:dyDescent="0.25">
      <c r="B4221" s="845" t="s">
        <v>60</v>
      </c>
      <c r="C4221" s="960"/>
      <c r="D4221" s="960"/>
      <c r="E4221" s="960"/>
      <c r="F4221" s="960"/>
    </row>
    <row r="4222" spans="2:6" ht="13.5" thickBot="1" x14ac:dyDescent="0.25">
      <c r="B4222" s="845" t="s">
        <v>42</v>
      </c>
      <c r="C4222" s="960">
        <v>26411</v>
      </c>
      <c r="D4222" s="957">
        <v>117615</v>
      </c>
      <c r="E4222" s="957">
        <v>0</v>
      </c>
      <c r="F4222" s="957">
        <v>0</v>
      </c>
    </row>
    <row r="4223" spans="2:6" ht="13.5" thickBot="1" x14ac:dyDescent="0.25">
      <c r="B4223" s="845" t="s">
        <v>43</v>
      </c>
      <c r="C4223" s="960"/>
      <c r="D4223" s="963"/>
      <c r="E4223" s="963"/>
      <c r="F4223" s="963"/>
    </row>
    <row r="4224" spans="2:6" ht="13.5" thickBot="1" x14ac:dyDescent="0.25">
      <c r="B4224" s="923" t="s">
        <v>179</v>
      </c>
      <c r="C4224" s="961">
        <f>C4222+C4214</f>
        <v>26411</v>
      </c>
      <c r="D4224" s="962">
        <f>D4222+D4214</f>
        <v>117615</v>
      </c>
      <c r="E4224" s="962">
        <f>E4222+E4214</f>
        <v>0</v>
      </c>
      <c r="F4224" s="962">
        <f>F4222+F4214</f>
        <v>0</v>
      </c>
    </row>
    <row r="4225" spans="2:6" ht="40.5" customHeight="1" thickBot="1" x14ac:dyDescent="0.25">
      <c r="B4225" s="954" t="s">
        <v>978</v>
      </c>
      <c r="C4225" s="1346" t="s">
        <v>2305</v>
      </c>
      <c r="D4225" s="1351"/>
      <c r="E4225" s="1351"/>
      <c r="F4225" s="1352"/>
    </row>
    <row r="4226" spans="2:6" ht="13.5" thickBot="1" x14ac:dyDescent="0.25">
      <c r="B4226" s="835" t="s">
        <v>180</v>
      </c>
      <c r="C4226" s="1250" t="str">
        <f>C4200</f>
        <v>Rritja e kapaciteteve te burime njerezore.</v>
      </c>
      <c r="D4226" s="1238"/>
      <c r="E4226" s="1238"/>
      <c r="F4226" s="1260"/>
    </row>
    <row r="4227" spans="2:6" ht="20.25" customHeight="1" thickBot="1" x14ac:dyDescent="0.25">
      <c r="B4227" s="828" t="s">
        <v>9</v>
      </c>
      <c r="C4227" s="1230" t="str">
        <f>C4201</f>
        <v>Rritja e kapaciteteve te burime njerezore nepermjet trajnimeve, pergatitje manualesh, e fushatave te ndergjegjesimit per sigurine rrugore.</v>
      </c>
      <c r="D4227" s="1231"/>
      <c r="E4227" s="1231"/>
      <c r="F4227" s="1232"/>
    </row>
    <row r="4228" spans="2:6" ht="13.5" thickBot="1" x14ac:dyDescent="0.25">
      <c r="B4228" s="828" t="s">
        <v>13</v>
      </c>
      <c r="C4228" s="1244" t="s">
        <v>67</v>
      </c>
      <c r="D4228" s="1245"/>
      <c r="E4228" s="1245"/>
      <c r="F4228" s="1246"/>
    </row>
    <row r="4229" spans="2:6" x14ac:dyDescent="0.2">
      <c r="B4229" s="1236"/>
      <c r="C4229" s="836">
        <v>2019</v>
      </c>
      <c r="D4229" s="836">
        <v>2020</v>
      </c>
      <c r="E4229" s="836">
        <v>2021</v>
      </c>
      <c r="F4229" s="836">
        <v>2022</v>
      </c>
    </row>
    <row r="4230" spans="2:6" ht="13.5" thickBot="1" x14ac:dyDescent="0.25">
      <c r="B4230" s="1237"/>
      <c r="C4230" s="837" t="s">
        <v>5</v>
      </c>
      <c r="D4230" s="837" t="s">
        <v>6</v>
      </c>
      <c r="E4230" s="837" t="s">
        <v>6</v>
      </c>
      <c r="F4230" s="837" t="s">
        <v>6</v>
      </c>
    </row>
    <row r="4231" spans="2:6" ht="13.5" thickBot="1" x14ac:dyDescent="0.25">
      <c r="B4231" s="828" t="s">
        <v>8</v>
      </c>
      <c r="C4231" s="955">
        <v>1</v>
      </c>
      <c r="D4231" s="955">
        <v>1</v>
      </c>
      <c r="E4231" s="955">
        <v>0</v>
      </c>
      <c r="F4231" s="955">
        <v>0</v>
      </c>
    </row>
    <row r="4232" spans="2:6" ht="13.5" thickBot="1" x14ac:dyDescent="0.25">
      <c r="B4232" s="828" t="s">
        <v>14</v>
      </c>
      <c r="C4232" s="957">
        <v>12889</v>
      </c>
      <c r="D4232" s="957">
        <v>57394.85</v>
      </c>
      <c r="E4232" s="957">
        <v>0</v>
      </c>
      <c r="F4232" s="957">
        <v>0</v>
      </c>
    </row>
    <row r="4233" spans="2:6" ht="13.5" thickBot="1" x14ac:dyDescent="0.25">
      <c r="B4233" s="828" t="s">
        <v>20</v>
      </c>
      <c r="C4233" s="957">
        <f>C4232/C4231</f>
        <v>12889</v>
      </c>
      <c r="D4233" s="957">
        <f>D4232/D4231</f>
        <v>57394.85</v>
      </c>
      <c r="E4233" s="957" t="e">
        <f>E4232/E4231</f>
        <v>#DIV/0!</v>
      </c>
      <c r="F4233" s="957" t="e">
        <f>F4232/F4231</f>
        <v>#DIV/0!</v>
      </c>
    </row>
    <row r="4234" spans="2:6" ht="13.5" thickBot="1" x14ac:dyDescent="0.25">
      <c r="B4234" s="828" t="s">
        <v>15</v>
      </c>
      <c r="C4234" s="958" t="s">
        <v>19</v>
      </c>
      <c r="D4234" s="959">
        <f>D4231/C4231-1</f>
        <v>0</v>
      </c>
      <c r="E4234" s="959">
        <f t="shared" ref="E4234:F4236" si="160">E4231/D4231-1</f>
        <v>-1</v>
      </c>
      <c r="F4234" s="959" t="e">
        <f t="shared" si="160"/>
        <v>#DIV/0!</v>
      </c>
    </row>
    <row r="4235" spans="2:6" ht="13.5" thickBot="1" x14ac:dyDescent="0.25">
      <c r="B4235" s="828" t="s">
        <v>16</v>
      </c>
      <c r="C4235" s="958" t="s">
        <v>19</v>
      </c>
      <c r="D4235" s="959">
        <f>D4232/C4232-1</f>
        <v>3.4530103188765615</v>
      </c>
      <c r="E4235" s="959">
        <f t="shared" si="160"/>
        <v>-1</v>
      </c>
      <c r="F4235" s="959" t="e">
        <f t="shared" si="160"/>
        <v>#DIV/0!</v>
      </c>
    </row>
    <row r="4236" spans="2:6" ht="13.5" thickBot="1" x14ac:dyDescent="0.25">
      <c r="B4236" s="828" t="s">
        <v>17</v>
      </c>
      <c r="C4236" s="958" t="s">
        <v>19</v>
      </c>
      <c r="D4236" s="959">
        <f>D4233/C4233-1</f>
        <v>3.4530103188765615</v>
      </c>
      <c r="E4236" s="959" t="e">
        <f t="shared" si="160"/>
        <v>#DIV/0!</v>
      </c>
      <c r="F4236" s="959" t="e">
        <f t="shared" si="160"/>
        <v>#DIV/0!</v>
      </c>
    </row>
    <row r="4237" spans="2:6" ht="13.5" thickBot="1" x14ac:dyDescent="0.25">
      <c r="B4237" s="1247" t="s">
        <v>1760</v>
      </c>
      <c r="C4237" s="1248"/>
      <c r="D4237" s="1248"/>
      <c r="E4237" s="1248"/>
      <c r="F4237" s="1249"/>
    </row>
    <row r="4238" spans="2:6" x14ac:dyDescent="0.2">
      <c r="B4238" s="1236"/>
      <c r="C4238" s="836">
        <v>2019</v>
      </c>
      <c r="D4238" s="836">
        <v>2020</v>
      </c>
      <c r="E4238" s="836">
        <v>2021</v>
      </c>
      <c r="F4238" s="836">
        <v>2022</v>
      </c>
    </row>
    <row r="4239" spans="2:6" ht="13.5" thickBot="1" x14ac:dyDescent="0.25">
      <c r="B4239" s="1237"/>
      <c r="C4239" s="837" t="s">
        <v>5</v>
      </c>
      <c r="D4239" s="837" t="s">
        <v>6</v>
      </c>
      <c r="E4239" s="837" t="s">
        <v>6</v>
      </c>
      <c r="F4239" s="837" t="s">
        <v>6</v>
      </c>
    </row>
    <row r="4240" spans="2:6" ht="13.5" thickBot="1" x14ac:dyDescent="0.25">
      <c r="B4240" s="843" t="s">
        <v>59</v>
      </c>
      <c r="C4240" s="960"/>
      <c r="D4240" s="960"/>
      <c r="E4240" s="960"/>
      <c r="F4240" s="960"/>
    </row>
    <row r="4241" spans="2:6" ht="13.5" thickBot="1" x14ac:dyDescent="0.25">
      <c r="B4241" s="845" t="s">
        <v>28</v>
      </c>
      <c r="C4241" s="960"/>
      <c r="D4241" s="960"/>
      <c r="E4241" s="960"/>
      <c r="F4241" s="960"/>
    </row>
    <row r="4242" spans="2:6" ht="13.5" thickBot="1" x14ac:dyDescent="0.25">
      <c r="B4242" s="845" t="s">
        <v>60</v>
      </c>
      <c r="C4242" s="960"/>
      <c r="D4242" s="960"/>
      <c r="E4242" s="960"/>
      <c r="F4242" s="960"/>
    </row>
    <row r="4243" spans="2:6" ht="13.5" thickBot="1" x14ac:dyDescent="0.25">
      <c r="B4243" s="845" t="s">
        <v>42</v>
      </c>
      <c r="C4243" s="960"/>
      <c r="D4243" s="960"/>
      <c r="E4243" s="960"/>
      <c r="F4243" s="960"/>
    </row>
    <row r="4244" spans="2:6" ht="13.5" thickBot="1" x14ac:dyDescent="0.25">
      <c r="B4244" s="845" t="s">
        <v>43</v>
      </c>
      <c r="C4244" s="960"/>
      <c r="D4244" s="960"/>
      <c r="E4244" s="960"/>
      <c r="F4244" s="960"/>
    </row>
    <row r="4245" spans="2:6" ht="13.5" thickBot="1" x14ac:dyDescent="0.25">
      <c r="B4245" s="843" t="s">
        <v>61</v>
      </c>
      <c r="C4245" s="960">
        <f>SUM(C4246:C4249)</f>
        <v>12889</v>
      </c>
      <c r="D4245" s="960">
        <f>SUM(D4246:D4249)</f>
        <v>57394.85</v>
      </c>
      <c r="E4245" s="960">
        <f>SUM(E4246:E4249)</f>
        <v>0</v>
      </c>
      <c r="F4245" s="960">
        <f>SUM(F4246:F4249)</f>
        <v>0</v>
      </c>
    </row>
    <row r="4246" spans="2:6" ht="13.5" thickBot="1" x14ac:dyDescent="0.25">
      <c r="B4246" s="845" t="s">
        <v>28</v>
      </c>
      <c r="C4246" s="960"/>
      <c r="D4246" s="960"/>
      <c r="E4246" s="960"/>
      <c r="F4246" s="960"/>
    </row>
    <row r="4247" spans="2:6" ht="13.5" thickBot="1" x14ac:dyDescent="0.25">
      <c r="B4247" s="845" t="s">
        <v>60</v>
      </c>
      <c r="C4247" s="960"/>
      <c r="D4247" s="960"/>
      <c r="E4247" s="960"/>
      <c r="F4247" s="960"/>
    </row>
    <row r="4248" spans="2:6" ht="13.5" thickBot="1" x14ac:dyDescent="0.25">
      <c r="B4248" s="845" t="s">
        <v>42</v>
      </c>
      <c r="C4248" s="960"/>
      <c r="D4248" s="960"/>
      <c r="E4248" s="960"/>
      <c r="F4248" s="960"/>
    </row>
    <row r="4249" spans="2:6" ht="13.5" thickBot="1" x14ac:dyDescent="0.25">
      <c r="B4249" s="845" t="s">
        <v>43</v>
      </c>
      <c r="C4249" s="960">
        <v>12889</v>
      </c>
      <c r="D4249" s="957">
        <v>57394.85</v>
      </c>
      <c r="E4249" s="957">
        <v>0</v>
      </c>
      <c r="F4249" s="957">
        <v>0</v>
      </c>
    </row>
    <row r="4250" spans="2:6" ht="13.5" thickBot="1" x14ac:dyDescent="0.25">
      <c r="B4250" s="923" t="s">
        <v>181</v>
      </c>
      <c r="C4250" s="961">
        <f>C4249+C4240</f>
        <v>12889</v>
      </c>
      <c r="D4250" s="962">
        <f>D4249+D4240</f>
        <v>57394.85</v>
      </c>
      <c r="E4250" s="962">
        <f>E4249+E4240</f>
        <v>0</v>
      </c>
      <c r="F4250" s="962">
        <f>F4249+F4240</f>
        <v>0</v>
      </c>
    </row>
    <row r="4251" spans="2:6" ht="13.5" thickBot="1" x14ac:dyDescent="0.25">
      <c r="B4251" s="954" t="s">
        <v>978</v>
      </c>
      <c r="C4251" s="1346" t="s">
        <v>2306</v>
      </c>
      <c r="D4251" s="1351"/>
      <c r="E4251" s="1351"/>
      <c r="F4251" s="1352"/>
    </row>
    <row r="4252" spans="2:6" ht="18.75" customHeight="1" thickBot="1" x14ac:dyDescent="0.25">
      <c r="B4252" s="835" t="s">
        <v>182</v>
      </c>
      <c r="C4252" s="1250" t="s">
        <v>2307</v>
      </c>
      <c r="D4252" s="1238"/>
      <c r="E4252" s="1238"/>
      <c r="F4252" s="1260"/>
    </row>
    <row r="4253" spans="2:6" ht="13.5" thickBot="1" x14ac:dyDescent="0.25">
      <c r="B4253" s="828" t="s">
        <v>9</v>
      </c>
      <c r="C4253" s="1230" t="s">
        <v>2308</v>
      </c>
      <c r="D4253" s="1231"/>
      <c r="E4253" s="1231"/>
      <c r="F4253" s="1232"/>
    </row>
    <row r="4254" spans="2:6" ht="13.5" thickBot="1" x14ac:dyDescent="0.25">
      <c r="B4254" s="828" t="s">
        <v>13</v>
      </c>
      <c r="C4254" s="1244" t="s">
        <v>67</v>
      </c>
      <c r="D4254" s="1245"/>
      <c r="E4254" s="1245"/>
      <c r="F4254" s="1246"/>
    </row>
    <row r="4255" spans="2:6" x14ac:dyDescent="0.2">
      <c r="B4255" s="1236"/>
      <c r="C4255" s="836">
        <v>2019</v>
      </c>
      <c r="D4255" s="836">
        <v>2020</v>
      </c>
      <c r="E4255" s="836">
        <v>2021</v>
      </c>
      <c r="F4255" s="836">
        <v>2022</v>
      </c>
    </row>
    <row r="4256" spans="2:6" ht="13.5" thickBot="1" x14ac:dyDescent="0.25">
      <c r="B4256" s="1237"/>
      <c r="C4256" s="837" t="s">
        <v>5</v>
      </c>
      <c r="D4256" s="837" t="s">
        <v>6</v>
      </c>
      <c r="E4256" s="837" t="s">
        <v>6</v>
      </c>
      <c r="F4256" s="837" t="s">
        <v>6</v>
      </c>
    </row>
    <row r="4257" spans="2:6" ht="13.5" thickBot="1" x14ac:dyDescent="0.25">
      <c r="B4257" s="828" t="s">
        <v>8</v>
      </c>
      <c r="C4257" s="955">
        <v>1</v>
      </c>
      <c r="D4257" s="955">
        <v>1</v>
      </c>
      <c r="E4257" s="955">
        <v>0</v>
      </c>
      <c r="F4257" s="955">
        <v>0</v>
      </c>
    </row>
    <row r="4258" spans="2:6" ht="13.5" thickBot="1" x14ac:dyDescent="0.25">
      <c r="B4258" s="828" t="s">
        <v>14</v>
      </c>
      <c r="C4258" s="957">
        <v>84782</v>
      </c>
      <c r="D4258" s="957">
        <v>39040</v>
      </c>
      <c r="E4258" s="957">
        <v>0</v>
      </c>
      <c r="F4258" s="957">
        <v>0</v>
      </c>
    </row>
    <row r="4259" spans="2:6" ht="13.5" thickBot="1" x14ac:dyDescent="0.25">
      <c r="B4259" s="828" t="s">
        <v>20</v>
      </c>
      <c r="C4259" s="957">
        <f>C4258/C4257</f>
        <v>84782</v>
      </c>
      <c r="D4259" s="957">
        <f>D4258/D4257</f>
        <v>39040</v>
      </c>
      <c r="E4259" s="957" t="e">
        <f>E4258/E4257</f>
        <v>#DIV/0!</v>
      </c>
      <c r="F4259" s="957" t="e">
        <f>F4258/F4257</f>
        <v>#DIV/0!</v>
      </c>
    </row>
    <row r="4260" spans="2:6" ht="13.5" thickBot="1" x14ac:dyDescent="0.25">
      <c r="B4260" s="828" t="s">
        <v>15</v>
      </c>
      <c r="C4260" s="958" t="s">
        <v>19</v>
      </c>
      <c r="D4260" s="959">
        <f>D4257/C4257-1</f>
        <v>0</v>
      </c>
      <c r="E4260" s="959">
        <f t="shared" ref="E4260:F4262" si="161">E4257/D4257-1</f>
        <v>-1</v>
      </c>
      <c r="F4260" s="959" t="e">
        <f t="shared" si="161"/>
        <v>#DIV/0!</v>
      </c>
    </row>
    <row r="4261" spans="2:6" ht="13.5" thickBot="1" x14ac:dyDescent="0.25">
      <c r="B4261" s="828" t="s">
        <v>16</v>
      </c>
      <c r="C4261" s="958" t="s">
        <v>19</v>
      </c>
      <c r="D4261" s="959">
        <f>D4258/C4258-1</f>
        <v>-0.53952489915312207</v>
      </c>
      <c r="E4261" s="959">
        <f t="shared" si="161"/>
        <v>-1</v>
      </c>
      <c r="F4261" s="959" t="e">
        <f t="shared" si="161"/>
        <v>#DIV/0!</v>
      </c>
    </row>
    <row r="4262" spans="2:6" ht="13.5" thickBot="1" x14ac:dyDescent="0.25">
      <c r="B4262" s="828" t="s">
        <v>17</v>
      </c>
      <c r="C4262" s="958" t="s">
        <v>19</v>
      </c>
      <c r="D4262" s="959">
        <f>D4259/C4259-1</f>
        <v>-0.53952489915312207</v>
      </c>
      <c r="E4262" s="959" t="e">
        <f t="shared" si="161"/>
        <v>#DIV/0!</v>
      </c>
      <c r="F4262" s="959" t="e">
        <f t="shared" si="161"/>
        <v>#DIV/0!</v>
      </c>
    </row>
    <row r="4263" spans="2:6" ht="13.5" thickBot="1" x14ac:dyDescent="0.25">
      <c r="B4263" s="1247" t="s">
        <v>1763</v>
      </c>
      <c r="C4263" s="1248"/>
      <c r="D4263" s="1248"/>
      <c r="E4263" s="1248"/>
      <c r="F4263" s="1249"/>
    </row>
    <row r="4264" spans="2:6" x14ac:dyDescent="0.2">
      <c r="B4264" s="1236"/>
      <c r="C4264" s="836">
        <v>2019</v>
      </c>
      <c r="D4264" s="836">
        <v>2020</v>
      </c>
      <c r="E4264" s="836">
        <v>2021</v>
      </c>
      <c r="F4264" s="836">
        <v>2022</v>
      </c>
    </row>
    <row r="4265" spans="2:6" ht="13.5" thickBot="1" x14ac:dyDescent="0.25">
      <c r="B4265" s="1237"/>
      <c r="C4265" s="837" t="s">
        <v>5</v>
      </c>
      <c r="D4265" s="837" t="s">
        <v>6</v>
      </c>
      <c r="E4265" s="837" t="s">
        <v>6</v>
      </c>
      <c r="F4265" s="837" t="s">
        <v>6</v>
      </c>
    </row>
    <row r="4266" spans="2:6" ht="13.5" thickBot="1" x14ac:dyDescent="0.25">
      <c r="B4266" s="843" t="s">
        <v>59</v>
      </c>
      <c r="C4266" s="960"/>
      <c r="D4266" s="960"/>
      <c r="E4266" s="960"/>
      <c r="F4266" s="960"/>
    </row>
    <row r="4267" spans="2:6" ht="13.5" thickBot="1" x14ac:dyDescent="0.25">
      <c r="B4267" s="845" t="s">
        <v>28</v>
      </c>
      <c r="C4267" s="960"/>
      <c r="D4267" s="960"/>
      <c r="E4267" s="960"/>
      <c r="F4267" s="960"/>
    </row>
    <row r="4268" spans="2:6" ht="13.5" thickBot="1" x14ac:dyDescent="0.25">
      <c r="B4268" s="845" t="s">
        <v>60</v>
      </c>
      <c r="C4268" s="960"/>
      <c r="D4268" s="960"/>
      <c r="E4268" s="960"/>
      <c r="F4268" s="960"/>
    </row>
    <row r="4269" spans="2:6" ht="13.5" thickBot="1" x14ac:dyDescent="0.25">
      <c r="B4269" s="845" t="s">
        <v>42</v>
      </c>
      <c r="C4269" s="960"/>
      <c r="D4269" s="960"/>
      <c r="E4269" s="960"/>
      <c r="F4269" s="960"/>
    </row>
    <row r="4270" spans="2:6" ht="13.5" thickBot="1" x14ac:dyDescent="0.25">
      <c r="B4270" s="845" t="s">
        <v>43</v>
      </c>
      <c r="C4270" s="960"/>
      <c r="D4270" s="960"/>
      <c r="E4270" s="960"/>
      <c r="F4270" s="960"/>
    </row>
    <row r="4271" spans="2:6" ht="13.5" thickBot="1" x14ac:dyDescent="0.25">
      <c r="B4271" s="843" t="s">
        <v>61</v>
      </c>
      <c r="C4271" s="960">
        <f>SUM(C4272:C4275)</f>
        <v>84782</v>
      </c>
      <c r="D4271" s="960">
        <f>SUM(D4272:D4275)</f>
        <v>39040</v>
      </c>
      <c r="E4271" s="960">
        <f>SUM(E4272:E4275)</f>
        <v>0</v>
      </c>
      <c r="F4271" s="960">
        <f>SUM(F4272:F4275)</f>
        <v>0</v>
      </c>
    </row>
    <row r="4272" spans="2:6" ht="13.5" thickBot="1" x14ac:dyDescent="0.25">
      <c r="B4272" s="845" t="s">
        <v>28</v>
      </c>
      <c r="C4272" s="960"/>
      <c r="D4272" s="960"/>
      <c r="E4272" s="960"/>
      <c r="F4272" s="960"/>
    </row>
    <row r="4273" spans="2:6" ht="13.5" thickBot="1" x14ac:dyDescent="0.25">
      <c r="B4273" s="845" t="s">
        <v>60</v>
      </c>
      <c r="C4273" s="962">
        <v>84782</v>
      </c>
      <c r="D4273" s="960">
        <v>39040</v>
      </c>
      <c r="E4273" s="960">
        <v>0</v>
      </c>
      <c r="F4273" s="960">
        <v>0</v>
      </c>
    </row>
    <row r="4274" spans="2:6" ht="13.5" thickBot="1" x14ac:dyDescent="0.25">
      <c r="B4274" s="845" t="s">
        <v>42</v>
      </c>
      <c r="C4274" s="962"/>
      <c r="D4274" s="960"/>
      <c r="E4274" s="960"/>
      <c r="F4274" s="960"/>
    </row>
    <row r="4275" spans="2:6" ht="13.5" thickBot="1" x14ac:dyDescent="0.25">
      <c r="B4275" s="845" t="s">
        <v>43</v>
      </c>
      <c r="C4275" s="962"/>
      <c r="D4275" s="960"/>
      <c r="E4275" s="960"/>
      <c r="F4275" s="960"/>
    </row>
    <row r="4276" spans="2:6" ht="13.5" thickBot="1" x14ac:dyDescent="0.25">
      <c r="B4276" s="923" t="s">
        <v>183</v>
      </c>
      <c r="C4276" s="961">
        <f>C4273+C4266</f>
        <v>84782</v>
      </c>
      <c r="D4276" s="962">
        <f>D4273+D4266</f>
        <v>39040</v>
      </c>
      <c r="E4276" s="962">
        <f>E4273+E4266</f>
        <v>0</v>
      </c>
      <c r="F4276" s="962">
        <f>F4273+F4266</f>
        <v>0</v>
      </c>
    </row>
    <row r="4277" spans="2:6" ht="13.5" thickBot="1" x14ac:dyDescent="0.25">
      <c r="B4277" s="954" t="s">
        <v>978</v>
      </c>
      <c r="C4277" s="1346" t="s">
        <v>2309</v>
      </c>
      <c r="D4277" s="1287"/>
      <c r="E4277" s="1287"/>
      <c r="F4277" s="1315"/>
    </row>
    <row r="4278" spans="2:6" ht="13.5" thickBot="1" x14ac:dyDescent="0.25">
      <c r="B4278" s="869" t="s">
        <v>192</v>
      </c>
      <c r="C4278" s="1230" t="s">
        <v>2307</v>
      </c>
      <c r="D4278" s="1231"/>
      <c r="E4278" s="1231"/>
      <c r="F4278" s="1232"/>
    </row>
    <row r="4279" spans="2:6" ht="17.25" customHeight="1" thickBot="1" x14ac:dyDescent="0.25">
      <c r="B4279" s="828" t="s">
        <v>9</v>
      </c>
      <c r="C4279" s="1230" t="s">
        <v>2308</v>
      </c>
      <c r="D4279" s="1231"/>
      <c r="E4279" s="1231"/>
      <c r="F4279" s="1232"/>
    </row>
    <row r="4280" spans="2:6" ht="13.5" thickBot="1" x14ac:dyDescent="0.25">
      <c r="B4280" s="828" t="s">
        <v>13</v>
      </c>
      <c r="C4280" s="1244" t="s">
        <v>67</v>
      </c>
      <c r="D4280" s="1245"/>
      <c r="E4280" s="1245"/>
      <c r="F4280" s="1246"/>
    </row>
    <row r="4281" spans="2:6" x14ac:dyDescent="0.2">
      <c r="B4281" s="1236"/>
      <c r="C4281" s="836">
        <v>2019</v>
      </c>
      <c r="D4281" s="836">
        <v>2020</v>
      </c>
      <c r="E4281" s="836">
        <v>2021</v>
      </c>
      <c r="F4281" s="836">
        <v>2022</v>
      </c>
    </row>
    <row r="4282" spans="2:6" ht="13.5" thickBot="1" x14ac:dyDescent="0.25">
      <c r="B4282" s="1237"/>
      <c r="C4282" s="837" t="s">
        <v>5</v>
      </c>
      <c r="D4282" s="837" t="s">
        <v>6</v>
      </c>
      <c r="E4282" s="837" t="s">
        <v>6</v>
      </c>
      <c r="F4282" s="837" t="s">
        <v>6</v>
      </c>
    </row>
    <row r="4283" spans="2:6" ht="13.5" thickBot="1" x14ac:dyDescent="0.25">
      <c r="B4283" s="828" t="s">
        <v>8</v>
      </c>
      <c r="C4283" s="955">
        <v>1</v>
      </c>
      <c r="D4283" s="955">
        <v>1</v>
      </c>
      <c r="E4283" s="955">
        <v>0</v>
      </c>
      <c r="F4283" s="955">
        <v>0</v>
      </c>
    </row>
    <row r="4284" spans="2:6" ht="13.5" thickBot="1" x14ac:dyDescent="0.25">
      <c r="B4284" s="828" t="s">
        <v>14</v>
      </c>
      <c r="C4284" s="957">
        <v>43877</v>
      </c>
      <c r="D4284" s="957">
        <v>27112</v>
      </c>
      <c r="E4284" s="957">
        <v>0</v>
      </c>
      <c r="F4284" s="957">
        <v>0</v>
      </c>
    </row>
    <row r="4285" spans="2:6" ht="13.5" thickBot="1" x14ac:dyDescent="0.25">
      <c r="B4285" s="828" t="s">
        <v>20</v>
      </c>
      <c r="C4285" s="957">
        <f>C4284/C4283</f>
        <v>43877</v>
      </c>
      <c r="D4285" s="957">
        <f>D4284/D4283</f>
        <v>27112</v>
      </c>
      <c r="E4285" s="957" t="e">
        <f>E4284/E4283</f>
        <v>#DIV/0!</v>
      </c>
      <c r="F4285" s="957" t="e">
        <f>F4284/F4283</f>
        <v>#DIV/0!</v>
      </c>
    </row>
    <row r="4286" spans="2:6" ht="13.5" thickBot="1" x14ac:dyDescent="0.25">
      <c r="B4286" s="828" t="s">
        <v>15</v>
      </c>
      <c r="C4286" s="958" t="s">
        <v>19</v>
      </c>
      <c r="D4286" s="959">
        <f>D4283/C4283-1</f>
        <v>0</v>
      </c>
      <c r="E4286" s="959">
        <f t="shared" ref="E4286:F4288" si="162">E4283/D4283-1</f>
        <v>-1</v>
      </c>
      <c r="F4286" s="959" t="e">
        <f t="shared" si="162"/>
        <v>#DIV/0!</v>
      </c>
    </row>
    <row r="4287" spans="2:6" ht="13.5" thickBot="1" x14ac:dyDescent="0.25">
      <c r="B4287" s="828" t="s">
        <v>16</v>
      </c>
      <c r="C4287" s="958" t="s">
        <v>19</v>
      </c>
      <c r="D4287" s="959">
        <f>D4284/C4284-1</f>
        <v>-0.38209084486177269</v>
      </c>
      <c r="E4287" s="959">
        <f t="shared" si="162"/>
        <v>-1</v>
      </c>
      <c r="F4287" s="959" t="e">
        <f t="shared" si="162"/>
        <v>#DIV/0!</v>
      </c>
    </row>
    <row r="4288" spans="2:6" ht="13.5" thickBot="1" x14ac:dyDescent="0.25">
      <c r="B4288" s="828" t="s">
        <v>17</v>
      </c>
      <c r="C4288" s="958" t="s">
        <v>19</v>
      </c>
      <c r="D4288" s="959">
        <f>D4285/C4285-1</f>
        <v>-0.38209084486177269</v>
      </c>
      <c r="E4288" s="959" t="e">
        <f t="shared" si="162"/>
        <v>#DIV/0!</v>
      </c>
      <c r="F4288" s="959" t="e">
        <f t="shared" si="162"/>
        <v>#DIV/0!</v>
      </c>
    </row>
    <row r="4289" spans="2:6" ht="13.5" thickBot="1" x14ac:dyDescent="0.25">
      <c r="B4289" s="1247" t="s">
        <v>1766</v>
      </c>
      <c r="C4289" s="1248"/>
      <c r="D4289" s="1248"/>
      <c r="E4289" s="1248"/>
      <c r="F4289" s="1249"/>
    </row>
    <row r="4290" spans="2:6" x14ac:dyDescent="0.2">
      <c r="B4290" s="1236"/>
      <c r="C4290" s="836">
        <v>2019</v>
      </c>
      <c r="D4290" s="836">
        <v>2020</v>
      </c>
      <c r="E4290" s="836">
        <v>2021</v>
      </c>
      <c r="F4290" s="836">
        <v>2022</v>
      </c>
    </row>
    <row r="4291" spans="2:6" ht="13.5" thickBot="1" x14ac:dyDescent="0.25">
      <c r="B4291" s="1237"/>
      <c r="C4291" s="837" t="s">
        <v>5</v>
      </c>
      <c r="D4291" s="837" t="s">
        <v>6</v>
      </c>
      <c r="E4291" s="837" t="s">
        <v>6</v>
      </c>
      <c r="F4291" s="837" t="s">
        <v>6</v>
      </c>
    </row>
    <row r="4292" spans="2:6" ht="13.5" thickBot="1" x14ac:dyDescent="0.25">
      <c r="B4292" s="843" t="s">
        <v>59</v>
      </c>
      <c r="C4292" s="960"/>
      <c r="D4292" s="960"/>
      <c r="E4292" s="960"/>
      <c r="F4292" s="960"/>
    </row>
    <row r="4293" spans="2:6" ht="13.5" thickBot="1" x14ac:dyDescent="0.25">
      <c r="B4293" s="845" t="s">
        <v>28</v>
      </c>
      <c r="C4293" s="960"/>
      <c r="D4293" s="960"/>
      <c r="E4293" s="960"/>
      <c r="F4293" s="960"/>
    </row>
    <row r="4294" spans="2:6" ht="13.5" thickBot="1" x14ac:dyDescent="0.25">
      <c r="B4294" s="845" t="s">
        <v>60</v>
      </c>
      <c r="C4294" s="960"/>
      <c r="D4294" s="960"/>
      <c r="E4294" s="960"/>
      <c r="F4294" s="960"/>
    </row>
    <row r="4295" spans="2:6" ht="13.5" thickBot="1" x14ac:dyDescent="0.25">
      <c r="B4295" s="845" t="s">
        <v>42</v>
      </c>
      <c r="C4295" s="960"/>
      <c r="D4295" s="960"/>
      <c r="E4295" s="960"/>
      <c r="F4295" s="960"/>
    </row>
    <row r="4296" spans="2:6" ht="13.5" thickBot="1" x14ac:dyDescent="0.25">
      <c r="B4296" s="845" t="s">
        <v>43</v>
      </c>
      <c r="C4296" s="960"/>
      <c r="D4296" s="960"/>
      <c r="E4296" s="960"/>
      <c r="F4296" s="960"/>
    </row>
    <row r="4297" spans="2:6" ht="13.5" thickBot="1" x14ac:dyDescent="0.25">
      <c r="B4297" s="843" t="s">
        <v>61</v>
      </c>
      <c r="C4297" s="960">
        <f>SUM(C4298:C4301)</f>
        <v>43877</v>
      </c>
      <c r="D4297" s="960">
        <f>SUM(D4298:D4301)</f>
        <v>27112</v>
      </c>
      <c r="E4297" s="960">
        <f>SUM(E4298:E4301)</f>
        <v>0</v>
      </c>
      <c r="F4297" s="960">
        <f>SUM(F4298:F4301)</f>
        <v>0</v>
      </c>
    </row>
    <row r="4298" spans="2:6" ht="13.5" thickBot="1" x14ac:dyDescent="0.25">
      <c r="B4298" s="845" t="s">
        <v>28</v>
      </c>
      <c r="C4298" s="960"/>
      <c r="D4298" s="960"/>
      <c r="E4298" s="960"/>
      <c r="F4298" s="960"/>
    </row>
    <row r="4299" spans="2:6" ht="13.5" thickBot="1" x14ac:dyDescent="0.25">
      <c r="B4299" s="845" t="s">
        <v>60</v>
      </c>
      <c r="C4299" s="960"/>
      <c r="D4299" s="960"/>
      <c r="E4299" s="960"/>
      <c r="F4299" s="960"/>
    </row>
    <row r="4300" spans="2:6" ht="13.5" thickBot="1" x14ac:dyDescent="0.25">
      <c r="B4300" s="845" t="s">
        <v>42</v>
      </c>
      <c r="C4300" s="962">
        <v>43877</v>
      </c>
      <c r="D4300" s="957">
        <v>27112</v>
      </c>
      <c r="E4300" s="957">
        <v>0</v>
      </c>
      <c r="F4300" s="957">
        <v>0</v>
      </c>
    </row>
    <row r="4301" spans="2:6" ht="13.5" thickBot="1" x14ac:dyDescent="0.25">
      <c r="B4301" s="845" t="s">
        <v>43</v>
      </c>
      <c r="C4301" s="962"/>
      <c r="D4301" s="960"/>
      <c r="E4301" s="960"/>
      <c r="F4301" s="960"/>
    </row>
    <row r="4302" spans="2:6" ht="13.5" thickBot="1" x14ac:dyDescent="0.25">
      <c r="B4302" s="923" t="s">
        <v>193</v>
      </c>
      <c r="C4302" s="961">
        <f>C4300+C4292</f>
        <v>43877</v>
      </c>
      <c r="D4302" s="962">
        <f>D4300+D4292</f>
        <v>27112</v>
      </c>
      <c r="E4302" s="962">
        <f>E4300+E4292</f>
        <v>0</v>
      </c>
      <c r="F4302" s="962">
        <f>F4300+F4292</f>
        <v>0</v>
      </c>
    </row>
    <row r="4303" spans="2:6" ht="33" customHeight="1" thickBot="1" x14ac:dyDescent="0.25">
      <c r="B4303" s="954" t="s">
        <v>978</v>
      </c>
      <c r="C4303" s="1346" t="s">
        <v>2310</v>
      </c>
      <c r="D4303" s="1351"/>
      <c r="E4303" s="1351"/>
      <c r="F4303" s="1352"/>
    </row>
    <row r="4304" spans="2:6" ht="13.5" thickBot="1" x14ac:dyDescent="0.25">
      <c r="B4304" s="835" t="s">
        <v>194</v>
      </c>
      <c r="C4304" s="1250" t="s">
        <v>2307</v>
      </c>
      <c r="D4304" s="1238"/>
      <c r="E4304" s="1238"/>
      <c r="F4304" s="1260"/>
    </row>
    <row r="4305" spans="2:6" ht="13.5" thickBot="1" x14ac:dyDescent="0.25">
      <c r="B4305" s="828" t="s">
        <v>9</v>
      </c>
      <c r="C4305" s="1230" t="s">
        <v>2311</v>
      </c>
      <c r="D4305" s="1231"/>
      <c r="E4305" s="1231"/>
      <c r="F4305" s="1232"/>
    </row>
    <row r="4306" spans="2:6" ht="13.5" thickBot="1" x14ac:dyDescent="0.25">
      <c r="B4306" s="828" t="s">
        <v>13</v>
      </c>
      <c r="C4306" s="1244" t="s">
        <v>67</v>
      </c>
      <c r="D4306" s="1245"/>
      <c r="E4306" s="1245"/>
      <c r="F4306" s="1246"/>
    </row>
    <row r="4307" spans="2:6" x14ac:dyDescent="0.2">
      <c r="B4307" s="1236"/>
      <c r="C4307" s="836">
        <v>2019</v>
      </c>
      <c r="D4307" s="836">
        <v>2020</v>
      </c>
      <c r="E4307" s="836">
        <v>2021</v>
      </c>
      <c r="F4307" s="836">
        <v>2022</v>
      </c>
    </row>
    <row r="4308" spans="2:6" ht="13.5" thickBot="1" x14ac:dyDescent="0.25">
      <c r="B4308" s="1237"/>
      <c r="C4308" s="837" t="s">
        <v>5</v>
      </c>
      <c r="D4308" s="837" t="s">
        <v>6</v>
      </c>
      <c r="E4308" s="837" t="s">
        <v>6</v>
      </c>
      <c r="F4308" s="837" t="s">
        <v>6</v>
      </c>
    </row>
    <row r="4309" spans="2:6" ht="13.5" thickBot="1" x14ac:dyDescent="0.25">
      <c r="B4309" s="828" t="s">
        <v>8</v>
      </c>
      <c r="C4309" s="955">
        <v>1</v>
      </c>
      <c r="D4309" s="955">
        <v>1</v>
      </c>
      <c r="E4309" s="955">
        <v>0</v>
      </c>
      <c r="F4309" s="955">
        <v>0</v>
      </c>
    </row>
    <row r="4310" spans="2:6" ht="13.5" thickBot="1" x14ac:dyDescent="0.25">
      <c r="B4310" s="828" t="s">
        <v>14</v>
      </c>
      <c r="C4310" s="957">
        <v>18732</v>
      </c>
      <c r="D4310" s="957">
        <v>13230</v>
      </c>
      <c r="E4310" s="957">
        <v>0</v>
      </c>
      <c r="F4310" s="957">
        <v>0</v>
      </c>
    </row>
    <row r="4311" spans="2:6" ht="13.5" thickBot="1" x14ac:dyDescent="0.25">
      <c r="B4311" s="828" t="s">
        <v>20</v>
      </c>
      <c r="C4311" s="957">
        <f>C4310/C4309</f>
        <v>18732</v>
      </c>
      <c r="D4311" s="957">
        <f>D4310/D4309</f>
        <v>13230</v>
      </c>
      <c r="E4311" s="957" t="e">
        <f>E4310/E4309</f>
        <v>#DIV/0!</v>
      </c>
      <c r="F4311" s="957" t="e">
        <f>F4310/F4309</f>
        <v>#DIV/0!</v>
      </c>
    </row>
    <row r="4312" spans="2:6" ht="13.5" thickBot="1" x14ac:dyDescent="0.25">
      <c r="B4312" s="828" t="s">
        <v>15</v>
      </c>
      <c r="C4312" s="958" t="s">
        <v>19</v>
      </c>
      <c r="D4312" s="959">
        <f>D4309/C4309-1</f>
        <v>0</v>
      </c>
      <c r="E4312" s="959">
        <f t="shared" ref="E4312:F4314" si="163">E4309/D4309-1</f>
        <v>-1</v>
      </c>
      <c r="F4312" s="959" t="e">
        <f t="shared" si="163"/>
        <v>#DIV/0!</v>
      </c>
    </row>
    <row r="4313" spans="2:6" ht="13.5" thickBot="1" x14ac:dyDescent="0.25">
      <c r="B4313" s="828" t="s">
        <v>16</v>
      </c>
      <c r="C4313" s="958" t="s">
        <v>19</v>
      </c>
      <c r="D4313" s="959">
        <f>D4310/C4310-1</f>
        <v>-0.29372197309417036</v>
      </c>
      <c r="E4313" s="959">
        <f t="shared" si="163"/>
        <v>-1</v>
      </c>
      <c r="F4313" s="959" t="e">
        <f t="shared" si="163"/>
        <v>#DIV/0!</v>
      </c>
    </row>
    <row r="4314" spans="2:6" ht="13.5" thickBot="1" x14ac:dyDescent="0.25">
      <c r="B4314" s="828" t="s">
        <v>17</v>
      </c>
      <c r="C4314" s="958" t="s">
        <v>19</v>
      </c>
      <c r="D4314" s="959">
        <f>D4311/C4311-1</f>
        <v>-0.29372197309417036</v>
      </c>
      <c r="E4314" s="959" t="e">
        <f t="shared" si="163"/>
        <v>#DIV/0!</v>
      </c>
      <c r="F4314" s="959" t="e">
        <f t="shared" si="163"/>
        <v>#DIV/0!</v>
      </c>
    </row>
    <row r="4315" spans="2:6" ht="13.5" thickBot="1" x14ac:dyDescent="0.25">
      <c r="B4315" s="1247" t="s">
        <v>1770</v>
      </c>
      <c r="C4315" s="1248"/>
      <c r="D4315" s="1248"/>
      <c r="E4315" s="1248"/>
      <c r="F4315" s="1249"/>
    </row>
    <row r="4316" spans="2:6" x14ac:dyDescent="0.2">
      <c r="B4316" s="1236"/>
      <c r="C4316" s="836">
        <v>2019</v>
      </c>
      <c r="D4316" s="836">
        <v>2020</v>
      </c>
      <c r="E4316" s="836">
        <v>2021</v>
      </c>
      <c r="F4316" s="836">
        <v>2022</v>
      </c>
    </row>
    <row r="4317" spans="2:6" ht="13.5" thickBot="1" x14ac:dyDescent="0.25">
      <c r="B4317" s="1237"/>
      <c r="C4317" s="837" t="s">
        <v>5</v>
      </c>
      <c r="D4317" s="837" t="s">
        <v>6</v>
      </c>
      <c r="E4317" s="837" t="s">
        <v>6</v>
      </c>
      <c r="F4317" s="837" t="s">
        <v>6</v>
      </c>
    </row>
    <row r="4318" spans="2:6" ht="13.5" thickBot="1" x14ac:dyDescent="0.25">
      <c r="B4318" s="843" t="s">
        <v>59</v>
      </c>
      <c r="C4318" s="960"/>
      <c r="D4318" s="960"/>
      <c r="E4318" s="960"/>
      <c r="F4318" s="960"/>
    </row>
    <row r="4319" spans="2:6" ht="13.5" thickBot="1" x14ac:dyDescent="0.25">
      <c r="B4319" s="845" t="s">
        <v>28</v>
      </c>
      <c r="C4319" s="960"/>
      <c r="D4319" s="960"/>
      <c r="E4319" s="960"/>
      <c r="F4319" s="960"/>
    </row>
    <row r="4320" spans="2:6" ht="13.5" thickBot="1" x14ac:dyDescent="0.25">
      <c r="B4320" s="845" t="s">
        <v>60</v>
      </c>
      <c r="C4320" s="960"/>
      <c r="D4320" s="960"/>
      <c r="E4320" s="960"/>
      <c r="F4320" s="960"/>
    </row>
    <row r="4321" spans="2:6" ht="13.5" thickBot="1" x14ac:dyDescent="0.25">
      <c r="B4321" s="845" t="s">
        <v>42</v>
      </c>
      <c r="C4321" s="960"/>
      <c r="D4321" s="960"/>
      <c r="E4321" s="960"/>
      <c r="F4321" s="960"/>
    </row>
    <row r="4322" spans="2:6" ht="13.5" thickBot="1" x14ac:dyDescent="0.25">
      <c r="B4322" s="845" t="s">
        <v>43</v>
      </c>
      <c r="C4322" s="960"/>
      <c r="D4322" s="960"/>
      <c r="E4322" s="960"/>
      <c r="F4322" s="960"/>
    </row>
    <row r="4323" spans="2:6" ht="13.5" thickBot="1" x14ac:dyDescent="0.25">
      <c r="B4323" s="843" t="s">
        <v>61</v>
      </c>
      <c r="C4323" s="960">
        <f>SUM(C4324:C4327)</f>
        <v>18732</v>
      </c>
      <c r="D4323" s="960">
        <f>SUM(D4324:D4327)</f>
        <v>13230</v>
      </c>
      <c r="E4323" s="960">
        <f>SUM(E4324:E4327)</f>
        <v>0</v>
      </c>
      <c r="F4323" s="960">
        <f>SUM(F4324:F4327)</f>
        <v>0</v>
      </c>
    </row>
    <row r="4324" spans="2:6" ht="13.5" thickBot="1" x14ac:dyDescent="0.25">
      <c r="B4324" s="845" t="s">
        <v>28</v>
      </c>
      <c r="C4324" s="960"/>
      <c r="D4324" s="960"/>
      <c r="E4324" s="960"/>
      <c r="F4324" s="960"/>
    </row>
    <row r="4325" spans="2:6" ht="13.5" thickBot="1" x14ac:dyDescent="0.25">
      <c r="B4325" s="845" t="s">
        <v>60</v>
      </c>
      <c r="C4325" s="960"/>
      <c r="D4325" s="960"/>
      <c r="E4325" s="960"/>
      <c r="F4325" s="960"/>
    </row>
    <row r="4326" spans="2:6" ht="13.5" thickBot="1" x14ac:dyDescent="0.25">
      <c r="B4326" s="845" t="s">
        <v>42</v>
      </c>
      <c r="C4326" s="960"/>
      <c r="D4326" s="960"/>
      <c r="E4326" s="960"/>
      <c r="F4326" s="960"/>
    </row>
    <row r="4327" spans="2:6" ht="13.5" thickBot="1" x14ac:dyDescent="0.25">
      <c r="B4327" s="845" t="s">
        <v>43</v>
      </c>
      <c r="C4327" s="962">
        <v>18732</v>
      </c>
      <c r="D4327" s="957">
        <v>13230</v>
      </c>
      <c r="E4327" s="957">
        <v>0</v>
      </c>
      <c r="F4327" s="957">
        <v>0</v>
      </c>
    </row>
    <row r="4328" spans="2:6" ht="13.5" thickBot="1" x14ac:dyDescent="0.25">
      <c r="B4328" s="923" t="s">
        <v>195</v>
      </c>
      <c r="C4328" s="961">
        <f>C4327+C4318</f>
        <v>18732</v>
      </c>
      <c r="D4328" s="962">
        <f>D4327+D4318</f>
        <v>13230</v>
      </c>
      <c r="E4328" s="962">
        <f>E4327+E4318</f>
        <v>0</v>
      </c>
      <c r="F4328" s="962">
        <f>F4327+F4318</f>
        <v>0</v>
      </c>
    </row>
    <row r="4329" spans="2:6" ht="27.75" customHeight="1" thickBot="1" x14ac:dyDescent="0.25">
      <c r="B4329" s="954" t="s">
        <v>978</v>
      </c>
      <c r="C4329" s="1346" t="s">
        <v>2312</v>
      </c>
      <c r="D4329" s="1351"/>
      <c r="E4329" s="1351"/>
      <c r="F4329" s="1352"/>
    </row>
    <row r="4330" spans="2:6" ht="13.5" thickBot="1" x14ac:dyDescent="0.25">
      <c r="B4330" s="835" t="s">
        <v>196</v>
      </c>
      <c r="C4330" s="1250" t="s">
        <v>2313</v>
      </c>
      <c r="D4330" s="1238"/>
      <c r="E4330" s="1238"/>
      <c r="F4330" s="1260"/>
    </row>
    <row r="4331" spans="2:6" ht="13.5" thickBot="1" x14ac:dyDescent="0.25">
      <c r="B4331" s="828" t="s">
        <v>9</v>
      </c>
      <c r="C4331" s="1230" t="s">
        <v>2314</v>
      </c>
      <c r="D4331" s="1231"/>
      <c r="E4331" s="1231"/>
      <c r="F4331" s="1232"/>
    </row>
    <row r="4332" spans="2:6" ht="13.5" thickBot="1" x14ac:dyDescent="0.25">
      <c r="B4332" s="828" t="s">
        <v>13</v>
      </c>
      <c r="C4332" s="1244" t="s">
        <v>67</v>
      </c>
      <c r="D4332" s="1245"/>
      <c r="E4332" s="1245"/>
      <c r="F4332" s="1246"/>
    </row>
    <row r="4333" spans="2:6" x14ac:dyDescent="0.2">
      <c r="B4333" s="1236"/>
      <c r="C4333" s="836">
        <v>2019</v>
      </c>
      <c r="D4333" s="836">
        <v>2020</v>
      </c>
      <c r="E4333" s="836">
        <v>2021</v>
      </c>
      <c r="F4333" s="836">
        <v>2022</v>
      </c>
    </row>
    <row r="4334" spans="2:6" ht="13.5" thickBot="1" x14ac:dyDescent="0.25">
      <c r="B4334" s="1237"/>
      <c r="C4334" s="837" t="s">
        <v>5</v>
      </c>
      <c r="D4334" s="837" t="s">
        <v>6</v>
      </c>
      <c r="E4334" s="837" t="s">
        <v>6</v>
      </c>
      <c r="F4334" s="837" t="s">
        <v>6</v>
      </c>
    </row>
    <row r="4335" spans="2:6" ht="13.5" thickBot="1" x14ac:dyDescent="0.25">
      <c r="B4335" s="828" t="s">
        <v>8</v>
      </c>
      <c r="C4335" s="955">
        <v>1</v>
      </c>
      <c r="D4335" s="955">
        <v>1</v>
      </c>
      <c r="E4335" s="955">
        <v>0</v>
      </c>
      <c r="F4335" s="955">
        <v>0</v>
      </c>
    </row>
    <row r="4336" spans="2:6" ht="13.5" thickBot="1" x14ac:dyDescent="0.25">
      <c r="B4336" s="828" t="s">
        <v>14</v>
      </c>
      <c r="C4336" s="957">
        <v>27699</v>
      </c>
      <c r="D4336" s="957">
        <v>30369</v>
      </c>
      <c r="E4336" s="957">
        <v>0</v>
      </c>
      <c r="F4336" s="957">
        <v>0</v>
      </c>
    </row>
    <row r="4337" spans="2:6" ht="13.5" thickBot="1" x14ac:dyDescent="0.25">
      <c r="B4337" s="828" t="s">
        <v>20</v>
      </c>
      <c r="C4337" s="957">
        <f>C4336/C4335</f>
        <v>27699</v>
      </c>
      <c r="D4337" s="957">
        <f>D4336/D4335</f>
        <v>30369</v>
      </c>
      <c r="E4337" s="957" t="e">
        <f>E4336/E4335</f>
        <v>#DIV/0!</v>
      </c>
      <c r="F4337" s="957" t="e">
        <f>F4336/F4335</f>
        <v>#DIV/0!</v>
      </c>
    </row>
    <row r="4338" spans="2:6" ht="13.5" thickBot="1" x14ac:dyDescent="0.25">
      <c r="B4338" s="828" t="s">
        <v>15</v>
      </c>
      <c r="C4338" s="958" t="s">
        <v>19</v>
      </c>
      <c r="D4338" s="959">
        <f>D4335/C4335-1</f>
        <v>0</v>
      </c>
      <c r="E4338" s="959">
        <f t="shared" ref="E4338:F4340" si="164">E4335/D4335-1</f>
        <v>-1</v>
      </c>
      <c r="F4338" s="959" t="e">
        <f t="shared" si="164"/>
        <v>#DIV/0!</v>
      </c>
    </row>
    <row r="4339" spans="2:6" ht="13.5" thickBot="1" x14ac:dyDescent="0.25">
      <c r="B4339" s="828" t="s">
        <v>16</v>
      </c>
      <c r="C4339" s="958" t="s">
        <v>19</v>
      </c>
      <c r="D4339" s="959">
        <f>D4336/C4336-1</f>
        <v>9.6393371601862787E-2</v>
      </c>
      <c r="E4339" s="959">
        <f t="shared" si="164"/>
        <v>-1</v>
      </c>
      <c r="F4339" s="959" t="e">
        <f t="shared" si="164"/>
        <v>#DIV/0!</v>
      </c>
    </row>
    <row r="4340" spans="2:6" ht="13.5" thickBot="1" x14ac:dyDescent="0.25">
      <c r="B4340" s="828" t="s">
        <v>17</v>
      </c>
      <c r="C4340" s="958" t="s">
        <v>19</v>
      </c>
      <c r="D4340" s="959">
        <f>D4337/C4337-1</f>
        <v>9.6393371601862787E-2</v>
      </c>
      <c r="E4340" s="959" t="e">
        <f t="shared" si="164"/>
        <v>#DIV/0!</v>
      </c>
      <c r="F4340" s="959" t="e">
        <f t="shared" si="164"/>
        <v>#DIV/0!</v>
      </c>
    </row>
    <row r="4341" spans="2:6" ht="13.5" thickBot="1" x14ac:dyDescent="0.25">
      <c r="B4341" s="1247" t="s">
        <v>1774</v>
      </c>
      <c r="C4341" s="1248"/>
      <c r="D4341" s="1248"/>
      <c r="E4341" s="1248"/>
      <c r="F4341" s="1249"/>
    </row>
    <row r="4342" spans="2:6" x14ac:dyDescent="0.2">
      <c r="B4342" s="1236"/>
      <c r="C4342" s="836">
        <v>2019</v>
      </c>
      <c r="D4342" s="836">
        <v>2020</v>
      </c>
      <c r="E4342" s="836">
        <v>2021</v>
      </c>
      <c r="F4342" s="836">
        <v>2022</v>
      </c>
    </row>
    <row r="4343" spans="2:6" ht="13.5" thickBot="1" x14ac:dyDescent="0.25">
      <c r="B4343" s="1237"/>
      <c r="C4343" s="837" t="s">
        <v>5</v>
      </c>
      <c r="D4343" s="837" t="s">
        <v>6</v>
      </c>
      <c r="E4343" s="837" t="s">
        <v>6</v>
      </c>
      <c r="F4343" s="837" t="s">
        <v>6</v>
      </c>
    </row>
    <row r="4344" spans="2:6" ht="13.5" thickBot="1" x14ac:dyDescent="0.25">
      <c r="B4344" s="843" t="s">
        <v>59</v>
      </c>
      <c r="C4344" s="960"/>
      <c r="D4344" s="960"/>
      <c r="E4344" s="960"/>
      <c r="F4344" s="960"/>
    </row>
    <row r="4345" spans="2:6" ht="13.5" thickBot="1" x14ac:dyDescent="0.25">
      <c r="B4345" s="845" t="s">
        <v>28</v>
      </c>
      <c r="C4345" s="960"/>
      <c r="D4345" s="960"/>
      <c r="E4345" s="960"/>
      <c r="F4345" s="960"/>
    </row>
    <row r="4346" spans="2:6" ht="13.5" thickBot="1" x14ac:dyDescent="0.25">
      <c r="B4346" s="845" t="s">
        <v>60</v>
      </c>
      <c r="C4346" s="960"/>
      <c r="D4346" s="960"/>
      <c r="E4346" s="960"/>
      <c r="F4346" s="960"/>
    </row>
    <row r="4347" spans="2:6" ht="13.5" thickBot="1" x14ac:dyDescent="0.25">
      <c r="B4347" s="845" t="s">
        <v>42</v>
      </c>
      <c r="C4347" s="960"/>
      <c r="D4347" s="960"/>
      <c r="E4347" s="960"/>
      <c r="F4347" s="960"/>
    </row>
    <row r="4348" spans="2:6" ht="13.5" thickBot="1" x14ac:dyDescent="0.25">
      <c r="B4348" s="845" t="s">
        <v>43</v>
      </c>
      <c r="C4348" s="960"/>
      <c r="D4348" s="960"/>
      <c r="E4348" s="960"/>
      <c r="F4348" s="960"/>
    </row>
    <row r="4349" spans="2:6" ht="13.5" thickBot="1" x14ac:dyDescent="0.25">
      <c r="B4349" s="843" t="s">
        <v>61</v>
      </c>
      <c r="C4349" s="960">
        <f>SUM(C4350:C4353)</f>
        <v>27699</v>
      </c>
      <c r="D4349" s="960">
        <f>SUM(D4350:D4353)</f>
        <v>30369</v>
      </c>
      <c r="E4349" s="960">
        <f>SUM(E4350:E4353)</f>
        <v>0</v>
      </c>
      <c r="F4349" s="960">
        <f>SUM(F4350:F4353)</f>
        <v>0</v>
      </c>
    </row>
    <row r="4350" spans="2:6" ht="13.5" thickBot="1" x14ac:dyDescent="0.25">
      <c r="B4350" s="845" t="s">
        <v>28</v>
      </c>
      <c r="C4350" s="960"/>
      <c r="D4350" s="960"/>
      <c r="E4350" s="960"/>
      <c r="F4350" s="960"/>
    </row>
    <row r="4351" spans="2:6" ht="13.5" thickBot="1" x14ac:dyDescent="0.25">
      <c r="B4351" s="845" t="s">
        <v>60</v>
      </c>
      <c r="C4351" s="960">
        <v>27699</v>
      </c>
      <c r="D4351" s="957">
        <v>30369</v>
      </c>
      <c r="E4351" s="957">
        <v>0</v>
      </c>
      <c r="F4351" s="957">
        <v>0</v>
      </c>
    </row>
    <row r="4352" spans="2:6" ht="13.5" thickBot="1" x14ac:dyDescent="0.25">
      <c r="B4352" s="845" t="s">
        <v>42</v>
      </c>
      <c r="C4352" s="962"/>
      <c r="D4352" s="963"/>
      <c r="E4352" s="963"/>
      <c r="F4352" s="963"/>
    </row>
    <row r="4353" spans="2:6" ht="13.5" thickBot="1" x14ac:dyDescent="0.25">
      <c r="B4353" s="845" t="s">
        <v>43</v>
      </c>
      <c r="C4353" s="962"/>
      <c r="D4353" s="963"/>
      <c r="E4353" s="963"/>
      <c r="F4353" s="963"/>
    </row>
    <row r="4354" spans="2:6" ht="13.5" thickBot="1" x14ac:dyDescent="0.25">
      <c r="B4354" s="923" t="s">
        <v>197</v>
      </c>
      <c r="C4354" s="961">
        <f>C4351+C4344</f>
        <v>27699</v>
      </c>
      <c r="D4354" s="962">
        <f>D4351+D4344</f>
        <v>30369</v>
      </c>
      <c r="E4354" s="962">
        <f>E4351+E4344</f>
        <v>0</v>
      </c>
      <c r="F4354" s="962">
        <f>F4351+F4344</f>
        <v>0</v>
      </c>
    </row>
    <row r="4355" spans="2:6" ht="38.25" customHeight="1" thickBot="1" x14ac:dyDescent="0.25">
      <c r="B4355" s="954" t="s">
        <v>978</v>
      </c>
      <c r="C4355" s="1346" t="s">
        <v>2315</v>
      </c>
      <c r="D4355" s="1287"/>
      <c r="E4355" s="1287"/>
      <c r="F4355" s="1315"/>
    </row>
    <row r="4356" spans="2:6" ht="13.5" thickBot="1" x14ac:dyDescent="0.25">
      <c r="B4356" s="835" t="s">
        <v>198</v>
      </c>
      <c r="C4356" s="1250" t="s">
        <v>2313</v>
      </c>
      <c r="D4356" s="1238"/>
      <c r="E4356" s="1238"/>
      <c r="F4356" s="1260"/>
    </row>
    <row r="4357" spans="2:6" ht="19.5" customHeight="1" thickBot="1" x14ac:dyDescent="0.25">
      <c r="B4357" s="828" t="s">
        <v>9</v>
      </c>
      <c r="C4357" s="1230" t="s">
        <v>2314</v>
      </c>
      <c r="D4357" s="1231"/>
      <c r="E4357" s="1231"/>
      <c r="F4357" s="1232"/>
    </row>
    <row r="4358" spans="2:6" ht="13.5" thickBot="1" x14ac:dyDescent="0.25">
      <c r="B4358" s="828" t="s">
        <v>13</v>
      </c>
      <c r="C4358" s="1244" t="s">
        <v>67</v>
      </c>
      <c r="D4358" s="1245"/>
      <c r="E4358" s="1245"/>
      <c r="F4358" s="1246"/>
    </row>
    <row r="4359" spans="2:6" x14ac:dyDescent="0.2">
      <c r="B4359" s="1236"/>
      <c r="C4359" s="836">
        <v>2019</v>
      </c>
      <c r="D4359" s="836">
        <v>2020</v>
      </c>
      <c r="E4359" s="836">
        <v>2021</v>
      </c>
      <c r="F4359" s="836">
        <v>2022</v>
      </c>
    </row>
    <row r="4360" spans="2:6" ht="13.5" thickBot="1" x14ac:dyDescent="0.25">
      <c r="B4360" s="1237"/>
      <c r="C4360" s="837" t="s">
        <v>5</v>
      </c>
      <c r="D4360" s="837" t="s">
        <v>6</v>
      </c>
      <c r="E4360" s="837" t="s">
        <v>6</v>
      </c>
      <c r="F4360" s="837" t="s">
        <v>6</v>
      </c>
    </row>
    <row r="4361" spans="2:6" ht="13.5" thickBot="1" x14ac:dyDescent="0.25">
      <c r="B4361" s="828" t="s">
        <v>8</v>
      </c>
      <c r="C4361" s="955">
        <v>1</v>
      </c>
      <c r="D4361" s="955">
        <v>1</v>
      </c>
      <c r="E4361" s="955">
        <v>0</v>
      </c>
      <c r="F4361" s="955">
        <v>0</v>
      </c>
    </row>
    <row r="4362" spans="2:6" ht="13.5" thickBot="1" x14ac:dyDescent="0.25">
      <c r="B4362" s="828" t="s">
        <v>14</v>
      </c>
      <c r="C4362" s="957">
        <v>19236</v>
      </c>
      <c r="D4362" s="957">
        <v>21090</v>
      </c>
      <c r="E4362" s="957">
        <v>0</v>
      </c>
      <c r="F4362" s="957">
        <v>0</v>
      </c>
    </row>
    <row r="4363" spans="2:6" ht="13.5" thickBot="1" x14ac:dyDescent="0.25">
      <c r="B4363" s="828" t="s">
        <v>20</v>
      </c>
      <c r="C4363" s="957">
        <f>C4362/C4361</f>
        <v>19236</v>
      </c>
      <c r="D4363" s="957">
        <f>D4362/D4361</f>
        <v>21090</v>
      </c>
      <c r="E4363" s="957" t="e">
        <f>E4362/E4361</f>
        <v>#DIV/0!</v>
      </c>
      <c r="F4363" s="957" t="e">
        <f>F4362/F4361</f>
        <v>#DIV/0!</v>
      </c>
    </row>
    <row r="4364" spans="2:6" ht="13.5" thickBot="1" x14ac:dyDescent="0.25">
      <c r="B4364" s="828" t="s">
        <v>15</v>
      </c>
      <c r="C4364" s="958" t="s">
        <v>19</v>
      </c>
      <c r="D4364" s="959">
        <f>D4361/C4361-1</f>
        <v>0</v>
      </c>
      <c r="E4364" s="959">
        <f t="shared" ref="E4364:F4366" si="165">E4361/D4361-1</f>
        <v>-1</v>
      </c>
      <c r="F4364" s="959" t="e">
        <f t="shared" si="165"/>
        <v>#DIV/0!</v>
      </c>
    </row>
    <row r="4365" spans="2:6" ht="13.5" thickBot="1" x14ac:dyDescent="0.25">
      <c r="B4365" s="828" t="s">
        <v>16</v>
      </c>
      <c r="C4365" s="958" t="s">
        <v>19</v>
      </c>
      <c r="D4365" s="959">
        <f>D4362/C4362-1</f>
        <v>9.6381784154709882E-2</v>
      </c>
      <c r="E4365" s="959">
        <f t="shared" si="165"/>
        <v>-1</v>
      </c>
      <c r="F4365" s="959" t="e">
        <f t="shared" si="165"/>
        <v>#DIV/0!</v>
      </c>
    </row>
    <row r="4366" spans="2:6" ht="13.5" thickBot="1" x14ac:dyDescent="0.25">
      <c r="B4366" s="828" t="s">
        <v>17</v>
      </c>
      <c r="C4366" s="958" t="s">
        <v>19</v>
      </c>
      <c r="D4366" s="959">
        <f>D4363/C4363-1</f>
        <v>9.6381784154709882E-2</v>
      </c>
      <c r="E4366" s="959" t="e">
        <f t="shared" si="165"/>
        <v>#DIV/0!</v>
      </c>
      <c r="F4366" s="959" t="e">
        <f t="shared" si="165"/>
        <v>#DIV/0!</v>
      </c>
    </row>
    <row r="4367" spans="2:6" ht="13.5" thickBot="1" x14ac:dyDescent="0.25">
      <c r="B4367" s="1247" t="s">
        <v>2316</v>
      </c>
      <c r="C4367" s="1248"/>
      <c r="D4367" s="1248"/>
      <c r="E4367" s="1248"/>
      <c r="F4367" s="1249"/>
    </row>
    <row r="4368" spans="2:6" x14ac:dyDescent="0.2">
      <c r="B4368" s="1236"/>
      <c r="C4368" s="836">
        <v>2019</v>
      </c>
      <c r="D4368" s="836">
        <v>2020</v>
      </c>
      <c r="E4368" s="836">
        <v>2021</v>
      </c>
      <c r="F4368" s="836">
        <v>2022</v>
      </c>
    </row>
    <row r="4369" spans="2:6" ht="13.5" thickBot="1" x14ac:dyDescent="0.25">
      <c r="B4369" s="1237"/>
      <c r="C4369" s="837" t="s">
        <v>5</v>
      </c>
      <c r="D4369" s="837" t="s">
        <v>6</v>
      </c>
      <c r="E4369" s="837" t="s">
        <v>6</v>
      </c>
      <c r="F4369" s="837" t="s">
        <v>6</v>
      </c>
    </row>
    <row r="4370" spans="2:6" ht="13.5" thickBot="1" x14ac:dyDescent="0.25">
      <c r="B4370" s="843" t="s">
        <v>59</v>
      </c>
      <c r="C4370" s="960"/>
      <c r="D4370" s="960"/>
      <c r="E4370" s="960"/>
      <c r="F4370" s="960"/>
    </row>
    <row r="4371" spans="2:6" ht="13.5" thickBot="1" x14ac:dyDescent="0.25">
      <c r="B4371" s="845" t="s">
        <v>28</v>
      </c>
      <c r="C4371" s="960"/>
      <c r="D4371" s="960"/>
      <c r="E4371" s="960"/>
      <c r="F4371" s="960"/>
    </row>
    <row r="4372" spans="2:6" ht="13.5" thickBot="1" x14ac:dyDescent="0.25">
      <c r="B4372" s="845" t="s">
        <v>60</v>
      </c>
      <c r="C4372" s="960"/>
      <c r="D4372" s="960"/>
      <c r="E4372" s="960"/>
      <c r="F4372" s="960"/>
    </row>
    <row r="4373" spans="2:6" ht="13.5" thickBot="1" x14ac:dyDescent="0.25">
      <c r="B4373" s="845" t="s">
        <v>42</v>
      </c>
      <c r="C4373" s="960"/>
      <c r="D4373" s="960"/>
      <c r="E4373" s="960"/>
      <c r="F4373" s="960"/>
    </row>
    <row r="4374" spans="2:6" ht="13.5" thickBot="1" x14ac:dyDescent="0.25">
      <c r="B4374" s="845" t="s">
        <v>43</v>
      </c>
      <c r="C4374" s="960"/>
      <c r="D4374" s="960"/>
      <c r="E4374" s="960"/>
      <c r="F4374" s="960"/>
    </row>
    <row r="4375" spans="2:6" ht="13.5" thickBot="1" x14ac:dyDescent="0.25">
      <c r="B4375" s="843" t="s">
        <v>61</v>
      </c>
      <c r="C4375" s="960">
        <f>SUM(C4376:C4379)</f>
        <v>19236</v>
      </c>
      <c r="D4375" s="960">
        <f>SUM(D4376:D4379)</f>
        <v>21090</v>
      </c>
      <c r="E4375" s="960">
        <f>SUM(E4376:E4379)</f>
        <v>0</v>
      </c>
      <c r="F4375" s="960">
        <f>SUM(F4376:F4379)</f>
        <v>0</v>
      </c>
    </row>
    <row r="4376" spans="2:6" ht="13.5" thickBot="1" x14ac:dyDescent="0.25">
      <c r="B4376" s="845" t="s">
        <v>28</v>
      </c>
      <c r="C4376" s="960"/>
      <c r="D4376" s="960"/>
      <c r="E4376" s="960"/>
      <c r="F4376" s="960"/>
    </row>
    <row r="4377" spans="2:6" ht="13.5" thickBot="1" x14ac:dyDescent="0.25">
      <c r="B4377" s="845" t="s">
        <v>60</v>
      </c>
      <c r="C4377" s="960"/>
      <c r="D4377" s="960"/>
      <c r="E4377" s="960"/>
      <c r="F4377" s="960"/>
    </row>
    <row r="4378" spans="2:6" ht="13.5" thickBot="1" x14ac:dyDescent="0.25">
      <c r="B4378" s="845" t="s">
        <v>42</v>
      </c>
      <c r="C4378" s="960">
        <v>19236</v>
      </c>
      <c r="D4378" s="957">
        <v>21090</v>
      </c>
      <c r="E4378" s="957">
        <v>0</v>
      </c>
      <c r="F4378" s="957">
        <v>0</v>
      </c>
    </row>
    <row r="4379" spans="2:6" ht="13.5" thickBot="1" x14ac:dyDescent="0.25">
      <c r="B4379" s="845" t="s">
        <v>43</v>
      </c>
      <c r="C4379" s="960"/>
      <c r="D4379" s="963"/>
      <c r="E4379" s="963"/>
      <c r="F4379" s="963"/>
    </row>
    <row r="4380" spans="2:6" ht="13.5" thickBot="1" x14ac:dyDescent="0.25">
      <c r="B4380" s="923" t="s">
        <v>199</v>
      </c>
      <c r="C4380" s="961">
        <f>C4378+C4370</f>
        <v>19236</v>
      </c>
      <c r="D4380" s="962">
        <f>D4378+D4370</f>
        <v>21090</v>
      </c>
      <c r="E4380" s="962">
        <f>E4378+E4370</f>
        <v>0</v>
      </c>
      <c r="F4380" s="962">
        <f>F4378+F4370</f>
        <v>0</v>
      </c>
    </row>
    <row r="4381" spans="2:6" ht="47.25" customHeight="1" thickBot="1" x14ac:dyDescent="0.25">
      <c r="B4381" s="954" t="s">
        <v>978</v>
      </c>
      <c r="C4381" s="1346" t="s">
        <v>2317</v>
      </c>
      <c r="D4381" s="1351"/>
      <c r="E4381" s="1351"/>
      <c r="F4381" s="1352"/>
    </row>
    <row r="4382" spans="2:6" ht="13.5" thickBot="1" x14ac:dyDescent="0.25">
      <c r="B4382" s="835" t="s">
        <v>200</v>
      </c>
      <c r="C4382" s="1250" t="s">
        <v>2313</v>
      </c>
      <c r="D4382" s="1238"/>
      <c r="E4382" s="1238"/>
      <c r="F4382" s="1260"/>
    </row>
    <row r="4383" spans="2:6" ht="18" customHeight="1" thickBot="1" x14ac:dyDescent="0.25">
      <c r="B4383" s="828" t="s">
        <v>9</v>
      </c>
      <c r="C4383" s="1230" t="s">
        <v>2314</v>
      </c>
      <c r="D4383" s="1231"/>
      <c r="E4383" s="1231"/>
      <c r="F4383" s="1232"/>
    </row>
    <row r="4384" spans="2:6" ht="13.5" thickBot="1" x14ac:dyDescent="0.25">
      <c r="B4384" s="828" t="s">
        <v>13</v>
      </c>
      <c r="C4384" s="1244" t="s">
        <v>67</v>
      </c>
      <c r="D4384" s="1245"/>
      <c r="E4384" s="1245"/>
      <c r="F4384" s="1246"/>
    </row>
    <row r="4385" spans="2:6" x14ac:dyDescent="0.2">
      <c r="B4385" s="1236"/>
      <c r="C4385" s="836">
        <v>2019</v>
      </c>
      <c r="D4385" s="836">
        <v>2020</v>
      </c>
      <c r="E4385" s="836">
        <v>2021</v>
      </c>
      <c r="F4385" s="836">
        <v>2022</v>
      </c>
    </row>
    <row r="4386" spans="2:6" ht="13.5" thickBot="1" x14ac:dyDescent="0.25">
      <c r="B4386" s="1237"/>
      <c r="C4386" s="837" t="s">
        <v>5</v>
      </c>
      <c r="D4386" s="837" t="s">
        <v>6</v>
      </c>
      <c r="E4386" s="837" t="s">
        <v>6</v>
      </c>
      <c r="F4386" s="837" t="s">
        <v>6</v>
      </c>
    </row>
    <row r="4387" spans="2:6" ht="13.5" thickBot="1" x14ac:dyDescent="0.25">
      <c r="B4387" s="828" t="s">
        <v>8</v>
      </c>
      <c r="C4387" s="955">
        <v>1</v>
      </c>
      <c r="D4387" s="955">
        <v>1</v>
      </c>
      <c r="E4387" s="955">
        <v>0</v>
      </c>
      <c r="F4387" s="955">
        <v>0</v>
      </c>
    </row>
    <row r="4388" spans="2:6" ht="13.5" thickBot="1" x14ac:dyDescent="0.25">
      <c r="B4388" s="828" t="s">
        <v>14</v>
      </c>
      <c r="C4388" s="957">
        <v>9387</v>
      </c>
      <c r="D4388" s="957">
        <v>10292</v>
      </c>
      <c r="E4388" s="957">
        <v>0</v>
      </c>
      <c r="F4388" s="957">
        <v>0</v>
      </c>
    </row>
    <row r="4389" spans="2:6" ht="13.5" thickBot="1" x14ac:dyDescent="0.25">
      <c r="B4389" s="828" t="s">
        <v>20</v>
      </c>
      <c r="C4389" s="957">
        <f>C4388/C4387</f>
        <v>9387</v>
      </c>
      <c r="D4389" s="957">
        <f>D4388/D4387</f>
        <v>10292</v>
      </c>
      <c r="E4389" s="957" t="e">
        <f>E4388/E4387</f>
        <v>#DIV/0!</v>
      </c>
      <c r="F4389" s="957" t="e">
        <f>F4388/F4387</f>
        <v>#DIV/0!</v>
      </c>
    </row>
    <row r="4390" spans="2:6" ht="13.5" thickBot="1" x14ac:dyDescent="0.25">
      <c r="B4390" s="828" t="s">
        <v>15</v>
      </c>
      <c r="C4390" s="958" t="s">
        <v>19</v>
      </c>
      <c r="D4390" s="959">
        <f>D4387/C4387-1</f>
        <v>0</v>
      </c>
      <c r="E4390" s="959">
        <f t="shared" ref="E4390:F4392" si="166">E4387/D4387-1</f>
        <v>-1</v>
      </c>
      <c r="F4390" s="959" t="e">
        <f t="shared" si="166"/>
        <v>#DIV/0!</v>
      </c>
    </row>
    <row r="4391" spans="2:6" ht="13.5" thickBot="1" x14ac:dyDescent="0.25">
      <c r="B4391" s="828" t="s">
        <v>16</v>
      </c>
      <c r="C4391" s="958" t="s">
        <v>19</v>
      </c>
      <c r="D4391" s="959">
        <f>D4388/C4388-1</f>
        <v>9.6409928624693775E-2</v>
      </c>
      <c r="E4391" s="959">
        <f t="shared" si="166"/>
        <v>-1</v>
      </c>
      <c r="F4391" s="959" t="e">
        <f t="shared" si="166"/>
        <v>#DIV/0!</v>
      </c>
    </row>
    <row r="4392" spans="2:6" ht="13.5" thickBot="1" x14ac:dyDescent="0.25">
      <c r="B4392" s="828" t="s">
        <v>17</v>
      </c>
      <c r="C4392" s="958" t="s">
        <v>19</v>
      </c>
      <c r="D4392" s="959">
        <f>D4389/C4389-1</f>
        <v>9.6409928624693775E-2</v>
      </c>
      <c r="E4392" s="959" t="e">
        <f t="shared" si="166"/>
        <v>#DIV/0!</v>
      </c>
      <c r="F4392" s="959" t="e">
        <f t="shared" si="166"/>
        <v>#DIV/0!</v>
      </c>
    </row>
    <row r="4393" spans="2:6" ht="13.5" thickBot="1" x14ac:dyDescent="0.25">
      <c r="B4393" s="1247" t="s">
        <v>2318</v>
      </c>
      <c r="C4393" s="1248"/>
      <c r="D4393" s="1248"/>
      <c r="E4393" s="1248"/>
      <c r="F4393" s="1249"/>
    </row>
    <row r="4394" spans="2:6" x14ac:dyDescent="0.2">
      <c r="B4394" s="1236"/>
      <c r="C4394" s="836">
        <v>2019</v>
      </c>
      <c r="D4394" s="836">
        <v>2020</v>
      </c>
      <c r="E4394" s="836">
        <v>2021</v>
      </c>
      <c r="F4394" s="836">
        <v>2022</v>
      </c>
    </row>
    <row r="4395" spans="2:6" ht="13.5" thickBot="1" x14ac:dyDescent="0.25">
      <c r="B4395" s="1237"/>
      <c r="C4395" s="837" t="s">
        <v>5</v>
      </c>
      <c r="D4395" s="837" t="s">
        <v>6</v>
      </c>
      <c r="E4395" s="837" t="s">
        <v>6</v>
      </c>
      <c r="F4395" s="837" t="s">
        <v>6</v>
      </c>
    </row>
    <row r="4396" spans="2:6" ht="13.5" thickBot="1" x14ac:dyDescent="0.25">
      <c r="B4396" s="843" t="s">
        <v>59</v>
      </c>
      <c r="C4396" s="960"/>
      <c r="D4396" s="960"/>
      <c r="E4396" s="960"/>
      <c r="F4396" s="960"/>
    </row>
    <row r="4397" spans="2:6" ht="13.5" thickBot="1" x14ac:dyDescent="0.25">
      <c r="B4397" s="845" t="s">
        <v>28</v>
      </c>
      <c r="C4397" s="960"/>
      <c r="D4397" s="960"/>
      <c r="E4397" s="960"/>
      <c r="F4397" s="960"/>
    </row>
    <row r="4398" spans="2:6" ht="13.5" thickBot="1" x14ac:dyDescent="0.25">
      <c r="B4398" s="845" t="s">
        <v>60</v>
      </c>
      <c r="C4398" s="960"/>
      <c r="D4398" s="960"/>
      <c r="E4398" s="960"/>
      <c r="F4398" s="960"/>
    </row>
    <row r="4399" spans="2:6" ht="13.5" thickBot="1" x14ac:dyDescent="0.25">
      <c r="B4399" s="845" t="s">
        <v>42</v>
      </c>
      <c r="C4399" s="960"/>
      <c r="D4399" s="960"/>
      <c r="E4399" s="960"/>
      <c r="F4399" s="960"/>
    </row>
    <row r="4400" spans="2:6" ht="13.5" thickBot="1" x14ac:dyDescent="0.25">
      <c r="B4400" s="845" t="s">
        <v>43</v>
      </c>
      <c r="C4400" s="960"/>
      <c r="D4400" s="960"/>
      <c r="E4400" s="960"/>
      <c r="F4400" s="960"/>
    </row>
    <row r="4401" spans="2:6" ht="13.5" thickBot="1" x14ac:dyDescent="0.25">
      <c r="B4401" s="843" t="s">
        <v>61</v>
      </c>
      <c r="C4401" s="960">
        <f>SUM(C4402:C4405)</f>
        <v>9387</v>
      </c>
      <c r="D4401" s="960">
        <f>SUM(D4402:D4405)</f>
        <v>10292</v>
      </c>
      <c r="E4401" s="960">
        <f>SUM(E4402:E4405)</f>
        <v>0</v>
      </c>
      <c r="F4401" s="960">
        <f>SUM(F4402:F4405)</f>
        <v>0</v>
      </c>
    </row>
    <row r="4402" spans="2:6" ht="13.5" thickBot="1" x14ac:dyDescent="0.25">
      <c r="B4402" s="845" t="s">
        <v>28</v>
      </c>
      <c r="C4402" s="960"/>
      <c r="D4402" s="960"/>
      <c r="E4402" s="960"/>
      <c r="F4402" s="960"/>
    </row>
    <row r="4403" spans="2:6" ht="13.5" thickBot="1" x14ac:dyDescent="0.25">
      <c r="B4403" s="845" t="s">
        <v>60</v>
      </c>
      <c r="C4403" s="960"/>
      <c r="D4403" s="960"/>
      <c r="E4403" s="960"/>
      <c r="F4403" s="960"/>
    </row>
    <row r="4404" spans="2:6" ht="13.5" thickBot="1" x14ac:dyDescent="0.25">
      <c r="B4404" s="845" t="s">
        <v>42</v>
      </c>
      <c r="C4404" s="960"/>
      <c r="D4404" s="960"/>
      <c r="E4404" s="960"/>
      <c r="F4404" s="960"/>
    </row>
    <row r="4405" spans="2:6" ht="13.5" thickBot="1" x14ac:dyDescent="0.25">
      <c r="B4405" s="845" t="s">
        <v>43</v>
      </c>
      <c r="C4405" s="960">
        <v>9387</v>
      </c>
      <c r="D4405" s="957">
        <v>10292</v>
      </c>
      <c r="E4405" s="957">
        <v>0</v>
      </c>
      <c r="F4405" s="957">
        <v>0</v>
      </c>
    </row>
    <row r="4406" spans="2:6" ht="13.5" thickBot="1" x14ac:dyDescent="0.25">
      <c r="B4406" s="923" t="s">
        <v>201</v>
      </c>
      <c r="C4406" s="961">
        <f>C4405+C4396</f>
        <v>9387</v>
      </c>
      <c r="D4406" s="962">
        <f>D4405+D4396</f>
        <v>10292</v>
      </c>
      <c r="E4406" s="962">
        <f>E4405+E4396</f>
        <v>0</v>
      </c>
      <c r="F4406" s="962">
        <f>F4405+F4396</f>
        <v>0</v>
      </c>
    </row>
    <row r="4407" spans="2:6" ht="45" customHeight="1" thickBot="1" x14ac:dyDescent="0.25">
      <c r="B4407" s="954" t="s">
        <v>978</v>
      </c>
      <c r="C4407" s="1346" t="s">
        <v>2319</v>
      </c>
      <c r="D4407" s="1351"/>
      <c r="E4407" s="1351"/>
      <c r="F4407" s="1352"/>
    </row>
    <row r="4408" spans="2:6" ht="13.5" thickBot="1" x14ac:dyDescent="0.25">
      <c r="B4408" s="835" t="s">
        <v>202</v>
      </c>
      <c r="C4408" s="1250" t="s">
        <v>2320</v>
      </c>
      <c r="D4408" s="1238"/>
      <c r="E4408" s="1238"/>
      <c r="F4408" s="1260"/>
    </row>
    <row r="4409" spans="2:6" ht="18.75" customHeight="1" thickBot="1" x14ac:dyDescent="0.25">
      <c r="B4409" s="828" t="s">
        <v>9</v>
      </c>
      <c r="C4409" s="1230" t="s">
        <v>2321</v>
      </c>
      <c r="D4409" s="1231"/>
      <c r="E4409" s="1231"/>
      <c r="F4409" s="1232"/>
    </row>
    <row r="4410" spans="2:6" ht="13.5" thickBot="1" x14ac:dyDescent="0.25">
      <c r="B4410" s="828" t="s">
        <v>13</v>
      </c>
      <c r="C4410" s="1244" t="s">
        <v>67</v>
      </c>
      <c r="D4410" s="1245"/>
      <c r="E4410" s="1245"/>
      <c r="F4410" s="1246"/>
    </row>
    <row r="4411" spans="2:6" x14ac:dyDescent="0.2">
      <c r="B4411" s="1236"/>
      <c r="C4411" s="836">
        <v>2019</v>
      </c>
      <c r="D4411" s="836">
        <v>2020</v>
      </c>
      <c r="E4411" s="836">
        <v>2021</v>
      </c>
      <c r="F4411" s="836">
        <v>2022</v>
      </c>
    </row>
    <row r="4412" spans="2:6" ht="13.5" thickBot="1" x14ac:dyDescent="0.25">
      <c r="B4412" s="1237"/>
      <c r="C4412" s="837" t="s">
        <v>5</v>
      </c>
      <c r="D4412" s="837" t="s">
        <v>6</v>
      </c>
      <c r="E4412" s="837" t="s">
        <v>6</v>
      </c>
      <c r="F4412" s="837" t="s">
        <v>6</v>
      </c>
    </row>
    <row r="4413" spans="2:6" ht="13.5" thickBot="1" x14ac:dyDescent="0.25">
      <c r="B4413" s="828" t="s">
        <v>8</v>
      </c>
      <c r="C4413" s="955">
        <v>1</v>
      </c>
      <c r="D4413" s="955">
        <v>0</v>
      </c>
      <c r="E4413" s="955">
        <v>0</v>
      </c>
      <c r="F4413" s="955">
        <v>0</v>
      </c>
    </row>
    <row r="4414" spans="2:6" ht="13.5" thickBot="1" x14ac:dyDescent="0.25">
      <c r="B4414" s="828" t="s">
        <v>14</v>
      </c>
      <c r="C4414" s="957">
        <v>53638</v>
      </c>
      <c r="D4414" s="957">
        <v>0</v>
      </c>
      <c r="E4414" s="957">
        <v>0</v>
      </c>
      <c r="F4414" s="957">
        <v>0</v>
      </c>
    </row>
    <row r="4415" spans="2:6" ht="13.5" thickBot="1" x14ac:dyDescent="0.25">
      <c r="B4415" s="828" t="s">
        <v>20</v>
      </c>
      <c r="C4415" s="957">
        <f>C4414/C4413</f>
        <v>53638</v>
      </c>
      <c r="D4415" s="957" t="e">
        <f>D4414/D4413</f>
        <v>#DIV/0!</v>
      </c>
      <c r="E4415" s="957" t="e">
        <f>E4414/E4413</f>
        <v>#DIV/0!</v>
      </c>
      <c r="F4415" s="957" t="e">
        <f>F4414/F4413</f>
        <v>#DIV/0!</v>
      </c>
    </row>
    <row r="4416" spans="2:6" ht="13.5" thickBot="1" x14ac:dyDescent="0.25">
      <c r="B4416" s="828" t="s">
        <v>15</v>
      </c>
      <c r="C4416" s="958" t="s">
        <v>19</v>
      </c>
      <c r="D4416" s="959">
        <f>D4413/C4413-1</f>
        <v>-1</v>
      </c>
      <c r="E4416" s="959" t="e">
        <f t="shared" ref="E4416:F4418" si="167">E4413/D4413-1</f>
        <v>#DIV/0!</v>
      </c>
      <c r="F4416" s="959" t="e">
        <f t="shared" si="167"/>
        <v>#DIV/0!</v>
      </c>
    </row>
    <row r="4417" spans="2:6" ht="13.5" thickBot="1" x14ac:dyDescent="0.25">
      <c r="B4417" s="828" t="s">
        <v>16</v>
      </c>
      <c r="C4417" s="958" t="s">
        <v>19</v>
      </c>
      <c r="D4417" s="959">
        <f>D4414/C4414-1</f>
        <v>-1</v>
      </c>
      <c r="E4417" s="959" t="e">
        <f t="shared" si="167"/>
        <v>#DIV/0!</v>
      </c>
      <c r="F4417" s="959" t="e">
        <f t="shared" si="167"/>
        <v>#DIV/0!</v>
      </c>
    </row>
    <row r="4418" spans="2:6" ht="13.5" thickBot="1" x14ac:dyDescent="0.25">
      <c r="B4418" s="828" t="s">
        <v>17</v>
      </c>
      <c r="C4418" s="958" t="s">
        <v>19</v>
      </c>
      <c r="D4418" s="959" t="e">
        <f>D4415/C4415-1</f>
        <v>#DIV/0!</v>
      </c>
      <c r="E4418" s="959" t="e">
        <f t="shared" si="167"/>
        <v>#DIV/0!</v>
      </c>
      <c r="F4418" s="959" t="e">
        <f t="shared" si="167"/>
        <v>#DIV/0!</v>
      </c>
    </row>
    <row r="4419" spans="2:6" ht="13.5" thickBot="1" x14ac:dyDescent="0.25">
      <c r="B4419" s="1247" t="s">
        <v>2322</v>
      </c>
      <c r="C4419" s="1248"/>
      <c r="D4419" s="1248"/>
      <c r="E4419" s="1248"/>
      <c r="F4419" s="1249"/>
    </row>
    <row r="4420" spans="2:6" x14ac:dyDescent="0.2">
      <c r="B4420" s="1236"/>
      <c r="C4420" s="836">
        <v>2019</v>
      </c>
      <c r="D4420" s="836">
        <v>2020</v>
      </c>
      <c r="E4420" s="836">
        <v>2021</v>
      </c>
      <c r="F4420" s="836">
        <v>2022</v>
      </c>
    </row>
    <row r="4421" spans="2:6" ht="13.5" thickBot="1" x14ac:dyDescent="0.25">
      <c r="B4421" s="1237"/>
      <c r="C4421" s="837" t="s">
        <v>5</v>
      </c>
      <c r="D4421" s="837" t="s">
        <v>6</v>
      </c>
      <c r="E4421" s="837" t="s">
        <v>6</v>
      </c>
      <c r="F4421" s="837" t="s">
        <v>6</v>
      </c>
    </row>
    <row r="4422" spans="2:6" ht="13.5" thickBot="1" x14ac:dyDescent="0.25">
      <c r="B4422" s="843" t="s">
        <v>59</v>
      </c>
      <c r="C4422" s="960"/>
      <c r="D4422" s="960"/>
      <c r="E4422" s="960"/>
      <c r="F4422" s="960"/>
    </row>
    <row r="4423" spans="2:6" ht="13.5" thickBot="1" x14ac:dyDescent="0.25">
      <c r="B4423" s="845" t="s">
        <v>28</v>
      </c>
      <c r="C4423" s="960"/>
      <c r="D4423" s="960"/>
      <c r="E4423" s="960"/>
      <c r="F4423" s="960"/>
    </row>
    <row r="4424" spans="2:6" ht="13.5" thickBot="1" x14ac:dyDescent="0.25">
      <c r="B4424" s="845" t="s">
        <v>60</v>
      </c>
      <c r="C4424" s="960"/>
      <c r="D4424" s="960"/>
      <c r="E4424" s="960"/>
      <c r="F4424" s="960"/>
    </row>
    <row r="4425" spans="2:6" ht="13.5" thickBot="1" x14ac:dyDescent="0.25">
      <c r="B4425" s="845" t="s">
        <v>42</v>
      </c>
      <c r="C4425" s="960"/>
      <c r="D4425" s="960"/>
      <c r="E4425" s="960"/>
      <c r="F4425" s="960"/>
    </row>
    <row r="4426" spans="2:6" ht="13.5" thickBot="1" x14ac:dyDescent="0.25">
      <c r="B4426" s="845" t="s">
        <v>43</v>
      </c>
      <c r="C4426" s="960"/>
      <c r="D4426" s="960"/>
      <c r="E4426" s="960"/>
      <c r="F4426" s="960"/>
    </row>
    <row r="4427" spans="2:6" ht="13.5" thickBot="1" x14ac:dyDescent="0.25">
      <c r="B4427" s="843" t="s">
        <v>61</v>
      </c>
      <c r="C4427" s="960">
        <f>SUM(C4428:C4431)</f>
        <v>53638</v>
      </c>
      <c r="D4427" s="960">
        <f>SUM(D4428:D4431)</f>
        <v>0</v>
      </c>
      <c r="E4427" s="960">
        <f>SUM(E4428:E4431)</f>
        <v>0</v>
      </c>
      <c r="F4427" s="960">
        <f>SUM(F4428:F4431)</f>
        <v>0</v>
      </c>
    </row>
    <row r="4428" spans="2:6" ht="13.5" thickBot="1" x14ac:dyDescent="0.25">
      <c r="B4428" s="845" t="s">
        <v>28</v>
      </c>
      <c r="C4428" s="960"/>
      <c r="D4428" s="960"/>
      <c r="E4428" s="960"/>
      <c r="F4428" s="960"/>
    </row>
    <row r="4429" spans="2:6" ht="13.5" thickBot="1" x14ac:dyDescent="0.25">
      <c r="B4429" s="845" t="s">
        <v>60</v>
      </c>
      <c r="C4429" s="960">
        <v>53638</v>
      </c>
      <c r="D4429" s="957">
        <v>0</v>
      </c>
      <c r="E4429" s="957">
        <v>0</v>
      </c>
      <c r="F4429" s="960">
        <v>0</v>
      </c>
    </row>
    <row r="4430" spans="2:6" ht="13.5" thickBot="1" x14ac:dyDescent="0.25">
      <c r="B4430" s="845" t="s">
        <v>42</v>
      </c>
      <c r="C4430" s="960"/>
      <c r="D4430" s="963"/>
      <c r="E4430" s="963"/>
      <c r="F4430" s="960"/>
    </row>
    <row r="4431" spans="2:6" ht="13.5" thickBot="1" x14ac:dyDescent="0.25">
      <c r="B4431" s="845" t="s">
        <v>43</v>
      </c>
      <c r="C4431" s="960"/>
      <c r="D4431" s="963"/>
      <c r="E4431" s="963"/>
      <c r="F4431" s="960"/>
    </row>
    <row r="4432" spans="2:6" ht="13.5" thickBot="1" x14ac:dyDescent="0.25">
      <c r="B4432" s="923" t="s">
        <v>203</v>
      </c>
      <c r="C4432" s="961">
        <f>C4429+C4422</f>
        <v>53638</v>
      </c>
      <c r="D4432" s="962">
        <f>D4429+D4422</f>
        <v>0</v>
      </c>
      <c r="E4432" s="962">
        <f>E4429+E4422</f>
        <v>0</v>
      </c>
      <c r="F4432" s="962">
        <f>F4429+F4422</f>
        <v>0</v>
      </c>
    </row>
    <row r="4433" spans="2:6" ht="58.5" customHeight="1" thickBot="1" x14ac:dyDescent="0.25">
      <c r="B4433" s="954" t="s">
        <v>978</v>
      </c>
      <c r="C4433" s="1346" t="s">
        <v>2323</v>
      </c>
      <c r="D4433" s="1287"/>
      <c r="E4433" s="1287"/>
      <c r="F4433" s="1315"/>
    </row>
    <row r="4434" spans="2:6" ht="14.25" customHeight="1" thickBot="1" x14ac:dyDescent="0.25">
      <c r="B4434" s="835" t="s">
        <v>204</v>
      </c>
      <c r="C4434" s="1250" t="s">
        <v>2320</v>
      </c>
      <c r="D4434" s="1238"/>
      <c r="E4434" s="1238"/>
      <c r="F4434" s="1260"/>
    </row>
    <row r="4435" spans="2:6" ht="24" customHeight="1" thickBot="1" x14ac:dyDescent="0.25">
      <c r="B4435" s="828" t="s">
        <v>9</v>
      </c>
      <c r="C4435" s="1230" t="s">
        <v>2321</v>
      </c>
      <c r="D4435" s="1231"/>
      <c r="E4435" s="1231"/>
      <c r="F4435" s="1232"/>
    </row>
    <row r="4436" spans="2:6" ht="13.5" thickBot="1" x14ac:dyDescent="0.25">
      <c r="B4436" s="828" t="s">
        <v>13</v>
      </c>
      <c r="C4436" s="1244" t="s">
        <v>67</v>
      </c>
      <c r="D4436" s="1245"/>
      <c r="E4436" s="1245"/>
      <c r="F4436" s="1246"/>
    </row>
    <row r="4437" spans="2:6" x14ac:dyDescent="0.2">
      <c r="B4437" s="1236"/>
      <c r="C4437" s="836">
        <v>2019</v>
      </c>
      <c r="D4437" s="836">
        <v>2020</v>
      </c>
      <c r="E4437" s="836">
        <v>2021</v>
      </c>
      <c r="F4437" s="836">
        <v>2022</v>
      </c>
    </row>
    <row r="4438" spans="2:6" ht="13.5" thickBot="1" x14ac:dyDescent="0.25">
      <c r="B4438" s="1237"/>
      <c r="C4438" s="837" t="s">
        <v>5</v>
      </c>
      <c r="D4438" s="837" t="s">
        <v>6</v>
      </c>
      <c r="E4438" s="837" t="s">
        <v>6</v>
      </c>
      <c r="F4438" s="837" t="s">
        <v>6</v>
      </c>
    </row>
    <row r="4439" spans="2:6" ht="13.5" thickBot="1" x14ac:dyDescent="0.25">
      <c r="B4439" s="828" t="s">
        <v>8</v>
      </c>
      <c r="C4439" s="955">
        <v>1</v>
      </c>
      <c r="D4439" s="955">
        <v>0</v>
      </c>
      <c r="E4439" s="955">
        <v>0</v>
      </c>
      <c r="F4439" s="955">
        <v>0</v>
      </c>
    </row>
    <row r="4440" spans="2:6" ht="13.5" thickBot="1" x14ac:dyDescent="0.25">
      <c r="B4440" s="828" t="s">
        <v>14</v>
      </c>
      <c r="C4440" s="957">
        <v>10730</v>
      </c>
      <c r="D4440" s="957">
        <v>0</v>
      </c>
      <c r="E4440" s="957">
        <v>0</v>
      </c>
      <c r="F4440" s="957">
        <v>0</v>
      </c>
    </row>
    <row r="4441" spans="2:6" ht="13.5" thickBot="1" x14ac:dyDescent="0.25">
      <c r="B4441" s="828" t="s">
        <v>20</v>
      </c>
      <c r="C4441" s="957">
        <f>C4440/C4439</f>
        <v>10730</v>
      </c>
      <c r="D4441" s="957" t="e">
        <f>D4440/D4439</f>
        <v>#DIV/0!</v>
      </c>
      <c r="E4441" s="957" t="e">
        <f>E4440/E4439</f>
        <v>#DIV/0!</v>
      </c>
      <c r="F4441" s="957" t="e">
        <f>F4440/F4439</f>
        <v>#DIV/0!</v>
      </c>
    </row>
    <row r="4442" spans="2:6" ht="13.5" thickBot="1" x14ac:dyDescent="0.25">
      <c r="B4442" s="828" t="s">
        <v>15</v>
      </c>
      <c r="C4442" s="958" t="s">
        <v>19</v>
      </c>
      <c r="D4442" s="959">
        <f>D4439/C4439-1</f>
        <v>-1</v>
      </c>
      <c r="E4442" s="959" t="e">
        <f t="shared" ref="E4442:F4444" si="168">E4439/D4439-1</f>
        <v>#DIV/0!</v>
      </c>
      <c r="F4442" s="959" t="e">
        <f t="shared" si="168"/>
        <v>#DIV/0!</v>
      </c>
    </row>
    <row r="4443" spans="2:6" ht="13.5" thickBot="1" x14ac:dyDescent="0.25">
      <c r="B4443" s="828" t="s">
        <v>16</v>
      </c>
      <c r="C4443" s="958" t="s">
        <v>19</v>
      </c>
      <c r="D4443" s="959">
        <f>D4440/C4440-1</f>
        <v>-1</v>
      </c>
      <c r="E4443" s="959" t="e">
        <f t="shared" si="168"/>
        <v>#DIV/0!</v>
      </c>
      <c r="F4443" s="959" t="e">
        <f t="shared" si="168"/>
        <v>#DIV/0!</v>
      </c>
    </row>
    <row r="4444" spans="2:6" ht="13.5" thickBot="1" x14ac:dyDescent="0.25">
      <c r="B4444" s="828" t="s">
        <v>17</v>
      </c>
      <c r="C4444" s="958" t="s">
        <v>19</v>
      </c>
      <c r="D4444" s="959" t="e">
        <f>D4441/C4441-1</f>
        <v>#DIV/0!</v>
      </c>
      <c r="E4444" s="959" t="e">
        <f t="shared" si="168"/>
        <v>#DIV/0!</v>
      </c>
      <c r="F4444" s="959" t="e">
        <f t="shared" si="168"/>
        <v>#DIV/0!</v>
      </c>
    </row>
    <row r="4445" spans="2:6" ht="13.5" thickBot="1" x14ac:dyDescent="0.25">
      <c r="B4445" s="1247" t="s">
        <v>2324</v>
      </c>
      <c r="C4445" s="1248"/>
      <c r="D4445" s="1248"/>
      <c r="E4445" s="1248"/>
      <c r="F4445" s="1249"/>
    </row>
    <row r="4446" spans="2:6" x14ac:dyDescent="0.2">
      <c r="B4446" s="1236"/>
      <c r="C4446" s="836">
        <v>2019</v>
      </c>
      <c r="D4446" s="836">
        <v>2020</v>
      </c>
      <c r="E4446" s="836">
        <v>2021</v>
      </c>
      <c r="F4446" s="836">
        <v>2022</v>
      </c>
    </row>
    <row r="4447" spans="2:6" ht="13.5" thickBot="1" x14ac:dyDescent="0.25">
      <c r="B4447" s="1237"/>
      <c r="C4447" s="837" t="s">
        <v>5</v>
      </c>
      <c r="D4447" s="837" t="s">
        <v>6</v>
      </c>
      <c r="E4447" s="837" t="s">
        <v>6</v>
      </c>
      <c r="F4447" s="837" t="s">
        <v>6</v>
      </c>
    </row>
    <row r="4448" spans="2:6" ht="13.5" thickBot="1" x14ac:dyDescent="0.25">
      <c r="B4448" s="843" t="s">
        <v>59</v>
      </c>
      <c r="C4448" s="960"/>
      <c r="D4448" s="960"/>
      <c r="E4448" s="960"/>
      <c r="F4448" s="960"/>
    </row>
    <row r="4449" spans="2:6" ht="13.5" thickBot="1" x14ac:dyDescent="0.25">
      <c r="B4449" s="845" t="s">
        <v>28</v>
      </c>
      <c r="C4449" s="960"/>
      <c r="D4449" s="960"/>
      <c r="E4449" s="960"/>
      <c r="F4449" s="960"/>
    </row>
    <row r="4450" spans="2:6" ht="13.5" thickBot="1" x14ac:dyDescent="0.25">
      <c r="B4450" s="845" t="s">
        <v>60</v>
      </c>
      <c r="C4450" s="960"/>
      <c r="D4450" s="960"/>
      <c r="E4450" s="960"/>
      <c r="F4450" s="960"/>
    </row>
    <row r="4451" spans="2:6" ht="13.5" thickBot="1" x14ac:dyDescent="0.25">
      <c r="B4451" s="845" t="s">
        <v>42</v>
      </c>
      <c r="C4451" s="960"/>
      <c r="D4451" s="960"/>
      <c r="E4451" s="960"/>
      <c r="F4451" s="960"/>
    </row>
    <row r="4452" spans="2:6" ht="13.5" thickBot="1" x14ac:dyDescent="0.25">
      <c r="B4452" s="845" t="s">
        <v>43</v>
      </c>
      <c r="C4452" s="960"/>
      <c r="D4452" s="960"/>
      <c r="E4452" s="960"/>
      <c r="F4452" s="960"/>
    </row>
    <row r="4453" spans="2:6" ht="13.5" thickBot="1" x14ac:dyDescent="0.25">
      <c r="B4453" s="843" t="s">
        <v>61</v>
      </c>
      <c r="C4453" s="960">
        <f>SUM(C4454:C4457)</f>
        <v>10730</v>
      </c>
      <c r="D4453" s="960">
        <f>SUM(D4454:D4457)</f>
        <v>0</v>
      </c>
      <c r="E4453" s="960">
        <f>SUM(E4454:E4457)</f>
        <v>0</v>
      </c>
      <c r="F4453" s="960">
        <f>SUM(F4454:F4457)</f>
        <v>0</v>
      </c>
    </row>
    <row r="4454" spans="2:6" ht="13.5" thickBot="1" x14ac:dyDescent="0.25">
      <c r="B4454" s="845" t="s">
        <v>28</v>
      </c>
      <c r="C4454" s="960"/>
      <c r="D4454" s="960"/>
      <c r="E4454" s="960"/>
      <c r="F4454" s="960"/>
    </row>
    <row r="4455" spans="2:6" ht="13.5" thickBot="1" x14ac:dyDescent="0.25">
      <c r="B4455" s="845" t="s">
        <v>60</v>
      </c>
      <c r="C4455" s="960"/>
      <c r="D4455" s="960"/>
      <c r="E4455" s="960"/>
      <c r="F4455" s="960"/>
    </row>
    <row r="4456" spans="2:6" ht="13.5" thickBot="1" x14ac:dyDescent="0.25">
      <c r="B4456" s="845" t="s">
        <v>42</v>
      </c>
      <c r="C4456" s="960"/>
      <c r="D4456" s="960"/>
      <c r="E4456" s="960"/>
      <c r="F4456" s="960"/>
    </row>
    <row r="4457" spans="2:6" ht="13.5" thickBot="1" x14ac:dyDescent="0.25">
      <c r="B4457" s="845" t="s">
        <v>43</v>
      </c>
      <c r="C4457" s="962">
        <v>10730</v>
      </c>
      <c r="D4457" s="960">
        <v>0</v>
      </c>
      <c r="E4457" s="960">
        <v>0</v>
      </c>
      <c r="F4457" s="960">
        <v>0</v>
      </c>
    </row>
    <row r="4458" spans="2:6" ht="40.5" customHeight="1" thickBot="1" x14ac:dyDescent="0.25">
      <c r="B4458" s="923" t="s">
        <v>205</v>
      </c>
      <c r="C4458" s="961">
        <f>C4457+C4448</f>
        <v>10730</v>
      </c>
      <c r="D4458" s="962">
        <f>D4457+D4448</f>
        <v>0</v>
      </c>
      <c r="E4458" s="962">
        <f>E4457+E4448</f>
        <v>0</v>
      </c>
      <c r="F4458" s="962">
        <f>F4457+F4448</f>
        <v>0</v>
      </c>
    </row>
    <row r="4459" spans="2:6" ht="42.75" customHeight="1" thickBot="1" x14ac:dyDescent="0.25">
      <c r="B4459" s="954" t="s">
        <v>978</v>
      </c>
      <c r="C4459" s="1346" t="s">
        <v>2325</v>
      </c>
      <c r="D4459" s="1351"/>
      <c r="E4459" s="1351"/>
      <c r="F4459" s="1352"/>
    </row>
    <row r="4460" spans="2:6" ht="13.5" thickBot="1" x14ac:dyDescent="0.25">
      <c r="B4460" s="835" t="s">
        <v>206</v>
      </c>
      <c r="C4460" s="1250" t="s">
        <v>2326</v>
      </c>
      <c r="D4460" s="1238"/>
      <c r="E4460" s="1238"/>
      <c r="F4460" s="1260"/>
    </row>
    <row r="4461" spans="2:6" ht="13.5" thickBot="1" x14ac:dyDescent="0.25">
      <c r="B4461" s="828" t="s">
        <v>9</v>
      </c>
      <c r="C4461" s="1230" t="s">
        <v>2326</v>
      </c>
      <c r="D4461" s="1231"/>
      <c r="E4461" s="1231"/>
      <c r="F4461" s="1232"/>
    </row>
    <row r="4462" spans="2:6" ht="13.5" thickBot="1" x14ac:dyDescent="0.25">
      <c r="B4462" s="828" t="s">
        <v>13</v>
      </c>
      <c r="C4462" s="1244" t="s">
        <v>67</v>
      </c>
      <c r="D4462" s="1245"/>
      <c r="E4462" s="1245"/>
      <c r="F4462" s="1246"/>
    </row>
    <row r="4463" spans="2:6" x14ac:dyDescent="0.2">
      <c r="B4463" s="1236"/>
      <c r="C4463" s="836">
        <v>2019</v>
      </c>
      <c r="D4463" s="836">
        <v>2020</v>
      </c>
      <c r="E4463" s="836">
        <v>2021</v>
      </c>
      <c r="F4463" s="836">
        <v>2022</v>
      </c>
    </row>
    <row r="4464" spans="2:6" ht="13.5" thickBot="1" x14ac:dyDescent="0.25">
      <c r="B4464" s="1237"/>
      <c r="C4464" s="837" t="s">
        <v>5</v>
      </c>
      <c r="D4464" s="837" t="s">
        <v>6</v>
      </c>
      <c r="E4464" s="837" t="s">
        <v>6</v>
      </c>
      <c r="F4464" s="837" t="s">
        <v>6</v>
      </c>
    </row>
    <row r="4465" spans="2:6" ht="13.5" thickBot="1" x14ac:dyDescent="0.25">
      <c r="B4465" s="828" t="s">
        <v>8</v>
      </c>
      <c r="C4465" s="955">
        <v>1</v>
      </c>
      <c r="D4465" s="955">
        <v>0</v>
      </c>
      <c r="E4465" s="955">
        <v>0</v>
      </c>
      <c r="F4465" s="955">
        <v>0</v>
      </c>
    </row>
    <row r="4466" spans="2:6" ht="13.5" thickBot="1" x14ac:dyDescent="0.25">
      <c r="B4466" s="828" t="s">
        <v>14</v>
      </c>
      <c r="C4466" s="957">
        <v>68724</v>
      </c>
      <c r="D4466" s="957"/>
      <c r="E4466" s="957"/>
      <c r="F4466" s="957"/>
    </row>
    <row r="4467" spans="2:6" ht="13.5" thickBot="1" x14ac:dyDescent="0.25">
      <c r="B4467" s="828" t="s">
        <v>20</v>
      </c>
      <c r="C4467" s="957">
        <f>C4466/C4465</f>
        <v>68724</v>
      </c>
      <c r="D4467" s="957" t="e">
        <f>D4466/D4465</f>
        <v>#DIV/0!</v>
      </c>
      <c r="E4467" s="957" t="e">
        <f>E4466/E4465</f>
        <v>#DIV/0!</v>
      </c>
      <c r="F4467" s="957" t="e">
        <f>F4466/F4465</f>
        <v>#DIV/0!</v>
      </c>
    </row>
    <row r="4468" spans="2:6" ht="13.5" thickBot="1" x14ac:dyDescent="0.25">
      <c r="B4468" s="828" t="s">
        <v>15</v>
      </c>
      <c r="C4468" s="958" t="s">
        <v>19</v>
      </c>
      <c r="D4468" s="959">
        <f>D4465/C4465-1</f>
        <v>-1</v>
      </c>
      <c r="E4468" s="959" t="e">
        <f t="shared" ref="E4468:F4470" si="169">E4465/D4465-1</f>
        <v>#DIV/0!</v>
      </c>
      <c r="F4468" s="959" t="e">
        <f t="shared" si="169"/>
        <v>#DIV/0!</v>
      </c>
    </row>
    <row r="4469" spans="2:6" ht="13.5" thickBot="1" x14ac:dyDescent="0.25">
      <c r="B4469" s="828" t="s">
        <v>16</v>
      </c>
      <c r="C4469" s="958" t="s">
        <v>19</v>
      </c>
      <c r="D4469" s="959">
        <f>D4466/C4466-1</f>
        <v>-1</v>
      </c>
      <c r="E4469" s="959" t="e">
        <f t="shared" si="169"/>
        <v>#DIV/0!</v>
      </c>
      <c r="F4469" s="959" t="e">
        <f t="shared" si="169"/>
        <v>#DIV/0!</v>
      </c>
    </row>
    <row r="4470" spans="2:6" ht="13.5" thickBot="1" x14ac:dyDescent="0.25">
      <c r="B4470" s="828" t="s">
        <v>17</v>
      </c>
      <c r="C4470" s="958" t="s">
        <v>19</v>
      </c>
      <c r="D4470" s="959" t="e">
        <f>D4467/C4467-1</f>
        <v>#DIV/0!</v>
      </c>
      <c r="E4470" s="959" t="e">
        <f t="shared" si="169"/>
        <v>#DIV/0!</v>
      </c>
      <c r="F4470" s="959" t="e">
        <f t="shared" si="169"/>
        <v>#DIV/0!</v>
      </c>
    </row>
    <row r="4471" spans="2:6" ht="13.5" thickBot="1" x14ac:dyDescent="0.25">
      <c r="B4471" s="1247" t="s">
        <v>2327</v>
      </c>
      <c r="C4471" s="1248"/>
      <c r="D4471" s="1248"/>
      <c r="E4471" s="1248"/>
      <c r="F4471" s="1249"/>
    </row>
    <row r="4472" spans="2:6" x14ac:dyDescent="0.2">
      <c r="B4472" s="1236"/>
      <c r="C4472" s="836">
        <v>2019</v>
      </c>
      <c r="D4472" s="836">
        <v>2020</v>
      </c>
      <c r="E4472" s="836">
        <v>2021</v>
      </c>
      <c r="F4472" s="836">
        <v>2022</v>
      </c>
    </row>
    <row r="4473" spans="2:6" ht="13.5" thickBot="1" x14ac:dyDescent="0.25">
      <c r="B4473" s="1237"/>
      <c r="C4473" s="837" t="s">
        <v>5</v>
      </c>
      <c r="D4473" s="837" t="s">
        <v>6</v>
      </c>
      <c r="E4473" s="837" t="s">
        <v>6</v>
      </c>
      <c r="F4473" s="837" t="s">
        <v>6</v>
      </c>
    </row>
    <row r="4474" spans="2:6" ht="13.5" thickBot="1" x14ac:dyDescent="0.25">
      <c r="B4474" s="843" t="s">
        <v>59</v>
      </c>
      <c r="C4474" s="960"/>
      <c r="D4474" s="960"/>
      <c r="E4474" s="960"/>
      <c r="F4474" s="960"/>
    </row>
    <row r="4475" spans="2:6" ht="13.5" thickBot="1" x14ac:dyDescent="0.25">
      <c r="B4475" s="845" t="s">
        <v>28</v>
      </c>
      <c r="C4475" s="960"/>
      <c r="D4475" s="960"/>
      <c r="E4475" s="960"/>
      <c r="F4475" s="960"/>
    </row>
    <row r="4476" spans="2:6" ht="13.5" thickBot="1" x14ac:dyDescent="0.25">
      <c r="B4476" s="845" t="s">
        <v>60</v>
      </c>
      <c r="C4476" s="960"/>
      <c r="D4476" s="960"/>
      <c r="E4476" s="960"/>
      <c r="F4476" s="960"/>
    </row>
    <row r="4477" spans="2:6" ht="13.5" thickBot="1" x14ac:dyDescent="0.25">
      <c r="B4477" s="845" t="s">
        <v>42</v>
      </c>
      <c r="C4477" s="960"/>
      <c r="D4477" s="960"/>
      <c r="E4477" s="960"/>
      <c r="F4477" s="960"/>
    </row>
    <row r="4478" spans="2:6" ht="13.5" thickBot="1" x14ac:dyDescent="0.25">
      <c r="B4478" s="845" t="s">
        <v>43</v>
      </c>
      <c r="C4478" s="960"/>
      <c r="D4478" s="960"/>
      <c r="E4478" s="960"/>
      <c r="F4478" s="960"/>
    </row>
    <row r="4479" spans="2:6" ht="13.5" thickBot="1" x14ac:dyDescent="0.25">
      <c r="B4479" s="843" t="s">
        <v>61</v>
      </c>
      <c r="C4479" s="960">
        <f>SUM(C4480:C4483)</f>
        <v>68724</v>
      </c>
      <c r="D4479" s="960">
        <f>SUM(D4480:D4483)</f>
        <v>0</v>
      </c>
      <c r="E4479" s="960">
        <f>SUM(E4480:E4483)</f>
        <v>0</v>
      </c>
      <c r="F4479" s="960">
        <f>SUM(F4480:F4483)</f>
        <v>0</v>
      </c>
    </row>
    <row r="4480" spans="2:6" ht="13.5" thickBot="1" x14ac:dyDescent="0.25">
      <c r="B4480" s="845" t="s">
        <v>28</v>
      </c>
      <c r="C4480" s="960"/>
      <c r="D4480" s="960"/>
      <c r="E4480" s="960"/>
      <c r="F4480" s="960"/>
    </row>
    <row r="4481" spans="2:6" ht="13.5" thickBot="1" x14ac:dyDescent="0.25">
      <c r="B4481" s="845" t="s">
        <v>60</v>
      </c>
      <c r="C4481" s="960">
        <v>68724</v>
      </c>
      <c r="D4481" s="957">
        <v>0</v>
      </c>
      <c r="E4481" s="957">
        <v>0</v>
      </c>
      <c r="F4481" s="957">
        <v>0</v>
      </c>
    </row>
    <row r="4482" spans="2:6" ht="13.5" thickBot="1" x14ac:dyDescent="0.25">
      <c r="B4482" s="845" t="s">
        <v>42</v>
      </c>
      <c r="C4482" s="960"/>
      <c r="D4482" s="963"/>
      <c r="E4482" s="963"/>
      <c r="F4482" s="963"/>
    </row>
    <row r="4483" spans="2:6" ht="13.5" thickBot="1" x14ac:dyDescent="0.25">
      <c r="B4483" s="845" t="s">
        <v>43</v>
      </c>
      <c r="C4483" s="960"/>
      <c r="D4483" s="963"/>
      <c r="E4483" s="963"/>
      <c r="F4483" s="963"/>
    </row>
    <row r="4484" spans="2:6" ht="13.5" thickBot="1" x14ac:dyDescent="0.25">
      <c r="B4484" s="923" t="s">
        <v>207</v>
      </c>
      <c r="C4484" s="961">
        <f>C4481+C4474</f>
        <v>68724</v>
      </c>
      <c r="D4484" s="962">
        <f>D4481+D4474</f>
        <v>0</v>
      </c>
      <c r="E4484" s="962">
        <f>E4481+E4474</f>
        <v>0</v>
      </c>
      <c r="F4484" s="962">
        <f>F4481+F4474</f>
        <v>0</v>
      </c>
    </row>
    <row r="4485" spans="2:6" ht="54" customHeight="1" thickBot="1" x14ac:dyDescent="0.25">
      <c r="B4485" s="954" t="s">
        <v>978</v>
      </c>
      <c r="C4485" s="1346" t="s">
        <v>2328</v>
      </c>
      <c r="D4485" s="1351"/>
      <c r="E4485" s="1351"/>
      <c r="F4485" s="1352"/>
    </row>
    <row r="4486" spans="2:6" ht="13.5" thickBot="1" x14ac:dyDescent="0.25">
      <c r="B4486" s="835" t="s">
        <v>208</v>
      </c>
      <c r="C4486" s="1250" t="s">
        <v>2326</v>
      </c>
      <c r="D4486" s="1238"/>
      <c r="E4486" s="1238"/>
      <c r="F4486" s="1260"/>
    </row>
    <row r="4487" spans="2:6" ht="13.5" thickBot="1" x14ac:dyDescent="0.25">
      <c r="B4487" s="828" t="s">
        <v>9</v>
      </c>
      <c r="C4487" s="1230" t="s">
        <v>2326</v>
      </c>
      <c r="D4487" s="1231"/>
      <c r="E4487" s="1231"/>
      <c r="F4487" s="1232"/>
    </row>
    <row r="4488" spans="2:6" ht="13.5" thickBot="1" x14ac:dyDescent="0.25">
      <c r="B4488" s="828" t="s">
        <v>13</v>
      </c>
      <c r="C4488" s="1244" t="s">
        <v>67</v>
      </c>
      <c r="D4488" s="1245"/>
      <c r="E4488" s="1245"/>
      <c r="F4488" s="1246"/>
    </row>
    <row r="4489" spans="2:6" x14ac:dyDescent="0.2">
      <c r="B4489" s="1236"/>
      <c r="C4489" s="836">
        <v>2019</v>
      </c>
      <c r="D4489" s="836">
        <v>2020</v>
      </c>
      <c r="E4489" s="836">
        <v>2021</v>
      </c>
      <c r="F4489" s="836">
        <v>2022</v>
      </c>
    </row>
    <row r="4490" spans="2:6" ht="13.5" thickBot="1" x14ac:dyDescent="0.25">
      <c r="B4490" s="1237"/>
      <c r="C4490" s="837" t="s">
        <v>5</v>
      </c>
      <c r="D4490" s="837" t="s">
        <v>6</v>
      </c>
      <c r="E4490" s="837" t="s">
        <v>6</v>
      </c>
      <c r="F4490" s="837" t="s">
        <v>6</v>
      </c>
    </row>
    <row r="4491" spans="2:6" ht="13.5" thickBot="1" x14ac:dyDescent="0.25">
      <c r="B4491" s="828" t="s">
        <v>8</v>
      </c>
      <c r="C4491" s="955">
        <v>1</v>
      </c>
      <c r="D4491" s="955">
        <v>0</v>
      </c>
      <c r="E4491" s="955">
        <v>0</v>
      </c>
      <c r="F4491" s="955">
        <v>0</v>
      </c>
    </row>
    <row r="4492" spans="2:6" ht="13.5" thickBot="1" x14ac:dyDescent="0.25">
      <c r="B4492" s="828" t="s">
        <v>14</v>
      </c>
      <c r="C4492" s="957">
        <v>13748</v>
      </c>
      <c r="D4492" s="957">
        <v>0</v>
      </c>
      <c r="E4492" s="957">
        <v>0</v>
      </c>
      <c r="F4492" s="957">
        <v>0</v>
      </c>
    </row>
    <row r="4493" spans="2:6" ht="13.5" thickBot="1" x14ac:dyDescent="0.25">
      <c r="B4493" s="828" t="s">
        <v>20</v>
      </c>
      <c r="C4493" s="957">
        <f>C4492/C4491</f>
        <v>13748</v>
      </c>
      <c r="D4493" s="957" t="e">
        <f>D4492/D4491</f>
        <v>#DIV/0!</v>
      </c>
      <c r="E4493" s="957" t="e">
        <f>E4492/E4491</f>
        <v>#DIV/0!</v>
      </c>
      <c r="F4493" s="957" t="e">
        <f>F4492/F4491</f>
        <v>#DIV/0!</v>
      </c>
    </row>
    <row r="4494" spans="2:6" ht="13.5" thickBot="1" x14ac:dyDescent="0.25">
      <c r="B4494" s="828" t="s">
        <v>15</v>
      </c>
      <c r="C4494" s="958" t="s">
        <v>19</v>
      </c>
      <c r="D4494" s="959">
        <f>D4491/C4491-1</f>
        <v>-1</v>
      </c>
      <c r="E4494" s="959" t="e">
        <f t="shared" ref="E4494:F4496" si="170">E4491/D4491-1</f>
        <v>#DIV/0!</v>
      </c>
      <c r="F4494" s="959" t="e">
        <f t="shared" si="170"/>
        <v>#DIV/0!</v>
      </c>
    </row>
    <row r="4495" spans="2:6" ht="13.5" thickBot="1" x14ac:dyDescent="0.25">
      <c r="B4495" s="828" t="s">
        <v>16</v>
      </c>
      <c r="C4495" s="958" t="s">
        <v>19</v>
      </c>
      <c r="D4495" s="959">
        <f>D4492/C4492-1</f>
        <v>-1</v>
      </c>
      <c r="E4495" s="959" t="e">
        <f t="shared" si="170"/>
        <v>#DIV/0!</v>
      </c>
      <c r="F4495" s="959" t="e">
        <f t="shared" si="170"/>
        <v>#DIV/0!</v>
      </c>
    </row>
    <row r="4496" spans="2:6" ht="13.5" thickBot="1" x14ac:dyDescent="0.25">
      <c r="B4496" s="828" t="s">
        <v>17</v>
      </c>
      <c r="C4496" s="958" t="s">
        <v>19</v>
      </c>
      <c r="D4496" s="959" t="e">
        <f>D4493/C4493-1</f>
        <v>#DIV/0!</v>
      </c>
      <c r="E4496" s="959" t="e">
        <f t="shared" si="170"/>
        <v>#DIV/0!</v>
      </c>
      <c r="F4496" s="959" t="e">
        <f t="shared" si="170"/>
        <v>#DIV/0!</v>
      </c>
    </row>
    <row r="4497" spans="2:6" ht="13.5" thickBot="1" x14ac:dyDescent="0.25">
      <c r="B4497" s="1247" t="s">
        <v>2329</v>
      </c>
      <c r="C4497" s="1248"/>
      <c r="D4497" s="1248"/>
      <c r="E4497" s="1248"/>
      <c r="F4497" s="1249"/>
    </row>
    <row r="4498" spans="2:6" x14ac:dyDescent="0.2">
      <c r="B4498" s="1236"/>
      <c r="C4498" s="836">
        <v>2019</v>
      </c>
      <c r="D4498" s="836">
        <v>2020</v>
      </c>
      <c r="E4498" s="836">
        <v>2021</v>
      </c>
      <c r="F4498" s="836">
        <v>2022</v>
      </c>
    </row>
    <row r="4499" spans="2:6" ht="13.5" thickBot="1" x14ac:dyDescent="0.25">
      <c r="B4499" s="1237"/>
      <c r="C4499" s="837" t="s">
        <v>5</v>
      </c>
      <c r="D4499" s="837" t="s">
        <v>6</v>
      </c>
      <c r="E4499" s="837" t="s">
        <v>6</v>
      </c>
      <c r="F4499" s="837" t="s">
        <v>6</v>
      </c>
    </row>
    <row r="4500" spans="2:6" ht="13.5" thickBot="1" x14ac:dyDescent="0.25">
      <c r="B4500" s="843" t="s">
        <v>59</v>
      </c>
      <c r="C4500" s="960"/>
      <c r="D4500" s="960"/>
      <c r="E4500" s="960"/>
      <c r="F4500" s="960"/>
    </row>
    <row r="4501" spans="2:6" ht="13.5" thickBot="1" x14ac:dyDescent="0.25">
      <c r="B4501" s="845" t="s">
        <v>28</v>
      </c>
      <c r="C4501" s="960"/>
      <c r="D4501" s="960"/>
      <c r="E4501" s="960"/>
      <c r="F4501" s="960"/>
    </row>
    <row r="4502" spans="2:6" ht="13.5" thickBot="1" x14ac:dyDescent="0.25">
      <c r="B4502" s="845" t="s">
        <v>60</v>
      </c>
      <c r="C4502" s="960"/>
      <c r="D4502" s="960"/>
      <c r="E4502" s="960"/>
      <c r="F4502" s="960"/>
    </row>
    <row r="4503" spans="2:6" ht="13.5" thickBot="1" x14ac:dyDescent="0.25">
      <c r="B4503" s="845" t="s">
        <v>42</v>
      </c>
      <c r="C4503" s="960"/>
      <c r="D4503" s="960"/>
      <c r="E4503" s="960"/>
      <c r="F4503" s="960"/>
    </row>
    <row r="4504" spans="2:6" ht="13.5" thickBot="1" x14ac:dyDescent="0.25">
      <c r="B4504" s="845" t="s">
        <v>43</v>
      </c>
      <c r="C4504" s="960"/>
      <c r="D4504" s="960"/>
      <c r="E4504" s="960"/>
      <c r="F4504" s="960"/>
    </row>
    <row r="4505" spans="2:6" ht="13.5" thickBot="1" x14ac:dyDescent="0.25">
      <c r="B4505" s="843" t="s">
        <v>61</v>
      </c>
      <c r="C4505" s="960">
        <f>SUM(C4506:C4509)</f>
        <v>13748</v>
      </c>
      <c r="D4505" s="960">
        <f>SUM(D4506:D4509)</f>
        <v>0</v>
      </c>
      <c r="E4505" s="960">
        <f>SUM(E4506:E4509)</f>
        <v>0</v>
      </c>
      <c r="F4505" s="960">
        <f>SUM(F4506:F4509)</f>
        <v>0</v>
      </c>
    </row>
    <row r="4506" spans="2:6" ht="13.5" thickBot="1" x14ac:dyDescent="0.25">
      <c r="B4506" s="845" t="s">
        <v>28</v>
      </c>
      <c r="C4506" s="960"/>
      <c r="D4506" s="960"/>
      <c r="E4506" s="960"/>
      <c r="F4506" s="960"/>
    </row>
    <row r="4507" spans="2:6" ht="13.5" thickBot="1" x14ac:dyDescent="0.25">
      <c r="B4507" s="845" t="s">
        <v>60</v>
      </c>
      <c r="C4507" s="960"/>
      <c r="D4507" s="960"/>
      <c r="E4507" s="960"/>
      <c r="F4507" s="960"/>
    </row>
    <row r="4508" spans="2:6" ht="13.5" thickBot="1" x14ac:dyDescent="0.25">
      <c r="B4508" s="845" t="s">
        <v>42</v>
      </c>
      <c r="C4508" s="960"/>
      <c r="D4508" s="960"/>
      <c r="E4508" s="960"/>
      <c r="F4508" s="960"/>
    </row>
    <row r="4509" spans="2:6" ht="13.5" thickBot="1" x14ac:dyDescent="0.25">
      <c r="B4509" s="845" t="s">
        <v>43</v>
      </c>
      <c r="C4509" s="960">
        <v>13748</v>
      </c>
      <c r="D4509" s="957"/>
      <c r="E4509" s="960"/>
      <c r="F4509" s="960"/>
    </row>
    <row r="4510" spans="2:6" ht="13.5" thickBot="1" x14ac:dyDescent="0.25">
      <c r="B4510" s="923" t="s">
        <v>209</v>
      </c>
      <c r="C4510" s="961">
        <f>C4509+C4500</f>
        <v>13748</v>
      </c>
      <c r="D4510" s="962">
        <f>D4509+D4500</f>
        <v>0</v>
      </c>
      <c r="E4510" s="962">
        <f>E4509+E4500</f>
        <v>0</v>
      </c>
      <c r="F4510" s="962">
        <f>F4509+F4500</f>
        <v>0</v>
      </c>
    </row>
    <row r="4511" spans="2:6" ht="40.5" customHeight="1" thickBot="1" x14ac:dyDescent="0.25">
      <c r="B4511" s="954" t="s">
        <v>978</v>
      </c>
      <c r="C4511" s="1346" t="s">
        <v>2330</v>
      </c>
      <c r="D4511" s="1351"/>
      <c r="E4511" s="1351"/>
      <c r="F4511" s="1352"/>
    </row>
    <row r="4512" spans="2:6" ht="13.5" thickBot="1" x14ac:dyDescent="0.25">
      <c r="B4512" s="835" t="s">
        <v>210</v>
      </c>
      <c r="C4512" s="1250" t="s">
        <v>2331</v>
      </c>
      <c r="D4512" s="1238"/>
      <c r="E4512" s="1238"/>
      <c r="F4512" s="1260"/>
    </row>
    <row r="4513" spans="2:6" ht="13.5" thickBot="1" x14ac:dyDescent="0.25">
      <c r="B4513" s="828" t="s">
        <v>9</v>
      </c>
      <c r="C4513" s="1230" t="s">
        <v>2332</v>
      </c>
      <c r="D4513" s="1231"/>
      <c r="E4513" s="1231"/>
      <c r="F4513" s="1232"/>
    </row>
    <row r="4514" spans="2:6" ht="13.5" thickBot="1" x14ac:dyDescent="0.25">
      <c r="B4514" s="828" t="s">
        <v>13</v>
      </c>
      <c r="C4514" s="1244" t="s">
        <v>67</v>
      </c>
      <c r="D4514" s="1245"/>
      <c r="E4514" s="1245"/>
      <c r="F4514" s="1246"/>
    </row>
    <row r="4515" spans="2:6" x14ac:dyDescent="0.2">
      <c r="B4515" s="1236"/>
      <c r="C4515" s="836">
        <v>2019</v>
      </c>
      <c r="D4515" s="836">
        <v>2020</v>
      </c>
      <c r="E4515" s="836">
        <v>2021</v>
      </c>
      <c r="F4515" s="836">
        <v>2022</v>
      </c>
    </row>
    <row r="4516" spans="2:6" ht="13.5" thickBot="1" x14ac:dyDescent="0.25">
      <c r="B4516" s="1237"/>
      <c r="C4516" s="837" t="s">
        <v>5</v>
      </c>
      <c r="D4516" s="837" t="s">
        <v>6</v>
      </c>
      <c r="E4516" s="837" t="s">
        <v>6</v>
      </c>
      <c r="F4516" s="837" t="s">
        <v>6</v>
      </c>
    </row>
    <row r="4517" spans="2:6" ht="13.5" thickBot="1" x14ac:dyDescent="0.25">
      <c r="B4517" s="828" t="s">
        <v>8</v>
      </c>
      <c r="C4517" s="955">
        <v>1</v>
      </c>
      <c r="D4517" s="955">
        <v>0</v>
      </c>
      <c r="E4517" s="955">
        <v>0</v>
      </c>
      <c r="F4517" s="955">
        <v>0</v>
      </c>
    </row>
    <row r="4518" spans="2:6" ht="13.5" thickBot="1" x14ac:dyDescent="0.25">
      <c r="B4518" s="828" t="s">
        <v>14</v>
      </c>
      <c r="C4518" s="957">
        <v>128682</v>
      </c>
      <c r="D4518" s="957">
        <v>0</v>
      </c>
      <c r="E4518" s="957">
        <v>0</v>
      </c>
      <c r="F4518" s="957">
        <v>0</v>
      </c>
    </row>
    <row r="4519" spans="2:6" ht="13.5" thickBot="1" x14ac:dyDescent="0.25">
      <c r="B4519" s="828" t="s">
        <v>20</v>
      </c>
      <c r="C4519" s="957">
        <f>C4518/C4517</f>
        <v>128682</v>
      </c>
      <c r="D4519" s="957" t="e">
        <f>D4518/D4517</f>
        <v>#DIV/0!</v>
      </c>
      <c r="E4519" s="957" t="e">
        <f>E4518/E4517</f>
        <v>#DIV/0!</v>
      </c>
      <c r="F4519" s="957" t="e">
        <f>F4518/F4517</f>
        <v>#DIV/0!</v>
      </c>
    </row>
    <row r="4520" spans="2:6" ht="13.5" thickBot="1" x14ac:dyDescent="0.25">
      <c r="B4520" s="828" t="s">
        <v>15</v>
      </c>
      <c r="C4520" s="958" t="s">
        <v>19</v>
      </c>
      <c r="D4520" s="959">
        <f>D4517/C4517-1</f>
        <v>-1</v>
      </c>
      <c r="E4520" s="959" t="e">
        <f t="shared" ref="E4520:F4522" si="171">E4517/D4517-1</f>
        <v>#DIV/0!</v>
      </c>
      <c r="F4520" s="959" t="e">
        <f t="shared" si="171"/>
        <v>#DIV/0!</v>
      </c>
    </row>
    <row r="4521" spans="2:6" ht="13.5" thickBot="1" x14ac:dyDescent="0.25">
      <c r="B4521" s="828" t="s">
        <v>16</v>
      </c>
      <c r="C4521" s="958" t="s">
        <v>19</v>
      </c>
      <c r="D4521" s="959">
        <f>D4518/C4518-1</f>
        <v>-1</v>
      </c>
      <c r="E4521" s="959" t="e">
        <f t="shared" si="171"/>
        <v>#DIV/0!</v>
      </c>
      <c r="F4521" s="959" t="e">
        <f t="shared" si="171"/>
        <v>#DIV/0!</v>
      </c>
    </row>
    <row r="4522" spans="2:6" ht="13.5" thickBot="1" x14ac:dyDescent="0.25">
      <c r="B4522" s="828" t="s">
        <v>17</v>
      </c>
      <c r="C4522" s="958" t="s">
        <v>19</v>
      </c>
      <c r="D4522" s="959" t="e">
        <f>D4519/C4519-1</f>
        <v>#DIV/0!</v>
      </c>
      <c r="E4522" s="959" t="e">
        <f t="shared" si="171"/>
        <v>#DIV/0!</v>
      </c>
      <c r="F4522" s="959" t="e">
        <f t="shared" si="171"/>
        <v>#DIV/0!</v>
      </c>
    </row>
    <row r="4523" spans="2:6" ht="13.5" thickBot="1" x14ac:dyDescent="0.25">
      <c r="B4523" s="1247" t="s">
        <v>1796</v>
      </c>
      <c r="C4523" s="1248"/>
      <c r="D4523" s="1248"/>
      <c r="E4523" s="1248"/>
      <c r="F4523" s="1249"/>
    </row>
    <row r="4524" spans="2:6" x14ac:dyDescent="0.2">
      <c r="B4524" s="1236"/>
      <c r="C4524" s="836">
        <v>2019</v>
      </c>
      <c r="D4524" s="836">
        <v>2020</v>
      </c>
      <c r="E4524" s="836">
        <v>2021</v>
      </c>
      <c r="F4524" s="836">
        <v>2022</v>
      </c>
    </row>
    <row r="4525" spans="2:6" ht="13.5" thickBot="1" x14ac:dyDescent="0.25">
      <c r="B4525" s="1237"/>
      <c r="C4525" s="837" t="s">
        <v>5</v>
      </c>
      <c r="D4525" s="837" t="s">
        <v>6</v>
      </c>
      <c r="E4525" s="837" t="s">
        <v>6</v>
      </c>
      <c r="F4525" s="837" t="s">
        <v>6</v>
      </c>
    </row>
    <row r="4526" spans="2:6" ht="13.5" thickBot="1" x14ac:dyDescent="0.25">
      <c r="B4526" s="843" t="s">
        <v>59</v>
      </c>
      <c r="C4526" s="960"/>
      <c r="D4526" s="960"/>
      <c r="E4526" s="960"/>
      <c r="F4526" s="960"/>
    </row>
    <row r="4527" spans="2:6" ht="13.5" thickBot="1" x14ac:dyDescent="0.25">
      <c r="B4527" s="845" t="s">
        <v>28</v>
      </c>
      <c r="C4527" s="960"/>
      <c r="D4527" s="960"/>
      <c r="E4527" s="960"/>
      <c r="F4527" s="960"/>
    </row>
    <row r="4528" spans="2:6" ht="13.5" thickBot="1" x14ac:dyDescent="0.25">
      <c r="B4528" s="845" t="s">
        <v>60</v>
      </c>
      <c r="C4528" s="960"/>
      <c r="D4528" s="960"/>
      <c r="E4528" s="960"/>
      <c r="F4528" s="960"/>
    </row>
    <row r="4529" spans="2:6" ht="13.5" thickBot="1" x14ac:dyDescent="0.25">
      <c r="B4529" s="845" t="s">
        <v>42</v>
      </c>
      <c r="C4529" s="960"/>
      <c r="D4529" s="960"/>
      <c r="E4529" s="960"/>
      <c r="F4529" s="960"/>
    </row>
    <row r="4530" spans="2:6" ht="13.5" thickBot="1" x14ac:dyDescent="0.25">
      <c r="B4530" s="845" t="s">
        <v>43</v>
      </c>
      <c r="C4530" s="960"/>
      <c r="D4530" s="960"/>
      <c r="E4530" s="960"/>
      <c r="F4530" s="960"/>
    </row>
    <row r="4531" spans="2:6" ht="13.5" thickBot="1" x14ac:dyDescent="0.25">
      <c r="B4531" s="843" t="s">
        <v>61</v>
      </c>
      <c r="C4531" s="960">
        <f>SUM(C4532:C4535)</f>
        <v>128682</v>
      </c>
      <c r="D4531" s="960">
        <f>SUM(D4532:D4535)</f>
        <v>0</v>
      </c>
      <c r="E4531" s="960">
        <f>SUM(E4532:E4535)</f>
        <v>0</v>
      </c>
      <c r="F4531" s="960">
        <f>SUM(F4532:F4535)</f>
        <v>0</v>
      </c>
    </row>
    <row r="4532" spans="2:6" ht="13.5" thickBot="1" x14ac:dyDescent="0.25">
      <c r="B4532" s="845" t="s">
        <v>28</v>
      </c>
      <c r="C4532" s="960"/>
      <c r="D4532" s="960"/>
      <c r="E4532" s="960"/>
      <c r="F4532" s="960"/>
    </row>
    <row r="4533" spans="2:6" ht="13.5" thickBot="1" x14ac:dyDescent="0.25">
      <c r="B4533" s="845" t="s">
        <v>60</v>
      </c>
      <c r="C4533" s="960">
        <v>128682</v>
      </c>
      <c r="D4533" s="957"/>
      <c r="E4533" s="957"/>
      <c r="F4533" s="957"/>
    </row>
    <row r="4534" spans="2:6" ht="13.5" thickBot="1" x14ac:dyDescent="0.25">
      <c r="B4534" s="845" t="s">
        <v>42</v>
      </c>
      <c r="C4534" s="960"/>
      <c r="D4534" s="963"/>
      <c r="E4534" s="963"/>
      <c r="F4534" s="963"/>
    </row>
    <row r="4535" spans="2:6" ht="13.5" thickBot="1" x14ac:dyDescent="0.25">
      <c r="B4535" s="845" t="s">
        <v>43</v>
      </c>
      <c r="C4535" s="960"/>
      <c r="D4535" s="963"/>
      <c r="E4535" s="963"/>
      <c r="F4535" s="963"/>
    </row>
    <row r="4536" spans="2:6" ht="13.5" thickBot="1" x14ac:dyDescent="0.25">
      <c r="B4536" s="923" t="s">
        <v>211</v>
      </c>
      <c r="C4536" s="961">
        <f>C4533+C4526</f>
        <v>128682</v>
      </c>
      <c r="D4536" s="962">
        <f>D4533+D4526</f>
        <v>0</v>
      </c>
      <c r="E4536" s="962">
        <f>E4533+E4526</f>
        <v>0</v>
      </c>
      <c r="F4536" s="962">
        <f>F4533+F4526</f>
        <v>0</v>
      </c>
    </row>
    <row r="4537" spans="2:6" ht="38.25" customHeight="1" thickBot="1" x14ac:dyDescent="0.25">
      <c r="B4537" s="954" t="s">
        <v>978</v>
      </c>
      <c r="C4537" s="1346" t="s">
        <v>2333</v>
      </c>
      <c r="D4537" s="1351"/>
      <c r="E4537" s="1351"/>
      <c r="F4537" s="1352"/>
    </row>
    <row r="4538" spans="2:6" ht="13.5" thickBot="1" x14ac:dyDescent="0.25">
      <c r="B4538" s="835" t="s">
        <v>212</v>
      </c>
      <c r="C4538" s="1250" t="s">
        <v>2331</v>
      </c>
      <c r="D4538" s="1238"/>
      <c r="E4538" s="1238"/>
      <c r="F4538" s="1260"/>
    </row>
    <row r="4539" spans="2:6" ht="13.5" thickBot="1" x14ac:dyDescent="0.25">
      <c r="B4539" s="828" t="s">
        <v>9</v>
      </c>
      <c r="C4539" s="1230" t="s">
        <v>2332</v>
      </c>
      <c r="D4539" s="1231"/>
      <c r="E4539" s="1231"/>
      <c r="F4539" s="1232"/>
    </row>
    <row r="4540" spans="2:6" ht="13.5" thickBot="1" x14ac:dyDescent="0.25">
      <c r="B4540" s="828" t="s">
        <v>13</v>
      </c>
      <c r="C4540" s="1244" t="s">
        <v>67</v>
      </c>
      <c r="D4540" s="1245"/>
      <c r="E4540" s="1245"/>
      <c r="F4540" s="1246"/>
    </row>
    <row r="4541" spans="2:6" x14ac:dyDescent="0.2">
      <c r="B4541" s="1236"/>
      <c r="C4541" s="836">
        <v>2019</v>
      </c>
      <c r="D4541" s="836">
        <v>2020</v>
      </c>
      <c r="E4541" s="836">
        <v>2021</v>
      </c>
      <c r="F4541" s="836">
        <v>2022</v>
      </c>
    </row>
    <row r="4542" spans="2:6" ht="13.5" thickBot="1" x14ac:dyDescent="0.25">
      <c r="B4542" s="1237"/>
      <c r="C4542" s="837" t="s">
        <v>5</v>
      </c>
      <c r="D4542" s="837" t="s">
        <v>6</v>
      </c>
      <c r="E4542" s="837" t="s">
        <v>6</v>
      </c>
      <c r="F4542" s="837" t="s">
        <v>6</v>
      </c>
    </row>
    <row r="4543" spans="2:6" ht="13.5" thickBot="1" x14ac:dyDescent="0.25">
      <c r="B4543" s="828" t="s">
        <v>8</v>
      </c>
      <c r="C4543" s="955">
        <v>1</v>
      </c>
      <c r="D4543" s="955">
        <v>0</v>
      </c>
      <c r="E4543" s="955">
        <v>0</v>
      </c>
      <c r="F4543" s="955">
        <v>0</v>
      </c>
    </row>
    <row r="4544" spans="2:6" ht="13.5" thickBot="1" x14ac:dyDescent="0.25">
      <c r="B4544" s="828" t="s">
        <v>14</v>
      </c>
      <c r="C4544" s="957">
        <v>49364</v>
      </c>
      <c r="D4544" s="957">
        <v>0</v>
      </c>
      <c r="E4544" s="957">
        <v>0</v>
      </c>
      <c r="F4544" s="957">
        <v>0</v>
      </c>
    </row>
    <row r="4545" spans="2:6" ht="13.5" thickBot="1" x14ac:dyDescent="0.25">
      <c r="B4545" s="828" t="s">
        <v>20</v>
      </c>
      <c r="C4545" s="957">
        <f>C4544/C4543</f>
        <v>49364</v>
      </c>
      <c r="D4545" s="957" t="e">
        <f>D4544/D4543</f>
        <v>#DIV/0!</v>
      </c>
      <c r="E4545" s="957" t="e">
        <f>E4544/E4543</f>
        <v>#DIV/0!</v>
      </c>
      <c r="F4545" s="957" t="e">
        <f>F4544/F4543</f>
        <v>#DIV/0!</v>
      </c>
    </row>
    <row r="4546" spans="2:6" ht="13.5" thickBot="1" x14ac:dyDescent="0.25">
      <c r="B4546" s="828" t="s">
        <v>15</v>
      </c>
      <c r="C4546" s="958" t="s">
        <v>19</v>
      </c>
      <c r="D4546" s="959">
        <f>D4543/C4543-1</f>
        <v>-1</v>
      </c>
      <c r="E4546" s="959" t="e">
        <f t="shared" ref="E4546:F4548" si="172">E4543/D4543-1</f>
        <v>#DIV/0!</v>
      </c>
      <c r="F4546" s="959" t="e">
        <f t="shared" si="172"/>
        <v>#DIV/0!</v>
      </c>
    </row>
    <row r="4547" spans="2:6" ht="13.5" thickBot="1" x14ac:dyDescent="0.25">
      <c r="B4547" s="828" t="s">
        <v>16</v>
      </c>
      <c r="C4547" s="958" t="s">
        <v>19</v>
      </c>
      <c r="D4547" s="959">
        <f>D4544/C4544-1</f>
        <v>-1</v>
      </c>
      <c r="E4547" s="959" t="e">
        <f t="shared" si="172"/>
        <v>#DIV/0!</v>
      </c>
      <c r="F4547" s="959" t="e">
        <f t="shared" si="172"/>
        <v>#DIV/0!</v>
      </c>
    </row>
    <row r="4548" spans="2:6" ht="13.5" thickBot="1" x14ac:dyDescent="0.25">
      <c r="B4548" s="828" t="s">
        <v>17</v>
      </c>
      <c r="C4548" s="958" t="s">
        <v>19</v>
      </c>
      <c r="D4548" s="959" t="e">
        <f>D4545/C4545-1</f>
        <v>#DIV/0!</v>
      </c>
      <c r="E4548" s="959" t="e">
        <f t="shared" si="172"/>
        <v>#DIV/0!</v>
      </c>
      <c r="F4548" s="959" t="e">
        <f t="shared" si="172"/>
        <v>#DIV/0!</v>
      </c>
    </row>
    <row r="4549" spans="2:6" ht="13.5" thickBot="1" x14ac:dyDescent="0.25">
      <c r="B4549" s="1247" t="s">
        <v>1799</v>
      </c>
      <c r="C4549" s="1248"/>
      <c r="D4549" s="1248"/>
      <c r="E4549" s="1248"/>
      <c r="F4549" s="1249"/>
    </row>
    <row r="4550" spans="2:6" x14ac:dyDescent="0.2">
      <c r="B4550" s="1236"/>
      <c r="C4550" s="836">
        <v>2019</v>
      </c>
      <c r="D4550" s="836">
        <v>2020</v>
      </c>
      <c r="E4550" s="836">
        <v>2021</v>
      </c>
      <c r="F4550" s="836">
        <v>2022</v>
      </c>
    </row>
    <row r="4551" spans="2:6" ht="13.5" thickBot="1" x14ac:dyDescent="0.25">
      <c r="B4551" s="1237"/>
      <c r="C4551" s="837" t="s">
        <v>5</v>
      </c>
      <c r="D4551" s="837" t="s">
        <v>6</v>
      </c>
      <c r="E4551" s="837" t="s">
        <v>6</v>
      </c>
      <c r="F4551" s="837" t="s">
        <v>6</v>
      </c>
    </row>
    <row r="4552" spans="2:6" ht="13.5" thickBot="1" x14ac:dyDescent="0.25">
      <c r="B4552" s="843" t="s">
        <v>59</v>
      </c>
      <c r="C4552" s="960"/>
      <c r="D4552" s="960"/>
      <c r="E4552" s="960"/>
      <c r="F4552" s="960"/>
    </row>
    <row r="4553" spans="2:6" ht="13.5" thickBot="1" x14ac:dyDescent="0.25">
      <c r="B4553" s="845" t="s">
        <v>28</v>
      </c>
      <c r="C4553" s="960"/>
      <c r="D4553" s="960"/>
      <c r="E4553" s="960"/>
      <c r="F4553" s="960"/>
    </row>
    <row r="4554" spans="2:6" ht="13.5" thickBot="1" x14ac:dyDescent="0.25">
      <c r="B4554" s="845" t="s">
        <v>60</v>
      </c>
      <c r="C4554" s="960"/>
      <c r="D4554" s="960"/>
      <c r="E4554" s="960"/>
      <c r="F4554" s="960"/>
    </row>
    <row r="4555" spans="2:6" ht="13.5" thickBot="1" x14ac:dyDescent="0.25">
      <c r="B4555" s="845" t="s">
        <v>42</v>
      </c>
      <c r="C4555" s="960"/>
      <c r="D4555" s="960"/>
      <c r="E4555" s="960"/>
      <c r="F4555" s="960"/>
    </row>
    <row r="4556" spans="2:6" ht="13.5" thickBot="1" x14ac:dyDescent="0.25">
      <c r="B4556" s="845" t="s">
        <v>43</v>
      </c>
      <c r="C4556" s="960"/>
      <c r="D4556" s="960"/>
      <c r="E4556" s="960"/>
      <c r="F4556" s="960"/>
    </row>
    <row r="4557" spans="2:6" ht="13.5" thickBot="1" x14ac:dyDescent="0.25">
      <c r="B4557" s="843" t="s">
        <v>61</v>
      </c>
      <c r="C4557" s="960">
        <f>SUM(C4558:C4561)</f>
        <v>49364</v>
      </c>
      <c r="D4557" s="960">
        <f>SUM(D4558:D4561)</f>
        <v>0</v>
      </c>
      <c r="E4557" s="960">
        <f>SUM(E4558:E4561)</f>
        <v>0</v>
      </c>
      <c r="F4557" s="960">
        <f>SUM(F4558:F4561)</f>
        <v>0</v>
      </c>
    </row>
    <row r="4558" spans="2:6" ht="13.5" thickBot="1" x14ac:dyDescent="0.25">
      <c r="B4558" s="845" t="s">
        <v>28</v>
      </c>
      <c r="C4558" s="960"/>
      <c r="D4558" s="960"/>
      <c r="E4558" s="960"/>
      <c r="F4558" s="960"/>
    </row>
    <row r="4559" spans="2:6" ht="13.5" thickBot="1" x14ac:dyDescent="0.25">
      <c r="B4559" s="845" t="s">
        <v>60</v>
      </c>
      <c r="C4559" s="960"/>
      <c r="D4559" s="960"/>
      <c r="E4559" s="960"/>
      <c r="F4559" s="960"/>
    </row>
    <row r="4560" spans="2:6" ht="13.5" thickBot="1" x14ac:dyDescent="0.25">
      <c r="B4560" s="845" t="s">
        <v>42</v>
      </c>
      <c r="C4560" s="960">
        <v>49364</v>
      </c>
      <c r="D4560" s="957"/>
      <c r="E4560" s="960"/>
      <c r="F4560" s="960"/>
    </row>
    <row r="4561" spans="2:6" ht="13.5" thickBot="1" x14ac:dyDescent="0.25">
      <c r="B4561" s="845" t="s">
        <v>43</v>
      </c>
      <c r="C4561" s="960"/>
      <c r="D4561" s="963"/>
      <c r="E4561" s="960"/>
      <c r="F4561" s="960"/>
    </row>
    <row r="4562" spans="2:6" ht="13.5" thickBot="1" x14ac:dyDescent="0.25">
      <c r="B4562" s="923" t="s">
        <v>213</v>
      </c>
      <c r="C4562" s="961">
        <f>C4560+C4552</f>
        <v>49364</v>
      </c>
      <c r="D4562" s="962">
        <f>D4560+D4552</f>
        <v>0</v>
      </c>
      <c r="E4562" s="962">
        <f>E4560+E4552</f>
        <v>0</v>
      </c>
      <c r="F4562" s="962">
        <f>F4560+F4552</f>
        <v>0</v>
      </c>
    </row>
    <row r="4563" spans="2:6" ht="13.5" thickBot="1" x14ac:dyDescent="0.25">
      <c r="B4563" s="954" t="s">
        <v>978</v>
      </c>
      <c r="C4563" s="1346" t="s">
        <v>2334</v>
      </c>
      <c r="D4563" s="1351"/>
      <c r="E4563" s="1351"/>
      <c r="F4563" s="1352"/>
    </row>
    <row r="4564" spans="2:6" ht="13.5" thickBot="1" x14ac:dyDescent="0.25">
      <c r="B4564" s="835" t="s">
        <v>214</v>
      </c>
      <c r="C4564" s="1250" t="s">
        <v>2331</v>
      </c>
      <c r="D4564" s="1238"/>
      <c r="E4564" s="1238"/>
      <c r="F4564" s="1260"/>
    </row>
    <row r="4565" spans="2:6" ht="13.5" thickBot="1" x14ac:dyDescent="0.25">
      <c r="B4565" s="828" t="s">
        <v>9</v>
      </c>
      <c r="C4565" s="1230" t="s">
        <v>2332</v>
      </c>
      <c r="D4565" s="1231"/>
      <c r="E4565" s="1231"/>
      <c r="F4565" s="1232"/>
    </row>
    <row r="4566" spans="2:6" ht="13.5" thickBot="1" x14ac:dyDescent="0.25">
      <c r="B4566" s="828" t="s">
        <v>13</v>
      </c>
      <c r="C4566" s="1244" t="s">
        <v>67</v>
      </c>
      <c r="D4566" s="1245"/>
      <c r="E4566" s="1245"/>
      <c r="F4566" s="1246"/>
    </row>
    <row r="4567" spans="2:6" x14ac:dyDescent="0.2">
      <c r="B4567" s="1236"/>
      <c r="C4567" s="836">
        <v>2019</v>
      </c>
      <c r="D4567" s="836">
        <v>2020</v>
      </c>
      <c r="E4567" s="836">
        <v>2021</v>
      </c>
      <c r="F4567" s="836">
        <v>2022</v>
      </c>
    </row>
    <row r="4568" spans="2:6" ht="13.5" thickBot="1" x14ac:dyDescent="0.25">
      <c r="B4568" s="1237"/>
      <c r="C4568" s="837" t="s">
        <v>5</v>
      </c>
      <c r="D4568" s="837" t="s">
        <v>6</v>
      </c>
      <c r="E4568" s="837" t="s">
        <v>6</v>
      </c>
      <c r="F4568" s="837" t="s">
        <v>6</v>
      </c>
    </row>
    <row r="4569" spans="2:6" ht="13.5" thickBot="1" x14ac:dyDescent="0.25">
      <c r="B4569" s="828" t="s">
        <v>8</v>
      </c>
      <c r="C4569" s="955">
        <v>1</v>
      </c>
      <c r="D4569" s="955">
        <v>0</v>
      </c>
      <c r="E4569" s="955">
        <v>0</v>
      </c>
      <c r="F4569" s="955">
        <v>0</v>
      </c>
    </row>
    <row r="4570" spans="2:6" ht="13.5" thickBot="1" x14ac:dyDescent="0.25">
      <c r="B4570" s="828" t="s">
        <v>14</v>
      </c>
      <c r="C4570" s="957">
        <v>25609</v>
      </c>
      <c r="D4570" s="957">
        <v>0</v>
      </c>
      <c r="E4570" s="957">
        <v>0</v>
      </c>
      <c r="F4570" s="957">
        <v>0</v>
      </c>
    </row>
    <row r="4571" spans="2:6" ht="13.5" thickBot="1" x14ac:dyDescent="0.25">
      <c r="B4571" s="828" t="s">
        <v>20</v>
      </c>
      <c r="C4571" s="957">
        <f>C4570/C4569</f>
        <v>25609</v>
      </c>
      <c r="D4571" s="957" t="e">
        <f>D4570/D4569</f>
        <v>#DIV/0!</v>
      </c>
      <c r="E4571" s="957" t="e">
        <f>E4570/E4569</f>
        <v>#DIV/0!</v>
      </c>
      <c r="F4571" s="957" t="e">
        <f>F4570/F4569</f>
        <v>#DIV/0!</v>
      </c>
    </row>
    <row r="4572" spans="2:6" ht="13.5" thickBot="1" x14ac:dyDescent="0.25">
      <c r="B4572" s="828" t="s">
        <v>15</v>
      </c>
      <c r="C4572" s="958" t="s">
        <v>19</v>
      </c>
      <c r="D4572" s="959">
        <f>D4569/C4569-1</f>
        <v>-1</v>
      </c>
      <c r="E4572" s="959" t="e">
        <f t="shared" ref="E4572:F4574" si="173">E4569/D4569-1</f>
        <v>#DIV/0!</v>
      </c>
      <c r="F4572" s="959" t="e">
        <f t="shared" si="173"/>
        <v>#DIV/0!</v>
      </c>
    </row>
    <row r="4573" spans="2:6" ht="13.5" thickBot="1" x14ac:dyDescent="0.25">
      <c r="B4573" s="828" t="s">
        <v>16</v>
      </c>
      <c r="C4573" s="958" t="s">
        <v>19</v>
      </c>
      <c r="D4573" s="959">
        <f>D4570/C4570-1</f>
        <v>-1</v>
      </c>
      <c r="E4573" s="959" t="e">
        <f t="shared" si="173"/>
        <v>#DIV/0!</v>
      </c>
      <c r="F4573" s="959" t="e">
        <f t="shared" si="173"/>
        <v>#DIV/0!</v>
      </c>
    </row>
    <row r="4574" spans="2:6" ht="13.5" thickBot="1" x14ac:dyDescent="0.25">
      <c r="B4574" s="828" t="s">
        <v>17</v>
      </c>
      <c r="C4574" s="958" t="s">
        <v>19</v>
      </c>
      <c r="D4574" s="959" t="e">
        <f>D4571/C4571-1</f>
        <v>#DIV/0!</v>
      </c>
      <c r="E4574" s="959" t="e">
        <f t="shared" si="173"/>
        <v>#DIV/0!</v>
      </c>
      <c r="F4574" s="959" t="e">
        <f t="shared" si="173"/>
        <v>#DIV/0!</v>
      </c>
    </row>
    <row r="4575" spans="2:6" ht="13.5" thickBot="1" x14ac:dyDescent="0.25">
      <c r="B4575" s="1247" t="s">
        <v>1803</v>
      </c>
      <c r="C4575" s="1248"/>
      <c r="D4575" s="1248"/>
      <c r="E4575" s="1248"/>
      <c r="F4575" s="1249"/>
    </row>
    <row r="4576" spans="2:6" x14ac:dyDescent="0.2">
      <c r="B4576" s="1236"/>
      <c r="C4576" s="836">
        <v>2019</v>
      </c>
      <c r="D4576" s="836">
        <v>2020</v>
      </c>
      <c r="E4576" s="836">
        <v>2021</v>
      </c>
      <c r="F4576" s="836">
        <v>2022</v>
      </c>
    </row>
    <row r="4577" spans="2:6" ht="13.5" thickBot="1" x14ac:dyDescent="0.25">
      <c r="B4577" s="1237"/>
      <c r="C4577" s="837" t="s">
        <v>5</v>
      </c>
      <c r="D4577" s="837" t="s">
        <v>6</v>
      </c>
      <c r="E4577" s="837" t="s">
        <v>6</v>
      </c>
      <c r="F4577" s="837" t="s">
        <v>6</v>
      </c>
    </row>
    <row r="4578" spans="2:6" ht="13.5" thickBot="1" x14ac:dyDescent="0.25">
      <c r="B4578" s="843" t="s">
        <v>59</v>
      </c>
      <c r="C4578" s="960"/>
      <c r="D4578" s="960"/>
      <c r="E4578" s="960"/>
      <c r="F4578" s="960"/>
    </row>
    <row r="4579" spans="2:6" ht="13.5" thickBot="1" x14ac:dyDescent="0.25">
      <c r="B4579" s="845" t="s">
        <v>28</v>
      </c>
      <c r="C4579" s="960"/>
      <c r="D4579" s="960"/>
      <c r="E4579" s="960"/>
      <c r="F4579" s="960"/>
    </row>
    <row r="4580" spans="2:6" ht="13.5" thickBot="1" x14ac:dyDescent="0.25">
      <c r="B4580" s="845" t="s">
        <v>60</v>
      </c>
      <c r="C4580" s="960"/>
      <c r="D4580" s="960"/>
      <c r="E4580" s="960"/>
      <c r="F4580" s="960"/>
    </row>
    <row r="4581" spans="2:6" ht="13.5" thickBot="1" x14ac:dyDescent="0.25">
      <c r="B4581" s="845" t="s">
        <v>42</v>
      </c>
      <c r="C4581" s="960"/>
      <c r="D4581" s="960"/>
      <c r="E4581" s="960"/>
      <c r="F4581" s="960"/>
    </row>
    <row r="4582" spans="2:6" ht="13.5" thickBot="1" x14ac:dyDescent="0.25">
      <c r="B4582" s="845" t="s">
        <v>43</v>
      </c>
      <c r="C4582" s="960"/>
      <c r="D4582" s="960"/>
      <c r="E4582" s="960"/>
      <c r="F4582" s="960"/>
    </row>
    <row r="4583" spans="2:6" ht="13.5" thickBot="1" x14ac:dyDescent="0.25">
      <c r="B4583" s="843" t="s">
        <v>61</v>
      </c>
      <c r="C4583" s="960">
        <f>SUM(C4584:C4587)</f>
        <v>25609</v>
      </c>
      <c r="D4583" s="960">
        <f>SUM(D4584:D4587)</f>
        <v>0</v>
      </c>
      <c r="E4583" s="960">
        <f>SUM(E4584:E4587)</f>
        <v>0</v>
      </c>
      <c r="F4583" s="960">
        <f>SUM(F4584:F4587)</f>
        <v>0</v>
      </c>
    </row>
    <row r="4584" spans="2:6" ht="13.5" thickBot="1" x14ac:dyDescent="0.25">
      <c r="B4584" s="845" t="s">
        <v>28</v>
      </c>
      <c r="C4584" s="960"/>
      <c r="D4584" s="960"/>
      <c r="E4584" s="960"/>
      <c r="F4584" s="960"/>
    </row>
    <row r="4585" spans="2:6" ht="13.5" thickBot="1" x14ac:dyDescent="0.25">
      <c r="B4585" s="845" t="s">
        <v>60</v>
      </c>
      <c r="C4585" s="960"/>
      <c r="D4585" s="960"/>
      <c r="E4585" s="960"/>
      <c r="F4585" s="960"/>
    </row>
    <row r="4586" spans="2:6" ht="13.5" thickBot="1" x14ac:dyDescent="0.25">
      <c r="B4586" s="845" t="s">
        <v>42</v>
      </c>
      <c r="C4586" s="960"/>
      <c r="D4586" s="960"/>
      <c r="E4586" s="960"/>
      <c r="F4586" s="960"/>
    </row>
    <row r="4587" spans="2:6" ht="13.5" thickBot="1" x14ac:dyDescent="0.25">
      <c r="B4587" s="845" t="s">
        <v>43</v>
      </c>
      <c r="C4587" s="960">
        <v>25609</v>
      </c>
      <c r="D4587" s="957"/>
      <c r="E4587" s="960"/>
      <c r="F4587" s="960"/>
    </row>
    <row r="4588" spans="2:6" ht="13.5" thickBot="1" x14ac:dyDescent="0.25">
      <c r="B4588" s="923" t="s">
        <v>215</v>
      </c>
      <c r="C4588" s="961">
        <f>C4587+C4578</f>
        <v>25609</v>
      </c>
      <c r="D4588" s="962">
        <f>D4587+D4578</f>
        <v>0</v>
      </c>
      <c r="E4588" s="962">
        <f>E4587+E4578</f>
        <v>0</v>
      </c>
      <c r="F4588" s="962">
        <f>F4587+F4578</f>
        <v>0</v>
      </c>
    </row>
    <row r="4589" spans="2:6" ht="13.5" thickBot="1" x14ac:dyDescent="0.25">
      <c r="B4589" s="954" t="s">
        <v>978</v>
      </c>
      <c r="C4589" s="1346" t="s">
        <v>2335</v>
      </c>
      <c r="D4589" s="1351"/>
      <c r="E4589" s="1351"/>
      <c r="F4589" s="1352"/>
    </row>
    <row r="4590" spans="2:6" ht="13.5" thickBot="1" x14ac:dyDescent="0.25">
      <c r="B4590" s="835" t="s">
        <v>311</v>
      </c>
      <c r="C4590" s="1250" t="s">
        <v>2336</v>
      </c>
      <c r="D4590" s="1238"/>
      <c r="E4590" s="1238"/>
      <c r="F4590" s="1260"/>
    </row>
    <row r="4591" spans="2:6" ht="13.5" thickBot="1" x14ac:dyDescent="0.25">
      <c r="B4591" s="828" t="s">
        <v>9</v>
      </c>
      <c r="C4591" s="1230" t="s">
        <v>2336</v>
      </c>
      <c r="D4591" s="1231"/>
      <c r="E4591" s="1231"/>
      <c r="F4591" s="1232"/>
    </row>
    <row r="4592" spans="2:6" ht="13.5" thickBot="1" x14ac:dyDescent="0.25">
      <c r="B4592" s="828" t="s">
        <v>13</v>
      </c>
      <c r="C4592" s="1244" t="s">
        <v>67</v>
      </c>
      <c r="D4592" s="1245"/>
      <c r="E4592" s="1245"/>
      <c r="F4592" s="1246"/>
    </row>
    <row r="4593" spans="2:6" x14ac:dyDescent="0.2">
      <c r="B4593" s="1236"/>
      <c r="C4593" s="836">
        <v>2019</v>
      </c>
      <c r="D4593" s="836">
        <v>2020</v>
      </c>
      <c r="E4593" s="836">
        <v>2021</v>
      </c>
      <c r="F4593" s="836">
        <v>2022</v>
      </c>
    </row>
    <row r="4594" spans="2:6" ht="13.5" thickBot="1" x14ac:dyDescent="0.25">
      <c r="B4594" s="1237"/>
      <c r="C4594" s="837" t="s">
        <v>5</v>
      </c>
      <c r="D4594" s="837" t="s">
        <v>6</v>
      </c>
      <c r="E4594" s="837" t="s">
        <v>6</v>
      </c>
      <c r="F4594" s="837" t="s">
        <v>6</v>
      </c>
    </row>
    <row r="4595" spans="2:6" ht="13.5" thickBot="1" x14ac:dyDescent="0.25">
      <c r="B4595" s="828" t="s">
        <v>8</v>
      </c>
      <c r="C4595" s="955">
        <v>1</v>
      </c>
      <c r="D4595" s="955">
        <v>0</v>
      </c>
      <c r="E4595" s="955">
        <v>0</v>
      </c>
      <c r="F4595" s="955">
        <v>0</v>
      </c>
    </row>
    <row r="4596" spans="2:6" ht="13.5" thickBot="1" x14ac:dyDescent="0.25">
      <c r="B4596" s="828" t="s">
        <v>14</v>
      </c>
      <c r="C4596" s="957">
        <v>50286</v>
      </c>
      <c r="D4596" s="957"/>
      <c r="E4596" s="957"/>
      <c r="F4596" s="957"/>
    </row>
    <row r="4597" spans="2:6" ht="13.5" thickBot="1" x14ac:dyDescent="0.25">
      <c r="B4597" s="828" t="s">
        <v>20</v>
      </c>
      <c r="C4597" s="957">
        <f>C4596/C4595</f>
        <v>50286</v>
      </c>
      <c r="D4597" s="957" t="e">
        <f>D4596/D4595</f>
        <v>#DIV/0!</v>
      </c>
      <c r="E4597" s="957" t="e">
        <f>E4596/E4595</f>
        <v>#DIV/0!</v>
      </c>
      <c r="F4597" s="957" t="e">
        <f>F4596/F4595</f>
        <v>#DIV/0!</v>
      </c>
    </row>
    <row r="4598" spans="2:6" ht="13.5" thickBot="1" x14ac:dyDescent="0.25">
      <c r="B4598" s="828" t="s">
        <v>15</v>
      </c>
      <c r="C4598" s="958" t="s">
        <v>19</v>
      </c>
      <c r="D4598" s="959">
        <f>D4595/C4595-1</f>
        <v>-1</v>
      </c>
      <c r="E4598" s="959" t="e">
        <f t="shared" ref="E4598:F4600" si="174">E4595/D4595-1</f>
        <v>#DIV/0!</v>
      </c>
      <c r="F4598" s="959" t="e">
        <f t="shared" si="174"/>
        <v>#DIV/0!</v>
      </c>
    </row>
    <row r="4599" spans="2:6" ht="13.5" thickBot="1" x14ac:dyDescent="0.25">
      <c r="B4599" s="828" t="s">
        <v>16</v>
      </c>
      <c r="C4599" s="958" t="s">
        <v>19</v>
      </c>
      <c r="D4599" s="959">
        <f>D4596/C4596-1</f>
        <v>-1</v>
      </c>
      <c r="E4599" s="959" t="e">
        <f t="shared" si="174"/>
        <v>#DIV/0!</v>
      </c>
      <c r="F4599" s="959" t="e">
        <f t="shared" si="174"/>
        <v>#DIV/0!</v>
      </c>
    </row>
    <row r="4600" spans="2:6" ht="13.5" thickBot="1" x14ac:dyDescent="0.25">
      <c r="B4600" s="828" t="s">
        <v>17</v>
      </c>
      <c r="C4600" s="958" t="s">
        <v>19</v>
      </c>
      <c r="D4600" s="959" t="e">
        <f>D4597/C4597-1</f>
        <v>#DIV/0!</v>
      </c>
      <c r="E4600" s="959" t="e">
        <f t="shared" si="174"/>
        <v>#DIV/0!</v>
      </c>
      <c r="F4600" s="959" t="e">
        <f t="shared" si="174"/>
        <v>#DIV/0!</v>
      </c>
    </row>
    <row r="4601" spans="2:6" ht="13.5" thickBot="1" x14ac:dyDescent="0.25">
      <c r="B4601" s="1247" t="s">
        <v>1807</v>
      </c>
      <c r="C4601" s="1248"/>
      <c r="D4601" s="1248"/>
      <c r="E4601" s="1248"/>
      <c r="F4601" s="1249"/>
    </row>
    <row r="4602" spans="2:6" x14ac:dyDescent="0.2">
      <c r="B4602" s="1236"/>
      <c r="C4602" s="836">
        <v>2019</v>
      </c>
      <c r="D4602" s="836">
        <v>2020</v>
      </c>
      <c r="E4602" s="836">
        <v>2021</v>
      </c>
      <c r="F4602" s="836">
        <v>2022</v>
      </c>
    </row>
    <row r="4603" spans="2:6" ht="13.5" thickBot="1" x14ac:dyDescent="0.25">
      <c r="B4603" s="1237"/>
      <c r="C4603" s="837" t="s">
        <v>5</v>
      </c>
      <c r="D4603" s="837" t="s">
        <v>6</v>
      </c>
      <c r="E4603" s="837" t="s">
        <v>6</v>
      </c>
      <c r="F4603" s="837" t="s">
        <v>6</v>
      </c>
    </row>
    <row r="4604" spans="2:6" ht="13.5" thickBot="1" x14ac:dyDescent="0.25">
      <c r="B4604" s="843" t="s">
        <v>59</v>
      </c>
      <c r="C4604" s="960"/>
      <c r="D4604" s="960"/>
      <c r="E4604" s="960"/>
      <c r="F4604" s="960"/>
    </row>
    <row r="4605" spans="2:6" ht="13.5" thickBot="1" x14ac:dyDescent="0.25">
      <c r="B4605" s="845" t="s">
        <v>28</v>
      </c>
      <c r="C4605" s="960"/>
      <c r="D4605" s="960"/>
      <c r="E4605" s="960"/>
      <c r="F4605" s="960"/>
    </row>
    <row r="4606" spans="2:6" ht="13.5" thickBot="1" x14ac:dyDescent="0.25">
      <c r="B4606" s="845" t="s">
        <v>60</v>
      </c>
      <c r="C4606" s="960"/>
      <c r="D4606" s="960"/>
      <c r="E4606" s="960"/>
      <c r="F4606" s="960"/>
    </row>
    <row r="4607" spans="2:6" ht="13.5" thickBot="1" x14ac:dyDescent="0.25">
      <c r="B4607" s="845" t="s">
        <v>42</v>
      </c>
      <c r="C4607" s="960"/>
      <c r="D4607" s="960"/>
      <c r="E4607" s="960"/>
      <c r="F4607" s="960"/>
    </row>
    <row r="4608" spans="2:6" ht="13.5" thickBot="1" x14ac:dyDescent="0.25">
      <c r="B4608" s="845" t="s">
        <v>43</v>
      </c>
      <c r="C4608" s="960"/>
      <c r="D4608" s="960"/>
      <c r="E4608" s="960"/>
      <c r="F4608" s="960"/>
    </row>
    <row r="4609" spans="2:6" ht="13.5" thickBot="1" x14ac:dyDescent="0.25">
      <c r="B4609" s="843" t="s">
        <v>61</v>
      </c>
      <c r="C4609" s="960">
        <f>SUM(C4610:C4613)</f>
        <v>50286</v>
      </c>
      <c r="D4609" s="960">
        <f>SUM(D4610:D4613)</f>
        <v>0</v>
      </c>
      <c r="E4609" s="960">
        <f>SUM(E4610:E4613)</f>
        <v>0</v>
      </c>
      <c r="F4609" s="960">
        <f>SUM(F4610:F4613)</f>
        <v>0</v>
      </c>
    </row>
    <row r="4610" spans="2:6" ht="13.5" thickBot="1" x14ac:dyDescent="0.25">
      <c r="B4610" s="845" t="s">
        <v>28</v>
      </c>
      <c r="C4610" s="960"/>
      <c r="D4610" s="960"/>
      <c r="E4610" s="960"/>
      <c r="F4610" s="960"/>
    </row>
    <row r="4611" spans="2:6" ht="13.5" thickBot="1" x14ac:dyDescent="0.25">
      <c r="B4611" s="845" t="s">
        <v>60</v>
      </c>
      <c r="C4611" s="962">
        <v>50286</v>
      </c>
      <c r="D4611" s="957"/>
      <c r="E4611" s="960"/>
      <c r="F4611" s="960"/>
    </row>
    <row r="4612" spans="2:6" ht="13.5" thickBot="1" x14ac:dyDescent="0.25">
      <c r="B4612" s="845" t="s">
        <v>42</v>
      </c>
      <c r="C4612" s="962"/>
      <c r="D4612" s="963"/>
      <c r="E4612" s="960"/>
      <c r="F4612" s="960"/>
    </row>
    <row r="4613" spans="2:6" ht="13.5" thickBot="1" x14ac:dyDescent="0.25">
      <c r="B4613" s="845" t="s">
        <v>43</v>
      </c>
      <c r="C4613" s="962"/>
      <c r="D4613" s="963"/>
      <c r="E4613" s="960"/>
      <c r="F4613" s="960"/>
    </row>
    <row r="4614" spans="2:6" ht="13.5" thickBot="1" x14ac:dyDescent="0.25">
      <c r="B4614" s="923" t="s">
        <v>315</v>
      </c>
      <c r="C4614" s="961">
        <f>C4611+C4604</f>
        <v>50286</v>
      </c>
      <c r="D4614" s="962">
        <f>D4611+D4604</f>
        <v>0</v>
      </c>
      <c r="E4614" s="962">
        <f>E4611+E4604</f>
        <v>0</v>
      </c>
      <c r="F4614" s="962">
        <f>F4611+F4604</f>
        <v>0</v>
      </c>
    </row>
    <row r="4615" spans="2:6" ht="13.5" thickBot="1" x14ac:dyDescent="0.25">
      <c r="B4615" s="954" t="s">
        <v>978</v>
      </c>
      <c r="C4615" s="1346" t="s">
        <v>2337</v>
      </c>
      <c r="D4615" s="1351"/>
      <c r="E4615" s="1351"/>
      <c r="F4615" s="1352"/>
    </row>
    <row r="4616" spans="2:6" ht="13.5" thickBot="1" x14ac:dyDescent="0.25">
      <c r="B4616" s="835" t="s">
        <v>318</v>
      </c>
      <c r="C4616" s="1250" t="s">
        <v>2336</v>
      </c>
      <c r="D4616" s="1238"/>
      <c r="E4616" s="1238"/>
      <c r="F4616" s="1260"/>
    </row>
    <row r="4617" spans="2:6" ht="13.5" thickBot="1" x14ac:dyDescent="0.25">
      <c r="B4617" s="828" t="s">
        <v>9</v>
      </c>
      <c r="C4617" s="1230" t="s">
        <v>2336</v>
      </c>
      <c r="D4617" s="1231"/>
      <c r="E4617" s="1231"/>
      <c r="F4617" s="1232"/>
    </row>
    <row r="4618" spans="2:6" ht="13.5" thickBot="1" x14ac:dyDescent="0.25">
      <c r="B4618" s="828" t="s">
        <v>13</v>
      </c>
      <c r="C4618" s="1244" t="s">
        <v>67</v>
      </c>
      <c r="D4618" s="1245"/>
      <c r="E4618" s="1245"/>
      <c r="F4618" s="1246"/>
    </row>
    <row r="4619" spans="2:6" x14ac:dyDescent="0.2">
      <c r="B4619" s="1236"/>
      <c r="C4619" s="836">
        <v>2019</v>
      </c>
      <c r="D4619" s="836">
        <v>2020</v>
      </c>
      <c r="E4619" s="836">
        <v>2021</v>
      </c>
      <c r="F4619" s="836">
        <v>2022</v>
      </c>
    </row>
    <row r="4620" spans="2:6" ht="13.5" thickBot="1" x14ac:dyDescent="0.25">
      <c r="B4620" s="1237"/>
      <c r="C4620" s="837" t="s">
        <v>5</v>
      </c>
      <c r="D4620" s="837" t="s">
        <v>6</v>
      </c>
      <c r="E4620" s="837" t="s">
        <v>6</v>
      </c>
      <c r="F4620" s="837" t="s">
        <v>6</v>
      </c>
    </row>
    <row r="4621" spans="2:6" ht="13.5" thickBot="1" x14ac:dyDescent="0.25">
      <c r="B4621" s="828" t="s">
        <v>8</v>
      </c>
      <c r="C4621" s="955">
        <v>1</v>
      </c>
      <c r="D4621" s="955">
        <v>0</v>
      </c>
      <c r="E4621" s="955">
        <v>0</v>
      </c>
      <c r="F4621" s="955">
        <v>0</v>
      </c>
    </row>
    <row r="4622" spans="2:6" ht="13.5" thickBot="1" x14ac:dyDescent="0.25">
      <c r="B4622" s="828" t="s">
        <v>14</v>
      </c>
      <c r="C4622" s="957">
        <v>10060</v>
      </c>
      <c r="D4622" s="960"/>
      <c r="E4622" s="957"/>
      <c r="F4622" s="957"/>
    </row>
    <row r="4623" spans="2:6" ht="13.5" thickBot="1" x14ac:dyDescent="0.25">
      <c r="B4623" s="828" t="s">
        <v>20</v>
      </c>
      <c r="C4623" s="957">
        <f>C4622/C4621</f>
        <v>10060</v>
      </c>
      <c r="D4623" s="957" t="e">
        <f>D4622/D4621</f>
        <v>#DIV/0!</v>
      </c>
      <c r="E4623" s="957" t="e">
        <f>E4622/E4621</f>
        <v>#DIV/0!</v>
      </c>
      <c r="F4623" s="957" t="e">
        <f>F4622/F4621</f>
        <v>#DIV/0!</v>
      </c>
    </row>
    <row r="4624" spans="2:6" ht="13.5" thickBot="1" x14ac:dyDescent="0.25">
      <c r="B4624" s="828" t="s">
        <v>15</v>
      </c>
      <c r="C4624" s="958" t="s">
        <v>19</v>
      </c>
      <c r="D4624" s="959">
        <f>D4621/C4621-1</f>
        <v>-1</v>
      </c>
      <c r="E4624" s="959" t="e">
        <f t="shared" ref="E4624:F4626" si="175">E4621/D4621-1</f>
        <v>#DIV/0!</v>
      </c>
      <c r="F4624" s="959" t="e">
        <f t="shared" si="175"/>
        <v>#DIV/0!</v>
      </c>
    </row>
    <row r="4625" spans="2:6" ht="13.5" thickBot="1" x14ac:dyDescent="0.25">
      <c r="B4625" s="828" t="s">
        <v>16</v>
      </c>
      <c r="C4625" s="958" t="s">
        <v>19</v>
      </c>
      <c r="D4625" s="959">
        <f>D4622/C4622-1</f>
        <v>-1</v>
      </c>
      <c r="E4625" s="959" t="e">
        <f t="shared" si="175"/>
        <v>#DIV/0!</v>
      </c>
      <c r="F4625" s="959" t="e">
        <f t="shared" si="175"/>
        <v>#DIV/0!</v>
      </c>
    </row>
    <row r="4626" spans="2:6" ht="13.5" thickBot="1" x14ac:dyDescent="0.25">
      <c r="B4626" s="828" t="s">
        <v>17</v>
      </c>
      <c r="C4626" s="958" t="s">
        <v>19</v>
      </c>
      <c r="D4626" s="959" t="e">
        <f>D4623/C4623-1</f>
        <v>#DIV/0!</v>
      </c>
      <c r="E4626" s="959" t="e">
        <f t="shared" si="175"/>
        <v>#DIV/0!</v>
      </c>
      <c r="F4626" s="959" t="e">
        <f t="shared" si="175"/>
        <v>#DIV/0!</v>
      </c>
    </row>
    <row r="4627" spans="2:6" ht="13.5" thickBot="1" x14ac:dyDescent="0.25">
      <c r="B4627" s="1247" t="s">
        <v>1811</v>
      </c>
      <c r="C4627" s="1248"/>
      <c r="D4627" s="1248"/>
      <c r="E4627" s="1248"/>
      <c r="F4627" s="1249"/>
    </row>
    <row r="4628" spans="2:6" x14ac:dyDescent="0.2">
      <c r="B4628" s="1236"/>
      <c r="C4628" s="836">
        <v>2019</v>
      </c>
      <c r="D4628" s="836">
        <v>2020</v>
      </c>
      <c r="E4628" s="836">
        <v>2021</v>
      </c>
      <c r="F4628" s="836">
        <v>2022</v>
      </c>
    </row>
    <row r="4629" spans="2:6" ht="13.5" thickBot="1" x14ac:dyDescent="0.25">
      <c r="B4629" s="1237"/>
      <c r="C4629" s="837" t="s">
        <v>5</v>
      </c>
      <c r="D4629" s="837" t="s">
        <v>6</v>
      </c>
      <c r="E4629" s="837" t="s">
        <v>6</v>
      </c>
      <c r="F4629" s="837" t="s">
        <v>6</v>
      </c>
    </row>
    <row r="4630" spans="2:6" ht="13.5" thickBot="1" x14ac:dyDescent="0.25">
      <c r="B4630" s="843" t="s">
        <v>59</v>
      </c>
      <c r="C4630" s="960"/>
      <c r="D4630" s="960"/>
      <c r="E4630" s="960"/>
      <c r="F4630" s="960"/>
    </row>
    <row r="4631" spans="2:6" ht="13.5" thickBot="1" x14ac:dyDescent="0.25">
      <c r="B4631" s="845" t="s">
        <v>28</v>
      </c>
      <c r="C4631" s="960"/>
      <c r="D4631" s="960"/>
      <c r="E4631" s="960"/>
      <c r="F4631" s="960"/>
    </row>
    <row r="4632" spans="2:6" ht="13.5" thickBot="1" x14ac:dyDescent="0.25">
      <c r="B4632" s="845" t="s">
        <v>60</v>
      </c>
      <c r="C4632" s="960"/>
      <c r="D4632" s="960"/>
      <c r="E4632" s="960"/>
      <c r="F4632" s="960"/>
    </row>
    <row r="4633" spans="2:6" ht="13.5" thickBot="1" x14ac:dyDescent="0.25">
      <c r="B4633" s="845" t="s">
        <v>42</v>
      </c>
      <c r="C4633" s="960"/>
      <c r="D4633" s="960"/>
      <c r="E4633" s="960"/>
      <c r="F4633" s="960"/>
    </row>
    <row r="4634" spans="2:6" ht="13.5" thickBot="1" x14ac:dyDescent="0.25">
      <c r="B4634" s="845" t="s">
        <v>43</v>
      </c>
      <c r="C4634" s="960"/>
      <c r="D4634" s="960"/>
      <c r="E4634" s="960"/>
      <c r="F4634" s="960"/>
    </row>
    <row r="4635" spans="2:6" ht="13.5" thickBot="1" x14ac:dyDescent="0.25">
      <c r="B4635" s="843" t="s">
        <v>61</v>
      </c>
      <c r="C4635" s="960">
        <f>SUM(C4636:C4639)</f>
        <v>10060</v>
      </c>
      <c r="D4635" s="960">
        <f>SUM(D4636:D4639)</f>
        <v>0</v>
      </c>
      <c r="E4635" s="960">
        <f>SUM(E4636:E4639)</f>
        <v>0</v>
      </c>
      <c r="F4635" s="960">
        <f>SUM(F4636:F4639)</f>
        <v>0</v>
      </c>
    </row>
    <row r="4636" spans="2:6" ht="13.5" thickBot="1" x14ac:dyDescent="0.25">
      <c r="B4636" s="845" t="s">
        <v>28</v>
      </c>
      <c r="C4636" s="960"/>
      <c r="D4636" s="960"/>
      <c r="E4636" s="960"/>
      <c r="F4636" s="960"/>
    </row>
    <row r="4637" spans="2:6" ht="13.5" thickBot="1" x14ac:dyDescent="0.25">
      <c r="B4637" s="845" t="s">
        <v>60</v>
      </c>
      <c r="C4637" s="960"/>
      <c r="D4637" s="960"/>
      <c r="E4637" s="960"/>
      <c r="F4637" s="960"/>
    </row>
    <row r="4638" spans="2:6" ht="13.5" thickBot="1" x14ac:dyDescent="0.25">
      <c r="B4638" s="845" t="s">
        <v>42</v>
      </c>
      <c r="C4638" s="960"/>
      <c r="D4638" s="960"/>
      <c r="E4638" s="960"/>
      <c r="F4638" s="960"/>
    </row>
    <row r="4639" spans="2:6" ht="13.5" thickBot="1" x14ac:dyDescent="0.25">
      <c r="B4639" s="845" t="s">
        <v>43</v>
      </c>
      <c r="C4639" s="960">
        <v>10060</v>
      </c>
      <c r="D4639" s="960"/>
      <c r="E4639" s="960"/>
      <c r="F4639" s="960"/>
    </row>
    <row r="4640" spans="2:6" ht="13.5" thickBot="1" x14ac:dyDescent="0.25">
      <c r="B4640" s="923" t="s">
        <v>322</v>
      </c>
      <c r="C4640" s="961">
        <f>C4639+C4630</f>
        <v>10060</v>
      </c>
      <c r="D4640" s="962">
        <f>D4639+D4630</f>
        <v>0</v>
      </c>
      <c r="E4640" s="962">
        <f>E4639+E4630</f>
        <v>0</v>
      </c>
      <c r="F4640" s="962">
        <f>F4639+F4630</f>
        <v>0</v>
      </c>
    </row>
    <row r="4641" spans="2:6" ht="13.5" thickBot="1" x14ac:dyDescent="0.25">
      <c r="B4641" s="954" t="s">
        <v>978</v>
      </c>
      <c r="C4641" s="1346" t="s">
        <v>2338</v>
      </c>
      <c r="D4641" s="1351"/>
      <c r="E4641" s="1351"/>
      <c r="F4641" s="1352"/>
    </row>
    <row r="4642" spans="2:6" ht="13.5" thickBot="1" x14ac:dyDescent="0.25">
      <c r="B4642" s="835" t="s">
        <v>325</v>
      </c>
      <c r="C4642" s="1250" t="s">
        <v>2339</v>
      </c>
      <c r="D4642" s="1238"/>
      <c r="E4642" s="1238"/>
      <c r="F4642" s="1260"/>
    </row>
    <row r="4643" spans="2:6" ht="13.5" thickBot="1" x14ac:dyDescent="0.25">
      <c r="B4643" s="828" t="s">
        <v>9</v>
      </c>
      <c r="C4643" s="1230" t="s">
        <v>2339</v>
      </c>
      <c r="D4643" s="1231"/>
      <c r="E4643" s="1231"/>
      <c r="F4643" s="1232"/>
    </row>
    <row r="4644" spans="2:6" ht="13.5" thickBot="1" x14ac:dyDescent="0.25">
      <c r="B4644" s="828" t="s">
        <v>13</v>
      </c>
      <c r="C4644" s="1244" t="s">
        <v>67</v>
      </c>
      <c r="D4644" s="1245"/>
      <c r="E4644" s="1245"/>
      <c r="F4644" s="1246"/>
    </row>
    <row r="4645" spans="2:6" x14ac:dyDescent="0.2">
      <c r="B4645" s="1236"/>
      <c r="C4645" s="836">
        <v>2019</v>
      </c>
      <c r="D4645" s="836">
        <v>2020</v>
      </c>
      <c r="E4645" s="836">
        <v>2021</v>
      </c>
      <c r="F4645" s="836">
        <v>2022</v>
      </c>
    </row>
    <row r="4646" spans="2:6" ht="13.5" thickBot="1" x14ac:dyDescent="0.25">
      <c r="B4646" s="1237"/>
      <c r="C4646" s="837" t="s">
        <v>5</v>
      </c>
      <c r="D4646" s="837" t="s">
        <v>6</v>
      </c>
      <c r="E4646" s="837" t="s">
        <v>6</v>
      </c>
      <c r="F4646" s="837" t="s">
        <v>6</v>
      </c>
    </row>
    <row r="4647" spans="2:6" ht="13.5" thickBot="1" x14ac:dyDescent="0.25">
      <c r="B4647" s="828" t="s">
        <v>8</v>
      </c>
      <c r="C4647" s="955">
        <v>1</v>
      </c>
      <c r="D4647" s="955">
        <v>0</v>
      </c>
      <c r="E4647" s="955">
        <v>0</v>
      </c>
      <c r="F4647" s="955">
        <v>0</v>
      </c>
    </row>
    <row r="4648" spans="2:6" ht="13.5" thickBot="1" x14ac:dyDescent="0.25">
      <c r="B4648" s="828" t="s">
        <v>14</v>
      </c>
      <c r="C4648" s="957">
        <v>73193</v>
      </c>
      <c r="D4648" s="957">
        <v>0</v>
      </c>
      <c r="E4648" s="957">
        <v>0</v>
      </c>
      <c r="F4648" s="957">
        <v>0</v>
      </c>
    </row>
    <row r="4649" spans="2:6" ht="13.5" thickBot="1" x14ac:dyDescent="0.25">
      <c r="B4649" s="828" t="s">
        <v>20</v>
      </c>
      <c r="C4649" s="957">
        <f>C4648/C4647</f>
        <v>73193</v>
      </c>
      <c r="D4649" s="957" t="e">
        <f>D4648/D4647</f>
        <v>#DIV/0!</v>
      </c>
      <c r="E4649" s="957" t="e">
        <f>E4648/E4647</f>
        <v>#DIV/0!</v>
      </c>
      <c r="F4649" s="957" t="e">
        <f>F4648/F4647</f>
        <v>#DIV/0!</v>
      </c>
    </row>
    <row r="4650" spans="2:6" ht="13.5" thickBot="1" x14ac:dyDescent="0.25">
      <c r="B4650" s="828" t="s">
        <v>15</v>
      </c>
      <c r="C4650" s="958" t="s">
        <v>19</v>
      </c>
      <c r="D4650" s="959">
        <f>D4647/C4647-1</f>
        <v>-1</v>
      </c>
      <c r="E4650" s="959" t="e">
        <f t="shared" ref="E4650:F4652" si="176">E4647/D4647-1</f>
        <v>#DIV/0!</v>
      </c>
      <c r="F4650" s="959" t="e">
        <f t="shared" si="176"/>
        <v>#DIV/0!</v>
      </c>
    </row>
    <row r="4651" spans="2:6" ht="13.5" thickBot="1" x14ac:dyDescent="0.25">
      <c r="B4651" s="828" t="s">
        <v>16</v>
      </c>
      <c r="C4651" s="958" t="s">
        <v>19</v>
      </c>
      <c r="D4651" s="959">
        <f>D4648/C4648-1</f>
        <v>-1</v>
      </c>
      <c r="E4651" s="959" t="e">
        <f t="shared" si="176"/>
        <v>#DIV/0!</v>
      </c>
      <c r="F4651" s="959" t="e">
        <f t="shared" si="176"/>
        <v>#DIV/0!</v>
      </c>
    </row>
    <row r="4652" spans="2:6" ht="13.5" thickBot="1" x14ac:dyDescent="0.25">
      <c r="B4652" s="828" t="s">
        <v>17</v>
      </c>
      <c r="C4652" s="958" t="s">
        <v>19</v>
      </c>
      <c r="D4652" s="959" t="e">
        <f>D4649/C4649-1</f>
        <v>#DIV/0!</v>
      </c>
      <c r="E4652" s="959" t="e">
        <f t="shared" si="176"/>
        <v>#DIV/0!</v>
      </c>
      <c r="F4652" s="959" t="e">
        <f t="shared" si="176"/>
        <v>#DIV/0!</v>
      </c>
    </row>
    <row r="4653" spans="2:6" ht="13.5" thickBot="1" x14ac:dyDescent="0.25">
      <c r="B4653" s="1247" t="s">
        <v>2340</v>
      </c>
      <c r="C4653" s="1248"/>
      <c r="D4653" s="1248"/>
      <c r="E4653" s="1248"/>
      <c r="F4653" s="1249"/>
    </row>
    <row r="4654" spans="2:6" x14ac:dyDescent="0.2">
      <c r="B4654" s="1236"/>
      <c r="C4654" s="836">
        <v>2019</v>
      </c>
      <c r="D4654" s="836">
        <v>2020</v>
      </c>
      <c r="E4654" s="836">
        <v>2021</v>
      </c>
      <c r="F4654" s="836">
        <v>2022</v>
      </c>
    </row>
    <row r="4655" spans="2:6" ht="13.5" thickBot="1" x14ac:dyDescent="0.25">
      <c r="B4655" s="1237"/>
      <c r="C4655" s="837" t="s">
        <v>5</v>
      </c>
      <c r="D4655" s="837" t="s">
        <v>6</v>
      </c>
      <c r="E4655" s="837" t="s">
        <v>6</v>
      </c>
      <c r="F4655" s="837" t="s">
        <v>6</v>
      </c>
    </row>
    <row r="4656" spans="2:6" ht="13.5" thickBot="1" x14ac:dyDescent="0.25">
      <c r="B4656" s="843" t="s">
        <v>59</v>
      </c>
      <c r="C4656" s="960"/>
      <c r="D4656" s="960"/>
      <c r="E4656" s="960"/>
      <c r="F4656" s="960"/>
    </row>
    <row r="4657" spans="2:6" ht="13.5" thickBot="1" x14ac:dyDescent="0.25">
      <c r="B4657" s="845" t="s">
        <v>28</v>
      </c>
      <c r="C4657" s="960"/>
      <c r="D4657" s="960"/>
      <c r="E4657" s="960"/>
      <c r="F4657" s="960"/>
    </row>
    <row r="4658" spans="2:6" ht="13.5" thickBot="1" x14ac:dyDescent="0.25">
      <c r="B4658" s="845" t="s">
        <v>60</v>
      </c>
      <c r="C4658" s="960"/>
      <c r="D4658" s="960"/>
      <c r="E4658" s="960"/>
      <c r="F4658" s="960"/>
    </row>
    <row r="4659" spans="2:6" ht="13.5" thickBot="1" x14ac:dyDescent="0.25">
      <c r="B4659" s="845" t="s">
        <v>42</v>
      </c>
      <c r="C4659" s="960"/>
      <c r="D4659" s="960"/>
      <c r="E4659" s="960"/>
      <c r="F4659" s="960"/>
    </row>
    <row r="4660" spans="2:6" ht="13.5" thickBot="1" x14ac:dyDescent="0.25">
      <c r="B4660" s="845" t="s">
        <v>43</v>
      </c>
      <c r="C4660" s="960"/>
      <c r="D4660" s="960"/>
      <c r="E4660" s="960"/>
      <c r="F4660" s="960"/>
    </row>
    <row r="4661" spans="2:6" ht="13.5" thickBot="1" x14ac:dyDescent="0.25">
      <c r="B4661" s="843" t="s">
        <v>61</v>
      </c>
      <c r="C4661" s="960">
        <f>SUM(C4662:C4665)</f>
        <v>73193</v>
      </c>
      <c r="D4661" s="960">
        <f>SUM(D4662:D4665)</f>
        <v>0</v>
      </c>
      <c r="E4661" s="960">
        <f>SUM(E4662:E4665)</f>
        <v>0</v>
      </c>
      <c r="F4661" s="960">
        <f>SUM(F4662:F4665)</f>
        <v>0</v>
      </c>
    </row>
    <row r="4662" spans="2:6" ht="13.5" thickBot="1" x14ac:dyDescent="0.25">
      <c r="B4662" s="845" t="s">
        <v>28</v>
      </c>
      <c r="C4662" s="960"/>
      <c r="D4662" s="960"/>
      <c r="E4662" s="960"/>
      <c r="F4662" s="960"/>
    </row>
    <row r="4663" spans="2:6" ht="13.5" thickBot="1" x14ac:dyDescent="0.25">
      <c r="B4663" s="845" t="s">
        <v>60</v>
      </c>
      <c r="C4663" s="960">
        <v>73193</v>
      </c>
      <c r="D4663" s="957"/>
      <c r="E4663" s="957"/>
      <c r="F4663" s="957"/>
    </row>
    <row r="4664" spans="2:6" ht="13.5" thickBot="1" x14ac:dyDescent="0.25">
      <c r="B4664" s="845" t="s">
        <v>42</v>
      </c>
      <c r="C4664" s="960"/>
      <c r="D4664" s="963"/>
      <c r="E4664" s="963"/>
      <c r="F4664" s="963"/>
    </row>
    <row r="4665" spans="2:6" ht="13.5" thickBot="1" x14ac:dyDescent="0.25">
      <c r="B4665" s="845" t="s">
        <v>43</v>
      </c>
      <c r="C4665" s="960"/>
      <c r="D4665" s="963"/>
      <c r="E4665" s="963"/>
      <c r="F4665" s="963"/>
    </row>
    <row r="4666" spans="2:6" ht="13.5" thickBot="1" x14ac:dyDescent="0.25">
      <c r="B4666" s="923" t="s">
        <v>327</v>
      </c>
      <c r="C4666" s="961">
        <f>C4663+C4656</f>
        <v>73193</v>
      </c>
      <c r="D4666" s="962">
        <f>D4663+D4656</f>
        <v>0</v>
      </c>
      <c r="E4666" s="962">
        <f>E4663+E4656</f>
        <v>0</v>
      </c>
      <c r="F4666" s="962">
        <f>F4663+F4656</f>
        <v>0</v>
      </c>
    </row>
    <row r="4667" spans="2:6" ht="13.5" thickBot="1" x14ac:dyDescent="0.25">
      <c r="B4667" s="954" t="s">
        <v>978</v>
      </c>
      <c r="C4667" s="1346" t="s">
        <v>2341</v>
      </c>
      <c r="D4667" s="1351"/>
      <c r="E4667" s="1351"/>
      <c r="F4667" s="1352"/>
    </row>
    <row r="4668" spans="2:6" ht="13.5" thickBot="1" x14ac:dyDescent="0.25">
      <c r="B4668" s="835" t="s">
        <v>329</v>
      </c>
      <c r="C4668" s="1250" t="s">
        <v>2342</v>
      </c>
      <c r="D4668" s="1238"/>
      <c r="E4668" s="1238"/>
      <c r="F4668" s="1260"/>
    </row>
    <row r="4669" spans="2:6" ht="13.5" thickBot="1" x14ac:dyDescent="0.25">
      <c r="B4669" s="828" t="s">
        <v>9</v>
      </c>
      <c r="C4669" s="1230" t="s">
        <v>2342</v>
      </c>
      <c r="D4669" s="1231"/>
      <c r="E4669" s="1231"/>
      <c r="F4669" s="1232"/>
    </row>
    <row r="4670" spans="2:6" ht="13.5" thickBot="1" x14ac:dyDescent="0.25">
      <c r="B4670" s="828" t="s">
        <v>13</v>
      </c>
      <c r="C4670" s="1244" t="s">
        <v>67</v>
      </c>
      <c r="D4670" s="1245"/>
      <c r="E4670" s="1245"/>
      <c r="F4670" s="1246"/>
    </row>
    <row r="4671" spans="2:6" x14ac:dyDescent="0.2">
      <c r="B4671" s="1236"/>
      <c r="C4671" s="836">
        <v>2019</v>
      </c>
      <c r="D4671" s="836">
        <v>2020</v>
      </c>
      <c r="E4671" s="836">
        <v>2021</v>
      </c>
      <c r="F4671" s="836">
        <v>2022</v>
      </c>
    </row>
    <row r="4672" spans="2:6" ht="13.5" thickBot="1" x14ac:dyDescent="0.25">
      <c r="B4672" s="1237"/>
      <c r="C4672" s="837" t="s">
        <v>5</v>
      </c>
      <c r="D4672" s="837" t="s">
        <v>6</v>
      </c>
      <c r="E4672" s="837" t="s">
        <v>6</v>
      </c>
      <c r="F4672" s="837" t="s">
        <v>6</v>
      </c>
    </row>
    <row r="4673" spans="2:6" ht="13.5" thickBot="1" x14ac:dyDescent="0.25">
      <c r="B4673" s="828" t="s">
        <v>8</v>
      </c>
      <c r="C4673" s="955">
        <v>1</v>
      </c>
      <c r="D4673" s="955">
        <v>0</v>
      </c>
      <c r="E4673" s="955">
        <v>0</v>
      </c>
      <c r="F4673" s="955">
        <v>0</v>
      </c>
    </row>
    <row r="4674" spans="2:6" ht="13.5" thickBot="1" x14ac:dyDescent="0.25">
      <c r="B4674" s="828" t="s">
        <v>14</v>
      </c>
      <c r="C4674" s="957">
        <v>14642</v>
      </c>
      <c r="D4674" s="957">
        <v>0</v>
      </c>
      <c r="E4674" s="957">
        <v>0</v>
      </c>
      <c r="F4674" s="957">
        <v>0</v>
      </c>
    </row>
    <row r="4675" spans="2:6" ht="13.5" thickBot="1" x14ac:dyDescent="0.25">
      <c r="B4675" s="828" t="s">
        <v>20</v>
      </c>
      <c r="C4675" s="957">
        <f>C4674/C4673</f>
        <v>14642</v>
      </c>
      <c r="D4675" s="957" t="e">
        <f>D4674/D4673</f>
        <v>#DIV/0!</v>
      </c>
      <c r="E4675" s="957" t="e">
        <f>E4674/E4673</f>
        <v>#DIV/0!</v>
      </c>
      <c r="F4675" s="957" t="e">
        <f>F4674/F4673</f>
        <v>#DIV/0!</v>
      </c>
    </row>
    <row r="4676" spans="2:6" ht="13.5" thickBot="1" x14ac:dyDescent="0.25">
      <c r="B4676" s="828" t="s">
        <v>15</v>
      </c>
      <c r="C4676" s="958" t="s">
        <v>19</v>
      </c>
      <c r="D4676" s="959">
        <f>D4673/C4673-1</f>
        <v>-1</v>
      </c>
      <c r="E4676" s="959" t="e">
        <f t="shared" ref="E4676:F4678" si="177">E4673/D4673-1</f>
        <v>#DIV/0!</v>
      </c>
      <c r="F4676" s="959" t="e">
        <f t="shared" si="177"/>
        <v>#DIV/0!</v>
      </c>
    </row>
    <row r="4677" spans="2:6" ht="13.5" thickBot="1" x14ac:dyDescent="0.25">
      <c r="B4677" s="828" t="s">
        <v>16</v>
      </c>
      <c r="C4677" s="958" t="s">
        <v>19</v>
      </c>
      <c r="D4677" s="959">
        <f>D4674/C4674-1</f>
        <v>-1</v>
      </c>
      <c r="E4677" s="959" t="e">
        <f t="shared" si="177"/>
        <v>#DIV/0!</v>
      </c>
      <c r="F4677" s="959" t="e">
        <f t="shared" si="177"/>
        <v>#DIV/0!</v>
      </c>
    </row>
    <row r="4678" spans="2:6" ht="13.5" thickBot="1" x14ac:dyDescent="0.25">
      <c r="B4678" s="828" t="s">
        <v>17</v>
      </c>
      <c r="C4678" s="958" t="s">
        <v>19</v>
      </c>
      <c r="D4678" s="959" t="e">
        <f>D4675/C4675-1</f>
        <v>#DIV/0!</v>
      </c>
      <c r="E4678" s="959" t="e">
        <f t="shared" si="177"/>
        <v>#DIV/0!</v>
      </c>
      <c r="F4678" s="959" t="e">
        <f t="shared" si="177"/>
        <v>#DIV/0!</v>
      </c>
    </row>
    <row r="4679" spans="2:6" ht="13.5" thickBot="1" x14ac:dyDescent="0.25">
      <c r="B4679" s="1247" t="s">
        <v>2343</v>
      </c>
      <c r="C4679" s="1248"/>
      <c r="D4679" s="1248"/>
      <c r="E4679" s="1248"/>
      <c r="F4679" s="1249"/>
    </row>
    <row r="4680" spans="2:6" x14ac:dyDescent="0.2">
      <c r="B4680" s="1236"/>
      <c r="C4680" s="836">
        <v>2019</v>
      </c>
      <c r="D4680" s="836">
        <v>2020</v>
      </c>
      <c r="E4680" s="836">
        <v>2021</v>
      </c>
      <c r="F4680" s="836">
        <v>2022</v>
      </c>
    </row>
    <row r="4681" spans="2:6" ht="13.5" thickBot="1" x14ac:dyDescent="0.25">
      <c r="B4681" s="1237"/>
      <c r="C4681" s="837" t="s">
        <v>5</v>
      </c>
      <c r="D4681" s="837" t="s">
        <v>6</v>
      </c>
      <c r="E4681" s="837" t="s">
        <v>6</v>
      </c>
      <c r="F4681" s="837" t="s">
        <v>6</v>
      </c>
    </row>
    <row r="4682" spans="2:6" ht="13.5" thickBot="1" x14ac:dyDescent="0.25">
      <c r="B4682" s="843" t="s">
        <v>59</v>
      </c>
      <c r="C4682" s="960"/>
      <c r="D4682" s="960"/>
      <c r="E4682" s="960"/>
      <c r="F4682" s="960"/>
    </row>
    <row r="4683" spans="2:6" ht="13.5" thickBot="1" x14ac:dyDescent="0.25">
      <c r="B4683" s="845" t="s">
        <v>28</v>
      </c>
      <c r="C4683" s="960"/>
      <c r="D4683" s="960"/>
      <c r="E4683" s="960"/>
      <c r="F4683" s="960"/>
    </row>
    <row r="4684" spans="2:6" ht="13.5" thickBot="1" x14ac:dyDescent="0.25">
      <c r="B4684" s="845" t="s">
        <v>60</v>
      </c>
      <c r="C4684" s="960"/>
      <c r="D4684" s="960"/>
      <c r="E4684" s="960"/>
      <c r="F4684" s="960"/>
    </row>
    <row r="4685" spans="2:6" ht="13.5" thickBot="1" x14ac:dyDescent="0.25">
      <c r="B4685" s="845" t="s">
        <v>42</v>
      </c>
      <c r="C4685" s="960"/>
      <c r="D4685" s="960"/>
      <c r="E4685" s="960"/>
      <c r="F4685" s="960"/>
    </row>
    <row r="4686" spans="2:6" ht="13.5" thickBot="1" x14ac:dyDescent="0.25">
      <c r="B4686" s="845" t="s">
        <v>43</v>
      </c>
      <c r="C4686" s="960"/>
      <c r="D4686" s="960"/>
      <c r="E4686" s="960"/>
      <c r="F4686" s="960"/>
    </row>
    <row r="4687" spans="2:6" ht="13.5" thickBot="1" x14ac:dyDescent="0.25">
      <c r="B4687" s="843" t="s">
        <v>61</v>
      </c>
      <c r="C4687" s="960">
        <f>SUM(C4688:C4691)</f>
        <v>14642</v>
      </c>
      <c r="D4687" s="960">
        <f>SUM(D4688:D4691)</f>
        <v>0</v>
      </c>
      <c r="E4687" s="960">
        <f>SUM(E4688:E4691)</f>
        <v>0</v>
      </c>
      <c r="F4687" s="960">
        <f>SUM(F4688:F4691)</f>
        <v>0</v>
      </c>
    </row>
    <row r="4688" spans="2:6" ht="13.5" thickBot="1" x14ac:dyDescent="0.25">
      <c r="B4688" s="845" t="s">
        <v>28</v>
      </c>
      <c r="C4688" s="960"/>
      <c r="D4688" s="960"/>
      <c r="E4688" s="960"/>
      <c r="F4688" s="960"/>
    </row>
    <row r="4689" spans="2:6" ht="13.5" thickBot="1" x14ac:dyDescent="0.25">
      <c r="B4689" s="845" t="s">
        <v>60</v>
      </c>
      <c r="C4689" s="960"/>
      <c r="D4689" s="960"/>
      <c r="E4689" s="960"/>
      <c r="F4689" s="960"/>
    </row>
    <row r="4690" spans="2:6" ht="13.5" thickBot="1" x14ac:dyDescent="0.25">
      <c r="B4690" s="845" t="s">
        <v>42</v>
      </c>
      <c r="C4690" s="960"/>
      <c r="D4690" s="960"/>
      <c r="E4690" s="960"/>
      <c r="F4690" s="960"/>
    </row>
    <row r="4691" spans="2:6" ht="13.5" thickBot="1" x14ac:dyDescent="0.25">
      <c r="B4691" s="845" t="s">
        <v>43</v>
      </c>
      <c r="C4691" s="960">
        <v>14642</v>
      </c>
      <c r="D4691" s="957"/>
      <c r="E4691" s="960"/>
      <c r="F4691" s="960"/>
    </row>
    <row r="4692" spans="2:6" ht="13.5" thickBot="1" x14ac:dyDescent="0.25">
      <c r="B4692" s="923" t="s">
        <v>331</v>
      </c>
      <c r="C4692" s="961">
        <f>C4691+C4682</f>
        <v>14642</v>
      </c>
      <c r="D4692" s="962">
        <f>D4691+D4682</f>
        <v>0</v>
      </c>
      <c r="E4692" s="962">
        <f>E4691+E4682</f>
        <v>0</v>
      </c>
      <c r="F4692" s="962">
        <f>F4691+F4682</f>
        <v>0</v>
      </c>
    </row>
    <row r="4693" spans="2:6" ht="13.5" thickBot="1" x14ac:dyDescent="0.25">
      <c r="B4693" s="954" t="s">
        <v>978</v>
      </c>
      <c r="C4693" s="1346" t="s">
        <v>2344</v>
      </c>
      <c r="D4693" s="1351"/>
      <c r="E4693" s="1351"/>
      <c r="F4693" s="1352"/>
    </row>
    <row r="4694" spans="2:6" ht="13.5" thickBot="1" x14ac:dyDescent="0.25">
      <c r="B4694" s="835" t="s">
        <v>333</v>
      </c>
      <c r="C4694" s="1250" t="s">
        <v>2345</v>
      </c>
      <c r="D4694" s="1238"/>
      <c r="E4694" s="1238"/>
      <c r="F4694" s="1260"/>
    </row>
    <row r="4695" spans="2:6" ht="13.5" thickBot="1" x14ac:dyDescent="0.25">
      <c r="B4695" s="828" t="s">
        <v>9</v>
      </c>
      <c r="C4695" s="1230" t="s">
        <v>2346</v>
      </c>
      <c r="D4695" s="1231"/>
      <c r="E4695" s="1231"/>
      <c r="F4695" s="1232"/>
    </row>
    <row r="4696" spans="2:6" ht="13.5" thickBot="1" x14ac:dyDescent="0.25">
      <c r="B4696" s="828" t="s">
        <v>13</v>
      </c>
      <c r="C4696" s="1244" t="s">
        <v>67</v>
      </c>
      <c r="D4696" s="1245"/>
      <c r="E4696" s="1245"/>
      <c r="F4696" s="1246"/>
    </row>
    <row r="4697" spans="2:6" x14ac:dyDescent="0.2">
      <c r="B4697" s="1236"/>
      <c r="C4697" s="836">
        <v>2019</v>
      </c>
      <c r="D4697" s="836">
        <v>2020</v>
      </c>
      <c r="E4697" s="836">
        <v>2021</v>
      </c>
      <c r="F4697" s="836">
        <v>2022</v>
      </c>
    </row>
    <row r="4698" spans="2:6" ht="13.5" thickBot="1" x14ac:dyDescent="0.25">
      <c r="B4698" s="1237"/>
      <c r="C4698" s="837" t="s">
        <v>5</v>
      </c>
      <c r="D4698" s="837" t="s">
        <v>6</v>
      </c>
      <c r="E4698" s="837" t="s">
        <v>6</v>
      </c>
      <c r="F4698" s="837" t="s">
        <v>6</v>
      </c>
    </row>
    <row r="4699" spans="2:6" ht="13.5" thickBot="1" x14ac:dyDescent="0.25">
      <c r="B4699" s="828" t="s">
        <v>8</v>
      </c>
      <c r="C4699" s="955">
        <v>1</v>
      </c>
      <c r="D4699" s="955">
        <v>1</v>
      </c>
      <c r="E4699" s="955">
        <v>1</v>
      </c>
      <c r="F4699" s="955">
        <v>0</v>
      </c>
    </row>
    <row r="4700" spans="2:6" ht="13.5" thickBot="1" x14ac:dyDescent="0.25">
      <c r="B4700" s="828" t="s">
        <v>14</v>
      </c>
      <c r="C4700" s="957">
        <v>18733</v>
      </c>
      <c r="D4700" s="957">
        <v>14787</v>
      </c>
      <c r="E4700" s="957">
        <v>34503</v>
      </c>
      <c r="F4700" s="957">
        <v>0</v>
      </c>
    </row>
    <row r="4701" spans="2:6" ht="13.5" thickBot="1" x14ac:dyDescent="0.25">
      <c r="B4701" s="828" t="s">
        <v>20</v>
      </c>
      <c r="C4701" s="957">
        <f>C4700/C4699</f>
        <v>18733</v>
      </c>
      <c r="D4701" s="957">
        <f>D4700/D4699</f>
        <v>14787</v>
      </c>
      <c r="E4701" s="957">
        <f>E4700/E4699</f>
        <v>34503</v>
      </c>
      <c r="F4701" s="957" t="e">
        <f>F4700/F4699</f>
        <v>#DIV/0!</v>
      </c>
    </row>
    <row r="4702" spans="2:6" ht="13.5" thickBot="1" x14ac:dyDescent="0.25">
      <c r="B4702" s="828" t="s">
        <v>15</v>
      </c>
      <c r="C4702" s="958" t="s">
        <v>19</v>
      </c>
      <c r="D4702" s="959">
        <f>D4699/C4699-1</f>
        <v>0</v>
      </c>
      <c r="E4702" s="959">
        <f t="shared" ref="E4702:F4704" si="178">E4699/D4699-1</f>
        <v>0</v>
      </c>
      <c r="F4702" s="959">
        <f t="shared" si="178"/>
        <v>-1</v>
      </c>
    </row>
    <row r="4703" spans="2:6" ht="13.5" thickBot="1" x14ac:dyDescent="0.25">
      <c r="B4703" s="828" t="s">
        <v>16</v>
      </c>
      <c r="C4703" s="958" t="s">
        <v>19</v>
      </c>
      <c r="D4703" s="959">
        <f>D4700/C4700-1</f>
        <v>-0.21064431751454649</v>
      </c>
      <c r="E4703" s="959">
        <f t="shared" si="178"/>
        <v>1.3333333333333335</v>
      </c>
      <c r="F4703" s="959">
        <f t="shared" si="178"/>
        <v>-1</v>
      </c>
    </row>
    <row r="4704" spans="2:6" ht="13.5" thickBot="1" x14ac:dyDescent="0.25">
      <c r="B4704" s="828" t="s">
        <v>17</v>
      </c>
      <c r="C4704" s="958" t="s">
        <v>19</v>
      </c>
      <c r="D4704" s="959">
        <f>D4701/C4701-1</f>
        <v>-0.21064431751454649</v>
      </c>
      <c r="E4704" s="959">
        <f t="shared" si="178"/>
        <v>1.3333333333333335</v>
      </c>
      <c r="F4704" s="959" t="e">
        <f t="shared" si="178"/>
        <v>#DIV/0!</v>
      </c>
    </row>
    <row r="4705" spans="2:6" ht="13.5" thickBot="1" x14ac:dyDescent="0.25">
      <c r="B4705" s="1247" t="s">
        <v>2347</v>
      </c>
      <c r="C4705" s="1248"/>
      <c r="D4705" s="1248"/>
      <c r="E4705" s="1248"/>
      <c r="F4705" s="1249"/>
    </row>
    <row r="4706" spans="2:6" x14ac:dyDescent="0.2">
      <c r="B4706" s="1236"/>
      <c r="C4706" s="836">
        <v>2019</v>
      </c>
      <c r="D4706" s="836">
        <v>2020</v>
      </c>
      <c r="E4706" s="836">
        <v>2021</v>
      </c>
      <c r="F4706" s="836">
        <v>2022</v>
      </c>
    </row>
    <row r="4707" spans="2:6" ht="13.5" thickBot="1" x14ac:dyDescent="0.25">
      <c r="B4707" s="1237"/>
      <c r="C4707" s="837" t="s">
        <v>5</v>
      </c>
      <c r="D4707" s="837" t="s">
        <v>6</v>
      </c>
      <c r="E4707" s="837" t="s">
        <v>6</v>
      </c>
      <c r="F4707" s="837" t="s">
        <v>6</v>
      </c>
    </row>
    <row r="4708" spans="2:6" ht="13.5" thickBot="1" x14ac:dyDescent="0.25">
      <c r="B4708" s="843" t="s">
        <v>59</v>
      </c>
      <c r="C4708" s="960"/>
      <c r="D4708" s="960"/>
      <c r="E4708" s="960"/>
      <c r="F4708" s="960"/>
    </row>
    <row r="4709" spans="2:6" ht="13.5" thickBot="1" x14ac:dyDescent="0.25">
      <c r="B4709" s="845" t="s">
        <v>28</v>
      </c>
      <c r="C4709" s="960"/>
      <c r="D4709" s="960"/>
      <c r="E4709" s="960"/>
      <c r="F4709" s="960"/>
    </row>
    <row r="4710" spans="2:6" ht="13.5" thickBot="1" x14ac:dyDescent="0.25">
      <c r="B4710" s="845" t="s">
        <v>60</v>
      </c>
      <c r="C4710" s="960"/>
      <c r="D4710" s="960"/>
      <c r="E4710" s="960"/>
      <c r="F4710" s="960"/>
    </row>
    <row r="4711" spans="2:6" ht="13.5" thickBot="1" x14ac:dyDescent="0.25">
      <c r="B4711" s="845" t="s">
        <v>42</v>
      </c>
      <c r="C4711" s="960"/>
      <c r="D4711" s="960"/>
      <c r="E4711" s="960"/>
      <c r="F4711" s="960"/>
    </row>
    <row r="4712" spans="2:6" ht="13.5" thickBot="1" x14ac:dyDescent="0.25">
      <c r="B4712" s="845" t="s">
        <v>43</v>
      </c>
      <c r="C4712" s="960"/>
      <c r="D4712" s="960"/>
      <c r="E4712" s="960"/>
      <c r="F4712" s="960"/>
    </row>
    <row r="4713" spans="2:6" ht="13.5" thickBot="1" x14ac:dyDescent="0.25">
      <c r="B4713" s="843" t="s">
        <v>61</v>
      </c>
      <c r="C4713" s="960">
        <f>SUM(C4714:C4717)</f>
        <v>18733</v>
      </c>
      <c r="D4713" s="960">
        <f>SUM(D4714:D4717)</f>
        <v>14787</v>
      </c>
      <c r="E4713" s="960">
        <f>SUM(E4714:E4717)</f>
        <v>34503</v>
      </c>
      <c r="F4713" s="960">
        <f>SUM(F4714:F4717)</f>
        <v>0</v>
      </c>
    </row>
    <row r="4714" spans="2:6" ht="13.5" thickBot="1" x14ac:dyDescent="0.25">
      <c r="B4714" s="845" t="s">
        <v>28</v>
      </c>
      <c r="C4714" s="960"/>
      <c r="D4714" s="960"/>
      <c r="E4714" s="960"/>
      <c r="F4714" s="960"/>
    </row>
    <row r="4715" spans="2:6" ht="13.5" thickBot="1" x14ac:dyDescent="0.25">
      <c r="B4715" s="845" t="s">
        <v>60</v>
      </c>
      <c r="C4715" s="962">
        <v>18733</v>
      </c>
      <c r="D4715" s="957">
        <v>14787</v>
      </c>
      <c r="E4715" s="957">
        <v>34503</v>
      </c>
      <c r="F4715" s="957"/>
    </row>
    <row r="4716" spans="2:6" ht="13.5" thickBot="1" x14ac:dyDescent="0.25">
      <c r="B4716" s="845" t="s">
        <v>42</v>
      </c>
      <c r="C4716" s="962"/>
      <c r="D4716" s="963"/>
      <c r="E4716" s="963"/>
      <c r="F4716" s="963"/>
    </row>
    <row r="4717" spans="2:6" ht="13.5" thickBot="1" x14ac:dyDescent="0.25">
      <c r="B4717" s="845" t="s">
        <v>43</v>
      </c>
      <c r="C4717" s="962"/>
      <c r="D4717" s="963"/>
      <c r="E4717" s="963"/>
      <c r="F4717" s="963"/>
    </row>
    <row r="4718" spans="2:6" ht="13.5" thickBot="1" x14ac:dyDescent="0.25">
      <c r="B4718" s="923" t="s">
        <v>334</v>
      </c>
      <c r="C4718" s="961">
        <f>C4715+C4708</f>
        <v>18733</v>
      </c>
      <c r="D4718" s="962">
        <f>D4715+D4708</f>
        <v>14787</v>
      </c>
      <c r="E4718" s="962">
        <f>E4715+E4708</f>
        <v>34503</v>
      </c>
      <c r="F4718" s="962">
        <f>F4715+F4708</f>
        <v>0</v>
      </c>
    </row>
    <row r="4719" spans="2:6" ht="38.25" customHeight="1" thickBot="1" x14ac:dyDescent="0.25">
      <c r="B4719" s="954" t="s">
        <v>978</v>
      </c>
      <c r="C4719" s="1346" t="s">
        <v>2348</v>
      </c>
      <c r="D4719" s="1351"/>
      <c r="E4719" s="1351"/>
      <c r="F4719" s="1352"/>
    </row>
    <row r="4720" spans="2:6" ht="13.5" thickBot="1" x14ac:dyDescent="0.25">
      <c r="B4720" s="835" t="s">
        <v>335</v>
      </c>
      <c r="C4720" s="1250" t="s">
        <v>2345</v>
      </c>
      <c r="D4720" s="1238"/>
      <c r="E4720" s="1238"/>
      <c r="F4720" s="1260"/>
    </row>
    <row r="4721" spans="2:6" ht="13.5" thickBot="1" x14ac:dyDescent="0.25">
      <c r="B4721" s="828" t="s">
        <v>9</v>
      </c>
      <c r="C4721" s="1230" t="s">
        <v>2346</v>
      </c>
      <c r="D4721" s="1231"/>
      <c r="E4721" s="1231"/>
      <c r="F4721" s="1232"/>
    </row>
    <row r="4722" spans="2:6" ht="13.5" thickBot="1" x14ac:dyDescent="0.25">
      <c r="B4722" s="828" t="s">
        <v>13</v>
      </c>
      <c r="C4722" s="1244" t="s">
        <v>67</v>
      </c>
      <c r="D4722" s="1245"/>
      <c r="E4722" s="1245"/>
      <c r="F4722" s="1246"/>
    </row>
    <row r="4723" spans="2:6" x14ac:dyDescent="0.2">
      <c r="B4723" s="1236"/>
      <c r="C4723" s="836">
        <v>2019</v>
      </c>
      <c r="D4723" s="836">
        <v>2020</v>
      </c>
      <c r="E4723" s="836">
        <v>2021</v>
      </c>
      <c r="F4723" s="836">
        <v>2022</v>
      </c>
    </row>
    <row r="4724" spans="2:6" ht="13.5" thickBot="1" x14ac:dyDescent="0.25">
      <c r="B4724" s="1237"/>
      <c r="C4724" s="837" t="s">
        <v>5</v>
      </c>
      <c r="D4724" s="837" t="s">
        <v>6</v>
      </c>
      <c r="E4724" s="837" t="s">
        <v>6</v>
      </c>
      <c r="F4724" s="837" t="s">
        <v>6</v>
      </c>
    </row>
    <row r="4725" spans="2:6" ht="13.5" thickBot="1" x14ac:dyDescent="0.25">
      <c r="B4725" s="828" t="s">
        <v>8</v>
      </c>
      <c r="C4725" s="955">
        <v>1</v>
      </c>
      <c r="D4725" s="955">
        <v>1</v>
      </c>
      <c r="E4725" s="955">
        <v>1</v>
      </c>
      <c r="F4725" s="955">
        <v>0</v>
      </c>
    </row>
    <row r="4726" spans="2:6" ht="13.5" thickBot="1" x14ac:dyDescent="0.25">
      <c r="B4726" s="828" t="s">
        <v>14</v>
      </c>
      <c r="C4726" s="957">
        <v>3747</v>
      </c>
      <c r="D4726" s="957">
        <v>2958</v>
      </c>
      <c r="E4726" s="957">
        <v>6901</v>
      </c>
      <c r="F4726" s="957">
        <v>0</v>
      </c>
    </row>
    <row r="4727" spans="2:6" ht="13.5" thickBot="1" x14ac:dyDescent="0.25">
      <c r="B4727" s="828" t="s">
        <v>20</v>
      </c>
      <c r="C4727" s="957">
        <f>C4726/C4725</f>
        <v>3747</v>
      </c>
      <c r="D4727" s="957">
        <f>D4726/D4725</f>
        <v>2958</v>
      </c>
      <c r="E4727" s="957">
        <f>E4726/E4725</f>
        <v>6901</v>
      </c>
      <c r="F4727" s="957" t="e">
        <f>F4726/F4725</f>
        <v>#DIV/0!</v>
      </c>
    </row>
    <row r="4728" spans="2:6" ht="13.5" thickBot="1" x14ac:dyDescent="0.25">
      <c r="B4728" s="828" t="s">
        <v>15</v>
      </c>
      <c r="C4728" s="958" t="s">
        <v>19</v>
      </c>
      <c r="D4728" s="959">
        <f>D4725/C4725-1</f>
        <v>0</v>
      </c>
      <c r="E4728" s="959">
        <f t="shared" ref="E4728:F4730" si="179">E4725/D4725-1</f>
        <v>0</v>
      </c>
      <c r="F4728" s="959">
        <f t="shared" si="179"/>
        <v>-1</v>
      </c>
    </row>
    <row r="4729" spans="2:6" ht="13.5" thickBot="1" x14ac:dyDescent="0.25">
      <c r="B4729" s="828" t="s">
        <v>16</v>
      </c>
      <c r="C4729" s="958" t="s">
        <v>19</v>
      </c>
      <c r="D4729" s="959">
        <f>D4726/C4726-1</f>
        <v>-0.21056845476381103</v>
      </c>
      <c r="E4729" s="959">
        <f t="shared" si="179"/>
        <v>1.3329952670723464</v>
      </c>
      <c r="F4729" s="959">
        <f t="shared" si="179"/>
        <v>-1</v>
      </c>
    </row>
    <row r="4730" spans="2:6" ht="13.5" thickBot="1" x14ac:dyDescent="0.25">
      <c r="B4730" s="828" t="s">
        <v>17</v>
      </c>
      <c r="C4730" s="958" t="s">
        <v>19</v>
      </c>
      <c r="D4730" s="959">
        <f>D4727/C4727-1</f>
        <v>-0.21056845476381103</v>
      </c>
      <c r="E4730" s="959">
        <f t="shared" si="179"/>
        <v>1.3329952670723464</v>
      </c>
      <c r="F4730" s="959" t="e">
        <f t="shared" si="179"/>
        <v>#DIV/0!</v>
      </c>
    </row>
    <row r="4731" spans="2:6" ht="13.5" thickBot="1" x14ac:dyDescent="0.25">
      <c r="B4731" s="1247" t="s">
        <v>2349</v>
      </c>
      <c r="C4731" s="1248"/>
      <c r="D4731" s="1248"/>
      <c r="E4731" s="1248"/>
      <c r="F4731" s="1249"/>
    </row>
    <row r="4732" spans="2:6" x14ac:dyDescent="0.2">
      <c r="B4732" s="1236"/>
      <c r="C4732" s="836">
        <v>2019</v>
      </c>
      <c r="D4732" s="836">
        <v>2020</v>
      </c>
      <c r="E4732" s="836">
        <v>2021</v>
      </c>
      <c r="F4732" s="836">
        <v>2022</v>
      </c>
    </row>
    <row r="4733" spans="2:6" ht="13.5" thickBot="1" x14ac:dyDescent="0.25">
      <c r="B4733" s="1237"/>
      <c r="C4733" s="837" t="s">
        <v>5</v>
      </c>
      <c r="D4733" s="837" t="s">
        <v>6</v>
      </c>
      <c r="E4733" s="837" t="s">
        <v>6</v>
      </c>
      <c r="F4733" s="837" t="s">
        <v>6</v>
      </c>
    </row>
    <row r="4734" spans="2:6" ht="13.5" thickBot="1" x14ac:dyDescent="0.25">
      <c r="B4734" s="843" t="s">
        <v>59</v>
      </c>
      <c r="C4734" s="960"/>
      <c r="D4734" s="960"/>
      <c r="E4734" s="960"/>
      <c r="F4734" s="960"/>
    </row>
    <row r="4735" spans="2:6" ht="13.5" thickBot="1" x14ac:dyDescent="0.25">
      <c r="B4735" s="845" t="s">
        <v>28</v>
      </c>
      <c r="C4735" s="960"/>
      <c r="D4735" s="960"/>
      <c r="E4735" s="960"/>
      <c r="F4735" s="960"/>
    </row>
    <row r="4736" spans="2:6" ht="13.5" thickBot="1" x14ac:dyDescent="0.25">
      <c r="B4736" s="845" t="s">
        <v>60</v>
      </c>
      <c r="C4736" s="960"/>
      <c r="D4736" s="960"/>
      <c r="E4736" s="960"/>
      <c r="F4736" s="960"/>
    </row>
    <row r="4737" spans="2:6" ht="13.5" thickBot="1" x14ac:dyDescent="0.25">
      <c r="B4737" s="845" t="s">
        <v>42</v>
      </c>
      <c r="C4737" s="960"/>
      <c r="D4737" s="960"/>
      <c r="E4737" s="960"/>
      <c r="F4737" s="960"/>
    </row>
    <row r="4738" spans="2:6" ht="13.5" thickBot="1" x14ac:dyDescent="0.25">
      <c r="B4738" s="845" t="s">
        <v>43</v>
      </c>
      <c r="C4738" s="960"/>
      <c r="D4738" s="960"/>
      <c r="E4738" s="960"/>
      <c r="F4738" s="960"/>
    </row>
    <row r="4739" spans="2:6" ht="13.5" thickBot="1" x14ac:dyDescent="0.25">
      <c r="B4739" s="843" t="s">
        <v>61</v>
      </c>
      <c r="C4739" s="960">
        <f>SUM(C4740:C4743)</f>
        <v>3747</v>
      </c>
      <c r="D4739" s="960">
        <f>SUM(D4740:D4743)</f>
        <v>2958</v>
      </c>
      <c r="E4739" s="960">
        <f>SUM(E4740:E4743)</f>
        <v>6901</v>
      </c>
      <c r="F4739" s="960">
        <f>SUM(F4740:F4743)</f>
        <v>0</v>
      </c>
    </row>
    <row r="4740" spans="2:6" ht="13.5" thickBot="1" x14ac:dyDescent="0.25">
      <c r="B4740" s="845" t="s">
        <v>28</v>
      </c>
      <c r="C4740" s="960"/>
      <c r="D4740" s="960"/>
      <c r="E4740" s="960"/>
      <c r="F4740" s="960"/>
    </row>
    <row r="4741" spans="2:6" ht="13.5" thickBot="1" x14ac:dyDescent="0.25">
      <c r="B4741" s="845" t="s">
        <v>60</v>
      </c>
      <c r="C4741" s="960"/>
      <c r="D4741" s="960"/>
      <c r="E4741" s="960"/>
      <c r="F4741" s="960"/>
    </row>
    <row r="4742" spans="2:6" ht="13.5" thickBot="1" x14ac:dyDescent="0.25">
      <c r="B4742" s="845" t="s">
        <v>42</v>
      </c>
      <c r="C4742" s="960"/>
      <c r="D4742" s="960"/>
      <c r="E4742" s="960"/>
      <c r="F4742" s="960"/>
    </row>
    <row r="4743" spans="2:6" ht="13.5" thickBot="1" x14ac:dyDescent="0.25">
      <c r="B4743" s="845" t="s">
        <v>43</v>
      </c>
      <c r="C4743" s="960">
        <v>3747</v>
      </c>
      <c r="D4743" s="957">
        <v>2958</v>
      </c>
      <c r="E4743" s="960">
        <v>6901</v>
      </c>
      <c r="F4743" s="960"/>
    </row>
    <row r="4744" spans="2:6" ht="13.5" thickBot="1" x14ac:dyDescent="0.25">
      <c r="B4744" s="923" t="s">
        <v>337</v>
      </c>
      <c r="C4744" s="961">
        <f>C4743+C4734</f>
        <v>3747</v>
      </c>
      <c r="D4744" s="962">
        <f>D4743+D4734</f>
        <v>2958</v>
      </c>
      <c r="E4744" s="962">
        <f>E4743+E4734</f>
        <v>6901</v>
      </c>
      <c r="F4744" s="962">
        <f>F4743+F4734</f>
        <v>0</v>
      </c>
    </row>
    <row r="4745" spans="2:6" ht="31.5" customHeight="1" thickBot="1" x14ac:dyDescent="0.25">
      <c r="B4745" s="954" t="s">
        <v>978</v>
      </c>
      <c r="C4745" s="1346" t="s">
        <v>2350</v>
      </c>
      <c r="D4745" s="1351"/>
      <c r="E4745" s="1351"/>
      <c r="F4745" s="1352"/>
    </row>
    <row r="4746" spans="2:6" ht="13.5" thickBot="1" x14ac:dyDescent="0.25">
      <c r="B4746" s="835" t="s">
        <v>338</v>
      </c>
      <c r="C4746" s="1250" t="s">
        <v>2351</v>
      </c>
      <c r="D4746" s="1238"/>
      <c r="E4746" s="1238"/>
      <c r="F4746" s="1260"/>
    </row>
    <row r="4747" spans="2:6" ht="13.5" thickBot="1" x14ac:dyDescent="0.25">
      <c r="B4747" s="828" t="s">
        <v>9</v>
      </c>
      <c r="C4747" s="1230" t="s">
        <v>2352</v>
      </c>
      <c r="D4747" s="1231"/>
      <c r="E4747" s="1231"/>
      <c r="F4747" s="1232"/>
    </row>
    <row r="4748" spans="2:6" ht="13.5" thickBot="1" x14ac:dyDescent="0.25">
      <c r="B4748" s="828" t="s">
        <v>13</v>
      </c>
      <c r="C4748" s="1244" t="s">
        <v>67</v>
      </c>
      <c r="D4748" s="1245"/>
      <c r="E4748" s="1245"/>
      <c r="F4748" s="1246"/>
    </row>
    <row r="4749" spans="2:6" x14ac:dyDescent="0.2">
      <c r="B4749" s="1236"/>
      <c r="C4749" s="836">
        <v>2019</v>
      </c>
      <c r="D4749" s="836">
        <v>2020</v>
      </c>
      <c r="E4749" s="836">
        <v>2021</v>
      </c>
      <c r="F4749" s="836">
        <v>2022</v>
      </c>
    </row>
    <row r="4750" spans="2:6" ht="13.5" thickBot="1" x14ac:dyDescent="0.25">
      <c r="B4750" s="1237"/>
      <c r="C4750" s="837" t="s">
        <v>5</v>
      </c>
      <c r="D4750" s="837" t="s">
        <v>6</v>
      </c>
      <c r="E4750" s="837" t="s">
        <v>6</v>
      </c>
      <c r="F4750" s="837" t="s">
        <v>6</v>
      </c>
    </row>
    <row r="4751" spans="2:6" ht="13.5" thickBot="1" x14ac:dyDescent="0.25">
      <c r="B4751" s="828" t="s">
        <v>8</v>
      </c>
      <c r="C4751" s="955">
        <v>1</v>
      </c>
      <c r="D4751" s="955">
        <v>1</v>
      </c>
      <c r="E4751" s="955">
        <v>1</v>
      </c>
      <c r="F4751" s="955">
        <v>0</v>
      </c>
    </row>
    <row r="4752" spans="2:6" ht="13.5" thickBot="1" x14ac:dyDescent="0.25">
      <c r="B4752" s="828" t="s">
        <v>14</v>
      </c>
      <c r="C4752" s="957">
        <v>15765</v>
      </c>
      <c r="D4752" s="957">
        <v>14572</v>
      </c>
      <c r="E4752" s="957">
        <v>14572</v>
      </c>
      <c r="F4752" s="957">
        <v>0</v>
      </c>
    </row>
    <row r="4753" spans="2:6" ht="13.5" thickBot="1" x14ac:dyDescent="0.25">
      <c r="B4753" s="828" t="s">
        <v>20</v>
      </c>
      <c r="C4753" s="957">
        <f>C4752/C4751</f>
        <v>15765</v>
      </c>
      <c r="D4753" s="957">
        <f>D4752/D4751</f>
        <v>14572</v>
      </c>
      <c r="E4753" s="957">
        <f>E4752/E4751</f>
        <v>14572</v>
      </c>
      <c r="F4753" s="957" t="e">
        <f>F4752/F4751</f>
        <v>#DIV/0!</v>
      </c>
    </row>
    <row r="4754" spans="2:6" ht="13.5" thickBot="1" x14ac:dyDescent="0.25">
      <c r="B4754" s="828" t="s">
        <v>15</v>
      </c>
      <c r="C4754" s="958" t="s">
        <v>19</v>
      </c>
      <c r="D4754" s="959">
        <f>D4751/C4751-1</f>
        <v>0</v>
      </c>
      <c r="E4754" s="959">
        <f t="shared" ref="E4754:F4756" si="180">E4751/D4751-1</f>
        <v>0</v>
      </c>
      <c r="F4754" s="959">
        <f t="shared" si="180"/>
        <v>-1</v>
      </c>
    </row>
    <row r="4755" spans="2:6" ht="13.5" thickBot="1" x14ac:dyDescent="0.25">
      <c r="B4755" s="828" t="s">
        <v>16</v>
      </c>
      <c r="C4755" s="958" t="s">
        <v>19</v>
      </c>
      <c r="D4755" s="959">
        <f>D4752/C4752-1</f>
        <v>-7.5673961306692017E-2</v>
      </c>
      <c r="E4755" s="959">
        <f t="shared" si="180"/>
        <v>0</v>
      </c>
      <c r="F4755" s="959">
        <f t="shared" si="180"/>
        <v>-1</v>
      </c>
    </row>
    <row r="4756" spans="2:6" ht="13.5" thickBot="1" x14ac:dyDescent="0.25">
      <c r="B4756" s="828" t="s">
        <v>17</v>
      </c>
      <c r="C4756" s="958" t="s">
        <v>19</v>
      </c>
      <c r="D4756" s="959">
        <f>D4753/C4753-1</f>
        <v>-7.5673961306692017E-2</v>
      </c>
      <c r="E4756" s="959">
        <f t="shared" si="180"/>
        <v>0</v>
      </c>
      <c r="F4756" s="959" t="e">
        <f t="shared" si="180"/>
        <v>#DIV/0!</v>
      </c>
    </row>
    <row r="4757" spans="2:6" ht="13.5" thickBot="1" x14ac:dyDescent="0.25">
      <c r="B4757" s="1247" t="s">
        <v>2353</v>
      </c>
      <c r="C4757" s="1248"/>
      <c r="D4757" s="1248"/>
      <c r="E4757" s="1248"/>
      <c r="F4757" s="1249"/>
    </row>
    <row r="4758" spans="2:6" x14ac:dyDescent="0.2">
      <c r="B4758" s="1236"/>
      <c r="C4758" s="836">
        <v>2019</v>
      </c>
      <c r="D4758" s="836">
        <v>2020</v>
      </c>
      <c r="E4758" s="836">
        <v>2021</v>
      </c>
      <c r="F4758" s="836">
        <v>2022</v>
      </c>
    </row>
    <row r="4759" spans="2:6" ht="13.5" thickBot="1" x14ac:dyDescent="0.25">
      <c r="B4759" s="1237"/>
      <c r="C4759" s="837" t="s">
        <v>5</v>
      </c>
      <c r="D4759" s="837" t="s">
        <v>6</v>
      </c>
      <c r="E4759" s="837" t="s">
        <v>6</v>
      </c>
      <c r="F4759" s="837" t="s">
        <v>6</v>
      </c>
    </row>
    <row r="4760" spans="2:6" ht="13.5" thickBot="1" x14ac:dyDescent="0.25">
      <c r="B4760" s="843" t="s">
        <v>59</v>
      </c>
      <c r="C4760" s="960"/>
      <c r="D4760" s="960"/>
      <c r="E4760" s="960"/>
      <c r="F4760" s="960"/>
    </row>
    <row r="4761" spans="2:6" ht="13.5" thickBot="1" x14ac:dyDescent="0.25">
      <c r="B4761" s="845" t="s">
        <v>28</v>
      </c>
      <c r="C4761" s="960"/>
      <c r="D4761" s="960"/>
      <c r="E4761" s="960"/>
      <c r="F4761" s="960"/>
    </row>
    <row r="4762" spans="2:6" ht="13.5" thickBot="1" x14ac:dyDescent="0.25">
      <c r="B4762" s="845" t="s">
        <v>60</v>
      </c>
      <c r="C4762" s="960"/>
      <c r="D4762" s="960"/>
      <c r="E4762" s="960"/>
      <c r="F4762" s="960"/>
    </row>
    <row r="4763" spans="2:6" ht="13.5" thickBot="1" x14ac:dyDescent="0.25">
      <c r="B4763" s="845" t="s">
        <v>42</v>
      </c>
      <c r="C4763" s="960"/>
      <c r="D4763" s="960"/>
      <c r="E4763" s="960"/>
      <c r="F4763" s="960"/>
    </row>
    <row r="4764" spans="2:6" ht="13.5" thickBot="1" x14ac:dyDescent="0.25">
      <c r="B4764" s="845" t="s">
        <v>43</v>
      </c>
      <c r="C4764" s="960"/>
      <c r="D4764" s="960"/>
      <c r="E4764" s="960"/>
      <c r="F4764" s="960"/>
    </row>
    <row r="4765" spans="2:6" ht="13.5" thickBot="1" x14ac:dyDescent="0.25">
      <c r="B4765" s="843" t="s">
        <v>61</v>
      </c>
      <c r="C4765" s="960">
        <f>SUM(C4766:C4769)</f>
        <v>15765</v>
      </c>
      <c r="D4765" s="960">
        <f>SUM(D4766:D4769)</f>
        <v>14572</v>
      </c>
      <c r="E4765" s="960">
        <f>SUM(E4766:E4769)</f>
        <v>14572</v>
      </c>
      <c r="F4765" s="960">
        <f>SUM(F4766:F4769)</f>
        <v>0</v>
      </c>
    </row>
    <row r="4766" spans="2:6" ht="13.5" thickBot="1" x14ac:dyDescent="0.25">
      <c r="B4766" s="845" t="s">
        <v>28</v>
      </c>
      <c r="C4766" s="960"/>
      <c r="D4766" s="960"/>
      <c r="E4766" s="960"/>
      <c r="F4766" s="960"/>
    </row>
    <row r="4767" spans="2:6" ht="13.5" thickBot="1" x14ac:dyDescent="0.25">
      <c r="B4767" s="845" t="s">
        <v>60</v>
      </c>
      <c r="C4767" s="960">
        <v>15765</v>
      </c>
      <c r="D4767" s="957">
        <v>14572</v>
      </c>
      <c r="E4767" s="957">
        <v>14572</v>
      </c>
      <c r="F4767" s="957"/>
    </row>
    <row r="4768" spans="2:6" ht="13.5" thickBot="1" x14ac:dyDescent="0.25">
      <c r="B4768" s="845" t="s">
        <v>42</v>
      </c>
      <c r="C4768" s="960"/>
      <c r="D4768" s="963"/>
      <c r="E4768" s="963"/>
      <c r="F4768" s="963"/>
    </row>
    <row r="4769" spans="2:6" ht="13.5" thickBot="1" x14ac:dyDescent="0.25">
      <c r="B4769" s="845" t="s">
        <v>43</v>
      </c>
      <c r="C4769" s="960"/>
      <c r="D4769" s="963"/>
      <c r="E4769" s="963"/>
      <c r="F4769" s="963"/>
    </row>
    <row r="4770" spans="2:6" ht="13.5" thickBot="1" x14ac:dyDescent="0.25">
      <c r="B4770" s="923" t="s">
        <v>339</v>
      </c>
      <c r="C4770" s="961">
        <f>C4767+C4760</f>
        <v>15765</v>
      </c>
      <c r="D4770" s="962">
        <f>D4767+D4760</f>
        <v>14572</v>
      </c>
      <c r="E4770" s="962">
        <f>E4767+E4760</f>
        <v>14572</v>
      </c>
      <c r="F4770" s="962">
        <f>F4767+F4760</f>
        <v>0</v>
      </c>
    </row>
    <row r="4771" spans="2:6" ht="41.25" customHeight="1" thickBot="1" x14ac:dyDescent="0.25">
      <c r="B4771" s="954" t="s">
        <v>978</v>
      </c>
      <c r="C4771" s="1346" t="s">
        <v>2354</v>
      </c>
      <c r="D4771" s="1351"/>
      <c r="E4771" s="1351"/>
      <c r="F4771" s="1352"/>
    </row>
    <row r="4772" spans="2:6" ht="13.5" thickBot="1" x14ac:dyDescent="0.25">
      <c r="B4772" s="835" t="s">
        <v>343</v>
      </c>
      <c r="C4772" s="1250" t="s">
        <v>2351</v>
      </c>
      <c r="D4772" s="1238"/>
      <c r="E4772" s="1238"/>
      <c r="F4772" s="1260"/>
    </row>
    <row r="4773" spans="2:6" ht="13.5" thickBot="1" x14ac:dyDescent="0.25">
      <c r="B4773" s="828" t="s">
        <v>9</v>
      </c>
      <c r="C4773" s="1230" t="s">
        <v>2352</v>
      </c>
      <c r="D4773" s="1231"/>
      <c r="E4773" s="1231"/>
      <c r="F4773" s="1232"/>
    </row>
    <row r="4774" spans="2:6" ht="13.5" thickBot="1" x14ac:dyDescent="0.25">
      <c r="B4774" s="828" t="s">
        <v>13</v>
      </c>
      <c r="C4774" s="1244" t="s">
        <v>67</v>
      </c>
      <c r="D4774" s="1245"/>
      <c r="E4774" s="1245"/>
      <c r="F4774" s="1246"/>
    </row>
    <row r="4775" spans="2:6" x14ac:dyDescent="0.2">
      <c r="B4775" s="1236"/>
      <c r="C4775" s="836">
        <v>2019</v>
      </c>
      <c r="D4775" s="836">
        <v>2020</v>
      </c>
      <c r="E4775" s="836">
        <v>2021</v>
      </c>
      <c r="F4775" s="836">
        <v>2022</v>
      </c>
    </row>
    <row r="4776" spans="2:6" ht="13.5" thickBot="1" x14ac:dyDescent="0.25">
      <c r="B4776" s="1237"/>
      <c r="C4776" s="837" t="s">
        <v>5</v>
      </c>
      <c r="D4776" s="837" t="s">
        <v>6</v>
      </c>
      <c r="E4776" s="837" t="s">
        <v>6</v>
      </c>
      <c r="F4776" s="837" t="s">
        <v>6</v>
      </c>
    </row>
    <row r="4777" spans="2:6" ht="13.5" thickBot="1" x14ac:dyDescent="0.25">
      <c r="B4777" s="828" t="s">
        <v>8</v>
      </c>
      <c r="C4777" s="955">
        <v>1</v>
      </c>
      <c r="D4777" s="955">
        <v>1</v>
      </c>
      <c r="E4777" s="955">
        <v>1</v>
      </c>
      <c r="F4777" s="955">
        <v>0</v>
      </c>
    </row>
    <row r="4778" spans="2:6" ht="13.5" thickBot="1" x14ac:dyDescent="0.25">
      <c r="B4778" s="828" t="s">
        <v>14</v>
      </c>
      <c r="C4778" s="957">
        <v>3154</v>
      </c>
      <c r="D4778" s="957">
        <v>2915</v>
      </c>
      <c r="E4778" s="957">
        <v>2915</v>
      </c>
      <c r="F4778" s="957">
        <v>0</v>
      </c>
    </row>
    <row r="4779" spans="2:6" ht="13.5" thickBot="1" x14ac:dyDescent="0.25">
      <c r="B4779" s="828" t="s">
        <v>20</v>
      </c>
      <c r="C4779" s="957">
        <f>C4778/C4777</f>
        <v>3154</v>
      </c>
      <c r="D4779" s="957">
        <f>D4778/D4777</f>
        <v>2915</v>
      </c>
      <c r="E4779" s="957">
        <f>E4778/E4777</f>
        <v>2915</v>
      </c>
      <c r="F4779" s="957" t="e">
        <f>F4778/F4777</f>
        <v>#DIV/0!</v>
      </c>
    </row>
    <row r="4780" spans="2:6" ht="13.5" thickBot="1" x14ac:dyDescent="0.25">
      <c r="B4780" s="828" t="s">
        <v>15</v>
      </c>
      <c r="C4780" s="958" t="s">
        <v>19</v>
      </c>
      <c r="D4780" s="959">
        <f>D4777/C4777-1</f>
        <v>0</v>
      </c>
      <c r="E4780" s="959">
        <f t="shared" ref="E4780:F4782" si="181">E4777/D4777-1</f>
        <v>0</v>
      </c>
      <c r="F4780" s="959">
        <f t="shared" si="181"/>
        <v>-1</v>
      </c>
    </row>
    <row r="4781" spans="2:6" ht="13.5" thickBot="1" x14ac:dyDescent="0.25">
      <c r="B4781" s="828" t="s">
        <v>16</v>
      </c>
      <c r="C4781" s="958" t="s">
        <v>19</v>
      </c>
      <c r="D4781" s="959">
        <f>D4778/C4778-1</f>
        <v>-7.5776791376030439E-2</v>
      </c>
      <c r="E4781" s="959">
        <f t="shared" si="181"/>
        <v>0</v>
      </c>
      <c r="F4781" s="959">
        <f t="shared" si="181"/>
        <v>-1</v>
      </c>
    </row>
    <row r="4782" spans="2:6" ht="13.5" thickBot="1" x14ac:dyDescent="0.25">
      <c r="B4782" s="828" t="s">
        <v>17</v>
      </c>
      <c r="C4782" s="958" t="s">
        <v>19</v>
      </c>
      <c r="D4782" s="959">
        <f>D4779/C4779-1</f>
        <v>-7.5776791376030439E-2</v>
      </c>
      <c r="E4782" s="959">
        <f t="shared" si="181"/>
        <v>0</v>
      </c>
      <c r="F4782" s="959" t="e">
        <f t="shared" si="181"/>
        <v>#DIV/0!</v>
      </c>
    </row>
    <row r="4783" spans="2:6" ht="13.5" thickBot="1" x14ac:dyDescent="0.25">
      <c r="B4783" s="1247" t="s">
        <v>2355</v>
      </c>
      <c r="C4783" s="1248"/>
      <c r="D4783" s="1248"/>
      <c r="E4783" s="1248"/>
      <c r="F4783" s="1249"/>
    </row>
    <row r="4784" spans="2:6" x14ac:dyDescent="0.2">
      <c r="B4784" s="1236"/>
      <c r="C4784" s="836">
        <v>2019</v>
      </c>
      <c r="D4784" s="836">
        <v>2020</v>
      </c>
      <c r="E4784" s="836">
        <v>2021</v>
      </c>
      <c r="F4784" s="836">
        <v>2022</v>
      </c>
    </row>
    <row r="4785" spans="2:6" ht="13.5" thickBot="1" x14ac:dyDescent="0.25">
      <c r="B4785" s="1237"/>
      <c r="C4785" s="837" t="s">
        <v>5</v>
      </c>
      <c r="D4785" s="837" t="s">
        <v>6</v>
      </c>
      <c r="E4785" s="837" t="s">
        <v>6</v>
      </c>
      <c r="F4785" s="837" t="s">
        <v>6</v>
      </c>
    </row>
    <row r="4786" spans="2:6" ht="13.5" thickBot="1" x14ac:dyDescent="0.25">
      <c r="B4786" s="843" t="s">
        <v>59</v>
      </c>
      <c r="C4786" s="960"/>
      <c r="D4786" s="960"/>
      <c r="E4786" s="960"/>
      <c r="F4786" s="960"/>
    </row>
    <row r="4787" spans="2:6" ht="13.5" thickBot="1" x14ac:dyDescent="0.25">
      <c r="B4787" s="845" t="s">
        <v>28</v>
      </c>
      <c r="C4787" s="960"/>
      <c r="D4787" s="960"/>
      <c r="E4787" s="960"/>
      <c r="F4787" s="960"/>
    </row>
    <row r="4788" spans="2:6" ht="13.5" thickBot="1" x14ac:dyDescent="0.25">
      <c r="B4788" s="845" t="s">
        <v>60</v>
      </c>
      <c r="C4788" s="960"/>
      <c r="D4788" s="960"/>
      <c r="E4788" s="960"/>
      <c r="F4788" s="960"/>
    </row>
    <row r="4789" spans="2:6" ht="13.5" thickBot="1" x14ac:dyDescent="0.25">
      <c r="B4789" s="845" t="s">
        <v>42</v>
      </c>
      <c r="C4789" s="960"/>
      <c r="D4789" s="960"/>
      <c r="E4789" s="960"/>
      <c r="F4789" s="960"/>
    </row>
    <row r="4790" spans="2:6" ht="13.5" thickBot="1" x14ac:dyDescent="0.25">
      <c r="B4790" s="845" t="s">
        <v>43</v>
      </c>
      <c r="C4790" s="960"/>
      <c r="D4790" s="960"/>
      <c r="E4790" s="960"/>
      <c r="F4790" s="960"/>
    </row>
    <row r="4791" spans="2:6" ht="13.5" thickBot="1" x14ac:dyDescent="0.25">
      <c r="B4791" s="843" t="s">
        <v>61</v>
      </c>
      <c r="C4791" s="960">
        <f>SUM(C4792:C4795)</f>
        <v>3154</v>
      </c>
      <c r="D4791" s="960">
        <f>SUM(D4792:D4795)</f>
        <v>2915</v>
      </c>
      <c r="E4791" s="960">
        <f>SUM(E4792:E4795)</f>
        <v>2915</v>
      </c>
      <c r="F4791" s="960">
        <f>SUM(F4792:F4795)</f>
        <v>0</v>
      </c>
    </row>
    <row r="4792" spans="2:6" ht="13.5" thickBot="1" x14ac:dyDescent="0.25">
      <c r="B4792" s="845" t="s">
        <v>28</v>
      </c>
      <c r="C4792" s="960"/>
      <c r="D4792" s="960"/>
      <c r="E4792" s="960"/>
      <c r="F4792" s="960"/>
    </row>
    <row r="4793" spans="2:6" ht="13.5" thickBot="1" x14ac:dyDescent="0.25">
      <c r="B4793" s="845" t="s">
        <v>60</v>
      </c>
      <c r="C4793" s="960"/>
      <c r="D4793" s="960"/>
      <c r="E4793" s="960"/>
      <c r="F4793" s="960"/>
    </row>
    <row r="4794" spans="2:6" ht="13.5" thickBot="1" x14ac:dyDescent="0.25">
      <c r="B4794" s="845" t="s">
        <v>42</v>
      </c>
      <c r="C4794" s="960"/>
      <c r="D4794" s="960"/>
      <c r="E4794" s="960"/>
      <c r="F4794" s="960"/>
    </row>
    <row r="4795" spans="2:6" ht="13.5" thickBot="1" x14ac:dyDescent="0.25">
      <c r="B4795" s="845" t="s">
        <v>43</v>
      </c>
      <c r="C4795" s="960">
        <v>3154</v>
      </c>
      <c r="D4795" s="957">
        <v>2915</v>
      </c>
      <c r="E4795" s="957">
        <v>2915</v>
      </c>
      <c r="F4795" s="960"/>
    </row>
    <row r="4796" spans="2:6" ht="13.5" thickBot="1" x14ac:dyDescent="0.25">
      <c r="B4796" s="923" t="s">
        <v>342</v>
      </c>
      <c r="C4796" s="961">
        <f>C4795+C4786</f>
        <v>3154</v>
      </c>
      <c r="D4796" s="962">
        <f>D4795+D4786</f>
        <v>2915</v>
      </c>
      <c r="E4796" s="962">
        <f>E4795+E4786</f>
        <v>2915</v>
      </c>
      <c r="F4796" s="962">
        <f>F4795+F4786</f>
        <v>0</v>
      </c>
    </row>
    <row r="4797" spans="2:6" ht="13.5" thickBot="1" x14ac:dyDescent="0.25">
      <c r="B4797" s="954" t="s">
        <v>978</v>
      </c>
      <c r="C4797" s="1346" t="s">
        <v>2356</v>
      </c>
      <c r="D4797" s="1351"/>
      <c r="E4797" s="1351"/>
      <c r="F4797" s="1352"/>
    </row>
    <row r="4798" spans="2:6" ht="13.5" thickBot="1" x14ac:dyDescent="0.25">
      <c r="B4798" s="835" t="s">
        <v>783</v>
      </c>
      <c r="C4798" s="1250" t="s">
        <v>2357</v>
      </c>
      <c r="D4798" s="1238"/>
      <c r="E4798" s="1238"/>
      <c r="F4798" s="1260"/>
    </row>
    <row r="4799" spans="2:6" ht="13.5" thickBot="1" x14ac:dyDescent="0.25">
      <c r="B4799" s="828" t="s">
        <v>9</v>
      </c>
      <c r="C4799" s="1230" t="s">
        <v>2357</v>
      </c>
      <c r="D4799" s="1231"/>
      <c r="E4799" s="1231"/>
      <c r="F4799" s="1232"/>
    </row>
    <row r="4800" spans="2:6" ht="13.5" thickBot="1" x14ac:dyDescent="0.25">
      <c r="B4800" s="828" t="s">
        <v>13</v>
      </c>
      <c r="C4800" s="1244" t="s">
        <v>67</v>
      </c>
      <c r="D4800" s="1245"/>
      <c r="E4800" s="1245"/>
      <c r="F4800" s="1246"/>
    </row>
    <row r="4801" spans="2:6" x14ac:dyDescent="0.2">
      <c r="B4801" s="1236"/>
      <c r="C4801" s="836">
        <v>2019</v>
      </c>
      <c r="D4801" s="836">
        <v>2020</v>
      </c>
      <c r="E4801" s="836">
        <v>2021</v>
      </c>
      <c r="F4801" s="836">
        <v>2022</v>
      </c>
    </row>
    <row r="4802" spans="2:6" ht="13.5" thickBot="1" x14ac:dyDescent="0.25">
      <c r="B4802" s="1237"/>
      <c r="C4802" s="837" t="s">
        <v>5</v>
      </c>
      <c r="D4802" s="837" t="s">
        <v>6</v>
      </c>
      <c r="E4802" s="837" t="s">
        <v>6</v>
      </c>
      <c r="F4802" s="837" t="s">
        <v>6</v>
      </c>
    </row>
    <row r="4803" spans="2:6" ht="13.5" thickBot="1" x14ac:dyDescent="0.25">
      <c r="B4803" s="828" t="s">
        <v>8</v>
      </c>
      <c r="C4803" s="955">
        <v>1</v>
      </c>
      <c r="D4803" s="955">
        <v>1</v>
      </c>
      <c r="E4803" s="955">
        <v>1</v>
      </c>
      <c r="F4803" s="955">
        <v>0</v>
      </c>
    </row>
    <row r="4804" spans="2:6" ht="13.5" thickBot="1" x14ac:dyDescent="0.25">
      <c r="B4804" s="828" t="s">
        <v>14</v>
      </c>
      <c r="C4804" s="957">
        <v>4470</v>
      </c>
      <c r="D4804" s="957">
        <v>4117</v>
      </c>
      <c r="E4804" s="957">
        <v>4470</v>
      </c>
      <c r="F4804" s="957">
        <v>0</v>
      </c>
    </row>
    <row r="4805" spans="2:6" ht="13.5" thickBot="1" x14ac:dyDescent="0.25">
      <c r="B4805" s="828" t="s">
        <v>20</v>
      </c>
      <c r="C4805" s="957">
        <f>C4804/C4803</f>
        <v>4470</v>
      </c>
      <c r="D4805" s="957">
        <f>D4804/D4803</f>
        <v>4117</v>
      </c>
      <c r="E4805" s="957">
        <f>E4804/E4803</f>
        <v>4470</v>
      </c>
      <c r="F4805" s="957" t="e">
        <f>F4804/F4803</f>
        <v>#DIV/0!</v>
      </c>
    </row>
    <row r="4806" spans="2:6" ht="13.5" thickBot="1" x14ac:dyDescent="0.25">
      <c r="B4806" s="828" t="s">
        <v>15</v>
      </c>
      <c r="C4806" s="958" t="s">
        <v>19</v>
      </c>
      <c r="D4806" s="959">
        <f>D4803/C4803-1</f>
        <v>0</v>
      </c>
      <c r="E4806" s="959">
        <f t="shared" ref="E4806:F4808" si="182">E4803/D4803-1</f>
        <v>0</v>
      </c>
      <c r="F4806" s="959">
        <f t="shared" si="182"/>
        <v>-1</v>
      </c>
    </row>
    <row r="4807" spans="2:6" ht="13.5" thickBot="1" x14ac:dyDescent="0.25">
      <c r="B4807" s="828" t="s">
        <v>16</v>
      </c>
      <c r="C4807" s="958" t="s">
        <v>19</v>
      </c>
      <c r="D4807" s="959">
        <f>D4804/C4804-1</f>
        <v>-7.8970917225950732E-2</v>
      </c>
      <c r="E4807" s="959">
        <f t="shared" si="182"/>
        <v>8.5742045178528015E-2</v>
      </c>
      <c r="F4807" s="959">
        <f t="shared" si="182"/>
        <v>-1</v>
      </c>
    </row>
    <row r="4808" spans="2:6" ht="13.5" thickBot="1" x14ac:dyDescent="0.25">
      <c r="B4808" s="828" t="s">
        <v>17</v>
      </c>
      <c r="C4808" s="958" t="s">
        <v>19</v>
      </c>
      <c r="D4808" s="959">
        <f>D4805/C4805-1</f>
        <v>-7.8970917225950732E-2</v>
      </c>
      <c r="E4808" s="959">
        <f t="shared" si="182"/>
        <v>8.5742045178528015E-2</v>
      </c>
      <c r="F4808" s="959" t="e">
        <f t="shared" si="182"/>
        <v>#DIV/0!</v>
      </c>
    </row>
    <row r="4809" spans="2:6" ht="13.5" thickBot="1" x14ac:dyDescent="0.25">
      <c r="B4809" s="1247" t="s">
        <v>2358</v>
      </c>
      <c r="C4809" s="1248"/>
      <c r="D4809" s="1248"/>
      <c r="E4809" s="1248"/>
      <c r="F4809" s="1249"/>
    </row>
    <row r="4810" spans="2:6" x14ac:dyDescent="0.2">
      <c r="B4810" s="1236"/>
      <c r="C4810" s="836">
        <v>2019</v>
      </c>
      <c r="D4810" s="836">
        <v>2020</v>
      </c>
      <c r="E4810" s="836">
        <v>2021</v>
      </c>
      <c r="F4810" s="836">
        <v>2022</v>
      </c>
    </row>
    <row r="4811" spans="2:6" ht="13.5" thickBot="1" x14ac:dyDescent="0.25">
      <c r="B4811" s="1237"/>
      <c r="C4811" s="837" t="s">
        <v>5</v>
      </c>
      <c r="D4811" s="837" t="s">
        <v>6</v>
      </c>
      <c r="E4811" s="837" t="s">
        <v>6</v>
      </c>
      <c r="F4811" s="837" t="s">
        <v>6</v>
      </c>
    </row>
    <row r="4812" spans="2:6" ht="13.5" thickBot="1" x14ac:dyDescent="0.25">
      <c r="B4812" s="843" t="s">
        <v>59</v>
      </c>
      <c r="C4812" s="960"/>
      <c r="D4812" s="960"/>
      <c r="E4812" s="960"/>
      <c r="F4812" s="960"/>
    </row>
    <row r="4813" spans="2:6" ht="13.5" thickBot="1" x14ac:dyDescent="0.25">
      <c r="B4813" s="845" t="s">
        <v>28</v>
      </c>
      <c r="C4813" s="960"/>
      <c r="D4813" s="960"/>
      <c r="E4813" s="960"/>
      <c r="F4813" s="960"/>
    </row>
    <row r="4814" spans="2:6" ht="13.5" thickBot="1" x14ac:dyDescent="0.25">
      <c r="B4814" s="845" t="s">
        <v>60</v>
      </c>
      <c r="C4814" s="960"/>
      <c r="D4814" s="960"/>
      <c r="E4814" s="960"/>
      <c r="F4814" s="960"/>
    </row>
    <row r="4815" spans="2:6" ht="13.5" thickBot="1" x14ac:dyDescent="0.25">
      <c r="B4815" s="845" t="s">
        <v>42</v>
      </c>
      <c r="C4815" s="960"/>
      <c r="D4815" s="960"/>
      <c r="E4815" s="960"/>
      <c r="F4815" s="960"/>
    </row>
    <row r="4816" spans="2:6" ht="13.5" thickBot="1" x14ac:dyDescent="0.25">
      <c r="B4816" s="845" t="s">
        <v>43</v>
      </c>
      <c r="C4816" s="960"/>
      <c r="D4816" s="960"/>
      <c r="E4816" s="960"/>
      <c r="F4816" s="960"/>
    </row>
    <row r="4817" spans="2:6" ht="13.5" thickBot="1" x14ac:dyDescent="0.25">
      <c r="B4817" s="843" t="s">
        <v>61</v>
      </c>
      <c r="C4817" s="960">
        <f>SUM(C4818:C4821)</f>
        <v>4470</v>
      </c>
      <c r="D4817" s="960">
        <f>SUM(D4818:D4821)</f>
        <v>4117</v>
      </c>
      <c r="E4817" s="960">
        <f>SUM(E4818:E4821)</f>
        <v>4470</v>
      </c>
      <c r="F4817" s="960"/>
    </row>
    <row r="4818" spans="2:6" ht="13.5" thickBot="1" x14ac:dyDescent="0.25">
      <c r="B4818" s="845" t="s">
        <v>28</v>
      </c>
      <c r="C4818" s="960"/>
      <c r="D4818" s="960"/>
      <c r="E4818" s="960"/>
      <c r="F4818" s="960"/>
    </row>
    <row r="4819" spans="2:6" ht="13.5" thickBot="1" x14ac:dyDescent="0.25">
      <c r="B4819" s="845" t="s">
        <v>60</v>
      </c>
      <c r="C4819" s="960">
        <v>4470</v>
      </c>
      <c r="D4819" s="957">
        <v>4117</v>
      </c>
      <c r="E4819" s="957">
        <v>4470</v>
      </c>
      <c r="F4819" s="957"/>
    </row>
    <row r="4820" spans="2:6" ht="13.5" thickBot="1" x14ac:dyDescent="0.25">
      <c r="B4820" s="845" t="s">
        <v>42</v>
      </c>
      <c r="C4820" s="960"/>
      <c r="D4820" s="963"/>
      <c r="E4820" s="963"/>
      <c r="F4820" s="963"/>
    </row>
    <row r="4821" spans="2:6" ht="13.5" thickBot="1" x14ac:dyDescent="0.25">
      <c r="B4821" s="845" t="s">
        <v>43</v>
      </c>
      <c r="C4821" s="960"/>
      <c r="D4821" s="963"/>
      <c r="E4821" s="963"/>
      <c r="F4821" s="963"/>
    </row>
    <row r="4822" spans="2:6" ht="13.5" thickBot="1" x14ac:dyDescent="0.25">
      <c r="B4822" s="923" t="s">
        <v>664</v>
      </c>
      <c r="C4822" s="961">
        <f>C4819+C4812</f>
        <v>4470</v>
      </c>
      <c r="D4822" s="962">
        <f>D4819+D4812</f>
        <v>4117</v>
      </c>
      <c r="E4822" s="962">
        <f>E4819+E4812</f>
        <v>4470</v>
      </c>
      <c r="F4822" s="962">
        <f>F4819+F4812</f>
        <v>0</v>
      </c>
    </row>
    <row r="4823" spans="2:6" ht="13.5" thickBot="1" x14ac:dyDescent="0.25">
      <c r="B4823" s="954" t="s">
        <v>978</v>
      </c>
      <c r="C4823" s="1346" t="s">
        <v>2359</v>
      </c>
      <c r="D4823" s="1351"/>
      <c r="E4823" s="1351"/>
      <c r="F4823" s="1352"/>
    </row>
    <row r="4824" spans="2:6" ht="13.5" thickBot="1" x14ac:dyDescent="0.25">
      <c r="B4824" s="835" t="s">
        <v>784</v>
      </c>
      <c r="C4824" s="1250" t="s">
        <v>2357</v>
      </c>
      <c r="D4824" s="1238"/>
      <c r="E4824" s="1238"/>
      <c r="F4824" s="1260"/>
    </row>
    <row r="4825" spans="2:6" ht="13.5" thickBot="1" x14ac:dyDescent="0.25">
      <c r="B4825" s="828" t="s">
        <v>9</v>
      </c>
      <c r="C4825" s="1230" t="s">
        <v>2357</v>
      </c>
      <c r="D4825" s="1231"/>
      <c r="E4825" s="1231"/>
      <c r="F4825" s="1232"/>
    </row>
    <row r="4826" spans="2:6" ht="13.5" thickBot="1" x14ac:dyDescent="0.25">
      <c r="B4826" s="828" t="s">
        <v>13</v>
      </c>
      <c r="C4826" s="1244" t="s">
        <v>67</v>
      </c>
      <c r="D4826" s="1245"/>
      <c r="E4826" s="1245"/>
      <c r="F4826" s="1246"/>
    </row>
    <row r="4827" spans="2:6" x14ac:dyDescent="0.2">
      <c r="B4827" s="1236"/>
      <c r="C4827" s="836">
        <v>2019</v>
      </c>
      <c r="D4827" s="836">
        <v>2020</v>
      </c>
      <c r="E4827" s="836">
        <v>2021</v>
      </c>
      <c r="F4827" s="836">
        <v>2022</v>
      </c>
    </row>
    <row r="4828" spans="2:6" ht="13.5" thickBot="1" x14ac:dyDescent="0.25">
      <c r="B4828" s="1237"/>
      <c r="C4828" s="837" t="s">
        <v>5</v>
      </c>
      <c r="D4828" s="837" t="s">
        <v>6</v>
      </c>
      <c r="E4828" s="837" t="s">
        <v>6</v>
      </c>
      <c r="F4828" s="837" t="s">
        <v>6</v>
      </c>
    </row>
    <row r="4829" spans="2:6" ht="13.5" thickBot="1" x14ac:dyDescent="0.25">
      <c r="B4829" s="828" t="s">
        <v>8</v>
      </c>
      <c r="C4829" s="955">
        <v>0</v>
      </c>
      <c r="D4829" s="955">
        <v>1</v>
      </c>
      <c r="E4829" s="955">
        <v>1</v>
      </c>
      <c r="F4829" s="955">
        <v>0</v>
      </c>
    </row>
    <row r="4830" spans="2:6" ht="13.5" thickBot="1" x14ac:dyDescent="0.25">
      <c r="B4830" s="828" t="s">
        <v>14</v>
      </c>
      <c r="C4830" s="957"/>
      <c r="D4830" s="957">
        <v>4000</v>
      </c>
      <c r="E4830" s="957">
        <v>4000</v>
      </c>
      <c r="F4830" s="957">
        <v>0</v>
      </c>
    </row>
    <row r="4831" spans="2:6" ht="13.5" thickBot="1" x14ac:dyDescent="0.25">
      <c r="B4831" s="828" t="s">
        <v>20</v>
      </c>
      <c r="C4831" s="957" t="e">
        <f>C4830/C4829</f>
        <v>#DIV/0!</v>
      </c>
      <c r="D4831" s="957">
        <f>D4830/D4829</f>
        <v>4000</v>
      </c>
      <c r="E4831" s="957">
        <f>E4830/E4829</f>
        <v>4000</v>
      </c>
      <c r="F4831" s="957" t="e">
        <f>F4830/F4829</f>
        <v>#DIV/0!</v>
      </c>
    </row>
    <row r="4832" spans="2:6" ht="13.5" thickBot="1" x14ac:dyDescent="0.25">
      <c r="B4832" s="828" t="s">
        <v>15</v>
      </c>
      <c r="C4832" s="958" t="s">
        <v>19</v>
      </c>
      <c r="D4832" s="959" t="e">
        <f>D4829/C4829-1</f>
        <v>#DIV/0!</v>
      </c>
      <c r="E4832" s="959">
        <f t="shared" ref="E4832:F4834" si="183">E4829/D4829-1</f>
        <v>0</v>
      </c>
      <c r="F4832" s="959">
        <f t="shared" si="183"/>
        <v>-1</v>
      </c>
    </row>
    <row r="4833" spans="2:6" ht="13.5" thickBot="1" x14ac:dyDescent="0.25">
      <c r="B4833" s="828" t="s">
        <v>16</v>
      </c>
      <c r="C4833" s="958" t="s">
        <v>19</v>
      </c>
      <c r="D4833" s="959" t="e">
        <f>D4830/C4830-1</f>
        <v>#DIV/0!</v>
      </c>
      <c r="E4833" s="959">
        <f t="shared" si="183"/>
        <v>0</v>
      </c>
      <c r="F4833" s="959">
        <f t="shared" si="183"/>
        <v>-1</v>
      </c>
    </row>
    <row r="4834" spans="2:6" ht="13.5" thickBot="1" x14ac:dyDescent="0.25">
      <c r="B4834" s="828" t="s">
        <v>17</v>
      </c>
      <c r="C4834" s="958" t="s">
        <v>19</v>
      </c>
      <c r="D4834" s="959" t="e">
        <f>D4831/C4831-1</f>
        <v>#DIV/0!</v>
      </c>
      <c r="E4834" s="959">
        <f t="shared" si="183"/>
        <v>0</v>
      </c>
      <c r="F4834" s="959" t="e">
        <f t="shared" si="183"/>
        <v>#DIV/0!</v>
      </c>
    </row>
    <row r="4835" spans="2:6" ht="13.5" thickBot="1" x14ac:dyDescent="0.25">
      <c r="B4835" s="1247" t="s">
        <v>2360</v>
      </c>
      <c r="C4835" s="1248"/>
      <c r="D4835" s="1248"/>
      <c r="E4835" s="1248"/>
      <c r="F4835" s="1249"/>
    </row>
    <row r="4836" spans="2:6" x14ac:dyDescent="0.2">
      <c r="B4836" s="1236"/>
      <c r="C4836" s="836">
        <v>2019</v>
      </c>
      <c r="D4836" s="836">
        <v>2020</v>
      </c>
      <c r="E4836" s="836">
        <v>2021</v>
      </c>
      <c r="F4836" s="836">
        <v>2022</v>
      </c>
    </row>
    <row r="4837" spans="2:6" ht="13.5" thickBot="1" x14ac:dyDescent="0.25">
      <c r="B4837" s="1237"/>
      <c r="C4837" s="837" t="s">
        <v>5</v>
      </c>
      <c r="D4837" s="837" t="s">
        <v>6</v>
      </c>
      <c r="E4837" s="837" t="s">
        <v>6</v>
      </c>
      <c r="F4837" s="837" t="s">
        <v>6</v>
      </c>
    </row>
    <row r="4838" spans="2:6" ht="13.5" thickBot="1" x14ac:dyDescent="0.25">
      <c r="B4838" s="843" t="s">
        <v>59</v>
      </c>
      <c r="C4838" s="960"/>
      <c r="D4838" s="960"/>
      <c r="E4838" s="960"/>
      <c r="F4838" s="960"/>
    </row>
    <row r="4839" spans="2:6" ht="13.5" thickBot="1" x14ac:dyDescent="0.25">
      <c r="B4839" s="845" t="s">
        <v>28</v>
      </c>
      <c r="C4839" s="960"/>
      <c r="D4839" s="960"/>
      <c r="E4839" s="960"/>
      <c r="F4839" s="960"/>
    </row>
    <row r="4840" spans="2:6" ht="13.5" thickBot="1" x14ac:dyDescent="0.25">
      <c r="B4840" s="845" t="s">
        <v>60</v>
      </c>
      <c r="C4840" s="960"/>
      <c r="D4840" s="960"/>
      <c r="E4840" s="960"/>
      <c r="F4840" s="960"/>
    </row>
    <row r="4841" spans="2:6" ht="13.5" thickBot="1" x14ac:dyDescent="0.25">
      <c r="B4841" s="845" t="s">
        <v>42</v>
      </c>
      <c r="C4841" s="960"/>
      <c r="D4841" s="960"/>
      <c r="E4841" s="960"/>
      <c r="F4841" s="960"/>
    </row>
    <row r="4842" spans="2:6" ht="13.5" thickBot="1" x14ac:dyDescent="0.25">
      <c r="B4842" s="845" t="s">
        <v>43</v>
      </c>
      <c r="C4842" s="960"/>
      <c r="D4842" s="960"/>
      <c r="E4842" s="960"/>
      <c r="F4842" s="960"/>
    </row>
    <row r="4843" spans="2:6" ht="13.5" thickBot="1" x14ac:dyDescent="0.25">
      <c r="B4843" s="843" t="s">
        <v>61</v>
      </c>
      <c r="C4843" s="960">
        <f>SUM(C4844:C4847)</f>
        <v>0</v>
      </c>
      <c r="D4843" s="960">
        <f>SUM(D4844:D4847)</f>
        <v>4000</v>
      </c>
      <c r="E4843" s="960">
        <f>SUM(E4844:E4847)</f>
        <v>4000</v>
      </c>
      <c r="F4843" s="960">
        <f>SUM(F4844:F4847)</f>
        <v>0</v>
      </c>
    </row>
    <row r="4844" spans="2:6" ht="13.5" thickBot="1" x14ac:dyDescent="0.25">
      <c r="B4844" s="845" t="s">
        <v>28</v>
      </c>
      <c r="C4844" s="960"/>
      <c r="D4844" s="960"/>
      <c r="E4844" s="960"/>
      <c r="F4844" s="960"/>
    </row>
    <row r="4845" spans="2:6" ht="13.5" thickBot="1" x14ac:dyDescent="0.25">
      <c r="B4845" s="845" t="s">
        <v>60</v>
      </c>
      <c r="C4845" s="960"/>
      <c r="D4845" s="960"/>
      <c r="E4845" s="960"/>
      <c r="F4845" s="960"/>
    </row>
    <row r="4846" spans="2:6" ht="13.5" thickBot="1" x14ac:dyDescent="0.25">
      <c r="B4846" s="845" t="s">
        <v>42</v>
      </c>
      <c r="C4846" s="960"/>
      <c r="D4846" s="960">
        <v>4000</v>
      </c>
      <c r="E4846" s="960">
        <v>4000</v>
      </c>
      <c r="F4846" s="960"/>
    </row>
    <row r="4847" spans="2:6" ht="13.5" thickBot="1" x14ac:dyDescent="0.25">
      <c r="B4847" s="845" t="s">
        <v>43</v>
      </c>
      <c r="C4847" s="960"/>
      <c r="D4847" s="957"/>
      <c r="E4847" s="957"/>
      <c r="F4847" s="957"/>
    </row>
    <row r="4848" spans="2:6" ht="13.5" thickBot="1" x14ac:dyDescent="0.25">
      <c r="B4848" s="923" t="s">
        <v>785</v>
      </c>
      <c r="C4848" s="961">
        <f>C4847+C4838</f>
        <v>0</v>
      </c>
      <c r="D4848" s="962">
        <f>D4838+D4843</f>
        <v>4000</v>
      </c>
      <c r="E4848" s="962">
        <f>E4838+E4843</f>
        <v>4000</v>
      </c>
      <c r="F4848" s="962">
        <f>F4847+F4838</f>
        <v>0</v>
      </c>
    </row>
    <row r="4849" spans="2:6" ht="13.5" thickBot="1" x14ac:dyDescent="0.25">
      <c r="B4849" s="954" t="s">
        <v>978</v>
      </c>
      <c r="C4849" s="1346" t="s">
        <v>2361</v>
      </c>
      <c r="D4849" s="1351"/>
      <c r="E4849" s="1351"/>
      <c r="F4849" s="1352"/>
    </row>
    <row r="4850" spans="2:6" ht="13.5" thickBot="1" x14ac:dyDescent="0.25">
      <c r="B4850" s="835" t="s">
        <v>784</v>
      </c>
      <c r="C4850" s="1250" t="s">
        <v>2357</v>
      </c>
      <c r="D4850" s="1238"/>
      <c r="E4850" s="1238"/>
      <c r="F4850" s="1260"/>
    </row>
    <row r="4851" spans="2:6" ht="13.5" thickBot="1" x14ac:dyDescent="0.25">
      <c r="B4851" s="828" t="s">
        <v>9</v>
      </c>
      <c r="C4851" s="1230" t="s">
        <v>2357</v>
      </c>
      <c r="D4851" s="1231"/>
      <c r="E4851" s="1231"/>
      <c r="F4851" s="1232"/>
    </row>
    <row r="4852" spans="2:6" ht="13.5" thickBot="1" x14ac:dyDescent="0.25">
      <c r="B4852" s="828" t="s">
        <v>13</v>
      </c>
      <c r="C4852" s="1244" t="s">
        <v>67</v>
      </c>
      <c r="D4852" s="1245"/>
      <c r="E4852" s="1245"/>
      <c r="F4852" s="1246"/>
    </row>
    <row r="4853" spans="2:6" x14ac:dyDescent="0.2">
      <c r="B4853" s="1236"/>
      <c r="C4853" s="836">
        <v>2019</v>
      </c>
      <c r="D4853" s="836">
        <v>2020</v>
      </c>
      <c r="E4853" s="836">
        <v>2021</v>
      </c>
      <c r="F4853" s="836">
        <v>2022</v>
      </c>
    </row>
    <row r="4854" spans="2:6" ht="13.5" thickBot="1" x14ac:dyDescent="0.25">
      <c r="B4854" s="1237"/>
      <c r="C4854" s="837" t="s">
        <v>5</v>
      </c>
      <c r="D4854" s="837" t="s">
        <v>6</v>
      </c>
      <c r="E4854" s="837" t="s">
        <v>6</v>
      </c>
      <c r="F4854" s="837" t="s">
        <v>6</v>
      </c>
    </row>
    <row r="4855" spans="2:6" ht="13.5" thickBot="1" x14ac:dyDescent="0.25">
      <c r="B4855" s="828" t="s">
        <v>8</v>
      </c>
      <c r="C4855" s="955">
        <v>1</v>
      </c>
      <c r="D4855" s="955">
        <v>1</v>
      </c>
      <c r="E4855" s="955">
        <v>1</v>
      </c>
      <c r="F4855" s="955">
        <v>0</v>
      </c>
    </row>
    <row r="4856" spans="2:6" ht="13.5" thickBot="1" x14ac:dyDescent="0.25">
      <c r="B4856" s="828" t="s">
        <v>14</v>
      </c>
      <c r="C4856" s="957">
        <v>894</v>
      </c>
      <c r="D4856" s="957">
        <v>2446</v>
      </c>
      <c r="E4856" s="957">
        <v>894</v>
      </c>
      <c r="F4856" s="957">
        <v>0</v>
      </c>
    </row>
    <row r="4857" spans="2:6" ht="13.5" thickBot="1" x14ac:dyDescent="0.25">
      <c r="B4857" s="828" t="s">
        <v>20</v>
      </c>
      <c r="C4857" s="957">
        <f>C4856/C4855</f>
        <v>894</v>
      </c>
      <c r="D4857" s="957">
        <f>D4856/D4855</f>
        <v>2446</v>
      </c>
      <c r="E4857" s="957">
        <f>E4856/E4855</f>
        <v>894</v>
      </c>
      <c r="F4857" s="957" t="e">
        <f>F4856/F4855</f>
        <v>#DIV/0!</v>
      </c>
    </row>
    <row r="4858" spans="2:6" ht="13.5" thickBot="1" x14ac:dyDescent="0.25">
      <c r="B4858" s="828" t="s">
        <v>15</v>
      </c>
      <c r="C4858" s="958" t="s">
        <v>19</v>
      </c>
      <c r="D4858" s="959">
        <f>D4855/C4855-1</f>
        <v>0</v>
      </c>
      <c r="E4858" s="959">
        <f t="shared" ref="E4858:F4860" si="184">E4855/D4855-1</f>
        <v>0</v>
      </c>
      <c r="F4858" s="959">
        <f t="shared" si="184"/>
        <v>-1</v>
      </c>
    </row>
    <row r="4859" spans="2:6" ht="13.5" thickBot="1" x14ac:dyDescent="0.25">
      <c r="B4859" s="828" t="s">
        <v>16</v>
      </c>
      <c r="C4859" s="958" t="s">
        <v>19</v>
      </c>
      <c r="D4859" s="959">
        <f>D4856/C4856-1</f>
        <v>1.7360178970917226</v>
      </c>
      <c r="E4859" s="959">
        <f t="shared" si="184"/>
        <v>-0.63450531479967287</v>
      </c>
      <c r="F4859" s="959">
        <f t="shared" si="184"/>
        <v>-1</v>
      </c>
    </row>
    <row r="4860" spans="2:6" ht="13.5" thickBot="1" x14ac:dyDescent="0.25">
      <c r="B4860" s="828" t="s">
        <v>17</v>
      </c>
      <c r="C4860" s="958" t="s">
        <v>19</v>
      </c>
      <c r="D4860" s="959">
        <f>D4857/C4857-1</f>
        <v>1.7360178970917226</v>
      </c>
      <c r="E4860" s="959">
        <f t="shared" si="184"/>
        <v>-0.63450531479967287</v>
      </c>
      <c r="F4860" s="959" t="e">
        <f t="shared" si="184"/>
        <v>#DIV/0!</v>
      </c>
    </row>
    <row r="4861" spans="2:6" ht="13.5" thickBot="1" x14ac:dyDescent="0.25">
      <c r="B4861" s="1247" t="s">
        <v>2360</v>
      </c>
      <c r="C4861" s="1248"/>
      <c r="D4861" s="1248"/>
      <c r="E4861" s="1248"/>
      <c r="F4861" s="1249"/>
    </row>
    <row r="4862" spans="2:6" x14ac:dyDescent="0.2">
      <c r="B4862" s="1236"/>
      <c r="C4862" s="836">
        <v>2019</v>
      </c>
      <c r="D4862" s="836">
        <v>2020</v>
      </c>
      <c r="E4862" s="836">
        <v>2021</v>
      </c>
      <c r="F4862" s="836">
        <v>2022</v>
      </c>
    </row>
    <row r="4863" spans="2:6" ht="13.5" thickBot="1" x14ac:dyDescent="0.25">
      <c r="B4863" s="1237"/>
      <c r="C4863" s="837" t="s">
        <v>5</v>
      </c>
      <c r="D4863" s="837" t="s">
        <v>6</v>
      </c>
      <c r="E4863" s="837" t="s">
        <v>6</v>
      </c>
      <c r="F4863" s="837" t="s">
        <v>6</v>
      </c>
    </row>
    <row r="4864" spans="2:6" ht="13.5" thickBot="1" x14ac:dyDescent="0.25">
      <c r="B4864" s="843" t="s">
        <v>59</v>
      </c>
      <c r="C4864" s="960"/>
      <c r="D4864" s="960"/>
      <c r="E4864" s="960"/>
      <c r="F4864" s="960"/>
    </row>
    <row r="4865" spans="2:6" ht="13.5" thickBot="1" x14ac:dyDescent="0.25">
      <c r="B4865" s="845" t="s">
        <v>28</v>
      </c>
      <c r="C4865" s="960"/>
      <c r="D4865" s="960"/>
      <c r="E4865" s="960"/>
      <c r="F4865" s="960"/>
    </row>
    <row r="4866" spans="2:6" ht="13.5" thickBot="1" x14ac:dyDescent="0.25">
      <c r="B4866" s="845" t="s">
        <v>60</v>
      </c>
      <c r="C4866" s="960"/>
      <c r="D4866" s="960"/>
      <c r="E4866" s="960"/>
      <c r="F4866" s="960"/>
    </row>
    <row r="4867" spans="2:6" ht="13.5" thickBot="1" x14ac:dyDescent="0.25">
      <c r="B4867" s="845" t="s">
        <v>42</v>
      </c>
      <c r="C4867" s="960"/>
      <c r="D4867" s="960"/>
      <c r="E4867" s="960"/>
      <c r="F4867" s="960"/>
    </row>
    <row r="4868" spans="2:6" ht="13.5" thickBot="1" x14ac:dyDescent="0.25">
      <c r="B4868" s="845" t="s">
        <v>43</v>
      </c>
      <c r="C4868" s="960"/>
      <c r="D4868" s="960"/>
      <c r="E4868" s="960"/>
      <c r="F4868" s="960"/>
    </row>
    <row r="4869" spans="2:6" ht="13.5" thickBot="1" x14ac:dyDescent="0.25">
      <c r="B4869" s="843" t="s">
        <v>61</v>
      </c>
      <c r="C4869" s="960">
        <f>SUM(C4870:C4873)</f>
        <v>894</v>
      </c>
      <c r="D4869" s="960">
        <f>SUM(D4870:D4873)</f>
        <v>2446</v>
      </c>
      <c r="E4869" s="960">
        <f>SUM(E4870:E4873)</f>
        <v>894</v>
      </c>
      <c r="F4869" s="960">
        <f>SUM(F4870:F4873)</f>
        <v>0</v>
      </c>
    </row>
    <row r="4870" spans="2:6" ht="13.5" thickBot="1" x14ac:dyDescent="0.25">
      <c r="B4870" s="845" t="s">
        <v>28</v>
      </c>
      <c r="C4870" s="960"/>
      <c r="D4870" s="960"/>
      <c r="E4870" s="960"/>
      <c r="F4870" s="960"/>
    </row>
    <row r="4871" spans="2:6" ht="13.5" thickBot="1" x14ac:dyDescent="0.25">
      <c r="B4871" s="845" t="s">
        <v>60</v>
      </c>
      <c r="C4871" s="960"/>
      <c r="D4871" s="960"/>
      <c r="E4871" s="960"/>
      <c r="F4871" s="960"/>
    </row>
    <row r="4872" spans="2:6" ht="13.5" thickBot="1" x14ac:dyDescent="0.25">
      <c r="B4872" s="845" t="s">
        <v>42</v>
      </c>
      <c r="C4872" s="960"/>
      <c r="D4872" s="960"/>
      <c r="E4872" s="960"/>
      <c r="F4872" s="960"/>
    </row>
    <row r="4873" spans="2:6" ht="13.5" thickBot="1" x14ac:dyDescent="0.25">
      <c r="B4873" s="845" t="s">
        <v>43</v>
      </c>
      <c r="C4873" s="960">
        <v>894</v>
      </c>
      <c r="D4873" s="957">
        <v>2446</v>
      </c>
      <c r="E4873" s="957">
        <v>894</v>
      </c>
      <c r="F4873" s="957"/>
    </row>
    <row r="4874" spans="2:6" ht="13.5" thickBot="1" x14ac:dyDescent="0.25">
      <c r="B4874" s="923" t="s">
        <v>785</v>
      </c>
      <c r="C4874" s="961">
        <f>C4873+C4864</f>
        <v>894</v>
      </c>
      <c r="D4874" s="962">
        <f>D4873+D4864</f>
        <v>2446</v>
      </c>
      <c r="E4874" s="962">
        <f>E4873+E4864</f>
        <v>894</v>
      </c>
      <c r="F4874" s="962">
        <f>F4873+F4864</f>
        <v>0</v>
      </c>
    </row>
    <row r="4875" spans="2:6" ht="13.5" thickBot="1" x14ac:dyDescent="0.25">
      <c r="B4875" s="954" t="s">
        <v>978</v>
      </c>
      <c r="C4875" s="1346" t="s">
        <v>2362</v>
      </c>
      <c r="D4875" s="1351"/>
      <c r="E4875" s="1351"/>
      <c r="F4875" s="1352"/>
    </row>
    <row r="4876" spans="2:6" ht="13.5" thickBot="1" x14ac:dyDescent="0.25">
      <c r="B4876" s="835" t="s">
        <v>786</v>
      </c>
      <c r="C4876" s="1353" t="s">
        <v>2362</v>
      </c>
      <c r="D4876" s="1354"/>
      <c r="E4876" s="1354"/>
      <c r="F4876" s="1355"/>
    </row>
    <row r="4877" spans="2:6" ht="13.5" thickBot="1" x14ac:dyDescent="0.25">
      <c r="B4877" s="828" t="s">
        <v>9</v>
      </c>
      <c r="C4877" s="1356" t="s">
        <v>2362</v>
      </c>
      <c r="D4877" s="1357"/>
      <c r="E4877" s="1357"/>
      <c r="F4877" s="1358"/>
    </row>
    <row r="4878" spans="2:6" ht="13.5" thickBot="1" x14ac:dyDescent="0.25">
      <c r="B4878" s="828" t="s">
        <v>13</v>
      </c>
      <c r="C4878" s="1244" t="s">
        <v>67</v>
      </c>
      <c r="D4878" s="1245"/>
      <c r="E4878" s="1245"/>
      <c r="F4878" s="1246"/>
    </row>
    <row r="4879" spans="2:6" x14ac:dyDescent="0.2">
      <c r="B4879" s="1236"/>
      <c r="C4879" s="836">
        <v>2019</v>
      </c>
      <c r="D4879" s="836">
        <v>2020</v>
      </c>
      <c r="E4879" s="836">
        <v>2021</v>
      </c>
      <c r="F4879" s="836">
        <v>2022</v>
      </c>
    </row>
    <row r="4880" spans="2:6" ht="13.5" thickBot="1" x14ac:dyDescent="0.25">
      <c r="B4880" s="1237"/>
      <c r="C4880" s="837" t="s">
        <v>5</v>
      </c>
      <c r="D4880" s="837" t="s">
        <v>6</v>
      </c>
      <c r="E4880" s="837" t="s">
        <v>6</v>
      </c>
      <c r="F4880" s="837" t="s">
        <v>6</v>
      </c>
    </row>
    <row r="4881" spans="2:6" ht="13.5" thickBot="1" x14ac:dyDescent="0.25">
      <c r="B4881" s="828" t="s">
        <v>8</v>
      </c>
      <c r="C4881" s="955">
        <v>0</v>
      </c>
      <c r="D4881" s="955">
        <v>1</v>
      </c>
      <c r="E4881" s="955">
        <v>0</v>
      </c>
      <c r="F4881" s="955">
        <v>0</v>
      </c>
    </row>
    <row r="4882" spans="2:6" ht="13.5" thickBot="1" x14ac:dyDescent="0.25">
      <c r="B4882" s="828" t="s">
        <v>14</v>
      </c>
      <c r="C4882" s="957"/>
      <c r="D4882" s="957">
        <v>37202</v>
      </c>
      <c r="E4882" s="957"/>
      <c r="F4882" s="957"/>
    </row>
    <row r="4883" spans="2:6" ht="13.5" thickBot="1" x14ac:dyDescent="0.25">
      <c r="B4883" s="828" t="s">
        <v>20</v>
      </c>
      <c r="C4883" s="957" t="e">
        <f>C4882/C4881</f>
        <v>#DIV/0!</v>
      </c>
      <c r="D4883" s="957">
        <f>D4882/D4881</f>
        <v>37202</v>
      </c>
      <c r="E4883" s="957" t="e">
        <f>E4882/E4881</f>
        <v>#DIV/0!</v>
      </c>
      <c r="F4883" s="957" t="e">
        <f>F4882/F4881</f>
        <v>#DIV/0!</v>
      </c>
    </row>
    <row r="4884" spans="2:6" ht="13.5" thickBot="1" x14ac:dyDescent="0.25">
      <c r="B4884" s="828" t="s">
        <v>15</v>
      </c>
      <c r="C4884" s="958" t="s">
        <v>19</v>
      </c>
      <c r="D4884" s="959" t="e">
        <f>D4881/C4881-1</f>
        <v>#DIV/0!</v>
      </c>
      <c r="E4884" s="959">
        <f t="shared" ref="E4884:F4886" si="185">E4881/D4881-1</f>
        <v>-1</v>
      </c>
      <c r="F4884" s="959" t="e">
        <f t="shared" si="185"/>
        <v>#DIV/0!</v>
      </c>
    </row>
    <row r="4885" spans="2:6" ht="13.5" thickBot="1" x14ac:dyDescent="0.25">
      <c r="B4885" s="828" t="s">
        <v>16</v>
      </c>
      <c r="C4885" s="958" t="s">
        <v>19</v>
      </c>
      <c r="D4885" s="959" t="e">
        <f>D4882/C4882-1</f>
        <v>#DIV/0!</v>
      </c>
      <c r="E4885" s="959">
        <f t="shared" si="185"/>
        <v>-1</v>
      </c>
      <c r="F4885" s="959" t="e">
        <f t="shared" si="185"/>
        <v>#DIV/0!</v>
      </c>
    </row>
    <row r="4886" spans="2:6" ht="13.5" thickBot="1" x14ac:dyDescent="0.25">
      <c r="B4886" s="828" t="s">
        <v>17</v>
      </c>
      <c r="C4886" s="958" t="s">
        <v>19</v>
      </c>
      <c r="D4886" s="959" t="e">
        <f>D4883/C4883-1</f>
        <v>#DIV/0!</v>
      </c>
      <c r="E4886" s="959" t="e">
        <f t="shared" si="185"/>
        <v>#DIV/0!</v>
      </c>
      <c r="F4886" s="959" t="e">
        <f t="shared" si="185"/>
        <v>#DIV/0!</v>
      </c>
    </row>
    <row r="4887" spans="2:6" ht="13.5" thickBot="1" x14ac:dyDescent="0.25">
      <c r="B4887" s="1247" t="s">
        <v>2363</v>
      </c>
      <c r="C4887" s="1248"/>
      <c r="D4887" s="1248"/>
      <c r="E4887" s="1248"/>
      <c r="F4887" s="1249"/>
    </row>
    <row r="4888" spans="2:6" x14ac:dyDescent="0.2">
      <c r="B4888" s="1236"/>
      <c r="C4888" s="836">
        <v>2019</v>
      </c>
      <c r="D4888" s="836">
        <v>2020</v>
      </c>
      <c r="E4888" s="836">
        <v>2021</v>
      </c>
      <c r="F4888" s="836">
        <v>2022</v>
      </c>
    </row>
    <row r="4889" spans="2:6" ht="13.5" thickBot="1" x14ac:dyDescent="0.25">
      <c r="B4889" s="1237"/>
      <c r="C4889" s="837" t="s">
        <v>5</v>
      </c>
      <c r="D4889" s="837" t="s">
        <v>6</v>
      </c>
      <c r="E4889" s="837" t="s">
        <v>6</v>
      </c>
      <c r="F4889" s="837" t="s">
        <v>6</v>
      </c>
    </row>
    <row r="4890" spans="2:6" ht="13.5" thickBot="1" x14ac:dyDescent="0.25">
      <c r="B4890" s="843" t="s">
        <v>59</v>
      </c>
      <c r="C4890" s="960"/>
      <c r="D4890" s="960"/>
      <c r="E4890" s="960"/>
      <c r="F4890" s="960"/>
    </row>
    <row r="4891" spans="2:6" ht="13.5" thickBot="1" x14ac:dyDescent="0.25">
      <c r="B4891" s="845" t="s">
        <v>28</v>
      </c>
      <c r="C4891" s="960"/>
      <c r="D4891" s="960"/>
      <c r="E4891" s="960"/>
      <c r="F4891" s="960"/>
    </row>
    <row r="4892" spans="2:6" ht="13.5" thickBot="1" x14ac:dyDescent="0.25">
      <c r="B4892" s="845" t="s">
        <v>60</v>
      </c>
      <c r="C4892" s="960"/>
      <c r="D4892" s="960"/>
      <c r="E4892" s="960"/>
      <c r="F4892" s="960"/>
    </row>
    <row r="4893" spans="2:6" ht="13.5" thickBot="1" x14ac:dyDescent="0.25">
      <c r="B4893" s="845" t="s">
        <v>42</v>
      </c>
      <c r="C4893" s="960"/>
      <c r="D4893" s="960"/>
      <c r="E4893" s="960"/>
      <c r="F4893" s="960"/>
    </row>
    <row r="4894" spans="2:6" ht="13.5" thickBot="1" x14ac:dyDescent="0.25">
      <c r="B4894" s="845" t="s">
        <v>43</v>
      </c>
      <c r="C4894" s="960"/>
      <c r="D4894" s="960"/>
      <c r="E4894" s="960"/>
      <c r="F4894" s="960"/>
    </row>
    <row r="4895" spans="2:6" ht="13.5" thickBot="1" x14ac:dyDescent="0.25">
      <c r="B4895" s="843" t="s">
        <v>61</v>
      </c>
      <c r="C4895" s="960">
        <f>SUM(C4896:C4899)</f>
        <v>0</v>
      </c>
      <c r="D4895" s="960">
        <f>SUM(D4896:D4899)</f>
        <v>37202</v>
      </c>
      <c r="E4895" s="960">
        <f>SUM(E4896:E4899)</f>
        <v>0</v>
      </c>
      <c r="F4895" s="960">
        <f>SUM(F4896:F4899)</f>
        <v>0</v>
      </c>
    </row>
    <row r="4896" spans="2:6" ht="13.5" thickBot="1" x14ac:dyDescent="0.25">
      <c r="B4896" s="845" t="s">
        <v>28</v>
      </c>
      <c r="C4896" s="960"/>
      <c r="D4896" s="960"/>
      <c r="E4896" s="960"/>
      <c r="F4896" s="960"/>
    </row>
    <row r="4897" spans="2:6" ht="13.5" thickBot="1" x14ac:dyDescent="0.25">
      <c r="B4897" s="845" t="s">
        <v>60</v>
      </c>
      <c r="C4897" s="960"/>
      <c r="D4897" s="960">
        <v>37202</v>
      </c>
      <c r="E4897" s="960"/>
      <c r="F4897" s="960"/>
    </row>
    <row r="4898" spans="2:6" ht="13.5" thickBot="1" x14ac:dyDescent="0.25">
      <c r="B4898" s="845" t="s">
        <v>42</v>
      </c>
      <c r="C4898" s="960"/>
      <c r="D4898" s="960"/>
      <c r="E4898" s="960"/>
      <c r="F4898" s="960"/>
    </row>
    <row r="4899" spans="2:6" ht="13.5" thickBot="1" x14ac:dyDescent="0.25">
      <c r="B4899" s="845" t="s">
        <v>43</v>
      </c>
      <c r="C4899" s="960"/>
      <c r="D4899" s="957"/>
      <c r="E4899" s="957"/>
      <c r="F4899" s="957"/>
    </row>
    <row r="4900" spans="2:6" ht="13.5" thickBot="1" x14ac:dyDescent="0.25">
      <c r="B4900" s="923" t="s">
        <v>787</v>
      </c>
      <c r="C4900" s="961">
        <f>C4896+C4897+C4898+C4899</f>
        <v>0</v>
      </c>
      <c r="D4900" s="962">
        <f>D4896+D4897+D4898+D4899</f>
        <v>37202</v>
      </c>
      <c r="E4900" s="962">
        <f>E4896+E4897+E4898+E4899</f>
        <v>0</v>
      </c>
      <c r="F4900" s="962">
        <f>F4896+F4897+F4898+F4899</f>
        <v>0</v>
      </c>
    </row>
    <row r="4901" spans="2:6" ht="13.5" thickBot="1" x14ac:dyDescent="0.25">
      <c r="B4901" s="954" t="s">
        <v>978</v>
      </c>
      <c r="C4901" s="1346" t="s">
        <v>2364</v>
      </c>
      <c r="D4901" s="1351"/>
      <c r="E4901" s="1351"/>
      <c r="F4901" s="1352"/>
    </row>
    <row r="4902" spans="2:6" ht="13.5" thickBot="1" x14ac:dyDescent="0.25">
      <c r="B4902" s="835" t="s">
        <v>786</v>
      </c>
      <c r="C4902" s="1353" t="s">
        <v>2362</v>
      </c>
      <c r="D4902" s="1354"/>
      <c r="E4902" s="1354"/>
      <c r="F4902" s="1355"/>
    </row>
    <row r="4903" spans="2:6" ht="13.5" thickBot="1" x14ac:dyDescent="0.25">
      <c r="B4903" s="828" t="s">
        <v>9</v>
      </c>
      <c r="C4903" s="1356" t="s">
        <v>2362</v>
      </c>
      <c r="D4903" s="1357"/>
      <c r="E4903" s="1357"/>
      <c r="F4903" s="1358"/>
    </row>
    <row r="4904" spans="2:6" ht="13.5" thickBot="1" x14ac:dyDescent="0.25">
      <c r="B4904" s="828" t="s">
        <v>13</v>
      </c>
      <c r="C4904" s="1244" t="s">
        <v>67</v>
      </c>
      <c r="D4904" s="1245"/>
      <c r="E4904" s="1245"/>
      <c r="F4904" s="1246"/>
    </row>
    <row r="4905" spans="2:6" x14ac:dyDescent="0.2">
      <c r="B4905" s="1236"/>
      <c r="C4905" s="836">
        <v>2019</v>
      </c>
      <c r="D4905" s="836">
        <v>2020</v>
      </c>
      <c r="E4905" s="836">
        <v>2021</v>
      </c>
      <c r="F4905" s="836">
        <v>2022</v>
      </c>
    </row>
    <row r="4906" spans="2:6" ht="13.5" thickBot="1" x14ac:dyDescent="0.25">
      <c r="B4906" s="1237"/>
      <c r="C4906" s="837" t="s">
        <v>5</v>
      </c>
      <c r="D4906" s="837" t="s">
        <v>6</v>
      </c>
      <c r="E4906" s="837" t="s">
        <v>6</v>
      </c>
      <c r="F4906" s="837" t="s">
        <v>6</v>
      </c>
    </row>
    <row r="4907" spans="2:6" ht="13.5" thickBot="1" x14ac:dyDescent="0.25">
      <c r="B4907" s="828" t="s">
        <v>8</v>
      </c>
      <c r="C4907" s="955">
        <v>0</v>
      </c>
      <c r="D4907" s="955">
        <v>1</v>
      </c>
      <c r="E4907" s="955">
        <v>0</v>
      </c>
      <c r="F4907" s="955">
        <v>0</v>
      </c>
    </row>
    <row r="4908" spans="2:6" ht="13.5" thickBot="1" x14ac:dyDescent="0.25">
      <c r="B4908" s="828" t="s">
        <v>14</v>
      </c>
      <c r="C4908" s="957"/>
      <c r="D4908" s="957">
        <v>25835</v>
      </c>
      <c r="E4908" s="957"/>
      <c r="F4908" s="957"/>
    </row>
    <row r="4909" spans="2:6" ht="13.5" thickBot="1" x14ac:dyDescent="0.25">
      <c r="B4909" s="828" t="s">
        <v>20</v>
      </c>
      <c r="C4909" s="957" t="e">
        <f>C4908/C4907</f>
        <v>#DIV/0!</v>
      </c>
      <c r="D4909" s="957">
        <f>D4908/D4907</f>
        <v>25835</v>
      </c>
      <c r="E4909" s="957" t="e">
        <f>E4908/E4907</f>
        <v>#DIV/0!</v>
      </c>
      <c r="F4909" s="957" t="e">
        <f>F4908/F4907</f>
        <v>#DIV/0!</v>
      </c>
    </row>
    <row r="4910" spans="2:6" ht="13.5" thickBot="1" x14ac:dyDescent="0.25">
      <c r="B4910" s="828" t="s">
        <v>15</v>
      </c>
      <c r="C4910" s="958" t="s">
        <v>19</v>
      </c>
      <c r="D4910" s="959" t="e">
        <f>D4907/C4907-1</f>
        <v>#DIV/0!</v>
      </c>
      <c r="E4910" s="959">
        <f t="shared" ref="E4910:F4912" si="186">E4907/D4907-1</f>
        <v>-1</v>
      </c>
      <c r="F4910" s="959" t="e">
        <f t="shared" si="186"/>
        <v>#DIV/0!</v>
      </c>
    </row>
    <row r="4911" spans="2:6" ht="13.5" thickBot="1" x14ac:dyDescent="0.25">
      <c r="B4911" s="828" t="s">
        <v>16</v>
      </c>
      <c r="C4911" s="958" t="s">
        <v>19</v>
      </c>
      <c r="D4911" s="959" t="e">
        <f>D4908/C4908-1</f>
        <v>#DIV/0!</v>
      </c>
      <c r="E4911" s="959">
        <f t="shared" si="186"/>
        <v>-1</v>
      </c>
      <c r="F4911" s="959" t="e">
        <f t="shared" si="186"/>
        <v>#DIV/0!</v>
      </c>
    </row>
    <row r="4912" spans="2:6" ht="13.5" thickBot="1" x14ac:dyDescent="0.25">
      <c r="B4912" s="828" t="s">
        <v>17</v>
      </c>
      <c r="C4912" s="958" t="s">
        <v>19</v>
      </c>
      <c r="D4912" s="959" t="e">
        <f>D4909/C4909-1</f>
        <v>#DIV/0!</v>
      </c>
      <c r="E4912" s="959" t="e">
        <f t="shared" si="186"/>
        <v>#DIV/0!</v>
      </c>
      <c r="F4912" s="959" t="e">
        <f t="shared" si="186"/>
        <v>#DIV/0!</v>
      </c>
    </row>
    <row r="4913" spans="2:6" ht="13.5" thickBot="1" x14ac:dyDescent="0.25">
      <c r="B4913" s="1247" t="s">
        <v>2363</v>
      </c>
      <c r="C4913" s="1248"/>
      <c r="D4913" s="1248"/>
      <c r="E4913" s="1248"/>
      <c r="F4913" s="1249"/>
    </row>
    <row r="4914" spans="2:6" x14ac:dyDescent="0.2">
      <c r="B4914" s="1236"/>
      <c r="C4914" s="836">
        <v>2019</v>
      </c>
      <c r="D4914" s="836">
        <v>2020</v>
      </c>
      <c r="E4914" s="836">
        <v>2021</v>
      </c>
      <c r="F4914" s="836">
        <v>2022</v>
      </c>
    </row>
    <row r="4915" spans="2:6" ht="13.5" thickBot="1" x14ac:dyDescent="0.25">
      <c r="B4915" s="1237"/>
      <c r="C4915" s="837" t="s">
        <v>5</v>
      </c>
      <c r="D4915" s="837" t="s">
        <v>6</v>
      </c>
      <c r="E4915" s="837" t="s">
        <v>6</v>
      </c>
      <c r="F4915" s="837" t="s">
        <v>6</v>
      </c>
    </row>
    <row r="4916" spans="2:6" ht="13.5" thickBot="1" x14ac:dyDescent="0.25">
      <c r="B4916" s="843" t="s">
        <v>59</v>
      </c>
      <c r="C4916" s="960"/>
      <c r="D4916" s="960"/>
      <c r="E4916" s="960"/>
      <c r="F4916" s="960"/>
    </row>
    <row r="4917" spans="2:6" ht="13.5" thickBot="1" x14ac:dyDescent="0.25">
      <c r="B4917" s="845" t="s">
        <v>28</v>
      </c>
      <c r="C4917" s="960"/>
      <c r="D4917" s="960"/>
      <c r="E4917" s="960"/>
      <c r="F4917" s="960"/>
    </row>
    <row r="4918" spans="2:6" ht="13.5" thickBot="1" x14ac:dyDescent="0.25">
      <c r="B4918" s="845" t="s">
        <v>60</v>
      </c>
      <c r="C4918" s="960"/>
      <c r="D4918" s="960"/>
      <c r="E4918" s="960"/>
      <c r="F4918" s="960"/>
    </row>
    <row r="4919" spans="2:6" ht="13.5" thickBot="1" x14ac:dyDescent="0.25">
      <c r="B4919" s="845" t="s">
        <v>42</v>
      </c>
      <c r="C4919" s="960"/>
      <c r="D4919" s="960"/>
      <c r="E4919" s="960"/>
      <c r="F4919" s="960"/>
    </row>
    <row r="4920" spans="2:6" ht="13.5" thickBot="1" x14ac:dyDescent="0.25">
      <c r="B4920" s="845" t="s">
        <v>43</v>
      </c>
      <c r="C4920" s="960"/>
      <c r="D4920" s="960"/>
      <c r="E4920" s="960"/>
      <c r="F4920" s="960"/>
    </row>
    <row r="4921" spans="2:6" ht="13.5" thickBot="1" x14ac:dyDescent="0.25">
      <c r="B4921" s="843" t="s">
        <v>61</v>
      </c>
      <c r="C4921" s="960">
        <f>SUM(C4922:C4925)</f>
        <v>0</v>
      </c>
      <c r="D4921" s="960">
        <f>SUM(D4922:D4925)</f>
        <v>25835</v>
      </c>
      <c r="E4921" s="960">
        <f>SUM(E4922:E4925)</f>
        <v>0</v>
      </c>
      <c r="F4921" s="960">
        <f>SUM(F4922:F4925)</f>
        <v>0</v>
      </c>
    </row>
    <row r="4922" spans="2:6" ht="13.5" thickBot="1" x14ac:dyDescent="0.25">
      <c r="B4922" s="845" t="s">
        <v>28</v>
      </c>
      <c r="C4922" s="960"/>
      <c r="D4922" s="960"/>
      <c r="E4922" s="960"/>
      <c r="F4922" s="960"/>
    </row>
    <row r="4923" spans="2:6" ht="13.5" thickBot="1" x14ac:dyDescent="0.25">
      <c r="B4923" s="845" t="s">
        <v>60</v>
      </c>
      <c r="C4923" s="960"/>
      <c r="D4923" s="960"/>
      <c r="E4923" s="960"/>
      <c r="F4923" s="960"/>
    </row>
    <row r="4924" spans="2:6" ht="13.5" thickBot="1" x14ac:dyDescent="0.25">
      <c r="B4924" s="845" t="s">
        <v>42</v>
      </c>
      <c r="C4924" s="960"/>
      <c r="D4924" s="960">
        <v>25835</v>
      </c>
      <c r="E4924" s="960"/>
      <c r="F4924" s="960"/>
    </row>
    <row r="4925" spans="2:6" ht="13.5" thickBot="1" x14ac:dyDescent="0.25">
      <c r="B4925" s="845" t="s">
        <v>43</v>
      </c>
      <c r="C4925" s="960"/>
      <c r="D4925" s="957"/>
      <c r="E4925" s="957"/>
      <c r="F4925" s="957"/>
    </row>
    <row r="4926" spans="2:6" ht="13.5" thickBot="1" x14ac:dyDescent="0.25">
      <c r="B4926" s="923" t="s">
        <v>787</v>
      </c>
      <c r="C4926" s="961">
        <f>C4922+C4923+C4924+C4925</f>
        <v>0</v>
      </c>
      <c r="D4926" s="962">
        <f>D4922+D4923+D4924+D4925</f>
        <v>25835</v>
      </c>
      <c r="E4926" s="962">
        <f>E4922+E4923+E4924+E4925</f>
        <v>0</v>
      </c>
      <c r="F4926" s="962">
        <f>F4922+F4923+F4924+F4925</f>
        <v>0</v>
      </c>
    </row>
    <row r="4927" spans="2:6" ht="39" customHeight="1" thickBot="1" x14ac:dyDescent="0.25">
      <c r="B4927" s="954" t="s">
        <v>978</v>
      </c>
      <c r="C4927" s="1346" t="s">
        <v>2365</v>
      </c>
      <c r="D4927" s="1351"/>
      <c r="E4927" s="1351"/>
      <c r="F4927" s="1352"/>
    </row>
    <row r="4928" spans="2:6" ht="13.5" thickBot="1" x14ac:dyDescent="0.25">
      <c r="B4928" s="835" t="s">
        <v>786</v>
      </c>
      <c r="C4928" s="1353" t="s">
        <v>2362</v>
      </c>
      <c r="D4928" s="1354"/>
      <c r="E4928" s="1354"/>
      <c r="F4928" s="1355"/>
    </row>
    <row r="4929" spans="2:6" ht="13.5" thickBot="1" x14ac:dyDescent="0.25">
      <c r="B4929" s="828" t="s">
        <v>9</v>
      </c>
      <c r="C4929" s="1356" t="s">
        <v>2362</v>
      </c>
      <c r="D4929" s="1357"/>
      <c r="E4929" s="1357"/>
      <c r="F4929" s="1358"/>
    </row>
    <row r="4930" spans="2:6" ht="13.5" thickBot="1" x14ac:dyDescent="0.25">
      <c r="B4930" s="828" t="s">
        <v>13</v>
      </c>
      <c r="C4930" s="1244" t="s">
        <v>67</v>
      </c>
      <c r="D4930" s="1245"/>
      <c r="E4930" s="1245"/>
      <c r="F4930" s="1246"/>
    </row>
    <row r="4931" spans="2:6" x14ac:dyDescent="0.2">
      <c r="B4931" s="1236"/>
      <c r="C4931" s="836">
        <v>2019</v>
      </c>
      <c r="D4931" s="836">
        <v>2020</v>
      </c>
      <c r="E4931" s="836">
        <v>2021</v>
      </c>
      <c r="F4931" s="836">
        <v>2022</v>
      </c>
    </row>
    <row r="4932" spans="2:6" ht="13.5" thickBot="1" x14ac:dyDescent="0.25">
      <c r="B4932" s="1237"/>
      <c r="C4932" s="837" t="s">
        <v>5</v>
      </c>
      <c r="D4932" s="837" t="s">
        <v>6</v>
      </c>
      <c r="E4932" s="837" t="s">
        <v>6</v>
      </c>
      <c r="F4932" s="837" t="s">
        <v>6</v>
      </c>
    </row>
    <row r="4933" spans="2:6" ht="13.5" thickBot="1" x14ac:dyDescent="0.25">
      <c r="B4933" s="828" t="s">
        <v>8</v>
      </c>
      <c r="C4933" s="955">
        <v>0</v>
      </c>
      <c r="D4933" s="955">
        <v>1</v>
      </c>
      <c r="E4933" s="955">
        <v>0</v>
      </c>
      <c r="F4933" s="955">
        <v>0</v>
      </c>
    </row>
    <row r="4934" spans="2:6" ht="13.5" thickBot="1" x14ac:dyDescent="0.25">
      <c r="B4934" s="828" t="s">
        <v>14</v>
      </c>
      <c r="C4934" s="957"/>
      <c r="D4934" s="957">
        <v>12607</v>
      </c>
      <c r="E4934" s="957"/>
      <c r="F4934" s="957"/>
    </row>
    <row r="4935" spans="2:6" ht="13.5" thickBot="1" x14ac:dyDescent="0.25">
      <c r="B4935" s="828" t="s">
        <v>20</v>
      </c>
      <c r="C4935" s="957" t="e">
        <f>C4934/C4933</f>
        <v>#DIV/0!</v>
      </c>
      <c r="D4935" s="957">
        <f>D4934/D4933</f>
        <v>12607</v>
      </c>
      <c r="E4935" s="957" t="e">
        <f>E4934/E4933</f>
        <v>#DIV/0!</v>
      </c>
      <c r="F4935" s="957" t="e">
        <f>F4934/F4933</f>
        <v>#DIV/0!</v>
      </c>
    </row>
    <row r="4936" spans="2:6" ht="13.5" thickBot="1" x14ac:dyDescent="0.25">
      <c r="B4936" s="828" t="s">
        <v>15</v>
      </c>
      <c r="C4936" s="958" t="s">
        <v>19</v>
      </c>
      <c r="D4936" s="959" t="e">
        <f>D4933/C4933-1</f>
        <v>#DIV/0!</v>
      </c>
      <c r="E4936" s="959">
        <f t="shared" ref="E4936:F4938" si="187">E4933/D4933-1</f>
        <v>-1</v>
      </c>
      <c r="F4936" s="959" t="e">
        <f t="shared" si="187"/>
        <v>#DIV/0!</v>
      </c>
    </row>
    <row r="4937" spans="2:6" ht="13.5" thickBot="1" x14ac:dyDescent="0.25">
      <c r="B4937" s="828" t="s">
        <v>16</v>
      </c>
      <c r="C4937" s="958" t="s">
        <v>19</v>
      </c>
      <c r="D4937" s="959" t="e">
        <f>D4934/C4934-1</f>
        <v>#DIV/0!</v>
      </c>
      <c r="E4937" s="959">
        <f t="shared" si="187"/>
        <v>-1</v>
      </c>
      <c r="F4937" s="959" t="e">
        <f t="shared" si="187"/>
        <v>#DIV/0!</v>
      </c>
    </row>
    <row r="4938" spans="2:6" ht="13.5" thickBot="1" x14ac:dyDescent="0.25">
      <c r="B4938" s="828" t="s">
        <v>17</v>
      </c>
      <c r="C4938" s="958" t="s">
        <v>19</v>
      </c>
      <c r="D4938" s="959" t="e">
        <f>D4935/C4935-1</f>
        <v>#DIV/0!</v>
      </c>
      <c r="E4938" s="959" t="e">
        <f t="shared" si="187"/>
        <v>#DIV/0!</v>
      </c>
      <c r="F4938" s="959" t="e">
        <f t="shared" si="187"/>
        <v>#DIV/0!</v>
      </c>
    </row>
    <row r="4939" spans="2:6" ht="13.5" thickBot="1" x14ac:dyDescent="0.25">
      <c r="B4939" s="1247" t="s">
        <v>2363</v>
      </c>
      <c r="C4939" s="1248"/>
      <c r="D4939" s="1248"/>
      <c r="E4939" s="1248"/>
      <c r="F4939" s="1249"/>
    </row>
    <row r="4940" spans="2:6" x14ac:dyDescent="0.2">
      <c r="B4940" s="1236"/>
      <c r="C4940" s="836">
        <v>2019</v>
      </c>
      <c r="D4940" s="836">
        <v>2020</v>
      </c>
      <c r="E4940" s="836">
        <v>2021</v>
      </c>
      <c r="F4940" s="836">
        <v>2022</v>
      </c>
    </row>
    <row r="4941" spans="2:6" ht="13.5" thickBot="1" x14ac:dyDescent="0.25">
      <c r="B4941" s="1237"/>
      <c r="C4941" s="837" t="s">
        <v>5</v>
      </c>
      <c r="D4941" s="837" t="s">
        <v>6</v>
      </c>
      <c r="E4941" s="837" t="s">
        <v>6</v>
      </c>
      <c r="F4941" s="837" t="s">
        <v>6</v>
      </c>
    </row>
    <row r="4942" spans="2:6" ht="13.5" thickBot="1" x14ac:dyDescent="0.25">
      <c r="B4942" s="843" t="s">
        <v>59</v>
      </c>
      <c r="C4942" s="960"/>
      <c r="D4942" s="960"/>
      <c r="E4942" s="960"/>
      <c r="F4942" s="960"/>
    </row>
    <row r="4943" spans="2:6" ht="13.5" thickBot="1" x14ac:dyDescent="0.25">
      <c r="B4943" s="845" t="s">
        <v>28</v>
      </c>
      <c r="C4943" s="960"/>
      <c r="D4943" s="960"/>
      <c r="E4943" s="960"/>
      <c r="F4943" s="960"/>
    </row>
    <row r="4944" spans="2:6" ht="13.5" thickBot="1" x14ac:dyDescent="0.25">
      <c r="B4944" s="845" t="s">
        <v>60</v>
      </c>
      <c r="C4944" s="960"/>
      <c r="D4944" s="960"/>
      <c r="E4944" s="960"/>
      <c r="F4944" s="960"/>
    </row>
    <row r="4945" spans="2:6" ht="13.5" thickBot="1" x14ac:dyDescent="0.25">
      <c r="B4945" s="845" t="s">
        <v>42</v>
      </c>
      <c r="C4945" s="960"/>
      <c r="D4945" s="960"/>
      <c r="E4945" s="960"/>
      <c r="F4945" s="960"/>
    </row>
    <row r="4946" spans="2:6" ht="13.5" thickBot="1" x14ac:dyDescent="0.25">
      <c r="B4946" s="845" t="s">
        <v>43</v>
      </c>
      <c r="C4946" s="960"/>
      <c r="D4946" s="960"/>
      <c r="E4946" s="960"/>
      <c r="F4946" s="960"/>
    </row>
    <row r="4947" spans="2:6" ht="13.5" thickBot="1" x14ac:dyDescent="0.25">
      <c r="B4947" s="843" t="s">
        <v>61</v>
      </c>
      <c r="C4947" s="960">
        <f>SUM(C4948:C4951)</f>
        <v>0</v>
      </c>
      <c r="D4947" s="960">
        <f>SUM(D4948:D4951)</f>
        <v>12607</v>
      </c>
      <c r="E4947" s="960">
        <f>SUM(E4948:E4951)</f>
        <v>0</v>
      </c>
      <c r="F4947" s="960">
        <f>SUM(F4948:F4951)</f>
        <v>0</v>
      </c>
    </row>
    <row r="4948" spans="2:6" ht="13.5" thickBot="1" x14ac:dyDescent="0.25">
      <c r="B4948" s="845" t="s">
        <v>28</v>
      </c>
      <c r="C4948" s="960"/>
      <c r="D4948" s="960"/>
      <c r="E4948" s="960"/>
      <c r="F4948" s="960"/>
    </row>
    <row r="4949" spans="2:6" ht="13.5" thickBot="1" x14ac:dyDescent="0.25">
      <c r="B4949" s="845" t="s">
        <v>60</v>
      </c>
      <c r="C4949" s="960"/>
      <c r="D4949" s="960"/>
      <c r="E4949" s="960"/>
      <c r="F4949" s="960"/>
    </row>
    <row r="4950" spans="2:6" ht="13.5" thickBot="1" x14ac:dyDescent="0.25">
      <c r="B4950" s="845" t="s">
        <v>42</v>
      </c>
      <c r="C4950" s="960"/>
      <c r="D4950" s="960"/>
      <c r="E4950" s="960"/>
      <c r="F4950" s="960"/>
    </row>
    <row r="4951" spans="2:6" ht="13.5" thickBot="1" x14ac:dyDescent="0.25">
      <c r="B4951" s="845" t="s">
        <v>43</v>
      </c>
      <c r="C4951" s="960"/>
      <c r="D4951" s="957">
        <v>12607</v>
      </c>
      <c r="E4951" s="957"/>
      <c r="F4951" s="957"/>
    </row>
    <row r="4952" spans="2:6" ht="13.5" thickBot="1" x14ac:dyDescent="0.25">
      <c r="B4952" s="923" t="s">
        <v>787</v>
      </c>
      <c r="C4952" s="961">
        <f>C4948+C4949+C4950+C4951</f>
        <v>0</v>
      </c>
      <c r="D4952" s="962">
        <f>D4948+D4949+D4950+D4951</f>
        <v>12607</v>
      </c>
      <c r="E4952" s="962">
        <f>E4948+E4949+E4950+E4951</f>
        <v>0</v>
      </c>
      <c r="F4952" s="962">
        <f>F4948+F4949+F4950+F4951</f>
        <v>0</v>
      </c>
    </row>
    <row r="4953" spans="2:6" ht="13.5" thickBot="1" x14ac:dyDescent="0.25">
      <c r="B4953" s="954" t="s">
        <v>978</v>
      </c>
      <c r="C4953" s="1346" t="s">
        <v>2366</v>
      </c>
      <c r="D4953" s="1351"/>
      <c r="E4953" s="1351"/>
      <c r="F4953" s="1352"/>
    </row>
    <row r="4954" spans="2:6" ht="13.5" thickBot="1" x14ac:dyDescent="0.25">
      <c r="B4954" s="835" t="s">
        <v>788</v>
      </c>
      <c r="C4954" s="1353" t="s">
        <v>2366</v>
      </c>
      <c r="D4954" s="1354"/>
      <c r="E4954" s="1354"/>
      <c r="F4954" s="1355"/>
    </row>
    <row r="4955" spans="2:6" ht="13.5" thickBot="1" x14ac:dyDescent="0.25">
      <c r="B4955" s="828" t="s">
        <v>9</v>
      </c>
      <c r="C4955" s="1356" t="s">
        <v>2366</v>
      </c>
      <c r="D4955" s="1357"/>
      <c r="E4955" s="1357"/>
      <c r="F4955" s="1358"/>
    </row>
    <row r="4956" spans="2:6" ht="13.5" thickBot="1" x14ac:dyDescent="0.25">
      <c r="B4956" s="828" t="s">
        <v>13</v>
      </c>
      <c r="C4956" s="1244" t="s">
        <v>67</v>
      </c>
      <c r="D4956" s="1245"/>
      <c r="E4956" s="1245"/>
      <c r="F4956" s="1246"/>
    </row>
    <row r="4957" spans="2:6" x14ac:dyDescent="0.2">
      <c r="B4957" s="1236"/>
      <c r="C4957" s="836">
        <v>2019</v>
      </c>
      <c r="D4957" s="836">
        <v>2020</v>
      </c>
      <c r="E4957" s="836">
        <v>2021</v>
      </c>
      <c r="F4957" s="836">
        <v>2022</v>
      </c>
    </row>
    <row r="4958" spans="2:6" ht="13.5" thickBot="1" x14ac:dyDescent="0.25">
      <c r="B4958" s="1237"/>
      <c r="C4958" s="837" t="s">
        <v>5</v>
      </c>
      <c r="D4958" s="837" t="s">
        <v>6</v>
      </c>
      <c r="E4958" s="837" t="s">
        <v>6</v>
      </c>
      <c r="F4958" s="837" t="s">
        <v>6</v>
      </c>
    </row>
    <row r="4959" spans="2:6" ht="13.5" thickBot="1" x14ac:dyDescent="0.25">
      <c r="B4959" s="828" t="s">
        <v>8</v>
      </c>
      <c r="C4959" s="955">
        <v>0</v>
      </c>
      <c r="D4959" s="955">
        <v>1</v>
      </c>
      <c r="E4959" s="955">
        <v>0</v>
      </c>
      <c r="F4959" s="955">
        <v>0</v>
      </c>
    </row>
    <row r="4960" spans="2:6" ht="13.5" thickBot="1" x14ac:dyDescent="0.25">
      <c r="B4960" s="828" t="s">
        <v>14</v>
      </c>
      <c r="C4960" s="957"/>
      <c r="D4960" s="957">
        <v>102913</v>
      </c>
      <c r="E4960" s="957"/>
      <c r="F4960" s="957"/>
    </row>
    <row r="4961" spans="2:6" ht="13.5" thickBot="1" x14ac:dyDescent="0.25">
      <c r="B4961" s="828" t="s">
        <v>20</v>
      </c>
      <c r="C4961" s="957" t="e">
        <f>C4960/C4959</f>
        <v>#DIV/0!</v>
      </c>
      <c r="D4961" s="957">
        <f>D4960/D4959</f>
        <v>102913</v>
      </c>
      <c r="E4961" s="957" t="e">
        <f>E4960/E4959</f>
        <v>#DIV/0!</v>
      </c>
      <c r="F4961" s="957" t="e">
        <f>F4960/F4959</f>
        <v>#DIV/0!</v>
      </c>
    </row>
    <row r="4962" spans="2:6" ht="13.5" thickBot="1" x14ac:dyDescent="0.25">
      <c r="B4962" s="828" t="s">
        <v>15</v>
      </c>
      <c r="C4962" s="958" t="s">
        <v>19</v>
      </c>
      <c r="D4962" s="959" t="e">
        <f>D4959/C4959-1</f>
        <v>#DIV/0!</v>
      </c>
      <c r="E4962" s="959">
        <f t="shared" ref="E4962:F4964" si="188">E4959/D4959-1</f>
        <v>-1</v>
      </c>
      <c r="F4962" s="959" t="e">
        <f t="shared" si="188"/>
        <v>#DIV/0!</v>
      </c>
    </row>
    <row r="4963" spans="2:6" ht="13.5" thickBot="1" x14ac:dyDescent="0.25">
      <c r="B4963" s="828" t="s">
        <v>16</v>
      </c>
      <c r="C4963" s="958" t="s">
        <v>19</v>
      </c>
      <c r="D4963" s="959" t="e">
        <f>D4960/C4960-1</f>
        <v>#DIV/0!</v>
      </c>
      <c r="E4963" s="959">
        <f t="shared" si="188"/>
        <v>-1</v>
      </c>
      <c r="F4963" s="959" t="e">
        <f t="shared" si="188"/>
        <v>#DIV/0!</v>
      </c>
    </row>
    <row r="4964" spans="2:6" ht="13.5" thickBot="1" x14ac:dyDescent="0.25">
      <c r="B4964" s="828" t="s">
        <v>17</v>
      </c>
      <c r="C4964" s="958" t="s">
        <v>19</v>
      </c>
      <c r="D4964" s="959" t="e">
        <f>D4961/C4961-1</f>
        <v>#DIV/0!</v>
      </c>
      <c r="E4964" s="959" t="e">
        <f t="shared" si="188"/>
        <v>#DIV/0!</v>
      </c>
      <c r="F4964" s="959" t="e">
        <f t="shared" si="188"/>
        <v>#DIV/0!</v>
      </c>
    </row>
    <row r="4965" spans="2:6" ht="13.5" thickBot="1" x14ac:dyDescent="0.25">
      <c r="B4965" s="1247" t="s">
        <v>2367</v>
      </c>
      <c r="C4965" s="1248"/>
      <c r="D4965" s="1248"/>
      <c r="E4965" s="1248"/>
      <c r="F4965" s="1249"/>
    </row>
    <row r="4966" spans="2:6" x14ac:dyDescent="0.2">
      <c r="B4966" s="1236"/>
      <c r="C4966" s="836">
        <v>2019</v>
      </c>
      <c r="D4966" s="836">
        <v>2020</v>
      </c>
      <c r="E4966" s="836">
        <v>2021</v>
      </c>
      <c r="F4966" s="836">
        <v>2022</v>
      </c>
    </row>
    <row r="4967" spans="2:6" ht="13.5" thickBot="1" x14ac:dyDescent="0.25">
      <c r="B4967" s="1237"/>
      <c r="C4967" s="837" t="s">
        <v>5</v>
      </c>
      <c r="D4967" s="837" t="s">
        <v>6</v>
      </c>
      <c r="E4967" s="837" t="s">
        <v>6</v>
      </c>
      <c r="F4967" s="837" t="s">
        <v>6</v>
      </c>
    </row>
    <row r="4968" spans="2:6" ht="13.5" thickBot="1" x14ac:dyDescent="0.25">
      <c r="B4968" s="843" t="s">
        <v>59</v>
      </c>
      <c r="C4968" s="960"/>
      <c r="D4968" s="960"/>
      <c r="E4968" s="960"/>
      <c r="F4968" s="960"/>
    </row>
    <row r="4969" spans="2:6" ht="13.5" thickBot="1" x14ac:dyDescent="0.25">
      <c r="B4969" s="845" t="s">
        <v>28</v>
      </c>
      <c r="C4969" s="960"/>
      <c r="D4969" s="960"/>
      <c r="E4969" s="960"/>
      <c r="F4969" s="960"/>
    </row>
    <row r="4970" spans="2:6" ht="13.5" thickBot="1" x14ac:dyDescent="0.25">
      <c r="B4970" s="845" t="s">
        <v>60</v>
      </c>
      <c r="C4970" s="960"/>
      <c r="D4970" s="960"/>
      <c r="E4970" s="960"/>
      <c r="F4970" s="960"/>
    </row>
    <row r="4971" spans="2:6" ht="13.5" thickBot="1" x14ac:dyDescent="0.25">
      <c r="B4971" s="845" t="s">
        <v>42</v>
      </c>
      <c r="C4971" s="960"/>
      <c r="D4971" s="960"/>
      <c r="E4971" s="960"/>
      <c r="F4971" s="960"/>
    </row>
    <row r="4972" spans="2:6" ht="13.5" thickBot="1" x14ac:dyDescent="0.25">
      <c r="B4972" s="845" t="s">
        <v>43</v>
      </c>
      <c r="C4972" s="960"/>
      <c r="D4972" s="960"/>
      <c r="E4972" s="960"/>
      <c r="F4972" s="960"/>
    </row>
    <row r="4973" spans="2:6" ht="13.5" thickBot="1" x14ac:dyDescent="0.25">
      <c r="B4973" s="843" t="s">
        <v>61</v>
      </c>
      <c r="C4973" s="960">
        <f>SUM(C4974:C4977)</f>
        <v>0</v>
      </c>
      <c r="D4973" s="960">
        <f>SUM(D4974:D4977)</f>
        <v>102913</v>
      </c>
      <c r="E4973" s="960">
        <f>SUM(E4974:E4977)</f>
        <v>0</v>
      </c>
      <c r="F4973" s="960">
        <f>SUM(F4974:F4977)</f>
        <v>0</v>
      </c>
    </row>
    <row r="4974" spans="2:6" ht="13.5" thickBot="1" x14ac:dyDescent="0.25">
      <c r="B4974" s="845" t="s">
        <v>28</v>
      </c>
      <c r="C4974" s="960"/>
      <c r="D4974" s="960"/>
      <c r="E4974" s="960"/>
      <c r="F4974" s="960"/>
    </row>
    <row r="4975" spans="2:6" ht="13.5" thickBot="1" x14ac:dyDescent="0.25">
      <c r="B4975" s="845" t="s">
        <v>60</v>
      </c>
      <c r="C4975" s="960"/>
      <c r="D4975" s="960">
        <v>102913</v>
      </c>
      <c r="E4975" s="960"/>
      <c r="F4975" s="960"/>
    </row>
    <row r="4976" spans="2:6" ht="13.5" thickBot="1" x14ac:dyDescent="0.25">
      <c r="B4976" s="845" t="s">
        <v>42</v>
      </c>
      <c r="C4976" s="960"/>
      <c r="D4976" s="960"/>
      <c r="E4976" s="960"/>
      <c r="F4976" s="960"/>
    </row>
    <row r="4977" spans="2:6" ht="13.5" thickBot="1" x14ac:dyDescent="0.25">
      <c r="B4977" s="845" t="s">
        <v>43</v>
      </c>
      <c r="C4977" s="960"/>
      <c r="D4977" s="957"/>
      <c r="E4977" s="957"/>
      <c r="F4977" s="957"/>
    </row>
    <row r="4978" spans="2:6" ht="13.5" thickBot="1" x14ac:dyDescent="0.25">
      <c r="B4978" s="923" t="s">
        <v>789</v>
      </c>
      <c r="C4978" s="961">
        <f>C4974+C4975+C4976+C4977</f>
        <v>0</v>
      </c>
      <c r="D4978" s="962">
        <f>D4974+D4975+D4976+D4977</f>
        <v>102913</v>
      </c>
      <c r="E4978" s="962">
        <f>E4974+E4975+E4976+E4977</f>
        <v>0</v>
      </c>
      <c r="F4978" s="962">
        <f>F4974+F4975+F4976+F4977</f>
        <v>0</v>
      </c>
    </row>
    <row r="4979" spans="2:6" ht="37.5" customHeight="1" thickBot="1" x14ac:dyDescent="0.25">
      <c r="B4979" s="954" t="s">
        <v>978</v>
      </c>
      <c r="C4979" s="1346" t="s">
        <v>2368</v>
      </c>
      <c r="D4979" s="1351"/>
      <c r="E4979" s="1351"/>
      <c r="F4979" s="1352"/>
    </row>
    <row r="4980" spans="2:6" ht="13.5" thickBot="1" x14ac:dyDescent="0.25">
      <c r="B4980" s="835" t="s">
        <v>788</v>
      </c>
      <c r="C4980" s="1353" t="s">
        <v>2366</v>
      </c>
      <c r="D4980" s="1354"/>
      <c r="E4980" s="1354"/>
      <c r="F4980" s="1355"/>
    </row>
    <row r="4981" spans="2:6" ht="13.5" thickBot="1" x14ac:dyDescent="0.25">
      <c r="B4981" s="828" t="s">
        <v>9</v>
      </c>
      <c r="C4981" s="1356" t="s">
        <v>2366</v>
      </c>
      <c r="D4981" s="1357"/>
      <c r="E4981" s="1357"/>
      <c r="F4981" s="1358"/>
    </row>
    <row r="4982" spans="2:6" ht="13.5" thickBot="1" x14ac:dyDescent="0.25">
      <c r="B4982" s="828" t="s">
        <v>13</v>
      </c>
      <c r="C4982" s="1244" t="s">
        <v>67</v>
      </c>
      <c r="D4982" s="1245"/>
      <c r="E4982" s="1245"/>
      <c r="F4982" s="1246"/>
    </row>
    <row r="4983" spans="2:6" x14ac:dyDescent="0.2">
      <c r="B4983" s="1236"/>
      <c r="C4983" s="836">
        <v>2019</v>
      </c>
      <c r="D4983" s="836">
        <v>2020</v>
      </c>
      <c r="E4983" s="836">
        <v>2021</v>
      </c>
      <c r="F4983" s="836">
        <v>2022</v>
      </c>
    </row>
    <row r="4984" spans="2:6" ht="13.5" thickBot="1" x14ac:dyDescent="0.25">
      <c r="B4984" s="1237"/>
      <c r="C4984" s="837" t="s">
        <v>5</v>
      </c>
      <c r="D4984" s="837" t="s">
        <v>6</v>
      </c>
      <c r="E4984" s="837" t="s">
        <v>6</v>
      </c>
      <c r="F4984" s="837" t="s">
        <v>6</v>
      </c>
    </row>
    <row r="4985" spans="2:6" ht="13.5" thickBot="1" x14ac:dyDescent="0.25">
      <c r="B4985" s="828" t="s">
        <v>8</v>
      </c>
      <c r="C4985" s="955">
        <v>0</v>
      </c>
      <c r="D4985" s="955">
        <v>1</v>
      </c>
      <c r="E4985" s="955">
        <v>0</v>
      </c>
      <c r="F4985" s="955">
        <v>0</v>
      </c>
    </row>
    <row r="4986" spans="2:6" ht="13.5" thickBot="1" x14ac:dyDescent="0.25">
      <c r="B4986" s="828" t="s">
        <v>14</v>
      </c>
      <c r="C4986" s="957"/>
      <c r="D4986" s="957">
        <v>41167</v>
      </c>
      <c r="E4986" s="957"/>
      <c r="F4986" s="957"/>
    </row>
    <row r="4987" spans="2:6" ht="13.5" thickBot="1" x14ac:dyDescent="0.25">
      <c r="B4987" s="828" t="s">
        <v>20</v>
      </c>
      <c r="C4987" s="957" t="e">
        <f>C4986/C4985</f>
        <v>#DIV/0!</v>
      </c>
      <c r="D4987" s="957">
        <f>D4986/D4985</f>
        <v>41167</v>
      </c>
      <c r="E4987" s="957" t="e">
        <f>E4986/E4985</f>
        <v>#DIV/0!</v>
      </c>
      <c r="F4987" s="957" t="e">
        <f>F4986/F4985</f>
        <v>#DIV/0!</v>
      </c>
    </row>
    <row r="4988" spans="2:6" ht="13.5" thickBot="1" x14ac:dyDescent="0.25">
      <c r="B4988" s="828" t="s">
        <v>15</v>
      </c>
      <c r="C4988" s="958" t="s">
        <v>19</v>
      </c>
      <c r="D4988" s="959" t="e">
        <f>D4985/C4985-1</f>
        <v>#DIV/0!</v>
      </c>
      <c r="E4988" s="959">
        <f t="shared" ref="E4988:F4990" si="189">E4985/D4985-1</f>
        <v>-1</v>
      </c>
      <c r="F4988" s="959" t="e">
        <f t="shared" si="189"/>
        <v>#DIV/0!</v>
      </c>
    </row>
    <row r="4989" spans="2:6" ht="13.5" thickBot="1" x14ac:dyDescent="0.25">
      <c r="B4989" s="828" t="s">
        <v>16</v>
      </c>
      <c r="C4989" s="958" t="s">
        <v>19</v>
      </c>
      <c r="D4989" s="959" t="e">
        <f>D4986/C4986-1</f>
        <v>#DIV/0!</v>
      </c>
      <c r="E4989" s="959">
        <f t="shared" si="189"/>
        <v>-1</v>
      </c>
      <c r="F4989" s="959" t="e">
        <f t="shared" si="189"/>
        <v>#DIV/0!</v>
      </c>
    </row>
    <row r="4990" spans="2:6" ht="13.5" thickBot="1" x14ac:dyDescent="0.25">
      <c r="B4990" s="828" t="s">
        <v>17</v>
      </c>
      <c r="C4990" s="958" t="s">
        <v>19</v>
      </c>
      <c r="D4990" s="959" t="e">
        <f>D4987/C4987-1</f>
        <v>#DIV/0!</v>
      </c>
      <c r="E4990" s="959" t="e">
        <f t="shared" si="189"/>
        <v>#DIV/0!</v>
      </c>
      <c r="F4990" s="959" t="e">
        <f t="shared" si="189"/>
        <v>#DIV/0!</v>
      </c>
    </row>
    <row r="4991" spans="2:6" ht="13.5" thickBot="1" x14ac:dyDescent="0.25">
      <c r="B4991" s="1247" t="s">
        <v>2367</v>
      </c>
      <c r="C4991" s="1248"/>
      <c r="D4991" s="1248"/>
      <c r="E4991" s="1248"/>
      <c r="F4991" s="1249"/>
    </row>
    <row r="4992" spans="2:6" x14ac:dyDescent="0.2">
      <c r="B4992" s="1236"/>
      <c r="C4992" s="836">
        <v>2019</v>
      </c>
      <c r="D4992" s="836">
        <v>2020</v>
      </c>
      <c r="E4992" s="836">
        <v>2021</v>
      </c>
      <c r="F4992" s="836">
        <v>2022</v>
      </c>
    </row>
    <row r="4993" spans="2:6" ht="13.5" thickBot="1" x14ac:dyDescent="0.25">
      <c r="B4993" s="1237"/>
      <c r="C4993" s="837" t="s">
        <v>5</v>
      </c>
      <c r="D4993" s="837" t="s">
        <v>6</v>
      </c>
      <c r="E4993" s="837" t="s">
        <v>6</v>
      </c>
      <c r="F4993" s="837" t="s">
        <v>6</v>
      </c>
    </row>
    <row r="4994" spans="2:6" ht="13.5" thickBot="1" x14ac:dyDescent="0.25">
      <c r="B4994" s="843" t="s">
        <v>59</v>
      </c>
      <c r="C4994" s="960"/>
      <c r="D4994" s="960"/>
      <c r="E4994" s="960"/>
      <c r="F4994" s="960"/>
    </row>
    <row r="4995" spans="2:6" ht="13.5" thickBot="1" x14ac:dyDescent="0.25">
      <c r="B4995" s="845" t="s">
        <v>28</v>
      </c>
      <c r="C4995" s="960"/>
      <c r="D4995" s="960"/>
      <c r="E4995" s="960"/>
      <c r="F4995" s="960"/>
    </row>
    <row r="4996" spans="2:6" ht="13.5" thickBot="1" x14ac:dyDescent="0.25">
      <c r="B4996" s="845" t="s">
        <v>60</v>
      </c>
      <c r="C4996" s="960"/>
      <c r="D4996" s="960"/>
      <c r="E4996" s="960"/>
      <c r="F4996" s="960"/>
    </row>
    <row r="4997" spans="2:6" ht="13.5" thickBot="1" x14ac:dyDescent="0.25">
      <c r="B4997" s="845" t="s">
        <v>42</v>
      </c>
      <c r="C4997" s="960"/>
      <c r="D4997" s="960"/>
      <c r="E4997" s="960"/>
      <c r="F4997" s="960"/>
    </row>
    <row r="4998" spans="2:6" ht="13.5" thickBot="1" x14ac:dyDescent="0.25">
      <c r="B4998" s="845" t="s">
        <v>43</v>
      </c>
      <c r="C4998" s="960"/>
      <c r="D4998" s="960"/>
      <c r="E4998" s="960"/>
      <c r="F4998" s="960"/>
    </row>
    <row r="4999" spans="2:6" ht="13.5" thickBot="1" x14ac:dyDescent="0.25">
      <c r="B4999" s="843" t="s">
        <v>61</v>
      </c>
      <c r="C4999" s="960">
        <f>SUM(C5000:C5003)</f>
        <v>0</v>
      </c>
      <c r="D4999" s="960">
        <f>SUM(D5000:D5003)</f>
        <v>41167</v>
      </c>
      <c r="E4999" s="960">
        <f>SUM(E5000:E5003)</f>
        <v>0</v>
      </c>
      <c r="F4999" s="960">
        <f>SUM(F5000:F5003)</f>
        <v>0</v>
      </c>
    </row>
    <row r="5000" spans="2:6" ht="13.5" thickBot="1" x14ac:dyDescent="0.25">
      <c r="B5000" s="845" t="s">
        <v>28</v>
      </c>
      <c r="C5000" s="960"/>
      <c r="D5000" s="960"/>
      <c r="E5000" s="960"/>
      <c r="F5000" s="960"/>
    </row>
    <row r="5001" spans="2:6" ht="13.5" thickBot="1" x14ac:dyDescent="0.25">
      <c r="B5001" s="845" t="s">
        <v>60</v>
      </c>
      <c r="C5001" s="960"/>
      <c r="D5001" s="964"/>
      <c r="E5001" s="964"/>
      <c r="F5001" s="964"/>
    </row>
    <row r="5002" spans="2:6" ht="13.5" thickBot="1" x14ac:dyDescent="0.25">
      <c r="B5002" s="845" t="s">
        <v>42</v>
      </c>
      <c r="C5002" s="960"/>
      <c r="D5002" s="960"/>
      <c r="E5002" s="960"/>
      <c r="F5002" s="960"/>
    </row>
    <row r="5003" spans="2:6" ht="13.5" thickBot="1" x14ac:dyDescent="0.25">
      <c r="B5003" s="845" t="s">
        <v>43</v>
      </c>
      <c r="C5003" s="960"/>
      <c r="D5003" s="957">
        <v>41167</v>
      </c>
      <c r="E5003" s="957"/>
      <c r="F5003" s="957"/>
    </row>
    <row r="5004" spans="2:6" ht="13.5" thickBot="1" x14ac:dyDescent="0.25">
      <c r="B5004" s="923" t="s">
        <v>789</v>
      </c>
      <c r="C5004" s="961">
        <f>C5000+C5001+C5002+C5003</f>
        <v>0</v>
      </c>
      <c r="D5004" s="962">
        <f>D5000+D5001+D5002+D5003</f>
        <v>41167</v>
      </c>
      <c r="E5004" s="962">
        <f>E5000+E5001+E5002+E5003</f>
        <v>0</v>
      </c>
      <c r="F5004" s="962">
        <f>F5000+F5001+F5002+F5003</f>
        <v>0</v>
      </c>
    </row>
    <row r="5005" spans="2:6" ht="42.75" customHeight="1" thickBot="1" x14ac:dyDescent="0.25">
      <c r="B5005" s="954" t="s">
        <v>978</v>
      </c>
      <c r="C5005" s="1346" t="s">
        <v>2369</v>
      </c>
      <c r="D5005" s="1351"/>
      <c r="E5005" s="1351"/>
      <c r="F5005" s="1352"/>
    </row>
    <row r="5006" spans="2:6" ht="13.5" thickBot="1" x14ac:dyDescent="0.25">
      <c r="B5006" s="835" t="s">
        <v>790</v>
      </c>
      <c r="C5006" s="1353" t="s">
        <v>2369</v>
      </c>
      <c r="D5006" s="1354"/>
      <c r="E5006" s="1354"/>
      <c r="F5006" s="1355"/>
    </row>
    <row r="5007" spans="2:6" ht="13.5" thickBot="1" x14ac:dyDescent="0.25">
      <c r="B5007" s="828" t="s">
        <v>9</v>
      </c>
      <c r="C5007" s="1356" t="s">
        <v>2369</v>
      </c>
      <c r="D5007" s="1357"/>
      <c r="E5007" s="1357"/>
      <c r="F5007" s="1358"/>
    </row>
    <row r="5008" spans="2:6" ht="13.5" thickBot="1" x14ac:dyDescent="0.25">
      <c r="B5008" s="828" t="s">
        <v>13</v>
      </c>
      <c r="C5008" s="1244" t="s">
        <v>67</v>
      </c>
      <c r="D5008" s="1245"/>
      <c r="E5008" s="1245"/>
      <c r="F5008" s="1246"/>
    </row>
    <row r="5009" spans="2:6" x14ac:dyDescent="0.2">
      <c r="B5009" s="1236"/>
      <c r="C5009" s="836">
        <v>2019</v>
      </c>
      <c r="D5009" s="836">
        <v>2020</v>
      </c>
      <c r="E5009" s="836">
        <v>2021</v>
      </c>
      <c r="F5009" s="836">
        <v>2022</v>
      </c>
    </row>
    <row r="5010" spans="2:6" ht="13.5" thickBot="1" x14ac:dyDescent="0.25">
      <c r="B5010" s="1237"/>
      <c r="C5010" s="837" t="s">
        <v>5</v>
      </c>
      <c r="D5010" s="837" t="s">
        <v>6</v>
      </c>
      <c r="E5010" s="837" t="s">
        <v>6</v>
      </c>
      <c r="F5010" s="837" t="s">
        <v>6</v>
      </c>
    </row>
    <row r="5011" spans="2:6" ht="13.5" thickBot="1" x14ac:dyDescent="0.25">
      <c r="B5011" s="828" t="s">
        <v>8</v>
      </c>
      <c r="C5011" s="955">
        <v>0</v>
      </c>
      <c r="D5011" s="955">
        <v>1</v>
      </c>
      <c r="E5011" s="955">
        <v>0</v>
      </c>
      <c r="F5011" s="955">
        <v>0</v>
      </c>
    </row>
    <row r="5012" spans="2:6" ht="13.5" thickBot="1" x14ac:dyDescent="0.25">
      <c r="B5012" s="828" t="s">
        <v>14</v>
      </c>
      <c r="C5012" s="957"/>
      <c r="D5012" s="957">
        <v>72039</v>
      </c>
      <c r="E5012" s="957"/>
      <c r="F5012" s="957"/>
    </row>
    <row r="5013" spans="2:6" ht="13.5" thickBot="1" x14ac:dyDescent="0.25">
      <c r="B5013" s="828" t="s">
        <v>20</v>
      </c>
      <c r="C5013" s="957" t="e">
        <f>C5012/C5011</f>
        <v>#DIV/0!</v>
      </c>
      <c r="D5013" s="957">
        <f>D5012/D5011</f>
        <v>72039</v>
      </c>
      <c r="E5013" s="957" t="e">
        <f>E5012/E5011</f>
        <v>#DIV/0!</v>
      </c>
      <c r="F5013" s="957" t="e">
        <f>F5012/F5011</f>
        <v>#DIV/0!</v>
      </c>
    </row>
    <row r="5014" spans="2:6" ht="13.5" thickBot="1" x14ac:dyDescent="0.25">
      <c r="B5014" s="828" t="s">
        <v>15</v>
      </c>
      <c r="C5014" s="958" t="s">
        <v>19</v>
      </c>
      <c r="D5014" s="959" t="e">
        <f>D5011/C5011-1</f>
        <v>#DIV/0!</v>
      </c>
      <c r="E5014" s="959">
        <f t="shared" ref="E5014:F5016" si="190">E5011/D5011-1</f>
        <v>-1</v>
      </c>
      <c r="F5014" s="959" t="e">
        <f t="shared" si="190"/>
        <v>#DIV/0!</v>
      </c>
    </row>
    <row r="5015" spans="2:6" ht="13.5" thickBot="1" x14ac:dyDescent="0.25">
      <c r="B5015" s="828" t="s">
        <v>16</v>
      </c>
      <c r="C5015" s="958" t="s">
        <v>19</v>
      </c>
      <c r="D5015" s="959" t="e">
        <f>D5012/C5012-1</f>
        <v>#DIV/0!</v>
      </c>
      <c r="E5015" s="959">
        <f t="shared" si="190"/>
        <v>-1</v>
      </c>
      <c r="F5015" s="959" t="e">
        <f t="shared" si="190"/>
        <v>#DIV/0!</v>
      </c>
    </row>
    <row r="5016" spans="2:6" ht="13.5" thickBot="1" x14ac:dyDescent="0.25">
      <c r="B5016" s="828" t="s">
        <v>17</v>
      </c>
      <c r="C5016" s="958" t="s">
        <v>19</v>
      </c>
      <c r="D5016" s="959" t="e">
        <f>D5013/C5013-1</f>
        <v>#DIV/0!</v>
      </c>
      <c r="E5016" s="959" t="e">
        <f t="shared" si="190"/>
        <v>#DIV/0!</v>
      </c>
      <c r="F5016" s="959" t="e">
        <f t="shared" si="190"/>
        <v>#DIV/0!</v>
      </c>
    </row>
    <row r="5017" spans="2:6" ht="13.5" thickBot="1" x14ac:dyDescent="0.25">
      <c r="B5017" s="1247" t="s">
        <v>2370</v>
      </c>
      <c r="C5017" s="1248"/>
      <c r="D5017" s="1248"/>
      <c r="E5017" s="1248"/>
      <c r="F5017" s="1249"/>
    </row>
    <row r="5018" spans="2:6" x14ac:dyDescent="0.2">
      <c r="B5018" s="1236"/>
      <c r="C5018" s="836">
        <v>2019</v>
      </c>
      <c r="D5018" s="836">
        <v>2020</v>
      </c>
      <c r="E5018" s="836">
        <v>2021</v>
      </c>
      <c r="F5018" s="836">
        <v>2022</v>
      </c>
    </row>
    <row r="5019" spans="2:6" ht="13.5" thickBot="1" x14ac:dyDescent="0.25">
      <c r="B5019" s="1237"/>
      <c r="C5019" s="837" t="s">
        <v>5</v>
      </c>
      <c r="D5019" s="837" t="s">
        <v>6</v>
      </c>
      <c r="E5019" s="837" t="s">
        <v>6</v>
      </c>
      <c r="F5019" s="837" t="s">
        <v>6</v>
      </c>
    </row>
    <row r="5020" spans="2:6" ht="13.5" thickBot="1" x14ac:dyDescent="0.25">
      <c r="B5020" s="843" t="s">
        <v>59</v>
      </c>
      <c r="C5020" s="960"/>
      <c r="D5020" s="960"/>
      <c r="E5020" s="960"/>
      <c r="F5020" s="960"/>
    </row>
    <row r="5021" spans="2:6" ht="13.5" thickBot="1" x14ac:dyDescent="0.25">
      <c r="B5021" s="845" t="s">
        <v>28</v>
      </c>
      <c r="C5021" s="960"/>
      <c r="D5021" s="960"/>
      <c r="E5021" s="960"/>
      <c r="F5021" s="960"/>
    </row>
    <row r="5022" spans="2:6" ht="13.5" thickBot="1" x14ac:dyDescent="0.25">
      <c r="B5022" s="845" t="s">
        <v>60</v>
      </c>
      <c r="C5022" s="960"/>
      <c r="D5022" s="960"/>
      <c r="E5022" s="960"/>
      <c r="F5022" s="960"/>
    </row>
    <row r="5023" spans="2:6" ht="13.5" thickBot="1" x14ac:dyDescent="0.25">
      <c r="B5023" s="845" t="s">
        <v>42</v>
      </c>
      <c r="C5023" s="960"/>
      <c r="D5023" s="960"/>
      <c r="E5023" s="960"/>
      <c r="F5023" s="960"/>
    </row>
    <row r="5024" spans="2:6" ht="13.5" thickBot="1" x14ac:dyDescent="0.25">
      <c r="B5024" s="845" t="s">
        <v>43</v>
      </c>
      <c r="C5024" s="960"/>
      <c r="D5024" s="960"/>
      <c r="E5024" s="960"/>
      <c r="F5024" s="960"/>
    </row>
    <row r="5025" spans="2:6" ht="13.5" thickBot="1" x14ac:dyDescent="0.25">
      <c r="B5025" s="843" t="s">
        <v>61</v>
      </c>
      <c r="C5025" s="960">
        <f>SUM(C5026:C5029)</f>
        <v>0</v>
      </c>
      <c r="D5025" s="960">
        <f>SUM(D5026:D5029)</f>
        <v>72039</v>
      </c>
      <c r="E5025" s="960">
        <f>SUM(E5026:E5029)</f>
        <v>0</v>
      </c>
      <c r="F5025" s="960">
        <f>SUM(F5026:F5029)</f>
        <v>0</v>
      </c>
    </row>
    <row r="5026" spans="2:6" ht="13.5" thickBot="1" x14ac:dyDescent="0.25">
      <c r="B5026" s="845" t="s">
        <v>28</v>
      </c>
      <c r="C5026" s="960"/>
      <c r="D5026" s="960"/>
      <c r="E5026" s="960"/>
      <c r="F5026" s="960"/>
    </row>
    <row r="5027" spans="2:6" ht="13.5" thickBot="1" x14ac:dyDescent="0.25">
      <c r="B5027" s="845" t="s">
        <v>60</v>
      </c>
      <c r="C5027" s="960"/>
      <c r="D5027" s="960">
        <v>72039</v>
      </c>
      <c r="E5027" s="960"/>
      <c r="F5027" s="960"/>
    </row>
    <row r="5028" spans="2:6" ht="13.5" thickBot="1" x14ac:dyDescent="0.25">
      <c r="B5028" s="845" t="s">
        <v>42</v>
      </c>
      <c r="C5028" s="960"/>
      <c r="D5028" s="960"/>
      <c r="E5028" s="960"/>
      <c r="F5028" s="960"/>
    </row>
    <row r="5029" spans="2:6" ht="13.5" thickBot="1" x14ac:dyDescent="0.25">
      <c r="B5029" s="845" t="s">
        <v>43</v>
      </c>
      <c r="C5029" s="960"/>
      <c r="D5029" s="957"/>
      <c r="E5029" s="957"/>
      <c r="F5029" s="957"/>
    </row>
    <row r="5030" spans="2:6" ht="13.5" thickBot="1" x14ac:dyDescent="0.25">
      <c r="B5030" s="923" t="s">
        <v>791</v>
      </c>
      <c r="C5030" s="961">
        <f>C5026+C5027+C5028+C5029</f>
        <v>0</v>
      </c>
      <c r="D5030" s="962">
        <f>D5026+D5027+D5028+D5029</f>
        <v>72039</v>
      </c>
      <c r="E5030" s="962">
        <f>E5026+E5027+E5028+E5029</f>
        <v>0</v>
      </c>
      <c r="F5030" s="962">
        <f>F5026+F5027+F5028+F5029</f>
        <v>0</v>
      </c>
    </row>
    <row r="5031" spans="2:6" ht="43.5" customHeight="1" thickBot="1" x14ac:dyDescent="0.25">
      <c r="B5031" s="954" t="s">
        <v>978</v>
      </c>
      <c r="C5031" s="1346" t="s">
        <v>2371</v>
      </c>
      <c r="D5031" s="1351"/>
      <c r="E5031" s="1351"/>
      <c r="F5031" s="1352"/>
    </row>
    <row r="5032" spans="2:6" ht="13.5" thickBot="1" x14ac:dyDescent="0.25">
      <c r="B5032" s="835" t="s">
        <v>790</v>
      </c>
      <c r="C5032" s="1353" t="s">
        <v>2369</v>
      </c>
      <c r="D5032" s="1354"/>
      <c r="E5032" s="1354"/>
      <c r="F5032" s="1355"/>
    </row>
    <row r="5033" spans="2:6" ht="13.5" thickBot="1" x14ac:dyDescent="0.25">
      <c r="B5033" s="828" t="s">
        <v>9</v>
      </c>
      <c r="C5033" s="1356" t="s">
        <v>2369</v>
      </c>
      <c r="D5033" s="1357"/>
      <c r="E5033" s="1357"/>
      <c r="F5033" s="1358"/>
    </row>
    <row r="5034" spans="2:6" ht="13.5" thickBot="1" x14ac:dyDescent="0.25">
      <c r="B5034" s="828" t="s">
        <v>13</v>
      </c>
      <c r="C5034" s="1244" t="s">
        <v>67</v>
      </c>
      <c r="D5034" s="1245"/>
      <c r="E5034" s="1245"/>
      <c r="F5034" s="1246"/>
    </row>
    <row r="5035" spans="2:6" x14ac:dyDescent="0.2">
      <c r="B5035" s="1236"/>
      <c r="C5035" s="836">
        <v>2019</v>
      </c>
      <c r="D5035" s="836">
        <v>2020</v>
      </c>
      <c r="E5035" s="836">
        <v>2021</v>
      </c>
      <c r="F5035" s="836">
        <v>2022</v>
      </c>
    </row>
    <row r="5036" spans="2:6" ht="13.5" thickBot="1" x14ac:dyDescent="0.25">
      <c r="B5036" s="1237"/>
      <c r="C5036" s="837" t="s">
        <v>5</v>
      </c>
      <c r="D5036" s="837" t="s">
        <v>6</v>
      </c>
      <c r="E5036" s="837" t="s">
        <v>6</v>
      </c>
      <c r="F5036" s="837" t="s">
        <v>6</v>
      </c>
    </row>
    <row r="5037" spans="2:6" ht="13.5" thickBot="1" x14ac:dyDescent="0.25">
      <c r="B5037" s="828" t="s">
        <v>8</v>
      </c>
      <c r="C5037" s="955">
        <v>0</v>
      </c>
      <c r="D5037" s="955">
        <v>1</v>
      </c>
      <c r="E5037" s="955">
        <v>0</v>
      </c>
      <c r="F5037" s="955">
        <v>0</v>
      </c>
    </row>
    <row r="5038" spans="2:6" ht="13.5" thickBot="1" x14ac:dyDescent="0.25">
      <c r="B5038" s="828" t="s">
        <v>14</v>
      </c>
      <c r="C5038" s="957"/>
      <c r="D5038" s="957">
        <v>14408</v>
      </c>
      <c r="E5038" s="957"/>
      <c r="F5038" s="957"/>
    </row>
    <row r="5039" spans="2:6" ht="13.5" thickBot="1" x14ac:dyDescent="0.25">
      <c r="B5039" s="828" t="s">
        <v>20</v>
      </c>
      <c r="C5039" s="957" t="e">
        <f>C5038/C5037</f>
        <v>#DIV/0!</v>
      </c>
      <c r="D5039" s="957">
        <f>D5038/D5037</f>
        <v>14408</v>
      </c>
      <c r="E5039" s="957" t="e">
        <f>E5038/E5037</f>
        <v>#DIV/0!</v>
      </c>
      <c r="F5039" s="957" t="e">
        <f>F5038/F5037</f>
        <v>#DIV/0!</v>
      </c>
    </row>
    <row r="5040" spans="2:6" ht="13.5" thickBot="1" x14ac:dyDescent="0.25">
      <c r="B5040" s="828" t="s">
        <v>15</v>
      </c>
      <c r="C5040" s="958" t="s">
        <v>19</v>
      </c>
      <c r="D5040" s="959" t="e">
        <f>D5037/C5037-1</f>
        <v>#DIV/0!</v>
      </c>
      <c r="E5040" s="959">
        <f t="shared" ref="E5040:F5042" si="191">E5037/D5037-1</f>
        <v>-1</v>
      </c>
      <c r="F5040" s="959" t="e">
        <f t="shared" si="191"/>
        <v>#DIV/0!</v>
      </c>
    </row>
    <row r="5041" spans="2:6" ht="13.5" thickBot="1" x14ac:dyDescent="0.25">
      <c r="B5041" s="828" t="s">
        <v>16</v>
      </c>
      <c r="C5041" s="958" t="s">
        <v>19</v>
      </c>
      <c r="D5041" s="959" t="e">
        <f>D5038/C5038-1</f>
        <v>#DIV/0!</v>
      </c>
      <c r="E5041" s="959">
        <f t="shared" si="191"/>
        <v>-1</v>
      </c>
      <c r="F5041" s="959" t="e">
        <f t="shared" si="191"/>
        <v>#DIV/0!</v>
      </c>
    </row>
    <row r="5042" spans="2:6" ht="13.5" thickBot="1" x14ac:dyDescent="0.25">
      <c r="B5042" s="828" t="s">
        <v>17</v>
      </c>
      <c r="C5042" s="958" t="s">
        <v>19</v>
      </c>
      <c r="D5042" s="959" t="e">
        <f>D5039/C5039-1</f>
        <v>#DIV/0!</v>
      </c>
      <c r="E5042" s="959" t="e">
        <f t="shared" si="191"/>
        <v>#DIV/0!</v>
      </c>
      <c r="F5042" s="959" t="e">
        <f t="shared" si="191"/>
        <v>#DIV/0!</v>
      </c>
    </row>
    <row r="5043" spans="2:6" ht="13.5" thickBot="1" x14ac:dyDescent="0.25">
      <c r="B5043" s="1247" t="s">
        <v>2370</v>
      </c>
      <c r="C5043" s="1248"/>
      <c r="D5043" s="1248"/>
      <c r="E5043" s="1248"/>
      <c r="F5043" s="1249"/>
    </row>
    <row r="5044" spans="2:6" x14ac:dyDescent="0.2">
      <c r="B5044" s="1236"/>
      <c r="C5044" s="836">
        <v>2019</v>
      </c>
      <c r="D5044" s="836">
        <v>2020</v>
      </c>
      <c r="E5044" s="836">
        <v>2021</v>
      </c>
      <c r="F5044" s="836">
        <v>2022</v>
      </c>
    </row>
    <row r="5045" spans="2:6" ht="13.5" thickBot="1" x14ac:dyDescent="0.25">
      <c r="B5045" s="1237"/>
      <c r="C5045" s="837" t="s">
        <v>5</v>
      </c>
      <c r="D5045" s="837" t="s">
        <v>6</v>
      </c>
      <c r="E5045" s="837" t="s">
        <v>6</v>
      </c>
      <c r="F5045" s="837" t="s">
        <v>6</v>
      </c>
    </row>
    <row r="5046" spans="2:6" ht="13.5" thickBot="1" x14ac:dyDescent="0.25">
      <c r="B5046" s="843" t="s">
        <v>59</v>
      </c>
      <c r="C5046" s="960"/>
      <c r="D5046" s="960"/>
      <c r="E5046" s="960"/>
      <c r="F5046" s="960"/>
    </row>
    <row r="5047" spans="2:6" ht="13.5" thickBot="1" x14ac:dyDescent="0.25">
      <c r="B5047" s="845" t="s">
        <v>28</v>
      </c>
      <c r="C5047" s="960"/>
      <c r="D5047" s="960"/>
      <c r="E5047" s="960"/>
      <c r="F5047" s="960"/>
    </row>
    <row r="5048" spans="2:6" ht="13.5" thickBot="1" x14ac:dyDescent="0.25">
      <c r="B5048" s="845" t="s">
        <v>60</v>
      </c>
      <c r="C5048" s="960"/>
      <c r="D5048" s="960"/>
      <c r="E5048" s="960"/>
      <c r="F5048" s="960"/>
    </row>
    <row r="5049" spans="2:6" ht="13.5" thickBot="1" x14ac:dyDescent="0.25">
      <c r="B5049" s="845" t="s">
        <v>42</v>
      </c>
      <c r="C5049" s="960"/>
      <c r="D5049" s="960"/>
      <c r="E5049" s="960"/>
      <c r="F5049" s="960"/>
    </row>
    <row r="5050" spans="2:6" ht="13.5" thickBot="1" x14ac:dyDescent="0.25">
      <c r="B5050" s="845" t="s">
        <v>43</v>
      </c>
      <c r="C5050" s="960"/>
      <c r="D5050" s="960"/>
      <c r="E5050" s="960"/>
      <c r="F5050" s="960"/>
    </row>
    <row r="5051" spans="2:6" ht="13.5" thickBot="1" x14ac:dyDescent="0.25">
      <c r="B5051" s="843" t="s">
        <v>61</v>
      </c>
      <c r="C5051" s="960">
        <f>SUM(C5052:C5055)</f>
        <v>0</v>
      </c>
      <c r="D5051" s="960">
        <f>SUM(D5052:D5055)</f>
        <v>14408</v>
      </c>
      <c r="E5051" s="960">
        <f>SUM(E5052:E5055)</f>
        <v>0</v>
      </c>
      <c r="F5051" s="960">
        <f>SUM(F5052:F5055)</f>
        <v>0</v>
      </c>
    </row>
    <row r="5052" spans="2:6" ht="13.5" thickBot="1" x14ac:dyDescent="0.25">
      <c r="B5052" s="845" t="s">
        <v>28</v>
      </c>
      <c r="C5052" s="960"/>
      <c r="D5052" s="960"/>
      <c r="E5052" s="960"/>
      <c r="F5052" s="960"/>
    </row>
    <row r="5053" spans="2:6" ht="13.5" thickBot="1" x14ac:dyDescent="0.25">
      <c r="B5053" s="845" t="s">
        <v>60</v>
      </c>
      <c r="C5053" s="960"/>
      <c r="D5053" s="960"/>
      <c r="E5053" s="960"/>
      <c r="F5053" s="960"/>
    </row>
    <row r="5054" spans="2:6" ht="13.5" thickBot="1" x14ac:dyDescent="0.25">
      <c r="B5054" s="845" t="s">
        <v>42</v>
      </c>
      <c r="C5054" s="960"/>
      <c r="D5054" s="960"/>
      <c r="E5054" s="960"/>
      <c r="F5054" s="960"/>
    </row>
    <row r="5055" spans="2:6" ht="13.5" thickBot="1" x14ac:dyDescent="0.25">
      <c r="B5055" s="845" t="s">
        <v>43</v>
      </c>
      <c r="C5055" s="960"/>
      <c r="D5055" s="957">
        <v>14408</v>
      </c>
      <c r="E5055" s="957"/>
      <c r="F5055" s="957"/>
    </row>
    <row r="5056" spans="2:6" ht="13.5" thickBot="1" x14ac:dyDescent="0.25">
      <c r="B5056" s="923" t="s">
        <v>791</v>
      </c>
      <c r="C5056" s="961">
        <f>C5052+C5053+C5054+C5055</f>
        <v>0</v>
      </c>
      <c r="D5056" s="962">
        <f>D5052+D5053+D5054+D5055</f>
        <v>14408</v>
      </c>
      <c r="E5056" s="962">
        <f>E5052+E5053+E5054+E5055</f>
        <v>0</v>
      </c>
      <c r="F5056" s="962">
        <f>F5052+F5053+F5054+F5055</f>
        <v>0</v>
      </c>
    </row>
    <row r="5057" spans="2:6" ht="13.5" thickBot="1" x14ac:dyDescent="0.25">
      <c r="B5057" s="954" t="s">
        <v>978</v>
      </c>
      <c r="C5057" s="1346" t="s">
        <v>2372</v>
      </c>
      <c r="D5057" s="1351"/>
      <c r="E5057" s="1351"/>
      <c r="F5057" s="1352"/>
    </row>
    <row r="5058" spans="2:6" ht="13.5" thickBot="1" x14ac:dyDescent="0.25">
      <c r="B5058" s="835" t="s">
        <v>792</v>
      </c>
      <c r="C5058" s="1353" t="s">
        <v>2372</v>
      </c>
      <c r="D5058" s="1354"/>
      <c r="E5058" s="1354"/>
      <c r="F5058" s="1355"/>
    </row>
    <row r="5059" spans="2:6" ht="13.5" thickBot="1" x14ac:dyDescent="0.25">
      <c r="B5059" s="828" t="s">
        <v>9</v>
      </c>
      <c r="C5059" s="1356" t="s">
        <v>2372</v>
      </c>
      <c r="D5059" s="1357"/>
      <c r="E5059" s="1357"/>
      <c r="F5059" s="1358"/>
    </row>
    <row r="5060" spans="2:6" ht="13.5" thickBot="1" x14ac:dyDescent="0.25">
      <c r="B5060" s="828" t="s">
        <v>13</v>
      </c>
      <c r="C5060" s="1244" t="s">
        <v>67</v>
      </c>
      <c r="D5060" s="1245"/>
      <c r="E5060" s="1245"/>
      <c r="F5060" s="1246"/>
    </row>
    <row r="5061" spans="2:6" x14ac:dyDescent="0.2">
      <c r="B5061" s="1236"/>
      <c r="C5061" s="836">
        <v>2019</v>
      </c>
      <c r="D5061" s="836">
        <v>2020</v>
      </c>
      <c r="E5061" s="836">
        <v>2021</v>
      </c>
      <c r="F5061" s="836">
        <v>2022</v>
      </c>
    </row>
    <row r="5062" spans="2:6" ht="13.5" thickBot="1" x14ac:dyDescent="0.25">
      <c r="B5062" s="1237"/>
      <c r="C5062" s="837" t="s">
        <v>5</v>
      </c>
      <c r="D5062" s="837" t="s">
        <v>6</v>
      </c>
      <c r="E5062" s="837" t="s">
        <v>6</v>
      </c>
      <c r="F5062" s="837" t="s">
        <v>6</v>
      </c>
    </row>
    <row r="5063" spans="2:6" ht="13.5" thickBot="1" x14ac:dyDescent="0.25">
      <c r="B5063" s="828" t="s">
        <v>8</v>
      </c>
      <c r="C5063" s="955">
        <v>0</v>
      </c>
      <c r="D5063" s="955">
        <v>1</v>
      </c>
      <c r="E5063" s="955">
        <v>1</v>
      </c>
      <c r="F5063" s="955">
        <v>0</v>
      </c>
    </row>
    <row r="5064" spans="2:6" ht="13.5" thickBot="1" x14ac:dyDescent="0.25">
      <c r="B5064" s="828" t="s">
        <v>14</v>
      </c>
      <c r="C5064" s="965"/>
      <c r="D5064" s="957">
        <v>20583</v>
      </c>
      <c r="E5064" s="957">
        <v>20583</v>
      </c>
      <c r="F5064" s="957"/>
    </row>
    <row r="5065" spans="2:6" ht="13.5" thickBot="1" x14ac:dyDescent="0.25">
      <c r="B5065" s="828" t="s">
        <v>20</v>
      </c>
      <c r="C5065" s="957" t="e">
        <f>C5064/C5063</f>
        <v>#DIV/0!</v>
      </c>
      <c r="D5065" s="957">
        <f>D5064/D5063</f>
        <v>20583</v>
      </c>
      <c r="E5065" s="957">
        <f>E5064/E5063</f>
        <v>20583</v>
      </c>
      <c r="F5065" s="957" t="e">
        <f>F5064/F5063</f>
        <v>#DIV/0!</v>
      </c>
    </row>
    <row r="5066" spans="2:6" ht="13.5" thickBot="1" x14ac:dyDescent="0.25">
      <c r="B5066" s="828" t="s">
        <v>15</v>
      </c>
      <c r="C5066" s="958" t="s">
        <v>19</v>
      </c>
      <c r="D5066" s="959" t="e">
        <f>D5063/C5063-1</f>
        <v>#DIV/0!</v>
      </c>
      <c r="E5066" s="959">
        <f t="shared" ref="E5066:F5068" si="192">E5063/D5063-1</f>
        <v>0</v>
      </c>
      <c r="F5066" s="959">
        <f t="shared" si="192"/>
        <v>-1</v>
      </c>
    </row>
    <row r="5067" spans="2:6" ht="13.5" thickBot="1" x14ac:dyDescent="0.25">
      <c r="B5067" s="828" t="s">
        <v>16</v>
      </c>
      <c r="C5067" s="958" t="s">
        <v>19</v>
      </c>
      <c r="D5067" s="959" t="e">
        <f>D5064/C5064-1</f>
        <v>#DIV/0!</v>
      </c>
      <c r="E5067" s="959">
        <f t="shared" si="192"/>
        <v>0</v>
      </c>
      <c r="F5067" s="959">
        <f t="shared" si="192"/>
        <v>-1</v>
      </c>
    </row>
    <row r="5068" spans="2:6" ht="13.5" thickBot="1" x14ac:dyDescent="0.25">
      <c r="B5068" s="828" t="s">
        <v>17</v>
      </c>
      <c r="C5068" s="958" t="s">
        <v>19</v>
      </c>
      <c r="D5068" s="959" t="e">
        <f>D5065/C5065-1</f>
        <v>#DIV/0!</v>
      </c>
      <c r="E5068" s="959">
        <f t="shared" si="192"/>
        <v>0</v>
      </c>
      <c r="F5068" s="959" t="e">
        <f t="shared" si="192"/>
        <v>#DIV/0!</v>
      </c>
    </row>
    <row r="5069" spans="2:6" ht="13.5" thickBot="1" x14ac:dyDescent="0.25">
      <c r="B5069" s="1247" t="s">
        <v>2373</v>
      </c>
      <c r="C5069" s="1248"/>
      <c r="D5069" s="1248"/>
      <c r="E5069" s="1248"/>
      <c r="F5069" s="1249"/>
    </row>
    <row r="5070" spans="2:6" x14ac:dyDescent="0.2">
      <c r="B5070" s="1236"/>
      <c r="C5070" s="836">
        <v>2019</v>
      </c>
      <c r="D5070" s="836">
        <v>2020</v>
      </c>
      <c r="E5070" s="836">
        <v>2021</v>
      </c>
      <c r="F5070" s="836">
        <v>2022</v>
      </c>
    </row>
    <row r="5071" spans="2:6" ht="13.5" thickBot="1" x14ac:dyDescent="0.25">
      <c r="B5071" s="1237"/>
      <c r="C5071" s="837" t="s">
        <v>5</v>
      </c>
      <c r="D5071" s="837" t="s">
        <v>6</v>
      </c>
      <c r="E5071" s="837" t="s">
        <v>6</v>
      </c>
      <c r="F5071" s="837" t="s">
        <v>6</v>
      </c>
    </row>
    <row r="5072" spans="2:6" ht="13.5" thickBot="1" x14ac:dyDescent="0.25">
      <c r="B5072" s="843" t="s">
        <v>59</v>
      </c>
      <c r="C5072" s="960"/>
      <c r="D5072" s="960"/>
      <c r="E5072" s="960"/>
      <c r="F5072" s="960"/>
    </row>
    <row r="5073" spans="2:6" ht="13.5" thickBot="1" x14ac:dyDescent="0.25">
      <c r="B5073" s="845" t="s">
        <v>28</v>
      </c>
      <c r="C5073" s="960"/>
      <c r="D5073" s="960"/>
      <c r="E5073" s="960"/>
      <c r="F5073" s="960"/>
    </row>
    <row r="5074" spans="2:6" ht="13.5" thickBot="1" x14ac:dyDescent="0.25">
      <c r="B5074" s="845" t="s">
        <v>60</v>
      </c>
      <c r="C5074" s="960"/>
      <c r="D5074" s="960"/>
      <c r="E5074" s="960"/>
      <c r="F5074" s="960"/>
    </row>
    <row r="5075" spans="2:6" ht="13.5" thickBot="1" x14ac:dyDescent="0.25">
      <c r="B5075" s="845" t="s">
        <v>42</v>
      </c>
      <c r="C5075" s="960"/>
      <c r="D5075" s="960"/>
      <c r="E5075" s="960"/>
      <c r="F5075" s="960"/>
    </row>
    <row r="5076" spans="2:6" ht="13.5" thickBot="1" x14ac:dyDescent="0.25">
      <c r="B5076" s="845" t="s">
        <v>43</v>
      </c>
      <c r="C5076" s="960"/>
      <c r="D5076" s="960"/>
      <c r="E5076" s="960"/>
      <c r="F5076" s="960"/>
    </row>
    <row r="5077" spans="2:6" ht="13.5" thickBot="1" x14ac:dyDescent="0.25">
      <c r="B5077" s="843" t="s">
        <v>61</v>
      </c>
      <c r="C5077" s="960">
        <f>SUM(C5078:C5081)</f>
        <v>0</v>
      </c>
      <c r="D5077" s="960">
        <f>SUM(D5078:D5081)</f>
        <v>20583</v>
      </c>
      <c r="E5077" s="960">
        <f>SUM(E5078:E5081)</f>
        <v>20583</v>
      </c>
      <c r="F5077" s="960">
        <f>SUM(F5078:F5081)</f>
        <v>0</v>
      </c>
    </row>
    <row r="5078" spans="2:6" ht="13.5" thickBot="1" x14ac:dyDescent="0.25">
      <c r="B5078" s="845" t="s">
        <v>28</v>
      </c>
      <c r="C5078" s="960"/>
      <c r="D5078" s="960"/>
      <c r="E5078" s="960"/>
      <c r="F5078" s="960"/>
    </row>
    <row r="5079" spans="2:6" ht="13.5" thickBot="1" x14ac:dyDescent="0.25">
      <c r="B5079" s="845" t="s">
        <v>60</v>
      </c>
      <c r="C5079" s="960"/>
      <c r="D5079" s="960">
        <v>20583</v>
      </c>
      <c r="E5079" s="960">
        <v>20583</v>
      </c>
      <c r="F5079" s="960"/>
    </row>
    <row r="5080" spans="2:6" ht="13.5" thickBot="1" x14ac:dyDescent="0.25">
      <c r="B5080" s="845" t="s">
        <v>42</v>
      </c>
      <c r="C5080" s="960"/>
      <c r="D5080" s="960"/>
      <c r="E5080" s="960"/>
      <c r="F5080" s="960"/>
    </row>
    <row r="5081" spans="2:6" ht="13.5" thickBot="1" x14ac:dyDescent="0.25">
      <c r="B5081" s="845" t="s">
        <v>43</v>
      </c>
      <c r="C5081" s="960"/>
      <c r="D5081" s="957"/>
      <c r="E5081" s="957"/>
      <c r="F5081" s="957"/>
    </row>
    <row r="5082" spans="2:6" ht="13.5" thickBot="1" x14ac:dyDescent="0.25">
      <c r="B5082" s="923" t="s">
        <v>793</v>
      </c>
      <c r="C5082" s="961">
        <f>C5078+C5079+C5080+C5081</f>
        <v>0</v>
      </c>
      <c r="D5082" s="962">
        <f>D5078+D5079+D5080+D5081</f>
        <v>20583</v>
      </c>
      <c r="E5082" s="962">
        <f>E5078+E5079+E5080+E5081</f>
        <v>20583</v>
      </c>
      <c r="F5082" s="962">
        <f>F5078+F5079+F5080+F5081</f>
        <v>0</v>
      </c>
    </row>
    <row r="5083" spans="2:6" ht="26.25" customHeight="1" thickBot="1" x14ac:dyDescent="0.25">
      <c r="B5083" s="954"/>
      <c r="C5083" s="1346" t="s">
        <v>2374</v>
      </c>
      <c r="D5083" s="1351"/>
      <c r="E5083" s="1351"/>
      <c r="F5083" s="1352"/>
    </row>
    <row r="5084" spans="2:6" ht="13.5" thickBot="1" x14ac:dyDescent="0.25">
      <c r="B5084" s="835" t="s">
        <v>792</v>
      </c>
      <c r="C5084" s="1353" t="s">
        <v>2372</v>
      </c>
      <c r="D5084" s="1354"/>
      <c r="E5084" s="1354"/>
      <c r="F5084" s="1355"/>
    </row>
    <row r="5085" spans="2:6" ht="13.5" thickBot="1" x14ac:dyDescent="0.25">
      <c r="B5085" s="828" t="s">
        <v>9</v>
      </c>
      <c r="C5085" s="1356" t="s">
        <v>2372</v>
      </c>
      <c r="D5085" s="1357"/>
      <c r="E5085" s="1357"/>
      <c r="F5085" s="1358"/>
    </row>
    <row r="5086" spans="2:6" ht="13.5" thickBot="1" x14ac:dyDescent="0.25">
      <c r="B5086" s="828" t="s">
        <v>13</v>
      </c>
      <c r="C5086" s="1244" t="s">
        <v>67</v>
      </c>
      <c r="D5086" s="1245"/>
      <c r="E5086" s="1245"/>
      <c r="F5086" s="1246"/>
    </row>
    <row r="5087" spans="2:6" x14ac:dyDescent="0.2">
      <c r="B5087" s="1236"/>
      <c r="C5087" s="836">
        <v>2019</v>
      </c>
      <c r="D5087" s="836">
        <v>2020</v>
      </c>
      <c r="E5087" s="836">
        <v>2021</v>
      </c>
      <c r="F5087" s="836">
        <v>2022</v>
      </c>
    </row>
    <row r="5088" spans="2:6" ht="13.5" thickBot="1" x14ac:dyDescent="0.25">
      <c r="B5088" s="1237"/>
      <c r="C5088" s="837" t="s">
        <v>5</v>
      </c>
      <c r="D5088" s="837" t="s">
        <v>6</v>
      </c>
      <c r="E5088" s="837" t="s">
        <v>6</v>
      </c>
      <c r="F5088" s="837" t="s">
        <v>6</v>
      </c>
    </row>
    <row r="5089" spans="2:6" ht="13.5" thickBot="1" x14ac:dyDescent="0.25">
      <c r="B5089" s="828" t="s">
        <v>8</v>
      </c>
      <c r="C5089" s="955">
        <v>0</v>
      </c>
      <c r="D5089" s="955">
        <v>1</v>
      </c>
      <c r="E5089" s="955">
        <v>1</v>
      </c>
      <c r="F5089" s="955">
        <v>0</v>
      </c>
    </row>
    <row r="5090" spans="2:6" ht="13.5" thickBot="1" x14ac:dyDescent="0.25">
      <c r="B5090" s="828" t="s">
        <v>14</v>
      </c>
      <c r="C5090" s="957"/>
      <c r="D5090" s="957">
        <v>4117</v>
      </c>
      <c r="E5090" s="957">
        <v>4117</v>
      </c>
      <c r="F5090" s="957"/>
    </row>
    <row r="5091" spans="2:6" ht="13.5" thickBot="1" x14ac:dyDescent="0.25">
      <c r="B5091" s="828" t="s">
        <v>20</v>
      </c>
      <c r="C5091" s="957" t="e">
        <f>C5090/C5089</f>
        <v>#DIV/0!</v>
      </c>
      <c r="D5091" s="957">
        <f>D5090/D5089</f>
        <v>4117</v>
      </c>
      <c r="E5091" s="957">
        <f>E5090/E5089</f>
        <v>4117</v>
      </c>
      <c r="F5091" s="957" t="e">
        <f>F5090/F5089</f>
        <v>#DIV/0!</v>
      </c>
    </row>
    <row r="5092" spans="2:6" ht="13.5" thickBot="1" x14ac:dyDescent="0.25">
      <c r="B5092" s="828" t="s">
        <v>15</v>
      </c>
      <c r="C5092" s="958" t="s">
        <v>19</v>
      </c>
      <c r="D5092" s="959" t="e">
        <f>D5089/C5089-1</f>
        <v>#DIV/0!</v>
      </c>
      <c r="E5092" s="959">
        <f t="shared" ref="E5092:F5094" si="193">E5089/D5089-1</f>
        <v>0</v>
      </c>
      <c r="F5092" s="959">
        <f t="shared" si="193"/>
        <v>-1</v>
      </c>
    </row>
    <row r="5093" spans="2:6" ht="13.5" thickBot="1" x14ac:dyDescent="0.25">
      <c r="B5093" s="828" t="s">
        <v>16</v>
      </c>
      <c r="C5093" s="958" t="s">
        <v>19</v>
      </c>
      <c r="D5093" s="959" t="e">
        <f>D5090/C5090-1</f>
        <v>#DIV/0!</v>
      </c>
      <c r="E5093" s="959">
        <f t="shared" si="193"/>
        <v>0</v>
      </c>
      <c r="F5093" s="959">
        <f t="shared" si="193"/>
        <v>-1</v>
      </c>
    </row>
    <row r="5094" spans="2:6" ht="13.5" thickBot="1" x14ac:dyDescent="0.25">
      <c r="B5094" s="828" t="s">
        <v>17</v>
      </c>
      <c r="C5094" s="958" t="s">
        <v>19</v>
      </c>
      <c r="D5094" s="959" t="e">
        <f>D5091/C5091-1</f>
        <v>#DIV/0!</v>
      </c>
      <c r="E5094" s="959">
        <f t="shared" si="193"/>
        <v>0</v>
      </c>
      <c r="F5094" s="959" t="e">
        <f t="shared" si="193"/>
        <v>#DIV/0!</v>
      </c>
    </row>
    <row r="5095" spans="2:6" ht="13.5" thickBot="1" x14ac:dyDescent="0.25">
      <c r="B5095" s="1247" t="s">
        <v>2373</v>
      </c>
      <c r="C5095" s="1248"/>
      <c r="D5095" s="1248"/>
      <c r="E5095" s="1248"/>
      <c r="F5095" s="1249"/>
    </row>
    <row r="5096" spans="2:6" x14ac:dyDescent="0.2">
      <c r="B5096" s="1236"/>
      <c r="C5096" s="836">
        <v>2019</v>
      </c>
      <c r="D5096" s="836">
        <v>2020</v>
      </c>
      <c r="E5096" s="836">
        <v>2021</v>
      </c>
      <c r="F5096" s="836">
        <v>2022</v>
      </c>
    </row>
    <row r="5097" spans="2:6" ht="13.5" thickBot="1" x14ac:dyDescent="0.25">
      <c r="B5097" s="1237"/>
      <c r="C5097" s="837" t="s">
        <v>5</v>
      </c>
      <c r="D5097" s="837" t="s">
        <v>6</v>
      </c>
      <c r="E5097" s="837" t="s">
        <v>6</v>
      </c>
      <c r="F5097" s="837" t="s">
        <v>6</v>
      </c>
    </row>
    <row r="5098" spans="2:6" ht="13.5" thickBot="1" x14ac:dyDescent="0.25">
      <c r="B5098" s="843" t="s">
        <v>59</v>
      </c>
      <c r="C5098" s="960"/>
      <c r="D5098" s="960"/>
      <c r="E5098" s="960"/>
      <c r="F5098" s="960"/>
    </row>
    <row r="5099" spans="2:6" ht="13.5" thickBot="1" x14ac:dyDescent="0.25">
      <c r="B5099" s="845" t="s">
        <v>28</v>
      </c>
      <c r="C5099" s="960"/>
      <c r="D5099" s="960"/>
      <c r="E5099" s="960"/>
      <c r="F5099" s="960"/>
    </row>
    <row r="5100" spans="2:6" ht="13.5" thickBot="1" x14ac:dyDescent="0.25">
      <c r="B5100" s="845" t="s">
        <v>60</v>
      </c>
      <c r="C5100" s="960"/>
      <c r="D5100" s="960"/>
      <c r="E5100" s="960"/>
      <c r="F5100" s="960"/>
    </row>
    <row r="5101" spans="2:6" ht="13.5" thickBot="1" x14ac:dyDescent="0.25">
      <c r="B5101" s="845" t="s">
        <v>42</v>
      </c>
      <c r="C5101" s="960"/>
      <c r="D5101" s="960"/>
      <c r="E5101" s="960"/>
      <c r="F5101" s="960"/>
    </row>
    <row r="5102" spans="2:6" ht="13.5" thickBot="1" x14ac:dyDescent="0.25">
      <c r="B5102" s="845" t="s">
        <v>43</v>
      </c>
      <c r="C5102" s="960"/>
      <c r="D5102" s="960"/>
      <c r="E5102" s="960"/>
      <c r="F5102" s="960"/>
    </row>
    <row r="5103" spans="2:6" ht="13.5" thickBot="1" x14ac:dyDescent="0.25">
      <c r="B5103" s="843" t="s">
        <v>61</v>
      </c>
      <c r="C5103" s="960">
        <f>SUM(C5104:C5107)</f>
        <v>0</v>
      </c>
      <c r="D5103" s="960">
        <f>SUM(D5104:D5107)</f>
        <v>4117</v>
      </c>
      <c r="E5103" s="960">
        <f>SUM(E5104:E5107)</f>
        <v>4117</v>
      </c>
      <c r="F5103" s="960">
        <f>SUM(F5104:F5107)</f>
        <v>0</v>
      </c>
    </row>
    <row r="5104" spans="2:6" ht="13.5" thickBot="1" x14ac:dyDescent="0.25">
      <c r="B5104" s="845" t="s">
        <v>28</v>
      </c>
      <c r="C5104" s="960"/>
      <c r="D5104" s="960"/>
      <c r="E5104" s="960"/>
      <c r="F5104" s="960"/>
    </row>
    <row r="5105" spans="2:6" ht="13.5" thickBot="1" x14ac:dyDescent="0.25">
      <c r="B5105" s="845" t="s">
        <v>60</v>
      </c>
      <c r="C5105" s="960"/>
      <c r="D5105" s="960"/>
      <c r="E5105" s="960"/>
      <c r="F5105" s="960"/>
    </row>
    <row r="5106" spans="2:6" ht="13.5" thickBot="1" x14ac:dyDescent="0.25">
      <c r="B5106" s="845" t="s">
        <v>42</v>
      </c>
      <c r="C5106" s="960"/>
      <c r="D5106" s="960"/>
      <c r="E5106" s="960"/>
      <c r="F5106" s="960"/>
    </row>
    <row r="5107" spans="2:6" ht="13.5" thickBot="1" x14ac:dyDescent="0.25">
      <c r="B5107" s="845" t="s">
        <v>43</v>
      </c>
      <c r="C5107" s="960"/>
      <c r="D5107" s="957">
        <v>4117</v>
      </c>
      <c r="E5107" s="957">
        <v>4117</v>
      </c>
      <c r="F5107" s="957"/>
    </row>
    <row r="5108" spans="2:6" ht="13.5" thickBot="1" x14ac:dyDescent="0.25">
      <c r="B5108" s="923" t="s">
        <v>793</v>
      </c>
      <c r="C5108" s="961">
        <f>C5104+C5105+C5106+C5107</f>
        <v>0</v>
      </c>
      <c r="D5108" s="962">
        <f>D5104+D5105+D5106+D5107</f>
        <v>4117</v>
      </c>
      <c r="E5108" s="962">
        <f>E5104+E5105+E5106+E5107</f>
        <v>4117</v>
      </c>
      <c r="F5108" s="962">
        <f>F5104+F5105+F5106+F5107</f>
        <v>0</v>
      </c>
    </row>
    <row r="5109" spans="2:6" ht="30" customHeight="1" thickBot="1" x14ac:dyDescent="0.25">
      <c r="B5109" s="954" t="s">
        <v>978</v>
      </c>
      <c r="C5109" s="1346" t="s">
        <v>2375</v>
      </c>
      <c r="D5109" s="1351"/>
      <c r="E5109" s="1351"/>
      <c r="F5109" s="1352"/>
    </row>
    <row r="5110" spans="2:6" ht="13.5" thickBot="1" x14ac:dyDescent="0.25">
      <c r="B5110" s="835" t="s">
        <v>794</v>
      </c>
      <c r="C5110" s="1353" t="s">
        <v>2375</v>
      </c>
      <c r="D5110" s="1354"/>
      <c r="E5110" s="1354"/>
      <c r="F5110" s="1355"/>
    </row>
    <row r="5111" spans="2:6" ht="13.5" thickBot="1" x14ac:dyDescent="0.25">
      <c r="B5111" s="828" t="s">
        <v>9</v>
      </c>
      <c r="C5111" s="1356" t="s">
        <v>2375</v>
      </c>
      <c r="D5111" s="1357"/>
      <c r="E5111" s="1357"/>
      <c r="F5111" s="1358"/>
    </row>
    <row r="5112" spans="2:6" ht="13.5" thickBot="1" x14ac:dyDescent="0.25">
      <c r="B5112" s="828" t="s">
        <v>13</v>
      </c>
      <c r="C5112" s="1244" t="s">
        <v>67</v>
      </c>
      <c r="D5112" s="1245"/>
      <c r="E5112" s="1245"/>
      <c r="F5112" s="1246"/>
    </row>
    <row r="5113" spans="2:6" x14ac:dyDescent="0.2">
      <c r="B5113" s="1236"/>
      <c r="C5113" s="836">
        <v>2019</v>
      </c>
      <c r="D5113" s="836">
        <v>2020</v>
      </c>
      <c r="E5113" s="836">
        <v>2021</v>
      </c>
      <c r="F5113" s="836">
        <v>2022</v>
      </c>
    </row>
    <row r="5114" spans="2:6" ht="13.5" thickBot="1" x14ac:dyDescent="0.25">
      <c r="B5114" s="1237"/>
      <c r="C5114" s="837" t="s">
        <v>5</v>
      </c>
      <c r="D5114" s="837" t="s">
        <v>6</v>
      </c>
      <c r="E5114" s="837" t="s">
        <v>6</v>
      </c>
      <c r="F5114" s="837" t="s">
        <v>6</v>
      </c>
    </row>
    <row r="5115" spans="2:6" ht="13.5" thickBot="1" x14ac:dyDescent="0.25">
      <c r="B5115" s="828" t="s">
        <v>8</v>
      </c>
      <c r="C5115" s="955">
        <v>0</v>
      </c>
      <c r="D5115" s="955">
        <v>1</v>
      </c>
      <c r="E5115" s="955">
        <v>1</v>
      </c>
      <c r="F5115" s="955">
        <v>0</v>
      </c>
    </row>
    <row r="5116" spans="2:6" ht="13.5" thickBot="1" x14ac:dyDescent="0.25">
      <c r="B5116" s="828" t="s">
        <v>14</v>
      </c>
      <c r="C5116" s="957"/>
      <c r="D5116" s="957">
        <v>20583</v>
      </c>
      <c r="E5116" s="957">
        <v>20583</v>
      </c>
      <c r="F5116" s="957"/>
    </row>
    <row r="5117" spans="2:6" ht="13.5" thickBot="1" x14ac:dyDescent="0.25">
      <c r="B5117" s="828" t="s">
        <v>20</v>
      </c>
      <c r="C5117" s="957" t="e">
        <f>C5116/C5115</f>
        <v>#DIV/0!</v>
      </c>
      <c r="D5117" s="957">
        <f>D5116/D5115</f>
        <v>20583</v>
      </c>
      <c r="E5117" s="957">
        <f>E5116/E5115</f>
        <v>20583</v>
      </c>
      <c r="F5117" s="957" t="e">
        <f>F5116/F5115</f>
        <v>#DIV/0!</v>
      </c>
    </row>
    <row r="5118" spans="2:6" ht="13.5" thickBot="1" x14ac:dyDescent="0.25">
      <c r="B5118" s="828" t="s">
        <v>15</v>
      </c>
      <c r="C5118" s="958" t="s">
        <v>19</v>
      </c>
      <c r="D5118" s="959" t="e">
        <f>D5115/C5115-1</f>
        <v>#DIV/0!</v>
      </c>
      <c r="E5118" s="959">
        <f t="shared" ref="E5118:F5120" si="194">E5115/D5115-1</f>
        <v>0</v>
      </c>
      <c r="F5118" s="959">
        <f t="shared" si="194"/>
        <v>-1</v>
      </c>
    </row>
    <row r="5119" spans="2:6" ht="13.5" thickBot="1" x14ac:dyDescent="0.25">
      <c r="B5119" s="828" t="s">
        <v>16</v>
      </c>
      <c r="C5119" s="958" t="s">
        <v>19</v>
      </c>
      <c r="D5119" s="959" t="e">
        <f>D5116/C5116-1</f>
        <v>#DIV/0!</v>
      </c>
      <c r="E5119" s="959">
        <f t="shared" si="194"/>
        <v>0</v>
      </c>
      <c r="F5119" s="959">
        <f t="shared" si="194"/>
        <v>-1</v>
      </c>
    </row>
    <row r="5120" spans="2:6" ht="13.5" thickBot="1" x14ac:dyDescent="0.25">
      <c r="B5120" s="828" t="s">
        <v>17</v>
      </c>
      <c r="C5120" s="958" t="s">
        <v>19</v>
      </c>
      <c r="D5120" s="959" t="e">
        <f>D5117/C5117-1</f>
        <v>#DIV/0!</v>
      </c>
      <c r="E5120" s="959">
        <f t="shared" si="194"/>
        <v>0</v>
      </c>
      <c r="F5120" s="959" t="e">
        <f t="shared" si="194"/>
        <v>#DIV/0!</v>
      </c>
    </row>
    <row r="5121" spans="2:6" ht="13.5" thickBot="1" x14ac:dyDescent="0.25">
      <c r="B5121" s="1247" t="s">
        <v>2376</v>
      </c>
      <c r="C5121" s="1248"/>
      <c r="D5121" s="1248"/>
      <c r="E5121" s="1248"/>
      <c r="F5121" s="1249"/>
    </row>
    <row r="5122" spans="2:6" x14ac:dyDescent="0.2">
      <c r="B5122" s="1236"/>
      <c r="C5122" s="836">
        <v>2019</v>
      </c>
      <c r="D5122" s="836">
        <v>2020</v>
      </c>
      <c r="E5122" s="836">
        <v>2021</v>
      </c>
      <c r="F5122" s="836">
        <v>2022</v>
      </c>
    </row>
    <row r="5123" spans="2:6" ht="13.5" thickBot="1" x14ac:dyDescent="0.25">
      <c r="B5123" s="1237"/>
      <c r="C5123" s="837" t="s">
        <v>5</v>
      </c>
      <c r="D5123" s="837" t="s">
        <v>6</v>
      </c>
      <c r="E5123" s="837" t="s">
        <v>6</v>
      </c>
      <c r="F5123" s="837" t="s">
        <v>6</v>
      </c>
    </row>
    <row r="5124" spans="2:6" ht="13.5" thickBot="1" x14ac:dyDescent="0.25">
      <c r="B5124" s="843" t="s">
        <v>59</v>
      </c>
      <c r="C5124" s="960"/>
      <c r="D5124" s="960"/>
      <c r="E5124" s="960"/>
      <c r="F5124" s="960"/>
    </row>
    <row r="5125" spans="2:6" ht="13.5" thickBot="1" x14ac:dyDescent="0.25">
      <c r="B5125" s="845" t="s">
        <v>28</v>
      </c>
      <c r="C5125" s="960"/>
      <c r="D5125" s="960"/>
      <c r="E5125" s="960"/>
      <c r="F5125" s="960"/>
    </row>
    <row r="5126" spans="2:6" ht="13.5" thickBot="1" x14ac:dyDescent="0.25">
      <c r="B5126" s="845" t="s">
        <v>60</v>
      </c>
      <c r="C5126" s="960"/>
      <c r="D5126" s="960"/>
      <c r="E5126" s="960"/>
      <c r="F5126" s="960"/>
    </row>
    <row r="5127" spans="2:6" ht="13.5" thickBot="1" x14ac:dyDescent="0.25">
      <c r="B5127" s="845" t="s">
        <v>42</v>
      </c>
      <c r="C5127" s="960"/>
      <c r="D5127" s="960"/>
      <c r="E5127" s="960"/>
      <c r="F5127" s="960"/>
    </row>
    <row r="5128" spans="2:6" ht="13.5" thickBot="1" x14ac:dyDescent="0.25">
      <c r="B5128" s="845" t="s">
        <v>43</v>
      </c>
      <c r="C5128" s="960"/>
      <c r="D5128" s="960"/>
      <c r="E5128" s="960"/>
      <c r="F5128" s="960"/>
    </row>
    <row r="5129" spans="2:6" ht="13.5" thickBot="1" x14ac:dyDescent="0.25">
      <c r="B5129" s="843" t="s">
        <v>61</v>
      </c>
      <c r="C5129" s="960">
        <f>SUM(C5130:C5133)</f>
        <v>0</v>
      </c>
      <c r="D5129" s="960">
        <f>SUM(D5130:D5133)</f>
        <v>20583</v>
      </c>
      <c r="E5129" s="960">
        <f>SUM(E5130:E5133)</f>
        <v>20583</v>
      </c>
      <c r="F5129" s="960">
        <f>SUM(F5130:F5133)</f>
        <v>0</v>
      </c>
    </row>
    <row r="5130" spans="2:6" ht="13.5" thickBot="1" x14ac:dyDescent="0.25">
      <c r="B5130" s="845" t="s">
        <v>28</v>
      </c>
      <c r="C5130" s="960"/>
      <c r="D5130" s="960"/>
      <c r="E5130" s="960"/>
      <c r="F5130" s="960"/>
    </row>
    <row r="5131" spans="2:6" ht="13.5" thickBot="1" x14ac:dyDescent="0.25">
      <c r="B5131" s="845" t="s">
        <v>60</v>
      </c>
      <c r="C5131" s="960"/>
      <c r="D5131" s="960">
        <v>20583</v>
      </c>
      <c r="E5131" s="960">
        <v>20583</v>
      </c>
      <c r="F5131" s="960"/>
    </row>
    <row r="5132" spans="2:6" ht="13.5" thickBot="1" x14ac:dyDescent="0.25">
      <c r="B5132" s="845" t="s">
        <v>42</v>
      </c>
      <c r="C5132" s="960"/>
      <c r="D5132" s="960"/>
      <c r="E5132" s="960"/>
      <c r="F5132" s="960"/>
    </row>
    <row r="5133" spans="2:6" ht="13.5" thickBot="1" x14ac:dyDescent="0.25">
      <c r="B5133" s="845" t="s">
        <v>43</v>
      </c>
      <c r="C5133" s="960"/>
      <c r="D5133" s="957"/>
      <c r="E5133" s="957"/>
      <c r="F5133" s="957"/>
    </row>
    <row r="5134" spans="2:6" ht="13.5" thickBot="1" x14ac:dyDescent="0.25">
      <c r="B5134" s="923" t="s">
        <v>795</v>
      </c>
      <c r="C5134" s="961">
        <f>C5130+C5131+C5132+C5133</f>
        <v>0</v>
      </c>
      <c r="D5134" s="962">
        <f>D5130+D5131+D5132+D5133</f>
        <v>20583</v>
      </c>
      <c r="E5134" s="962">
        <f>E5130+E5131+E5132+E5133</f>
        <v>20583</v>
      </c>
      <c r="F5134" s="962">
        <f>F5130+F5131+F5132+F5133</f>
        <v>0</v>
      </c>
    </row>
    <row r="5135" spans="2:6" ht="36" customHeight="1" thickBot="1" x14ac:dyDescent="0.25">
      <c r="B5135" s="954" t="s">
        <v>978</v>
      </c>
      <c r="C5135" s="1346" t="s">
        <v>2377</v>
      </c>
      <c r="D5135" s="1351"/>
      <c r="E5135" s="1351"/>
      <c r="F5135" s="1352"/>
    </row>
    <row r="5136" spans="2:6" ht="13.5" thickBot="1" x14ac:dyDescent="0.25">
      <c r="B5136" s="835" t="s">
        <v>796</v>
      </c>
      <c r="C5136" s="1353" t="s">
        <v>2375</v>
      </c>
      <c r="D5136" s="1354"/>
      <c r="E5136" s="1354"/>
      <c r="F5136" s="1355"/>
    </row>
    <row r="5137" spans="2:6" ht="13.5" thickBot="1" x14ac:dyDescent="0.25">
      <c r="B5137" s="828" t="s">
        <v>9</v>
      </c>
      <c r="C5137" s="1356" t="s">
        <v>2375</v>
      </c>
      <c r="D5137" s="1357"/>
      <c r="E5137" s="1357"/>
      <c r="F5137" s="1358"/>
    </row>
    <row r="5138" spans="2:6" ht="13.5" thickBot="1" x14ac:dyDescent="0.25">
      <c r="B5138" s="828" t="s">
        <v>13</v>
      </c>
      <c r="C5138" s="1244" t="s">
        <v>67</v>
      </c>
      <c r="D5138" s="1245"/>
      <c r="E5138" s="1245"/>
      <c r="F5138" s="1246"/>
    </row>
    <row r="5139" spans="2:6" x14ac:dyDescent="0.2">
      <c r="B5139" s="1236"/>
      <c r="C5139" s="836">
        <v>2019</v>
      </c>
      <c r="D5139" s="836">
        <v>2020</v>
      </c>
      <c r="E5139" s="836">
        <v>2021</v>
      </c>
      <c r="F5139" s="836">
        <v>2022</v>
      </c>
    </row>
    <row r="5140" spans="2:6" ht="13.5" thickBot="1" x14ac:dyDescent="0.25">
      <c r="B5140" s="1237"/>
      <c r="C5140" s="837" t="s">
        <v>5</v>
      </c>
      <c r="D5140" s="837" t="s">
        <v>6</v>
      </c>
      <c r="E5140" s="837" t="s">
        <v>6</v>
      </c>
      <c r="F5140" s="837" t="s">
        <v>6</v>
      </c>
    </row>
    <row r="5141" spans="2:6" ht="13.5" thickBot="1" x14ac:dyDescent="0.25">
      <c r="B5141" s="828" t="s">
        <v>8</v>
      </c>
      <c r="C5141" s="955">
        <v>0</v>
      </c>
      <c r="D5141" s="955">
        <v>1</v>
      </c>
      <c r="E5141" s="955">
        <v>1</v>
      </c>
      <c r="F5141" s="955">
        <v>0</v>
      </c>
    </row>
    <row r="5142" spans="2:6" ht="13.5" thickBot="1" x14ac:dyDescent="0.25">
      <c r="B5142" s="828" t="s">
        <v>14</v>
      </c>
      <c r="C5142" s="957"/>
      <c r="D5142" s="957">
        <v>4117</v>
      </c>
      <c r="E5142" s="957">
        <v>4117</v>
      </c>
      <c r="F5142" s="957"/>
    </row>
    <row r="5143" spans="2:6" ht="13.5" thickBot="1" x14ac:dyDescent="0.25">
      <c r="B5143" s="828" t="s">
        <v>20</v>
      </c>
      <c r="C5143" s="957" t="e">
        <f>C5142/C5141</f>
        <v>#DIV/0!</v>
      </c>
      <c r="D5143" s="957">
        <f>D5142/D5141</f>
        <v>4117</v>
      </c>
      <c r="E5143" s="957">
        <f>E5142/E5141</f>
        <v>4117</v>
      </c>
      <c r="F5143" s="957" t="e">
        <f>F5142/F5141</f>
        <v>#DIV/0!</v>
      </c>
    </row>
    <row r="5144" spans="2:6" ht="13.5" thickBot="1" x14ac:dyDescent="0.25">
      <c r="B5144" s="828" t="s">
        <v>15</v>
      </c>
      <c r="C5144" s="958" t="s">
        <v>19</v>
      </c>
      <c r="D5144" s="959" t="e">
        <f>D5141/C5141-1</f>
        <v>#DIV/0!</v>
      </c>
      <c r="E5144" s="959">
        <f t="shared" ref="E5144:F5146" si="195">E5141/D5141-1</f>
        <v>0</v>
      </c>
      <c r="F5144" s="959">
        <f t="shared" si="195"/>
        <v>-1</v>
      </c>
    </row>
    <row r="5145" spans="2:6" ht="13.5" thickBot="1" x14ac:dyDescent="0.25">
      <c r="B5145" s="828" t="s">
        <v>16</v>
      </c>
      <c r="C5145" s="958" t="s">
        <v>19</v>
      </c>
      <c r="D5145" s="959" t="e">
        <f>D5142/C5142-1</f>
        <v>#DIV/0!</v>
      </c>
      <c r="E5145" s="959">
        <f t="shared" si="195"/>
        <v>0</v>
      </c>
      <c r="F5145" s="959">
        <f t="shared" si="195"/>
        <v>-1</v>
      </c>
    </row>
    <row r="5146" spans="2:6" ht="13.5" thickBot="1" x14ac:dyDescent="0.25">
      <c r="B5146" s="828" t="s">
        <v>17</v>
      </c>
      <c r="C5146" s="958" t="s">
        <v>19</v>
      </c>
      <c r="D5146" s="959" t="e">
        <f>D5143/C5143-1</f>
        <v>#DIV/0!</v>
      </c>
      <c r="E5146" s="959">
        <f t="shared" si="195"/>
        <v>0</v>
      </c>
      <c r="F5146" s="959" t="e">
        <f t="shared" si="195"/>
        <v>#DIV/0!</v>
      </c>
    </row>
    <row r="5147" spans="2:6" ht="13.5" thickBot="1" x14ac:dyDescent="0.25">
      <c r="B5147" s="1247" t="s">
        <v>2378</v>
      </c>
      <c r="C5147" s="1248"/>
      <c r="D5147" s="1248"/>
      <c r="E5147" s="1248"/>
      <c r="F5147" s="1249"/>
    </row>
    <row r="5148" spans="2:6" x14ac:dyDescent="0.2">
      <c r="B5148" s="1236"/>
      <c r="C5148" s="836">
        <v>2019</v>
      </c>
      <c r="D5148" s="836">
        <v>2020</v>
      </c>
      <c r="E5148" s="836">
        <v>2021</v>
      </c>
      <c r="F5148" s="836">
        <v>2022</v>
      </c>
    </row>
    <row r="5149" spans="2:6" ht="13.5" thickBot="1" x14ac:dyDescent="0.25">
      <c r="B5149" s="1237"/>
      <c r="C5149" s="837" t="s">
        <v>5</v>
      </c>
      <c r="D5149" s="837" t="s">
        <v>6</v>
      </c>
      <c r="E5149" s="837" t="s">
        <v>6</v>
      </c>
      <c r="F5149" s="837" t="s">
        <v>6</v>
      </c>
    </row>
    <row r="5150" spans="2:6" ht="13.5" thickBot="1" x14ac:dyDescent="0.25">
      <c r="B5150" s="843" t="s">
        <v>59</v>
      </c>
      <c r="C5150" s="960"/>
      <c r="D5150" s="960"/>
      <c r="E5150" s="960"/>
      <c r="F5150" s="960"/>
    </row>
    <row r="5151" spans="2:6" ht="13.5" thickBot="1" x14ac:dyDescent="0.25">
      <c r="B5151" s="845" t="s">
        <v>28</v>
      </c>
      <c r="C5151" s="960"/>
      <c r="D5151" s="960"/>
      <c r="E5151" s="960"/>
      <c r="F5151" s="960"/>
    </row>
    <row r="5152" spans="2:6" ht="13.5" thickBot="1" x14ac:dyDescent="0.25">
      <c r="B5152" s="845" t="s">
        <v>60</v>
      </c>
      <c r="C5152" s="960"/>
      <c r="D5152" s="960"/>
      <c r="E5152" s="960"/>
      <c r="F5152" s="960"/>
    </row>
    <row r="5153" spans="2:6" ht="13.5" thickBot="1" x14ac:dyDescent="0.25">
      <c r="B5153" s="845" t="s">
        <v>42</v>
      </c>
      <c r="C5153" s="960"/>
      <c r="D5153" s="960"/>
      <c r="E5153" s="960"/>
      <c r="F5153" s="960"/>
    </row>
    <row r="5154" spans="2:6" ht="13.5" thickBot="1" x14ac:dyDescent="0.25">
      <c r="B5154" s="845" t="s">
        <v>43</v>
      </c>
      <c r="C5154" s="960"/>
      <c r="D5154" s="960"/>
      <c r="E5154" s="960"/>
      <c r="F5154" s="960"/>
    </row>
    <row r="5155" spans="2:6" ht="13.5" thickBot="1" x14ac:dyDescent="0.25">
      <c r="B5155" s="843" t="s">
        <v>61</v>
      </c>
      <c r="C5155" s="960">
        <f>SUM(C5156:C5159)</f>
        <v>0</v>
      </c>
      <c r="D5155" s="960">
        <f>SUM(D5156:D5159)</f>
        <v>4117</v>
      </c>
      <c r="E5155" s="960">
        <f>SUM(E5156:E5159)</f>
        <v>4117</v>
      </c>
      <c r="F5155" s="960">
        <f>SUM(F5156:F5159)</f>
        <v>0</v>
      </c>
    </row>
    <row r="5156" spans="2:6" ht="13.5" thickBot="1" x14ac:dyDescent="0.25">
      <c r="B5156" s="845" t="s">
        <v>28</v>
      </c>
      <c r="C5156" s="960"/>
      <c r="D5156" s="960"/>
      <c r="E5156" s="960"/>
      <c r="F5156" s="960"/>
    </row>
    <row r="5157" spans="2:6" ht="13.5" thickBot="1" x14ac:dyDescent="0.25">
      <c r="B5157" s="845" t="s">
        <v>60</v>
      </c>
      <c r="C5157" s="960"/>
      <c r="D5157" s="957"/>
      <c r="E5157" s="957"/>
      <c r="F5157" s="957"/>
    </row>
    <row r="5158" spans="2:6" ht="13.5" thickBot="1" x14ac:dyDescent="0.25">
      <c r="B5158" s="845" t="s">
        <v>42</v>
      </c>
      <c r="C5158" s="960"/>
      <c r="D5158" s="960"/>
      <c r="E5158" s="960"/>
      <c r="F5158" s="960"/>
    </row>
    <row r="5159" spans="2:6" ht="13.5" thickBot="1" x14ac:dyDescent="0.25">
      <c r="B5159" s="845" t="s">
        <v>43</v>
      </c>
      <c r="C5159" s="960"/>
      <c r="D5159" s="957">
        <v>4117</v>
      </c>
      <c r="E5159" s="957">
        <v>4117</v>
      </c>
      <c r="F5159" s="957"/>
    </row>
    <row r="5160" spans="2:6" ht="13.5" thickBot="1" x14ac:dyDescent="0.25">
      <c r="B5160" s="923" t="s">
        <v>797</v>
      </c>
      <c r="C5160" s="961">
        <f>C5156+C5157+C5158+C5159</f>
        <v>0</v>
      </c>
      <c r="D5160" s="962">
        <f>D5156+D5157+D5158+D5159</f>
        <v>4117</v>
      </c>
      <c r="E5160" s="962">
        <f>E5156+E5157+E5158+E5159</f>
        <v>4117</v>
      </c>
      <c r="F5160" s="962">
        <f>F5156+F5157+F5158+F5159</f>
        <v>0</v>
      </c>
    </row>
    <row r="5161" spans="2:6" ht="13.5" thickBot="1" x14ac:dyDescent="0.25">
      <c r="B5161" s="954" t="s">
        <v>978</v>
      </c>
      <c r="C5161" s="1346" t="s">
        <v>2379</v>
      </c>
      <c r="D5161" s="1351"/>
      <c r="E5161" s="1351"/>
      <c r="F5161" s="1352"/>
    </row>
    <row r="5162" spans="2:6" ht="13.5" thickBot="1" x14ac:dyDescent="0.25">
      <c r="B5162" s="835" t="s">
        <v>798</v>
      </c>
      <c r="C5162" s="1347" t="s">
        <v>2380</v>
      </c>
      <c r="D5162" s="1239"/>
      <c r="E5162" s="1239"/>
      <c r="F5162" s="1240"/>
    </row>
    <row r="5163" spans="2:6" ht="13.5" thickBot="1" x14ac:dyDescent="0.25">
      <c r="B5163" s="828" t="s">
        <v>9</v>
      </c>
      <c r="C5163" s="1230" t="s">
        <v>2381</v>
      </c>
      <c r="D5163" s="1231"/>
      <c r="E5163" s="1231"/>
      <c r="F5163" s="1232"/>
    </row>
    <row r="5164" spans="2:6" ht="13.5" thickBot="1" x14ac:dyDescent="0.25">
      <c r="B5164" s="828" t="s">
        <v>13</v>
      </c>
      <c r="C5164" s="1244" t="s">
        <v>1645</v>
      </c>
      <c r="D5164" s="1245"/>
      <c r="E5164" s="1245"/>
      <c r="F5164" s="1246"/>
    </row>
    <row r="5165" spans="2:6" x14ac:dyDescent="0.2">
      <c r="B5165" s="1236"/>
      <c r="C5165" s="836">
        <v>2019</v>
      </c>
      <c r="D5165" s="836">
        <v>2020</v>
      </c>
      <c r="E5165" s="836">
        <v>2021</v>
      </c>
      <c r="F5165" s="836">
        <v>2022</v>
      </c>
    </row>
    <row r="5166" spans="2:6" ht="13.5" thickBot="1" x14ac:dyDescent="0.25">
      <c r="B5166" s="1237"/>
      <c r="C5166" s="837" t="s">
        <v>5</v>
      </c>
      <c r="D5166" s="837" t="s">
        <v>6</v>
      </c>
      <c r="E5166" s="837" t="s">
        <v>6</v>
      </c>
      <c r="F5166" s="837" t="s">
        <v>6</v>
      </c>
    </row>
    <row r="5167" spans="2:6" ht="13.5" thickBot="1" x14ac:dyDescent="0.25">
      <c r="B5167" s="828" t="s">
        <v>8</v>
      </c>
      <c r="C5167" s="955">
        <v>1.1399999999999999</v>
      </c>
      <c r="D5167" s="955">
        <v>2.97</v>
      </c>
      <c r="E5167" s="955">
        <v>4.1500000000000004</v>
      </c>
      <c r="F5167" s="955">
        <v>0</v>
      </c>
    </row>
    <row r="5168" spans="2:6" ht="13.5" thickBot="1" x14ac:dyDescent="0.25">
      <c r="B5168" s="828" t="s">
        <v>14</v>
      </c>
      <c r="C5168" s="957">
        <v>500000</v>
      </c>
      <c r="D5168" s="957">
        <v>1300000</v>
      </c>
      <c r="E5168" s="957">
        <v>1814742</v>
      </c>
      <c r="F5168" s="957">
        <v>0</v>
      </c>
    </row>
    <row r="5169" spans="2:6" ht="13.5" thickBot="1" x14ac:dyDescent="0.25">
      <c r="B5169" s="828" t="s">
        <v>20</v>
      </c>
      <c r="C5169" s="957">
        <f>C5168/C5167</f>
        <v>438596.49122807023</v>
      </c>
      <c r="D5169" s="957">
        <f>D5168/D5167</f>
        <v>437710.43771043769</v>
      </c>
      <c r="E5169" s="957">
        <f>E5168/E5167</f>
        <v>437287.22891566262</v>
      </c>
      <c r="F5169" s="957" t="e">
        <f>F5168/F5167</f>
        <v>#DIV/0!</v>
      </c>
    </row>
    <row r="5170" spans="2:6" ht="13.5" thickBot="1" x14ac:dyDescent="0.25">
      <c r="B5170" s="828" t="s">
        <v>15</v>
      </c>
      <c r="C5170" s="958" t="s">
        <v>19</v>
      </c>
      <c r="D5170" s="959">
        <f>D5167/C5167-1</f>
        <v>1.6052631578947372</v>
      </c>
      <c r="E5170" s="959">
        <f t="shared" ref="E5170:F5172" si="196">E5167/D5167-1</f>
        <v>0.39730639730639727</v>
      </c>
      <c r="F5170" s="959">
        <f t="shared" si="196"/>
        <v>-1</v>
      </c>
    </row>
    <row r="5171" spans="2:6" ht="13.5" thickBot="1" x14ac:dyDescent="0.25">
      <c r="B5171" s="828" t="s">
        <v>16</v>
      </c>
      <c r="C5171" s="958" t="s">
        <v>19</v>
      </c>
      <c r="D5171" s="959">
        <f>D5168/C5168-1</f>
        <v>1.6</v>
      </c>
      <c r="E5171" s="959">
        <f t="shared" si="196"/>
        <v>0.39595538461538471</v>
      </c>
      <c r="F5171" s="959">
        <f t="shared" si="196"/>
        <v>-1</v>
      </c>
    </row>
    <row r="5172" spans="2:6" ht="13.5" thickBot="1" x14ac:dyDescent="0.25">
      <c r="B5172" s="828" t="s">
        <v>17</v>
      </c>
      <c r="C5172" s="958" t="s">
        <v>19</v>
      </c>
      <c r="D5172" s="959">
        <f>D5169/C5169-1</f>
        <v>-2.0202020202021442E-3</v>
      </c>
      <c r="E5172" s="959">
        <f t="shared" si="196"/>
        <v>-9.6686932344769438E-4</v>
      </c>
      <c r="F5172" s="959" t="e">
        <f t="shared" si="196"/>
        <v>#DIV/0!</v>
      </c>
    </row>
    <row r="5173" spans="2:6" ht="13.5" thickBot="1" x14ac:dyDescent="0.25">
      <c r="B5173" s="1247" t="s">
        <v>2382</v>
      </c>
      <c r="C5173" s="1248"/>
      <c r="D5173" s="1248"/>
      <c r="E5173" s="1248"/>
      <c r="F5173" s="1249"/>
    </row>
    <row r="5174" spans="2:6" x14ac:dyDescent="0.2">
      <c r="B5174" s="1236"/>
      <c r="C5174" s="836">
        <v>2019</v>
      </c>
      <c r="D5174" s="836">
        <v>2020</v>
      </c>
      <c r="E5174" s="836">
        <v>2021</v>
      </c>
      <c r="F5174" s="836">
        <v>2022</v>
      </c>
    </row>
    <row r="5175" spans="2:6" ht="13.5" thickBot="1" x14ac:dyDescent="0.25">
      <c r="B5175" s="1237"/>
      <c r="C5175" s="837" t="s">
        <v>5</v>
      </c>
      <c r="D5175" s="837" t="s">
        <v>6</v>
      </c>
      <c r="E5175" s="837" t="s">
        <v>6</v>
      </c>
      <c r="F5175" s="837" t="s">
        <v>6</v>
      </c>
    </row>
    <row r="5176" spans="2:6" ht="13.5" thickBot="1" x14ac:dyDescent="0.25">
      <c r="B5176" s="843" t="s">
        <v>59</v>
      </c>
      <c r="C5176" s="960"/>
      <c r="D5176" s="960"/>
      <c r="E5176" s="960"/>
      <c r="F5176" s="960"/>
    </row>
    <row r="5177" spans="2:6" ht="13.5" thickBot="1" x14ac:dyDescent="0.25">
      <c r="B5177" s="845" t="s">
        <v>28</v>
      </c>
      <c r="C5177" s="960"/>
      <c r="D5177" s="960"/>
      <c r="E5177" s="960"/>
      <c r="F5177" s="960"/>
    </row>
    <row r="5178" spans="2:6" ht="13.5" thickBot="1" x14ac:dyDescent="0.25">
      <c r="B5178" s="845" t="s">
        <v>60</v>
      </c>
      <c r="C5178" s="960"/>
      <c r="D5178" s="960"/>
      <c r="E5178" s="960"/>
      <c r="F5178" s="960"/>
    </row>
    <row r="5179" spans="2:6" ht="13.5" thickBot="1" x14ac:dyDescent="0.25">
      <c r="B5179" s="845" t="s">
        <v>42</v>
      </c>
      <c r="C5179" s="960"/>
      <c r="D5179" s="960"/>
      <c r="E5179" s="960"/>
      <c r="F5179" s="960"/>
    </row>
    <row r="5180" spans="2:6" ht="13.5" thickBot="1" x14ac:dyDescent="0.25">
      <c r="B5180" s="845" t="s">
        <v>43</v>
      </c>
      <c r="C5180" s="960"/>
      <c r="D5180" s="960"/>
      <c r="E5180" s="960"/>
      <c r="F5180" s="960"/>
    </row>
    <row r="5181" spans="2:6" ht="13.5" thickBot="1" x14ac:dyDescent="0.25">
      <c r="B5181" s="843" t="s">
        <v>61</v>
      </c>
      <c r="C5181" s="960">
        <f>SUM(C5182:C5185)</f>
        <v>500000</v>
      </c>
      <c r="D5181" s="960">
        <f>SUM(D5182:D5185)</f>
        <v>1300000</v>
      </c>
      <c r="E5181" s="960">
        <f>SUM(E5182:E5185)</f>
        <v>1814742</v>
      </c>
      <c r="F5181" s="960">
        <f>SUM(F5182:F5185)</f>
        <v>0</v>
      </c>
    </row>
    <row r="5182" spans="2:6" ht="13.5" thickBot="1" x14ac:dyDescent="0.25">
      <c r="B5182" s="845" t="s">
        <v>28</v>
      </c>
      <c r="C5182" s="960"/>
      <c r="D5182" s="960"/>
      <c r="E5182" s="960"/>
      <c r="F5182" s="960"/>
    </row>
    <row r="5183" spans="2:6" ht="13.5" thickBot="1" x14ac:dyDescent="0.25">
      <c r="B5183" s="845" t="s">
        <v>60</v>
      </c>
      <c r="C5183" s="960">
        <v>500000</v>
      </c>
      <c r="D5183" s="957">
        <v>1300000</v>
      </c>
      <c r="E5183" s="957">
        <v>1814742</v>
      </c>
      <c r="F5183" s="965"/>
    </row>
    <row r="5184" spans="2:6" ht="13.5" thickBot="1" x14ac:dyDescent="0.25">
      <c r="B5184" s="845" t="s">
        <v>42</v>
      </c>
      <c r="C5184" s="960"/>
      <c r="D5184" s="963"/>
      <c r="E5184" s="963"/>
      <c r="F5184" s="963"/>
    </row>
    <row r="5185" spans="2:6" ht="13.5" thickBot="1" x14ac:dyDescent="0.25">
      <c r="B5185" s="845" t="s">
        <v>43</v>
      </c>
      <c r="C5185" s="960"/>
      <c r="D5185" s="963"/>
      <c r="E5185" s="963"/>
      <c r="F5185" s="963"/>
    </row>
    <row r="5186" spans="2:6" ht="13.5" thickBot="1" x14ac:dyDescent="0.25">
      <c r="B5186" s="923" t="s">
        <v>799</v>
      </c>
      <c r="C5186" s="961">
        <f>C5183+C5176</f>
        <v>500000</v>
      </c>
      <c r="D5186" s="962">
        <f>D5183+D5176</f>
        <v>1300000</v>
      </c>
      <c r="E5186" s="962">
        <f>E5183+E5176</f>
        <v>1814742</v>
      </c>
      <c r="F5186" s="962">
        <f>F5183+F5176</f>
        <v>0</v>
      </c>
    </row>
    <row r="5187" spans="2:6" ht="13.5" thickBot="1" x14ac:dyDescent="0.25">
      <c r="B5187" s="954" t="s">
        <v>978</v>
      </c>
      <c r="C5187" s="1346" t="s">
        <v>2383</v>
      </c>
      <c r="D5187" s="1351"/>
      <c r="E5187" s="1351"/>
      <c r="F5187" s="1352"/>
    </row>
    <row r="5188" spans="2:6" ht="13.5" thickBot="1" x14ac:dyDescent="0.25">
      <c r="B5188" s="835" t="s">
        <v>800</v>
      </c>
      <c r="C5188" s="1347" t="s">
        <v>2380</v>
      </c>
      <c r="D5188" s="1239"/>
      <c r="E5188" s="1239"/>
      <c r="F5188" s="1240"/>
    </row>
    <row r="5189" spans="2:6" ht="13.5" thickBot="1" x14ac:dyDescent="0.25">
      <c r="B5189" s="828" t="s">
        <v>9</v>
      </c>
      <c r="C5189" s="1230" t="s">
        <v>2381</v>
      </c>
      <c r="D5189" s="1231"/>
      <c r="E5189" s="1231"/>
      <c r="F5189" s="1232"/>
    </row>
    <row r="5190" spans="2:6" ht="13.5" thickBot="1" x14ac:dyDescent="0.25">
      <c r="B5190" s="828" t="s">
        <v>13</v>
      </c>
      <c r="C5190" s="1244" t="s">
        <v>1773</v>
      </c>
      <c r="D5190" s="1245"/>
      <c r="E5190" s="1245"/>
      <c r="F5190" s="1246"/>
    </row>
    <row r="5191" spans="2:6" x14ac:dyDescent="0.2">
      <c r="B5191" s="1236"/>
      <c r="C5191" s="836">
        <v>2019</v>
      </c>
      <c r="D5191" s="836">
        <v>2020</v>
      </c>
      <c r="E5191" s="836">
        <v>2021</v>
      </c>
      <c r="F5191" s="836">
        <v>2022</v>
      </c>
    </row>
    <row r="5192" spans="2:6" ht="13.5" thickBot="1" x14ac:dyDescent="0.25">
      <c r="B5192" s="1237"/>
      <c r="C5192" s="837" t="s">
        <v>5</v>
      </c>
      <c r="D5192" s="837" t="s">
        <v>6</v>
      </c>
      <c r="E5192" s="837" t="s">
        <v>6</v>
      </c>
      <c r="F5192" s="837" t="s">
        <v>6</v>
      </c>
    </row>
    <row r="5193" spans="2:6" ht="13.5" thickBot="1" x14ac:dyDescent="0.25">
      <c r="B5193" s="828" t="s">
        <v>8</v>
      </c>
      <c r="C5193" s="955">
        <v>1</v>
      </c>
      <c r="D5193" s="955">
        <v>1</v>
      </c>
      <c r="E5193" s="955">
        <v>1</v>
      </c>
      <c r="F5193" s="955">
        <v>0</v>
      </c>
    </row>
    <row r="5194" spans="2:6" ht="13.5" thickBot="1" x14ac:dyDescent="0.25">
      <c r="B5194" s="828" t="s">
        <v>14</v>
      </c>
      <c r="C5194" s="957">
        <v>200000</v>
      </c>
      <c r="D5194" s="957">
        <v>293448</v>
      </c>
      <c r="E5194" s="957">
        <v>329500</v>
      </c>
      <c r="F5194" s="957"/>
    </row>
    <row r="5195" spans="2:6" ht="13.5" thickBot="1" x14ac:dyDescent="0.25">
      <c r="B5195" s="828" t="s">
        <v>20</v>
      </c>
      <c r="C5195" s="957">
        <f>C5194/C5193</f>
        <v>200000</v>
      </c>
      <c r="D5195" s="957">
        <f>D5194/D5193</f>
        <v>293448</v>
      </c>
      <c r="E5195" s="957">
        <f>E5194/E5193</f>
        <v>329500</v>
      </c>
      <c r="F5195" s="957" t="e">
        <f>F5194/F5193</f>
        <v>#DIV/0!</v>
      </c>
    </row>
    <row r="5196" spans="2:6" ht="13.5" thickBot="1" x14ac:dyDescent="0.25">
      <c r="B5196" s="828" t="s">
        <v>15</v>
      </c>
      <c r="C5196" s="958" t="s">
        <v>19</v>
      </c>
      <c r="D5196" s="959">
        <f>D5193/C5193-1</f>
        <v>0</v>
      </c>
      <c r="E5196" s="959">
        <f t="shared" ref="E5196:F5198" si="197">E5193/D5193-1</f>
        <v>0</v>
      </c>
      <c r="F5196" s="959">
        <f t="shared" si="197"/>
        <v>-1</v>
      </c>
    </row>
    <row r="5197" spans="2:6" ht="13.5" thickBot="1" x14ac:dyDescent="0.25">
      <c r="B5197" s="828" t="s">
        <v>16</v>
      </c>
      <c r="C5197" s="958" t="s">
        <v>19</v>
      </c>
      <c r="D5197" s="959">
        <f>D5194/C5194-1</f>
        <v>0.4672400000000001</v>
      </c>
      <c r="E5197" s="959">
        <f t="shared" si="197"/>
        <v>0.12285651972410783</v>
      </c>
      <c r="F5197" s="959">
        <f t="shared" si="197"/>
        <v>-1</v>
      </c>
    </row>
    <row r="5198" spans="2:6" ht="13.5" thickBot="1" x14ac:dyDescent="0.25">
      <c r="B5198" s="828" t="s">
        <v>17</v>
      </c>
      <c r="C5198" s="958" t="s">
        <v>19</v>
      </c>
      <c r="D5198" s="959">
        <f>D5195/C5195-1</f>
        <v>0.4672400000000001</v>
      </c>
      <c r="E5198" s="959">
        <f t="shared" si="197"/>
        <v>0.12285651972410783</v>
      </c>
      <c r="F5198" s="959" t="e">
        <f t="shared" si="197"/>
        <v>#DIV/0!</v>
      </c>
    </row>
    <row r="5199" spans="2:6" ht="13.5" thickBot="1" x14ac:dyDescent="0.25">
      <c r="B5199" s="1247" t="s">
        <v>2384</v>
      </c>
      <c r="C5199" s="1248"/>
      <c r="D5199" s="1248"/>
      <c r="E5199" s="1248"/>
      <c r="F5199" s="1249"/>
    </row>
    <row r="5200" spans="2:6" x14ac:dyDescent="0.2">
      <c r="B5200" s="1236"/>
      <c r="C5200" s="836">
        <v>2019</v>
      </c>
      <c r="D5200" s="836">
        <v>2020</v>
      </c>
      <c r="E5200" s="836">
        <v>2021</v>
      </c>
      <c r="F5200" s="836">
        <v>2022</v>
      </c>
    </row>
    <row r="5201" spans="2:6" ht="13.5" thickBot="1" x14ac:dyDescent="0.25">
      <c r="B5201" s="1237"/>
      <c r="C5201" s="837" t="s">
        <v>5</v>
      </c>
      <c r="D5201" s="837" t="s">
        <v>6</v>
      </c>
      <c r="E5201" s="837" t="s">
        <v>6</v>
      </c>
      <c r="F5201" s="837" t="s">
        <v>6</v>
      </c>
    </row>
    <row r="5202" spans="2:6" ht="13.5" thickBot="1" x14ac:dyDescent="0.25">
      <c r="B5202" s="843" t="s">
        <v>59</v>
      </c>
      <c r="C5202" s="960"/>
      <c r="D5202" s="960"/>
      <c r="E5202" s="960"/>
      <c r="F5202" s="960"/>
    </row>
    <row r="5203" spans="2:6" ht="13.5" thickBot="1" x14ac:dyDescent="0.25">
      <c r="B5203" s="845" t="s">
        <v>28</v>
      </c>
      <c r="C5203" s="960"/>
      <c r="D5203" s="960"/>
      <c r="E5203" s="960"/>
      <c r="F5203" s="960"/>
    </row>
    <row r="5204" spans="2:6" ht="13.5" thickBot="1" x14ac:dyDescent="0.25">
      <c r="B5204" s="845" t="s">
        <v>60</v>
      </c>
      <c r="C5204" s="960"/>
      <c r="D5204" s="960"/>
      <c r="E5204" s="960"/>
      <c r="F5204" s="960"/>
    </row>
    <row r="5205" spans="2:6" ht="13.5" thickBot="1" x14ac:dyDescent="0.25">
      <c r="B5205" s="845" t="s">
        <v>42</v>
      </c>
      <c r="C5205" s="960"/>
      <c r="D5205" s="960"/>
      <c r="E5205" s="960"/>
      <c r="F5205" s="960"/>
    </row>
    <row r="5206" spans="2:6" ht="13.5" thickBot="1" x14ac:dyDescent="0.25">
      <c r="B5206" s="845" t="s">
        <v>43</v>
      </c>
      <c r="C5206" s="960"/>
      <c r="D5206" s="960"/>
      <c r="E5206" s="960"/>
      <c r="F5206" s="960"/>
    </row>
    <row r="5207" spans="2:6" ht="13.5" thickBot="1" x14ac:dyDescent="0.25">
      <c r="B5207" s="843" t="s">
        <v>61</v>
      </c>
      <c r="C5207" s="960">
        <f>SUM(C5208:C5211)</f>
        <v>200000</v>
      </c>
      <c r="D5207" s="960">
        <f>SUM(D5208:D5211)</f>
        <v>293448</v>
      </c>
      <c r="E5207" s="960">
        <f>SUM(E5208:E5211)</f>
        <v>329500</v>
      </c>
      <c r="F5207" s="960">
        <f>SUM(F5208:F5211)</f>
        <v>0</v>
      </c>
    </row>
    <row r="5208" spans="2:6" ht="13.5" thickBot="1" x14ac:dyDescent="0.25">
      <c r="B5208" s="845" t="s">
        <v>28</v>
      </c>
      <c r="C5208" s="960"/>
      <c r="D5208" s="960"/>
      <c r="E5208" s="960"/>
      <c r="F5208" s="960"/>
    </row>
    <row r="5209" spans="2:6" ht="13.5" thickBot="1" x14ac:dyDescent="0.25">
      <c r="B5209" s="845" t="s">
        <v>60</v>
      </c>
      <c r="C5209" s="960"/>
      <c r="D5209" s="960"/>
      <c r="E5209" s="960"/>
      <c r="F5209" s="960"/>
    </row>
    <row r="5210" spans="2:6" ht="13.5" thickBot="1" x14ac:dyDescent="0.25">
      <c r="B5210" s="845" t="s">
        <v>42</v>
      </c>
      <c r="C5210" s="960"/>
      <c r="D5210" s="960"/>
      <c r="E5210" s="960"/>
      <c r="F5210" s="960"/>
    </row>
    <row r="5211" spans="2:6" ht="13.5" thickBot="1" x14ac:dyDescent="0.25">
      <c r="B5211" s="845" t="s">
        <v>43</v>
      </c>
      <c r="C5211" s="960">
        <v>200000</v>
      </c>
      <c r="D5211" s="957">
        <v>293448</v>
      </c>
      <c r="E5211" s="957">
        <v>329500</v>
      </c>
      <c r="F5211" s="957"/>
    </row>
    <row r="5212" spans="2:6" ht="13.5" thickBot="1" x14ac:dyDescent="0.25">
      <c r="B5212" s="923" t="s">
        <v>668</v>
      </c>
      <c r="C5212" s="961">
        <f>C5211+C5202</f>
        <v>200000</v>
      </c>
      <c r="D5212" s="962">
        <f>D5211+D5202</f>
        <v>293448</v>
      </c>
      <c r="E5212" s="962">
        <f>E5211+E5202</f>
        <v>329500</v>
      </c>
      <c r="F5212" s="962">
        <f>F5211+F5202</f>
        <v>0</v>
      </c>
    </row>
    <row r="5213" spans="2:6" ht="13.5" thickBot="1" x14ac:dyDescent="0.25">
      <c r="B5213" s="954" t="s">
        <v>978</v>
      </c>
      <c r="C5213" s="1346" t="s">
        <v>2385</v>
      </c>
      <c r="D5213" s="1351"/>
      <c r="E5213" s="1351"/>
      <c r="F5213" s="1352"/>
    </row>
    <row r="5214" spans="2:6" ht="13.5" thickBot="1" x14ac:dyDescent="0.25">
      <c r="B5214" s="835" t="s">
        <v>801</v>
      </c>
      <c r="C5214" s="1250" t="s">
        <v>2386</v>
      </c>
      <c r="D5214" s="1238"/>
      <c r="E5214" s="1238"/>
      <c r="F5214" s="1260"/>
    </row>
    <row r="5215" spans="2:6" ht="13.5" thickBot="1" x14ac:dyDescent="0.25">
      <c r="B5215" s="828" t="s">
        <v>9</v>
      </c>
      <c r="C5215" s="1230" t="s">
        <v>2387</v>
      </c>
      <c r="D5215" s="1231"/>
      <c r="E5215" s="1231"/>
      <c r="F5215" s="1232"/>
    </row>
    <row r="5216" spans="2:6" ht="13.5" thickBot="1" x14ac:dyDescent="0.25">
      <c r="B5216" s="828" t="s">
        <v>13</v>
      </c>
      <c r="C5216" s="1244" t="s">
        <v>1773</v>
      </c>
      <c r="D5216" s="1245"/>
      <c r="E5216" s="1245"/>
      <c r="F5216" s="1246"/>
    </row>
    <row r="5217" spans="2:6" x14ac:dyDescent="0.2">
      <c r="B5217" s="1236"/>
      <c r="C5217" s="836">
        <v>2019</v>
      </c>
      <c r="D5217" s="836">
        <v>2020</v>
      </c>
      <c r="E5217" s="836">
        <v>2021</v>
      </c>
      <c r="F5217" s="836">
        <v>2022</v>
      </c>
    </row>
    <row r="5218" spans="2:6" ht="13.5" thickBot="1" x14ac:dyDescent="0.25">
      <c r="B5218" s="1237"/>
      <c r="C5218" s="837" t="s">
        <v>5</v>
      </c>
      <c r="D5218" s="837" t="s">
        <v>6</v>
      </c>
      <c r="E5218" s="837" t="s">
        <v>6</v>
      </c>
      <c r="F5218" s="837" t="s">
        <v>6</v>
      </c>
    </row>
    <row r="5219" spans="2:6" ht="13.5" thickBot="1" x14ac:dyDescent="0.25">
      <c r="B5219" s="828" t="s">
        <v>8</v>
      </c>
      <c r="C5219" s="955">
        <v>1</v>
      </c>
      <c r="D5219" s="955">
        <v>1</v>
      </c>
      <c r="E5219" s="955">
        <v>1</v>
      </c>
      <c r="F5219" s="955">
        <v>0</v>
      </c>
    </row>
    <row r="5220" spans="2:6" ht="13.5" thickBot="1" x14ac:dyDescent="0.25">
      <c r="B5220" s="828" t="s">
        <v>14</v>
      </c>
      <c r="C5220" s="957">
        <v>50973</v>
      </c>
      <c r="D5220" s="957">
        <v>63965</v>
      </c>
      <c r="E5220" s="957">
        <v>9544</v>
      </c>
      <c r="F5220" s="957"/>
    </row>
    <row r="5221" spans="2:6" ht="13.5" thickBot="1" x14ac:dyDescent="0.25">
      <c r="B5221" s="828" t="s">
        <v>20</v>
      </c>
      <c r="C5221" s="957">
        <f>C5220/C5219</f>
        <v>50973</v>
      </c>
      <c r="D5221" s="957">
        <f>D5220/D5219</f>
        <v>63965</v>
      </c>
      <c r="E5221" s="957">
        <f>E5220/E5219</f>
        <v>9544</v>
      </c>
      <c r="F5221" s="957" t="e">
        <f>F5220/F5219</f>
        <v>#DIV/0!</v>
      </c>
    </row>
    <row r="5222" spans="2:6" ht="13.5" thickBot="1" x14ac:dyDescent="0.25">
      <c r="B5222" s="828" t="s">
        <v>15</v>
      </c>
      <c r="C5222" s="958" t="s">
        <v>19</v>
      </c>
      <c r="D5222" s="959">
        <f>D5219/C5219-1</f>
        <v>0</v>
      </c>
      <c r="E5222" s="959">
        <f t="shared" ref="E5222:F5224" si="198">E5219/D5219-1</f>
        <v>0</v>
      </c>
      <c r="F5222" s="959">
        <f t="shared" si="198"/>
        <v>-1</v>
      </c>
    </row>
    <row r="5223" spans="2:6" ht="13.5" thickBot="1" x14ac:dyDescent="0.25">
      <c r="B5223" s="828" t="s">
        <v>16</v>
      </c>
      <c r="C5223" s="958" t="s">
        <v>19</v>
      </c>
      <c r="D5223" s="959">
        <f>D5220/C5220-1</f>
        <v>0.2548800345280835</v>
      </c>
      <c r="E5223" s="959">
        <f t="shared" si="198"/>
        <v>-0.85079340264206982</v>
      </c>
      <c r="F5223" s="959">
        <f t="shared" si="198"/>
        <v>-1</v>
      </c>
    </row>
    <row r="5224" spans="2:6" ht="13.5" thickBot="1" x14ac:dyDescent="0.25">
      <c r="B5224" s="828" t="s">
        <v>17</v>
      </c>
      <c r="C5224" s="958" t="s">
        <v>19</v>
      </c>
      <c r="D5224" s="959">
        <f>D5221/C5221-1</f>
        <v>0.2548800345280835</v>
      </c>
      <c r="E5224" s="959">
        <f t="shared" si="198"/>
        <v>-0.85079340264206982</v>
      </c>
      <c r="F5224" s="959" t="e">
        <f t="shared" si="198"/>
        <v>#DIV/0!</v>
      </c>
    </row>
    <row r="5225" spans="2:6" ht="13.5" thickBot="1" x14ac:dyDescent="0.25">
      <c r="B5225" s="1247" t="s">
        <v>2388</v>
      </c>
      <c r="C5225" s="1248"/>
      <c r="D5225" s="1248"/>
      <c r="E5225" s="1248"/>
      <c r="F5225" s="1249"/>
    </row>
    <row r="5226" spans="2:6" x14ac:dyDescent="0.2">
      <c r="B5226" s="1236"/>
      <c r="C5226" s="836">
        <v>2019</v>
      </c>
      <c r="D5226" s="836">
        <v>2020</v>
      </c>
      <c r="E5226" s="836">
        <v>2021</v>
      </c>
      <c r="F5226" s="836">
        <v>2022</v>
      </c>
    </row>
    <row r="5227" spans="2:6" ht="13.5" thickBot="1" x14ac:dyDescent="0.25">
      <c r="B5227" s="1237"/>
      <c r="C5227" s="837" t="s">
        <v>5</v>
      </c>
      <c r="D5227" s="837" t="s">
        <v>6</v>
      </c>
      <c r="E5227" s="837" t="s">
        <v>6</v>
      </c>
      <c r="F5227" s="837" t="s">
        <v>6</v>
      </c>
    </row>
    <row r="5228" spans="2:6" ht="13.5" thickBot="1" x14ac:dyDescent="0.25">
      <c r="B5228" s="843" t="s">
        <v>59</v>
      </c>
      <c r="C5228" s="960"/>
      <c r="D5228" s="960"/>
      <c r="E5228" s="960"/>
      <c r="F5228" s="960"/>
    </row>
    <row r="5229" spans="2:6" ht="13.5" thickBot="1" x14ac:dyDescent="0.25">
      <c r="B5229" s="845" t="s">
        <v>28</v>
      </c>
      <c r="C5229" s="960"/>
      <c r="D5229" s="960"/>
      <c r="E5229" s="960"/>
      <c r="F5229" s="960"/>
    </row>
    <row r="5230" spans="2:6" ht="13.5" thickBot="1" x14ac:dyDescent="0.25">
      <c r="B5230" s="845" t="s">
        <v>60</v>
      </c>
      <c r="C5230" s="960"/>
      <c r="D5230" s="960"/>
      <c r="E5230" s="960"/>
      <c r="F5230" s="960"/>
    </row>
    <row r="5231" spans="2:6" ht="13.5" thickBot="1" x14ac:dyDescent="0.25">
      <c r="B5231" s="845" t="s">
        <v>42</v>
      </c>
      <c r="C5231" s="960"/>
      <c r="D5231" s="960"/>
      <c r="E5231" s="960"/>
      <c r="F5231" s="960"/>
    </row>
    <row r="5232" spans="2:6" ht="13.5" thickBot="1" x14ac:dyDescent="0.25">
      <c r="B5232" s="845" t="s">
        <v>43</v>
      </c>
      <c r="C5232" s="960"/>
      <c r="D5232" s="960"/>
      <c r="E5232" s="960"/>
      <c r="F5232" s="960"/>
    </row>
    <row r="5233" spans="2:6" ht="13.5" thickBot="1" x14ac:dyDescent="0.25">
      <c r="B5233" s="843" t="s">
        <v>61</v>
      </c>
      <c r="C5233" s="960">
        <f>SUM(C5234:C5237)</f>
        <v>50973</v>
      </c>
      <c r="D5233" s="960">
        <f>SUM(D5234:D5237)</f>
        <v>63965</v>
      </c>
      <c r="E5233" s="960">
        <f>SUM(E5234:E5237)</f>
        <v>9544</v>
      </c>
      <c r="F5233" s="960">
        <f>SUM(F5234:F5237)</f>
        <v>0</v>
      </c>
    </row>
    <row r="5234" spans="2:6" ht="13.5" thickBot="1" x14ac:dyDescent="0.25">
      <c r="B5234" s="845" t="s">
        <v>28</v>
      </c>
      <c r="C5234" s="960"/>
      <c r="D5234" s="960"/>
      <c r="E5234" s="960"/>
      <c r="F5234" s="960"/>
    </row>
    <row r="5235" spans="2:6" ht="13.5" thickBot="1" x14ac:dyDescent="0.25">
      <c r="B5235" s="845" t="s">
        <v>60</v>
      </c>
      <c r="C5235" s="960"/>
      <c r="D5235" s="960"/>
      <c r="E5235" s="960"/>
      <c r="F5235" s="960"/>
    </row>
    <row r="5236" spans="2:6" ht="13.5" thickBot="1" x14ac:dyDescent="0.25">
      <c r="B5236" s="845" t="s">
        <v>42</v>
      </c>
      <c r="C5236" s="960">
        <v>50973</v>
      </c>
      <c r="D5236" s="957">
        <v>63965</v>
      </c>
      <c r="E5236" s="957">
        <v>9544</v>
      </c>
      <c r="F5236" s="957"/>
    </row>
    <row r="5237" spans="2:6" ht="13.5" thickBot="1" x14ac:dyDescent="0.25">
      <c r="B5237" s="845" t="s">
        <v>43</v>
      </c>
      <c r="C5237" s="960"/>
      <c r="D5237" s="963"/>
      <c r="E5237" s="963"/>
      <c r="F5237" s="963"/>
    </row>
    <row r="5238" spans="2:6" ht="13.5" thickBot="1" x14ac:dyDescent="0.25">
      <c r="B5238" s="923" t="s">
        <v>802</v>
      </c>
      <c r="C5238" s="961">
        <f>C5236+C5228</f>
        <v>50973</v>
      </c>
      <c r="D5238" s="962">
        <f>D5236+D5228</f>
        <v>63965</v>
      </c>
      <c r="E5238" s="962">
        <f>E5236+E5228</f>
        <v>9544</v>
      </c>
      <c r="F5238" s="962">
        <f>F5236+F5228</f>
        <v>0</v>
      </c>
    </row>
    <row r="5239" spans="2:6" ht="13.5" thickBot="1" x14ac:dyDescent="0.25">
      <c r="B5239" s="954" t="s">
        <v>978</v>
      </c>
      <c r="C5239" s="1346" t="s">
        <v>2389</v>
      </c>
      <c r="D5239" s="1351"/>
      <c r="E5239" s="1351"/>
      <c r="F5239" s="1352"/>
    </row>
    <row r="5240" spans="2:6" ht="13.5" thickBot="1" x14ac:dyDescent="0.25">
      <c r="B5240" s="835" t="s">
        <v>1869</v>
      </c>
      <c r="C5240" s="1250" t="s">
        <v>2386</v>
      </c>
      <c r="D5240" s="1238"/>
      <c r="E5240" s="1238"/>
      <c r="F5240" s="1260"/>
    </row>
    <row r="5241" spans="2:6" ht="13.5" thickBot="1" x14ac:dyDescent="0.25">
      <c r="B5241" s="828" t="s">
        <v>9</v>
      </c>
      <c r="C5241" s="1230" t="s">
        <v>2387</v>
      </c>
      <c r="D5241" s="1231"/>
      <c r="E5241" s="1231"/>
      <c r="F5241" s="1232"/>
    </row>
    <row r="5242" spans="2:6" ht="13.5" thickBot="1" x14ac:dyDescent="0.25">
      <c r="B5242" s="828" t="s">
        <v>13</v>
      </c>
      <c r="C5242" s="1244" t="s">
        <v>1773</v>
      </c>
      <c r="D5242" s="1245"/>
      <c r="E5242" s="1245"/>
      <c r="F5242" s="1246"/>
    </row>
    <row r="5243" spans="2:6" x14ac:dyDescent="0.2">
      <c r="B5243" s="1236"/>
      <c r="C5243" s="836">
        <v>2019</v>
      </c>
      <c r="D5243" s="836">
        <v>2020</v>
      </c>
      <c r="E5243" s="836">
        <v>2021</v>
      </c>
      <c r="F5243" s="836">
        <v>2022</v>
      </c>
    </row>
    <row r="5244" spans="2:6" ht="13.5" thickBot="1" x14ac:dyDescent="0.25">
      <c r="B5244" s="1237"/>
      <c r="C5244" s="837" t="s">
        <v>5</v>
      </c>
      <c r="D5244" s="837" t="s">
        <v>6</v>
      </c>
      <c r="E5244" s="837" t="s">
        <v>6</v>
      </c>
      <c r="F5244" s="837" t="s">
        <v>6</v>
      </c>
    </row>
    <row r="5245" spans="2:6" ht="13.5" thickBot="1" x14ac:dyDescent="0.25">
      <c r="B5245" s="828" t="s">
        <v>8</v>
      </c>
      <c r="C5245" s="955">
        <v>1</v>
      </c>
      <c r="D5245" s="955">
        <v>1</v>
      </c>
      <c r="E5245" s="955">
        <v>1</v>
      </c>
      <c r="F5245" s="955">
        <v>0</v>
      </c>
    </row>
    <row r="5246" spans="2:6" ht="13.5" thickBot="1" x14ac:dyDescent="0.25">
      <c r="B5246" s="828" t="s">
        <v>14</v>
      </c>
      <c r="C5246" s="957">
        <v>6593</v>
      </c>
      <c r="D5246" s="957">
        <v>12793</v>
      </c>
      <c r="E5246" s="957">
        <v>1991</v>
      </c>
      <c r="F5246" s="957"/>
    </row>
    <row r="5247" spans="2:6" ht="13.5" thickBot="1" x14ac:dyDescent="0.25">
      <c r="B5247" s="828" t="s">
        <v>20</v>
      </c>
      <c r="C5247" s="957">
        <f>C5246/C5245</f>
        <v>6593</v>
      </c>
      <c r="D5247" s="957">
        <f>D5246/D5245</f>
        <v>12793</v>
      </c>
      <c r="E5247" s="957">
        <f>E5246/E5245</f>
        <v>1991</v>
      </c>
      <c r="F5247" s="957" t="e">
        <f>F5246/F5245</f>
        <v>#DIV/0!</v>
      </c>
    </row>
    <row r="5248" spans="2:6" ht="13.5" thickBot="1" x14ac:dyDescent="0.25">
      <c r="B5248" s="828" t="s">
        <v>15</v>
      </c>
      <c r="C5248" s="958" t="s">
        <v>19</v>
      </c>
      <c r="D5248" s="959">
        <f>D5245/C5245-1</f>
        <v>0</v>
      </c>
      <c r="E5248" s="959">
        <f t="shared" ref="E5248:F5250" si="199">E5245/D5245-1</f>
        <v>0</v>
      </c>
      <c r="F5248" s="959">
        <f t="shared" si="199"/>
        <v>-1</v>
      </c>
    </row>
    <row r="5249" spans="2:6" ht="13.5" thickBot="1" x14ac:dyDescent="0.25">
      <c r="B5249" s="828" t="s">
        <v>16</v>
      </c>
      <c r="C5249" s="958" t="s">
        <v>19</v>
      </c>
      <c r="D5249" s="959">
        <f>D5246/C5246-1</f>
        <v>0.94039132413165483</v>
      </c>
      <c r="E5249" s="959">
        <f t="shared" si="199"/>
        <v>-0.84436801375752368</v>
      </c>
      <c r="F5249" s="959">
        <f t="shared" si="199"/>
        <v>-1</v>
      </c>
    </row>
    <row r="5250" spans="2:6" ht="13.5" thickBot="1" x14ac:dyDescent="0.25">
      <c r="B5250" s="828" t="s">
        <v>17</v>
      </c>
      <c r="C5250" s="958" t="s">
        <v>19</v>
      </c>
      <c r="D5250" s="959">
        <f>D5247/C5247-1</f>
        <v>0.94039132413165483</v>
      </c>
      <c r="E5250" s="959">
        <f t="shared" si="199"/>
        <v>-0.84436801375752368</v>
      </c>
      <c r="F5250" s="959" t="e">
        <f t="shared" si="199"/>
        <v>#DIV/0!</v>
      </c>
    </row>
    <row r="5251" spans="2:6" ht="13.5" thickBot="1" x14ac:dyDescent="0.25">
      <c r="B5251" s="1247" t="s">
        <v>2390</v>
      </c>
      <c r="C5251" s="1248"/>
      <c r="D5251" s="1248"/>
      <c r="E5251" s="1248"/>
      <c r="F5251" s="1249"/>
    </row>
    <row r="5252" spans="2:6" x14ac:dyDescent="0.2">
      <c r="B5252" s="1236"/>
      <c r="C5252" s="836">
        <v>2019</v>
      </c>
      <c r="D5252" s="836">
        <v>2020</v>
      </c>
      <c r="E5252" s="836">
        <v>2021</v>
      </c>
      <c r="F5252" s="836">
        <v>2022</v>
      </c>
    </row>
    <row r="5253" spans="2:6" ht="13.5" thickBot="1" x14ac:dyDescent="0.25">
      <c r="B5253" s="1237"/>
      <c r="C5253" s="837" t="s">
        <v>5</v>
      </c>
      <c r="D5253" s="837" t="s">
        <v>6</v>
      </c>
      <c r="E5253" s="837" t="s">
        <v>6</v>
      </c>
      <c r="F5253" s="837" t="s">
        <v>6</v>
      </c>
    </row>
    <row r="5254" spans="2:6" ht="13.5" thickBot="1" x14ac:dyDescent="0.25">
      <c r="B5254" s="843" t="s">
        <v>59</v>
      </c>
      <c r="C5254" s="960"/>
      <c r="D5254" s="960"/>
      <c r="E5254" s="960"/>
      <c r="F5254" s="960"/>
    </row>
    <row r="5255" spans="2:6" ht="13.5" thickBot="1" x14ac:dyDescent="0.25">
      <c r="B5255" s="845" t="s">
        <v>28</v>
      </c>
      <c r="C5255" s="960"/>
      <c r="D5255" s="960"/>
      <c r="E5255" s="960"/>
      <c r="F5255" s="960"/>
    </row>
    <row r="5256" spans="2:6" ht="13.5" thickBot="1" x14ac:dyDescent="0.25">
      <c r="B5256" s="845" t="s">
        <v>60</v>
      </c>
      <c r="C5256" s="960"/>
      <c r="D5256" s="960"/>
      <c r="E5256" s="960"/>
      <c r="F5256" s="960"/>
    </row>
    <row r="5257" spans="2:6" ht="13.5" thickBot="1" x14ac:dyDescent="0.25">
      <c r="B5257" s="845" t="s">
        <v>42</v>
      </c>
      <c r="C5257" s="960"/>
      <c r="D5257" s="960"/>
      <c r="E5257" s="960"/>
      <c r="F5257" s="960"/>
    </row>
    <row r="5258" spans="2:6" ht="13.5" thickBot="1" x14ac:dyDescent="0.25">
      <c r="B5258" s="845" t="s">
        <v>43</v>
      </c>
      <c r="C5258" s="960"/>
      <c r="D5258" s="960"/>
      <c r="E5258" s="960"/>
      <c r="F5258" s="960"/>
    </row>
    <row r="5259" spans="2:6" ht="13.5" thickBot="1" x14ac:dyDescent="0.25">
      <c r="B5259" s="843" t="s">
        <v>61</v>
      </c>
      <c r="C5259" s="960">
        <f>SUM(C5260:C5263)</f>
        <v>6593</v>
      </c>
      <c r="D5259" s="960">
        <f>SUM(D5260:D5263)</f>
        <v>12793</v>
      </c>
      <c r="E5259" s="960">
        <f>SUM(E5260:E5263)</f>
        <v>1991</v>
      </c>
      <c r="F5259" s="960">
        <f>SUM(F5260:F5263)</f>
        <v>0</v>
      </c>
    </row>
    <row r="5260" spans="2:6" ht="13.5" thickBot="1" x14ac:dyDescent="0.25">
      <c r="B5260" s="845" t="s">
        <v>28</v>
      </c>
      <c r="C5260" s="960"/>
      <c r="D5260" s="960"/>
      <c r="E5260" s="960"/>
      <c r="F5260" s="960"/>
    </row>
    <row r="5261" spans="2:6" ht="13.5" thickBot="1" x14ac:dyDescent="0.25">
      <c r="B5261" s="845" t="s">
        <v>60</v>
      </c>
      <c r="C5261" s="960"/>
      <c r="D5261" s="960"/>
      <c r="E5261" s="960"/>
      <c r="F5261" s="960"/>
    </row>
    <row r="5262" spans="2:6" ht="13.5" thickBot="1" x14ac:dyDescent="0.25">
      <c r="B5262" s="845" t="s">
        <v>42</v>
      </c>
      <c r="C5262" s="960"/>
      <c r="D5262" s="960"/>
      <c r="E5262" s="960"/>
      <c r="F5262" s="960"/>
    </row>
    <row r="5263" spans="2:6" ht="13.5" thickBot="1" x14ac:dyDescent="0.25">
      <c r="B5263" s="845" t="s">
        <v>43</v>
      </c>
      <c r="C5263" s="962">
        <v>6593</v>
      </c>
      <c r="D5263" s="957">
        <v>12793</v>
      </c>
      <c r="E5263" s="957">
        <v>1991</v>
      </c>
      <c r="F5263" s="957"/>
    </row>
    <row r="5264" spans="2:6" ht="13.5" thickBot="1" x14ac:dyDescent="0.25">
      <c r="B5264" s="923" t="s">
        <v>1872</v>
      </c>
      <c r="C5264" s="961">
        <f>C5263+C5254</f>
        <v>6593</v>
      </c>
      <c r="D5264" s="962">
        <f>D5263+D5254</f>
        <v>12793</v>
      </c>
      <c r="E5264" s="962">
        <f>E5263+E5254</f>
        <v>1991</v>
      </c>
      <c r="F5264" s="962">
        <f>F5263+F5254</f>
        <v>0</v>
      </c>
    </row>
    <row r="5265" spans="2:6" ht="13.5" thickBot="1" x14ac:dyDescent="0.25">
      <c r="B5265" s="954" t="s">
        <v>978</v>
      </c>
      <c r="C5265" s="1346" t="s">
        <v>2391</v>
      </c>
      <c r="D5265" s="1351"/>
      <c r="E5265" s="1351"/>
      <c r="F5265" s="1352"/>
    </row>
    <row r="5266" spans="2:6" ht="13.5" thickBot="1" x14ac:dyDescent="0.25">
      <c r="B5266" s="835" t="s">
        <v>1873</v>
      </c>
      <c r="C5266" s="1347" t="s">
        <v>2380</v>
      </c>
      <c r="D5266" s="1239"/>
      <c r="E5266" s="1239"/>
      <c r="F5266" s="1240"/>
    </row>
    <row r="5267" spans="2:6" ht="13.5" thickBot="1" x14ac:dyDescent="0.25">
      <c r="B5267" s="828" t="s">
        <v>9</v>
      </c>
      <c r="C5267" s="1230" t="s">
        <v>2392</v>
      </c>
      <c r="D5267" s="1231"/>
      <c r="E5267" s="1231"/>
      <c r="F5267" s="1232"/>
    </row>
    <row r="5268" spans="2:6" ht="13.5" thickBot="1" x14ac:dyDescent="0.25">
      <c r="B5268" s="828" t="s">
        <v>13</v>
      </c>
      <c r="C5268" s="1244" t="s">
        <v>1645</v>
      </c>
      <c r="D5268" s="1245"/>
      <c r="E5268" s="1245"/>
      <c r="F5268" s="1246"/>
    </row>
    <row r="5269" spans="2:6" x14ac:dyDescent="0.2">
      <c r="B5269" s="1236"/>
      <c r="C5269" s="836">
        <v>2019</v>
      </c>
      <c r="D5269" s="836">
        <v>2020</v>
      </c>
      <c r="E5269" s="836">
        <v>2021</v>
      </c>
      <c r="F5269" s="836">
        <v>2022</v>
      </c>
    </row>
    <row r="5270" spans="2:6" ht="13.5" thickBot="1" x14ac:dyDescent="0.25">
      <c r="B5270" s="1237"/>
      <c r="C5270" s="837" t="s">
        <v>5</v>
      </c>
      <c r="D5270" s="837" t="s">
        <v>6</v>
      </c>
      <c r="E5270" s="837" t="s">
        <v>6</v>
      </c>
      <c r="F5270" s="837" t="s">
        <v>6</v>
      </c>
    </row>
    <row r="5271" spans="2:6" ht="13.5" thickBot="1" x14ac:dyDescent="0.25">
      <c r="B5271" s="828" t="s">
        <v>8</v>
      </c>
      <c r="C5271" s="955">
        <v>3.24</v>
      </c>
      <c r="D5271" s="955">
        <v>8.43</v>
      </c>
      <c r="E5271" s="955">
        <v>9.73</v>
      </c>
      <c r="F5271" s="955">
        <v>4.38</v>
      </c>
    </row>
    <row r="5272" spans="2:6" ht="13.5" thickBot="1" x14ac:dyDescent="0.25">
      <c r="B5272" s="828" t="s">
        <v>14</v>
      </c>
      <c r="C5272" s="957">
        <v>500000</v>
      </c>
      <c r="D5272" s="957">
        <v>1300000</v>
      </c>
      <c r="E5272" s="957">
        <v>1500000</v>
      </c>
      <c r="F5272" s="957">
        <v>675000</v>
      </c>
    </row>
    <row r="5273" spans="2:6" ht="13.5" thickBot="1" x14ac:dyDescent="0.25">
      <c r="B5273" s="828" t="s">
        <v>20</v>
      </c>
      <c r="C5273" s="957">
        <f>C5272/C5271</f>
        <v>154320.98765432098</v>
      </c>
      <c r="D5273" s="957">
        <f>D5272/D5271</f>
        <v>154211.1506524318</v>
      </c>
      <c r="E5273" s="957">
        <f>E5272/E5271</f>
        <v>154162.38437821172</v>
      </c>
      <c r="F5273" s="957">
        <f>F5272/F5271</f>
        <v>154109.5890410959</v>
      </c>
    </row>
    <row r="5274" spans="2:6" ht="13.5" thickBot="1" x14ac:dyDescent="0.25">
      <c r="B5274" s="828" t="s">
        <v>15</v>
      </c>
      <c r="C5274" s="958" t="s">
        <v>19</v>
      </c>
      <c r="D5274" s="959">
        <f>D5271/C5271-1</f>
        <v>1.6018518518518516</v>
      </c>
      <c r="E5274" s="959">
        <f t="shared" ref="E5274:F5276" si="200">E5271/D5271-1</f>
        <v>0.15421115065243196</v>
      </c>
      <c r="F5274" s="959">
        <f t="shared" si="200"/>
        <v>-0.54984583761562189</v>
      </c>
    </row>
    <row r="5275" spans="2:6" ht="13.5" thickBot="1" x14ac:dyDescent="0.25">
      <c r="B5275" s="828" t="s">
        <v>16</v>
      </c>
      <c r="C5275" s="958" t="s">
        <v>19</v>
      </c>
      <c r="D5275" s="959">
        <f>D5272/C5272-1</f>
        <v>1.6</v>
      </c>
      <c r="E5275" s="959">
        <f t="shared" si="200"/>
        <v>0.15384615384615374</v>
      </c>
      <c r="F5275" s="959">
        <f t="shared" si="200"/>
        <v>-0.55000000000000004</v>
      </c>
    </row>
    <row r="5276" spans="2:6" ht="13.5" thickBot="1" x14ac:dyDescent="0.25">
      <c r="B5276" s="828" t="s">
        <v>17</v>
      </c>
      <c r="C5276" s="958" t="s">
        <v>19</v>
      </c>
      <c r="D5276" s="959">
        <f>D5273/C5273-1</f>
        <v>-7.1174377224192398E-4</v>
      </c>
      <c r="E5276" s="959">
        <f t="shared" si="200"/>
        <v>-3.1623053205787066E-4</v>
      </c>
      <c r="F5276" s="959">
        <f t="shared" si="200"/>
        <v>-3.4246575342467001E-4</v>
      </c>
    </row>
    <row r="5277" spans="2:6" ht="13.5" thickBot="1" x14ac:dyDescent="0.25">
      <c r="B5277" s="1247" t="s">
        <v>2393</v>
      </c>
      <c r="C5277" s="1248"/>
      <c r="D5277" s="1248"/>
      <c r="E5277" s="1248"/>
      <c r="F5277" s="1249"/>
    </row>
    <row r="5278" spans="2:6" x14ac:dyDescent="0.2">
      <c r="B5278" s="1236"/>
      <c r="C5278" s="836">
        <v>2019</v>
      </c>
      <c r="D5278" s="836">
        <v>2020</v>
      </c>
      <c r="E5278" s="836">
        <v>2021</v>
      </c>
      <c r="F5278" s="836">
        <v>2022</v>
      </c>
    </row>
    <row r="5279" spans="2:6" ht="13.5" thickBot="1" x14ac:dyDescent="0.25">
      <c r="B5279" s="1237"/>
      <c r="C5279" s="837" t="s">
        <v>5</v>
      </c>
      <c r="D5279" s="837" t="s">
        <v>6</v>
      </c>
      <c r="E5279" s="837" t="s">
        <v>6</v>
      </c>
      <c r="F5279" s="837" t="s">
        <v>6</v>
      </c>
    </row>
    <row r="5280" spans="2:6" ht="13.5" thickBot="1" x14ac:dyDescent="0.25">
      <c r="B5280" s="843" t="s">
        <v>59</v>
      </c>
      <c r="C5280" s="960"/>
      <c r="D5280" s="960"/>
      <c r="E5280" s="960"/>
      <c r="F5280" s="960"/>
    </row>
    <row r="5281" spans="2:6" ht="13.5" thickBot="1" x14ac:dyDescent="0.25">
      <c r="B5281" s="845" t="s">
        <v>28</v>
      </c>
      <c r="C5281" s="960"/>
      <c r="D5281" s="960"/>
      <c r="E5281" s="960"/>
      <c r="F5281" s="960"/>
    </row>
    <row r="5282" spans="2:6" ht="13.5" thickBot="1" x14ac:dyDescent="0.25">
      <c r="B5282" s="845" t="s">
        <v>60</v>
      </c>
      <c r="C5282" s="960"/>
      <c r="D5282" s="960"/>
      <c r="E5282" s="960"/>
      <c r="F5282" s="960"/>
    </row>
    <row r="5283" spans="2:6" ht="13.5" thickBot="1" x14ac:dyDescent="0.25">
      <c r="B5283" s="845" t="s">
        <v>42</v>
      </c>
      <c r="C5283" s="960"/>
      <c r="D5283" s="960"/>
      <c r="E5283" s="960"/>
      <c r="F5283" s="960"/>
    </row>
    <row r="5284" spans="2:6" ht="13.5" thickBot="1" x14ac:dyDescent="0.25">
      <c r="B5284" s="845" t="s">
        <v>43</v>
      </c>
      <c r="C5284" s="960"/>
      <c r="D5284" s="960"/>
      <c r="E5284" s="960"/>
      <c r="F5284" s="960"/>
    </row>
    <row r="5285" spans="2:6" ht="13.5" thickBot="1" x14ac:dyDescent="0.25">
      <c r="B5285" s="843" t="s">
        <v>61</v>
      </c>
      <c r="C5285" s="960">
        <f>SUM(C5286:C5289)</f>
        <v>500000</v>
      </c>
      <c r="D5285" s="960">
        <f>SUM(D5286:D5289)</f>
        <v>1300000</v>
      </c>
      <c r="E5285" s="960">
        <f>SUM(E5286:E5289)</f>
        <v>1500000</v>
      </c>
      <c r="F5285" s="960">
        <f>SUM(F5286:F5289)</f>
        <v>675000</v>
      </c>
    </row>
    <row r="5286" spans="2:6" ht="13.5" thickBot="1" x14ac:dyDescent="0.25">
      <c r="B5286" s="845" t="s">
        <v>28</v>
      </c>
      <c r="C5286" s="960"/>
      <c r="D5286" s="964"/>
      <c r="E5286" s="964"/>
      <c r="F5286" s="964"/>
    </row>
    <row r="5287" spans="2:6" ht="13.5" thickBot="1" x14ac:dyDescent="0.25">
      <c r="B5287" s="845" t="s">
        <v>60</v>
      </c>
      <c r="C5287" s="960">
        <v>500000</v>
      </c>
      <c r="D5287" s="965">
        <v>1300000</v>
      </c>
      <c r="E5287" s="965">
        <v>1500000</v>
      </c>
      <c r="F5287" s="965">
        <v>675000</v>
      </c>
    </row>
    <row r="5288" spans="2:6" ht="13.5" thickBot="1" x14ac:dyDescent="0.25">
      <c r="B5288" s="845" t="s">
        <v>42</v>
      </c>
      <c r="C5288" s="960"/>
      <c r="D5288" s="963"/>
      <c r="E5288" s="963"/>
      <c r="F5288" s="963"/>
    </row>
    <row r="5289" spans="2:6" ht="13.5" thickBot="1" x14ac:dyDescent="0.25">
      <c r="B5289" s="845" t="s">
        <v>43</v>
      </c>
      <c r="C5289" s="960"/>
      <c r="D5289" s="963"/>
      <c r="E5289" s="963"/>
      <c r="F5289" s="963"/>
    </row>
    <row r="5290" spans="2:6" ht="13.5" thickBot="1" x14ac:dyDescent="0.25">
      <c r="B5290" s="923" t="s">
        <v>1876</v>
      </c>
      <c r="C5290" s="961">
        <f>C5287+C5280</f>
        <v>500000</v>
      </c>
      <c r="D5290" s="962">
        <f>D5287+D5280</f>
        <v>1300000</v>
      </c>
      <c r="E5290" s="962">
        <f>E5287+E5280</f>
        <v>1500000</v>
      </c>
      <c r="F5290" s="962">
        <f>F5287+F5280</f>
        <v>675000</v>
      </c>
    </row>
    <row r="5291" spans="2:6" ht="13.5" thickBot="1" x14ac:dyDescent="0.25">
      <c r="B5291" s="954" t="s">
        <v>978</v>
      </c>
      <c r="C5291" s="1346" t="s">
        <v>2394</v>
      </c>
      <c r="D5291" s="1351"/>
      <c r="E5291" s="1351"/>
      <c r="F5291" s="1352"/>
    </row>
    <row r="5292" spans="2:6" ht="13.5" thickBot="1" x14ac:dyDescent="0.25">
      <c r="B5292" s="835" t="s">
        <v>1877</v>
      </c>
      <c r="C5292" s="1347" t="s">
        <v>2380</v>
      </c>
      <c r="D5292" s="1239"/>
      <c r="E5292" s="1239"/>
      <c r="F5292" s="1240"/>
    </row>
    <row r="5293" spans="2:6" ht="13.5" thickBot="1" x14ac:dyDescent="0.25">
      <c r="B5293" s="828" t="s">
        <v>9</v>
      </c>
      <c r="C5293" s="1230" t="s">
        <v>2392</v>
      </c>
      <c r="D5293" s="1231"/>
      <c r="E5293" s="1231"/>
      <c r="F5293" s="1232"/>
    </row>
    <row r="5294" spans="2:6" ht="13.5" thickBot="1" x14ac:dyDescent="0.25">
      <c r="B5294" s="828" t="s">
        <v>13</v>
      </c>
      <c r="C5294" s="1244" t="s">
        <v>1773</v>
      </c>
      <c r="D5294" s="1245"/>
      <c r="E5294" s="1245"/>
      <c r="F5294" s="1246"/>
    </row>
    <row r="5295" spans="2:6" x14ac:dyDescent="0.2">
      <c r="B5295" s="1236"/>
      <c r="C5295" s="836">
        <v>2019</v>
      </c>
      <c r="D5295" s="836">
        <v>2020</v>
      </c>
      <c r="E5295" s="836">
        <v>2021</v>
      </c>
      <c r="F5295" s="836">
        <v>2022</v>
      </c>
    </row>
    <row r="5296" spans="2:6" ht="13.5" thickBot="1" x14ac:dyDescent="0.25">
      <c r="B5296" s="1237"/>
      <c r="C5296" s="837" t="s">
        <v>5</v>
      </c>
      <c r="D5296" s="837" t="s">
        <v>6</v>
      </c>
      <c r="E5296" s="837" t="s">
        <v>6</v>
      </c>
      <c r="F5296" s="837" t="s">
        <v>6</v>
      </c>
    </row>
    <row r="5297" spans="2:6" ht="13.5" thickBot="1" x14ac:dyDescent="0.25">
      <c r="B5297" s="828" t="s">
        <v>8</v>
      </c>
      <c r="C5297" s="955">
        <v>1</v>
      </c>
      <c r="D5297" s="955">
        <v>1</v>
      </c>
      <c r="E5297" s="955">
        <v>1</v>
      </c>
      <c r="F5297" s="955">
        <v>1</v>
      </c>
    </row>
    <row r="5298" spans="2:6" ht="13.5" thickBot="1" x14ac:dyDescent="0.25">
      <c r="B5298" s="828" t="s">
        <v>14</v>
      </c>
      <c r="C5298" s="957">
        <v>195000</v>
      </c>
      <c r="D5298" s="957">
        <v>220000</v>
      </c>
      <c r="E5298" s="957">
        <v>390000</v>
      </c>
      <c r="F5298" s="957">
        <v>85000</v>
      </c>
    </row>
    <row r="5299" spans="2:6" ht="13.5" thickBot="1" x14ac:dyDescent="0.25">
      <c r="B5299" s="828" t="s">
        <v>20</v>
      </c>
      <c r="C5299" s="957">
        <f>C5298/C5297</f>
        <v>195000</v>
      </c>
      <c r="D5299" s="957">
        <f>D5298/D5297</f>
        <v>220000</v>
      </c>
      <c r="E5299" s="957">
        <f>E5298/E5297</f>
        <v>390000</v>
      </c>
      <c r="F5299" s="957">
        <f>F5298/F5297</f>
        <v>85000</v>
      </c>
    </row>
    <row r="5300" spans="2:6" ht="13.5" thickBot="1" x14ac:dyDescent="0.25">
      <c r="B5300" s="828" t="s">
        <v>15</v>
      </c>
      <c r="C5300" s="958" t="s">
        <v>19</v>
      </c>
      <c r="D5300" s="959">
        <f>D5297/C5297-1</f>
        <v>0</v>
      </c>
      <c r="E5300" s="959">
        <f t="shared" ref="E5300:F5302" si="201">E5297/D5297-1</f>
        <v>0</v>
      </c>
      <c r="F5300" s="959">
        <f t="shared" si="201"/>
        <v>0</v>
      </c>
    </row>
    <row r="5301" spans="2:6" ht="13.5" thickBot="1" x14ac:dyDescent="0.25">
      <c r="B5301" s="828" t="s">
        <v>16</v>
      </c>
      <c r="C5301" s="958" t="s">
        <v>19</v>
      </c>
      <c r="D5301" s="959">
        <f>D5298/C5298-1</f>
        <v>0.12820512820512819</v>
      </c>
      <c r="E5301" s="959">
        <f t="shared" si="201"/>
        <v>0.77272727272727271</v>
      </c>
      <c r="F5301" s="959">
        <f t="shared" si="201"/>
        <v>-0.78205128205128205</v>
      </c>
    </row>
    <row r="5302" spans="2:6" ht="13.5" thickBot="1" x14ac:dyDescent="0.25">
      <c r="B5302" s="828" t="s">
        <v>17</v>
      </c>
      <c r="C5302" s="958" t="s">
        <v>19</v>
      </c>
      <c r="D5302" s="959">
        <f>D5299/C5299-1</f>
        <v>0.12820512820512819</v>
      </c>
      <c r="E5302" s="959">
        <f t="shared" si="201"/>
        <v>0.77272727272727271</v>
      </c>
      <c r="F5302" s="959">
        <f t="shared" si="201"/>
        <v>-0.78205128205128205</v>
      </c>
    </row>
    <row r="5303" spans="2:6" ht="13.5" thickBot="1" x14ac:dyDescent="0.25">
      <c r="B5303" s="1247" t="s">
        <v>2395</v>
      </c>
      <c r="C5303" s="1248"/>
      <c r="D5303" s="1248"/>
      <c r="E5303" s="1248"/>
      <c r="F5303" s="1249"/>
    </row>
    <row r="5304" spans="2:6" x14ac:dyDescent="0.2">
      <c r="B5304" s="1236"/>
      <c r="C5304" s="836">
        <v>2019</v>
      </c>
      <c r="D5304" s="836">
        <v>2020</v>
      </c>
      <c r="E5304" s="836">
        <v>2021</v>
      </c>
      <c r="F5304" s="836">
        <v>2022</v>
      </c>
    </row>
    <row r="5305" spans="2:6" ht="13.5" thickBot="1" x14ac:dyDescent="0.25">
      <c r="B5305" s="1237"/>
      <c r="C5305" s="837" t="s">
        <v>5</v>
      </c>
      <c r="D5305" s="837" t="s">
        <v>6</v>
      </c>
      <c r="E5305" s="837" t="s">
        <v>6</v>
      </c>
      <c r="F5305" s="837" t="s">
        <v>6</v>
      </c>
    </row>
    <row r="5306" spans="2:6" ht="13.5" thickBot="1" x14ac:dyDescent="0.25">
      <c r="B5306" s="843" t="s">
        <v>59</v>
      </c>
      <c r="C5306" s="960"/>
      <c r="D5306" s="960"/>
      <c r="E5306" s="960"/>
      <c r="F5306" s="960"/>
    </row>
    <row r="5307" spans="2:6" ht="13.5" thickBot="1" x14ac:dyDescent="0.25">
      <c r="B5307" s="845" t="s">
        <v>28</v>
      </c>
      <c r="C5307" s="960"/>
      <c r="D5307" s="960"/>
      <c r="E5307" s="960"/>
      <c r="F5307" s="960"/>
    </row>
    <row r="5308" spans="2:6" ht="13.5" thickBot="1" x14ac:dyDescent="0.25">
      <c r="B5308" s="845" t="s">
        <v>60</v>
      </c>
      <c r="C5308" s="960"/>
      <c r="D5308" s="960"/>
      <c r="E5308" s="960"/>
      <c r="F5308" s="960"/>
    </row>
    <row r="5309" spans="2:6" ht="13.5" thickBot="1" x14ac:dyDescent="0.25">
      <c r="B5309" s="845" t="s">
        <v>42</v>
      </c>
      <c r="C5309" s="960"/>
      <c r="D5309" s="960"/>
      <c r="E5309" s="960"/>
      <c r="F5309" s="960"/>
    </row>
    <row r="5310" spans="2:6" ht="13.5" thickBot="1" x14ac:dyDescent="0.25">
      <c r="B5310" s="845" t="s">
        <v>43</v>
      </c>
      <c r="C5310" s="960"/>
      <c r="D5310" s="960"/>
      <c r="E5310" s="960"/>
      <c r="F5310" s="960"/>
    </row>
    <row r="5311" spans="2:6" ht="13.5" thickBot="1" x14ac:dyDescent="0.25">
      <c r="B5311" s="843" t="s">
        <v>61</v>
      </c>
      <c r="C5311" s="960">
        <f>SUM(C5312:C5315)</f>
        <v>195000</v>
      </c>
      <c r="D5311" s="960">
        <f>SUM(D5312:D5315)</f>
        <v>220000</v>
      </c>
      <c r="E5311" s="960">
        <f>SUM(E5312:E5315)</f>
        <v>390000</v>
      </c>
      <c r="F5311" s="960">
        <f>SUM(F5312:F5315)</f>
        <v>85000</v>
      </c>
    </row>
    <row r="5312" spans="2:6" ht="13.5" thickBot="1" x14ac:dyDescent="0.25">
      <c r="B5312" s="845" t="s">
        <v>28</v>
      </c>
      <c r="C5312" s="960"/>
      <c r="D5312" s="960"/>
      <c r="E5312" s="960"/>
      <c r="F5312" s="960"/>
    </row>
    <row r="5313" spans="2:6" ht="13.5" thickBot="1" x14ac:dyDescent="0.25">
      <c r="B5313" s="845" t="s">
        <v>60</v>
      </c>
      <c r="C5313" s="960"/>
      <c r="D5313" s="960"/>
      <c r="E5313" s="960"/>
      <c r="F5313" s="960"/>
    </row>
    <row r="5314" spans="2:6" ht="13.5" thickBot="1" x14ac:dyDescent="0.25">
      <c r="B5314" s="845" t="s">
        <v>42</v>
      </c>
      <c r="C5314" s="960"/>
      <c r="D5314" s="960"/>
      <c r="E5314" s="960"/>
      <c r="F5314" s="960"/>
    </row>
    <row r="5315" spans="2:6" ht="13.5" thickBot="1" x14ac:dyDescent="0.25">
      <c r="B5315" s="845" t="s">
        <v>43</v>
      </c>
      <c r="C5315" s="960">
        <v>195000</v>
      </c>
      <c r="D5315" s="957">
        <v>220000</v>
      </c>
      <c r="E5315" s="957">
        <v>390000</v>
      </c>
      <c r="F5315" s="957">
        <v>85000</v>
      </c>
    </row>
    <row r="5316" spans="2:6" ht="13.5" thickBot="1" x14ac:dyDescent="0.25">
      <c r="B5316" s="923" t="s">
        <v>1882</v>
      </c>
      <c r="C5316" s="961">
        <f>C5315+C5306</f>
        <v>195000</v>
      </c>
      <c r="D5316" s="962">
        <f>D5315+D5306</f>
        <v>220000</v>
      </c>
      <c r="E5316" s="962">
        <f>E5315+E5306</f>
        <v>390000</v>
      </c>
      <c r="F5316" s="962">
        <f>F5315+F5306</f>
        <v>85000</v>
      </c>
    </row>
    <row r="5317" spans="2:6" ht="13.5" thickBot="1" x14ac:dyDescent="0.25">
      <c r="B5317" s="954" t="s">
        <v>978</v>
      </c>
      <c r="C5317" s="1346" t="s">
        <v>2396</v>
      </c>
      <c r="D5317" s="1351"/>
      <c r="E5317" s="1351"/>
      <c r="F5317" s="1352"/>
    </row>
    <row r="5318" spans="2:6" ht="13.5" thickBot="1" x14ac:dyDescent="0.25">
      <c r="B5318" s="835" t="s">
        <v>1883</v>
      </c>
      <c r="C5318" s="1347" t="s">
        <v>2380</v>
      </c>
      <c r="D5318" s="1239"/>
      <c r="E5318" s="1239"/>
      <c r="F5318" s="1240"/>
    </row>
    <row r="5319" spans="2:6" ht="13.5" thickBot="1" x14ac:dyDescent="0.25">
      <c r="B5319" s="828" t="s">
        <v>9</v>
      </c>
      <c r="C5319" s="1230" t="s">
        <v>2392</v>
      </c>
      <c r="D5319" s="1231"/>
      <c r="E5319" s="1231"/>
      <c r="F5319" s="1232"/>
    </row>
    <row r="5320" spans="2:6" ht="13.5" thickBot="1" x14ac:dyDescent="0.25">
      <c r="B5320" s="828" t="s">
        <v>13</v>
      </c>
      <c r="C5320" s="1244" t="s">
        <v>1773</v>
      </c>
      <c r="D5320" s="1245"/>
      <c r="E5320" s="1245"/>
      <c r="F5320" s="1246"/>
    </row>
    <row r="5321" spans="2:6" x14ac:dyDescent="0.2">
      <c r="B5321" s="1236"/>
      <c r="C5321" s="836">
        <v>2019</v>
      </c>
      <c r="D5321" s="836">
        <v>2020</v>
      </c>
      <c r="E5321" s="836">
        <v>2021</v>
      </c>
      <c r="F5321" s="836">
        <v>2022</v>
      </c>
    </row>
    <row r="5322" spans="2:6" ht="13.5" thickBot="1" x14ac:dyDescent="0.25">
      <c r="B5322" s="1237"/>
      <c r="C5322" s="837" t="s">
        <v>5</v>
      </c>
      <c r="D5322" s="837" t="s">
        <v>6</v>
      </c>
      <c r="E5322" s="837" t="s">
        <v>6</v>
      </c>
      <c r="F5322" s="837" t="s">
        <v>6</v>
      </c>
    </row>
    <row r="5323" spans="2:6" ht="13.5" thickBot="1" x14ac:dyDescent="0.25">
      <c r="B5323" s="828" t="s">
        <v>8</v>
      </c>
      <c r="C5323" s="955">
        <v>1</v>
      </c>
      <c r="D5323" s="955">
        <v>1</v>
      </c>
      <c r="E5323" s="955">
        <v>1</v>
      </c>
      <c r="F5323" s="955">
        <v>0</v>
      </c>
    </row>
    <row r="5324" spans="2:6" ht="13.5" thickBot="1" x14ac:dyDescent="0.25">
      <c r="B5324" s="828" t="s">
        <v>14</v>
      </c>
      <c r="C5324" s="957">
        <v>5000</v>
      </c>
      <c r="D5324" s="957">
        <v>5000</v>
      </c>
      <c r="E5324" s="957">
        <v>5000</v>
      </c>
      <c r="F5324" s="957"/>
    </row>
    <row r="5325" spans="2:6" ht="13.5" thickBot="1" x14ac:dyDescent="0.25">
      <c r="B5325" s="828" t="s">
        <v>20</v>
      </c>
      <c r="C5325" s="957">
        <f>C5324/C5323</f>
        <v>5000</v>
      </c>
      <c r="D5325" s="957">
        <f>D5324/D5323</f>
        <v>5000</v>
      </c>
      <c r="E5325" s="957">
        <f>E5324/E5323</f>
        <v>5000</v>
      </c>
      <c r="F5325" s="957" t="e">
        <f>F5324/F5323</f>
        <v>#DIV/0!</v>
      </c>
    </row>
    <row r="5326" spans="2:6" ht="13.5" thickBot="1" x14ac:dyDescent="0.25">
      <c r="B5326" s="828" t="s">
        <v>15</v>
      </c>
      <c r="C5326" s="958" t="s">
        <v>19</v>
      </c>
      <c r="D5326" s="959">
        <f>D5323/C5323-1</f>
        <v>0</v>
      </c>
      <c r="E5326" s="959">
        <f t="shared" ref="E5326:F5328" si="202">E5323/D5323-1</f>
        <v>0</v>
      </c>
      <c r="F5326" s="959">
        <f t="shared" si="202"/>
        <v>-1</v>
      </c>
    </row>
    <row r="5327" spans="2:6" ht="13.5" thickBot="1" x14ac:dyDescent="0.25">
      <c r="B5327" s="828" t="s">
        <v>16</v>
      </c>
      <c r="C5327" s="958" t="s">
        <v>19</v>
      </c>
      <c r="D5327" s="959">
        <f>D5324/C5324-1</f>
        <v>0</v>
      </c>
      <c r="E5327" s="959">
        <f t="shared" si="202"/>
        <v>0</v>
      </c>
      <c r="F5327" s="959">
        <f t="shared" si="202"/>
        <v>-1</v>
      </c>
    </row>
    <row r="5328" spans="2:6" ht="13.5" thickBot="1" x14ac:dyDescent="0.25">
      <c r="B5328" s="828" t="s">
        <v>17</v>
      </c>
      <c r="C5328" s="958" t="s">
        <v>19</v>
      </c>
      <c r="D5328" s="959">
        <f>D5325/C5325-1</f>
        <v>0</v>
      </c>
      <c r="E5328" s="959">
        <f t="shared" si="202"/>
        <v>0</v>
      </c>
      <c r="F5328" s="959" t="e">
        <f t="shared" si="202"/>
        <v>#DIV/0!</v>
      </c>
    </row>
    <row r="5329" spans="2:6" ht="13.5" thickBot="1" x14ac:dyDescent="0.25">
      <c r="B5329" s="1247" t="s">
        <v>2397</v>
      </c>
      <c r="C5329" s="1248"/>
      <c r="D5329" s="1248"/>
      <c r="E5329" s="1248"/>
      <c r="F5329" s="1249"/>
    </row>
    <row r="5330" spans="2:6" x14ac:dyDescent="0.2">
      <c r="B5330" s="1236"/>
      <c r="C5330" s="836">
        <v>2019</v>
      </c>
      <c r="D5330" s="836">
        <v>2020</v>
      </c>
      <c r="E5330" s="836">
        <v>2021</v>
      </c>
      <c r="F5330" s="836">
        <v>2022</v>
      </c>
    </row>
    <row r="5331" spans="2:6" ht="13.5" thickBot="1" x14ac:dyDescent="0.25">
      <c r="B5331" s="1237"/>
      <c r="C5331" s="837" t="s">
        <v>5</v>
      </c>
      <c r="D5331" s="837" t="s">
        <v>6</v>
      </c>
      <c r="E5331" s="837" t="s">
        <v>6</v>
      </c>
      <c r="F5331" s="837" t="s">
        <v>6</v>
      </c>
    </row>
    <row r="5332" spans="2:6" ht="13.5" thickBot="1" x14ac:dyDescent="0.25">
      <c r="B5332" s="843" t="s">
        <v>59</v>
      </c>
      <c r="C5332" s="960"/>
      <c r="D5332" s="960"/>
      <c r="E5332" s="960"/>
      <c r="F5332" s="960"/>
    </row>
    <row r="5333" spans="2:6" ht="13.5" thickBot="1" x14ac:dyDescent="0.25">
      <c r="B5333" s="845" t="s">
        <v>28</v>
      </c>
      <c r="C5333" s="960"/>
      <c r="D5333" s="960"/>
      <c r="E5333" s="960"/>
      <c r="F5333" s="960"/>
    </row>
    <row r="5334" spans="2:6" ht="13.5" thickBot="1" x14ac:dyDescent="0.25">
      <c r="B5334" s="845" t="s">
        <v>60</v>
      </c>
      <c r="C5334" s="960"/>
      <c r="D5334" s="960"/>
      <c r="E5334" s="960"/>
      <c r="F5334" s="960"/>
    </row>
    <row r="5335" spans="2:6" ht="13.5" thickBot="1" x14ac:dyDescent="0.25">
      <c r="B5335" s="845" t="s">
        <v>42</v>
      </c>
      <c r="C5335" s="960"/>
      <c r="D5335" s="960"/>
      <c r="E5335" s="960"/>
      <c r="F5335" s="960"/>
    </row>
    <row r="5336" spans="2:6" ht="13.5" thickBot="1" x14ac:dyDescent="0.25">
      <c r="B5336" s="845" t="s">
        <v>43</v>
      </c>
      <c r="C5336" s="960"/>
      <c r="D5336" s="960"/>
      <c r="E5336" s="960"/>
      <c r="F5336" s="960"/>
    </row>
    <row r="5337" spans="2:6" ht="13.5" thickBot="1" x14ac:dyDescent="0.25">
      <c r="B5337" s="843" t="s">
        <v>61</v>
      </c>
      <c r="C5337" s="960">
        <f>SUM(C5338:C5341)</f>
        <v>5000</v>
      </c>
      <c r="D5337" s="960">
        <f>SUM(D5338:D5341)</f>
        <v>5000</v>
      </c>
      <c r="E5337" s="960">
        <f>SUM(E5338:E5341)</f>
        <v>5000</v>
      </c>
      <c r="F5337" s="960">
        <f>SUM(F5338:F5341)</f>
        <v>0</v>
      </c>
    </row>
    <row r="5338" spans="2:6" ht="13.5" thickBot="1" x14ac:dyDescent="0.25">
      <c r="B5338" s="845" t="s">
        <v>28</v>
      </c>
      <c r="C5338" s="960"/>
      <c r="D5338" s="960"/>
      <c r="E5338" s="960"/>
      <c r="F5338" s="960"/>
    </row>
    <row r="5339" spans="2:6" ht="13.5" thickBot="1" x14ac:dyDescent="0.25">
      <c r="B5339" s="845" t="s">
        <v>60</v>
      </c>
      <c r="C5339" s="960"/>
      <c r="D5339" s="960"/>
      <c r="E5339" s="960"/>
      <c r="F5339" s="960"/>
    </row>
    <row r="5340" spans="2:6" ht="13.5" thickBot="1" x14ac:dyDescent="0.25">
      <c r="B5340" s="845" t="s">
        <v>42</v>
      </c>
      <c r="C5340" s="960"/>
      <c r="D5340" s="960"/>
      <c r="E5340" s="960"/>
      <c r="F5340" s="960"/>
    </row>
    <row r="5341" spans="2:6" ht="13.5" thickBot="1" x14ac:dyDescent="0.25">
      <c r="B5341" s="845" t="s">
        <v>43</v>
      </c>
      <c r="C5341" s="960">
        <v>5000</v>
      </c>
      <c r="D5341" s="960">
        <v>5000</v>
      </c>
      <c r="E5341" s="960">
        <v>5000</v>
      </c>
      <c r="F5341" s="960"/>
    </row>
    <row r="5342" spans="2:6" ht="13.5" thickBot="1" x14ac:dyDescent="0.25">
      <c r="B5342" s="923" t="s">
        <v>1888</v>
      </c>
      <c r="C5342" s="961">
        <f>C5341+C5332</f>
        <v>5000</v>
      </c>
      <c r="D5342" s="962">
        <f>D5341+D5332</f>
        <v>5000</v>
      </c>
      <c r="E5342" s="962">
        <f>E5341+E5332</f>
        <v>5000</v>
      </c>
      <c r="F5342" s="962">
        <f>F5341+F5332</f>
        <v>0</v>
      </c>
    </row>
    <row r="5343" spans="2:6" ht="13.5" thickBot="1" x14ac:dyDescent="0.25">
      <c r="B5343" s="954" t="s">
        <v>978</v>
      </c>
      <c r="C5343" s="1346" t="s">
        <v>2398</v>
      </c>
      <c r="D5343" s="1351"/>
      <c r="E5343" s="1351"/>
      <c r="F5343" s="1352"/>
    </row>
    <row r="5344" spans="2:6" ht="13.5" thickBot="1" x14ac:dyDescent="0.25">
      <c r="B5344" s="835" t="s">
        <v>1889</v>
      </c>
      <c r="C5344" s="1250" t="s">
        <v>2386</v>
      </c>
      <c r="D5344" s="1238"/>
      <c r="E5344" s="1238"/>
      <c r="F5344" s="1260"/>
    </row>
    <row r="5345" spans="2:6" ht="13.5" thickBot="1" x14ac:dyDescent="0.25">
      <c r="B5345" s="828" t="s">
        <v>9</v>
      </c>
      <c r="C5345" s="1230" t="s">
        <v>2399</v>
      </c>
      <c r="D5345" s="1231"/>
      <c r="E5345" s="1231"/>
      <c r="F5345" s="1232"/>
    </row>
    <row r="5346" spans="2:6" ht="13.5" thickBot="1" x14ac:dyDescent="0.25">
      <c r="B5346" s="828" t="s">
        <v>13</v>
      </c>
      <c r="C5346" s="1244" t="s">
        <v>1773</v>
      </c>
      <c r="D5346" s="1245"/>
      <c r="E5346" s="1245"/>
      <c r="F5346" s="1246"/>
    </row>
    <row r="5347" spans="2:6" x14ac:dyDescent="0.2">
      <c r="B5347" s="1236"/>
      <c r="C5347" s="966">
        <v>2019</v>
      </c>
      <c r="D5347" s="966">
        <v>2020</v>
      </c>
      <c r="E5347" s="966">
        <v>2021</v>
      </c>
      <c r="F5347" s="966">
        <v>2022</v>
      </c>
    </row>
    <row r="5348" spans="2:6" ht="13.5" thickBot="1" x14ac:dyDescent="0.25">
      <c r="B5348" s="1237"/>
      <c r="C5348" s="967" t="s">
        <v>5</v>
      </c>
      <c r="D5348" s="967" t="s">
        <v>6</v>
      </c>
      <c r="E5348" s="967" t="s">
        <v>6</v>
      </c>
      <c r="F5348" s="967" t="s">
        <v>6</v>
      </c>
    </row>
    <row r="5349" spans="2:6" ht="13.5" thickBot="1" x14ac:dyDescent="0.25">
      <c r="B5349" s="828" t="s">
        <v>8</v>
      </c>
      <c r="C5349" s="955">
        <v>1</v>
      </c>
      <c r="D5349" s="955">
        <v>1</v>
      </c>
      <c r="E5349" s="955">
        <v>1</v>
      </c>
      <c r="F5349" s="955">
        <v>1</v>
      </c>
    </row>
    <row r="5350" spans="2:6" ht="13.5" thickBot="1" x14ac:dyDescent="0.25">
      <c r="B5350" s="828" t="s">
        <v>14</v>
      </c>
      <c r="C5350" s="957">
        <v>74130</v>
      </c>
      <c r="D5350" s="957">
        <v>70000</v>
      </c>
      <c r="E5350" s="957">
        <v>23000</v>
      </c>
      <c r="F5350" s="957">
        <v>2500</v>
      </c>
    </row>
    <row r="5351" spans="2:6" ht="13.5" thickBot="1" x14ac:dyDescent="0.25">
      <c r="B5351" s="828" t="s">
        <v>20</v>
      </c>
      <c r="C5351" s="957">
        <f>C5350/C5349</f>
        <v>74130</v>
      </c>
      <c r="D5351" s="957">
        <f>D5350/D5349</f>
        <v>70000</v>
      </c>
      <c r="E5351" s="957">
        <f>E5350/E5349</f>
        <v>23000</v>
      </c>
      <c r="F5351" s="957">
        <f>F5350/F5349</f>
        <v>2500</v>
      </c>
    </row>
    <row r="5352" spans="2:6" ht="13.5" thickBot="1" x14ac:dyDescent="0.25">
      <c r="B5352" s="828" t="s">
        <v>15</v>
      </c>
      <c r="C5352" s="958" t="s">
        <v>19</v>
      </c>
      <c r="D5352" s="959">
        <f>D5349/C5349-1</f>
        <v>0</v>
      </c>
      <c r="E5352" s="959">
        <f t="shared" ref="E5352:F5354" si="203">E5349/D5349-1</f>
        <v>0</v>
      </c>
      <c r="F5352" s="959">
        <f t="shared" si="203"/>
        <v>0</v>
      </c>
    </row>
    <row r="5353" spans="2:6" ht="13.5" thickBot="1" x14ac:dyDescent="0.25">
      <c r="B5353" s="828" t="s">
        <v>16</v>
      </c>
      <c r="C5353" s="958" t="s">
        <v>19</v>
      </c>
      <c r="D5353" s="959">
        <f>D5350/C5350-1</f>
        <v>-5.5712936732766782E-2</v>
      </c>
      <c r="E5353" s="959">
        <f t="shared" si="203"/>
        <v>-0.67142857142857149</v>
      </c>
      <c r="F5353" s="959">
        <f t="shared" si="203"/>
        <v>-0.89130434782608692</v>
      </c>
    </row>
    <row r="5354" spans="2:6" ht="13.5" thickBot="1" x14ac:dyDescent="0.25">
      <c r="B5354" s="828" t="s">
        <v>17</v>
      </c>
      <c r="C5354" s="958" t="s">
        <v>19</v>
      </c>
      <c r="D5354" s="959">
        <f>D5351/C5351-1</f>
        <v>-5.5712936732766782E-2</v>
      </c>
      <c r="E5354" s="959">
        <f t="shared" si="203"/>
        <v>-0.67142857142857149</v>
      </c>
      <c r="F5354" s="959">
        <f t="shared" si="203"/>
        <v>-0.89130434782608692</v>
      </c>
    </row>
    <row r="5355" spans="2:6" ht="13.5" thickBot="1" x14ac:dyDescent="0.25">
      <c r="B5355" s="1247" t="s">
        <v>2400</v>
      </c>
      <c r="C5355" s="1248"/>
      <c r="D5355" s="1248"/>
      <c r="E5355" s="1248"/>
      <c r="F5355" s="1249"/>
    </row>
    <row r="5356" spans="2:6" x14ac:dyDescent="0.2">
      <c r="B5356" s="1236"/>
      <c r="C5356" s="836">
        <v>2019</v>
      </c>
      <c r="D5356" s="836">
        <v>2020</v>
      </c>
      <c r="E5356" s="836">
        <v>2021</v>
      </c>
      <c r="F5356" s="836">
        <v>2022</v>
      </c>
    </row>
    <row r="5357" spans="2:6" ht="13.5" thickBot="1" x14ac:dyDescent="0.25">
      <c r="B5357" s="1237"/>
      <c r="C5357" s="837" t="s">
        <v>5</v>
      </c>
      <c r="D5357" s="837" t="s">
        <v>6</v>
      </c>
      <c r="E5357" s="837" t="s">
        <v>6</v>
      </c>
      <c r="F5357" s="837" t="s">
        <v>6</v>
      </c>
    </row>
    <row r="5358" spans="2:6" ht="13.5" thickBot="1" x14ac:dyDescent="0.25">
      <c r="B5358" s="843" t="s">
        <v>59</v>
      </c>
      <c r="C5358" s="960"/>
      <c r="D5358" s="960"/>
      <c r="E5358" s="960"/>
      <c r="F5358" s="960"/>
    </row>
    <row r="5359" spans="2:6" ht="13.5" thickBot="1" x14ac:dyDescent="0.25">
      <c r="B5359" s="845" t="s">
        <v>28</v>
      </c>
      <c r="C5359" s="960"/>
      <c r="D5359" s="960"/>
      <c r="E5359" s="960"/>
      <c r="F5359" s="960"/>
    </row>
    <row r="5360" spans="2:6" ht="13.5" thickBot="1" x14ac:dyDescent="0.25">
      <c r="B5360" s="845" t="s">
        <v>60</v>
      </c>
      <c r="C5360" s="960"/>
      <c r="D5360" s="960"/>
      <c r="E5360" s="960"/>
      <c r="F5360" s="960"/>
    </row>
    <row r="5361" spans="2:6" ht="13.5" thickBot="1" x14ac:dyDescent="0.25">
      <c r="B5361" s="845" t="s">
        <v>42</v>
      </c>
      <c r="C5361" s="960"/>
      <c r="D5361" s="960"/>
      <c r="E5361" s="960"/>
      <c r="F5361" s="960"/>
    </row>
    <row r="5362" spans="2:6" ht="13.5" thickBot="1" x14ac:dyDescent="0.25">
      <c r="B5362" s="845" t="s">
        <v>43</v>
      </c>
      <c r="C5362" s="960"/>
      <c r="D5362" s="960"/>
      <c r="E5362" s="960"/>
      <c r="F5362" s="960"/>
    </row>
    <row r="5363" spans="2:6" ht="13.5" thickBot="1" x14ac:dyDescent="0.25">
      <c r="B5363" s="843" t="s">
        <v>61</v>
      </c>
      <c r="C5363" s="960">
        <f>SUM(C5364:C5367)</f>
        <v>74130</v>
      </c>
      <c r="D5363" s="960">
        <f>SUM(D5364:D5367)</f>
        <v>70000</v>
      </c>
      <c r="E5363" s="960">
        <f>SUM(E5364:E5367)</f>
        <v>23000</v>
      </c>
      <c r="F5363" s="960">
        <f>SUM(F5364:F5367)</f>
        <v>2500</v>
      </c>
    </row>
    <row r="5364" spans="2:6" ht="13.5" thickBot="1" x14ac:dyDescent="0.25">
      <c r="B5364" s="845" t="s">
        <v>28</v>
      </c>
      <c r="C5364" s="960"/>
      <c r="D5364" s="960"/>
      <c r="E5364" s="960"/>
      <c r="F5364" s="960"/>
    </row>
    <row r="5365" spans="2:6" ht="13.5" thickBot="1" x14ac:dyDescent="0.25">
      <c r="B5365" s="845" t="s">
        <v>60</v>
      </c>
      <c r="C5365" s="960">
        <v>74130</v>
      </c>
      <c r="D5365" s="957">
        <v>70000</v>
      </c>
      <c r="E5365" s="957">
        <v>23000</v>
      </c>
      <c r="F5365" s="957">
        <v>2500</v>
      </c>
    </row>
    <row r="5366" spans="2:6" ht="13.5" thickBot="1" x14ac:dyDescent="0.25">
      <c r="B5366" s="845" t="s">
        <v>42</v>
      </c>
      <c r="C5366" s="960"/>
      <c r="D5366" s="963"/>
      <c r="E5366" s="963"/>
      <c r="F5366" s="963"/>
    </row>
    <row r="5367" spans="2:6" ht="13.5" thickBot="1" x14ac:dyDescent="0.25">
      <c r="B5367" s="845" t="s">
        <v>43</v>
      </c>
      <c r="C5367" s="960"/>
      <c r="D5367" s="963"/>
      <c r="E5367" s="963"/>
      <c r="F5367" s="963"/>
    </row>
    <row r="5368" spans="2:6" ht="13.5" thickBot="1" x14ac:dyDescent="0.25">
      <c r="B5368" s="923" t="s">
        <v>1894</v>
      </c>
      <c r="C5368" s="961">
        <f>C5365+C5358</f>
        <v>74130</v>
      </c>
      <c r="D5368" s="962">
        <f>D5365+D5358</f>
        <v>70000</v>
      </c>
      <c r="E5368" s="962">
        <f>E5365+E5358</f>
        <v>23000</v>
      </c>
      <c r="F5368" s="962">
        <f>F5365+F5358</f>
        <v>2500</v>
      </c>
    </row>
    <row r="5369" spans="2:6" ht="13.5" thickBot="1" x14ac:dyDescent="0.25">
      <c r="B5369" s="954" t="s">
        <v>978</v>
      </c>
      <c r="C5369" s="1346" t="s">
        <v>2401</v>
      </c>
      <c r="D5369" s="1351"/>
      <c r="E5369" s="1351"/>
      <c r="F5369" s="1352"/>
    </row>
    <row r="5370" spans="2:6" ht="13.5" thickBot="1" x14ac:dyDescent="0.25">
      <c r="B5370" s="835" t="s">
        <v>1896</v>
      </c>
      <c r="C5370" s="1250" t="s">
        <v>2386</v>
      </c>
      <c r="D5370" s="1238"/>
      <c r="E5370" s="1238"/>
      <c r="F5370" s="1260"/>
    </row>
    <row r="5371" spans="2:6" ht="13.5" thickBot="1" x14ac:dyDescent="0.25">
      <c r="B5371" s="828" t="s">
        <v>9</v>
      </c>
      <c r="C5371" s="1230" t="s">
        <v>2399</v>
      </c>
      <c r="D5371" s="1231"/>
      <c r="E5371" s="1231"/>
      <c r="F5371" s="1232"/>
    </row>
    <row r="5372" spans="2:6" ht="13.5" thickBot="1" x14ac:dyDescent="0.25">
      <c r="B5372" s="828" t="s">
        <v>13</v>
      </c>
      <c r="C5372" s="1244" t="s">
        <v>1773</v>
      </c>
      <c r="D5372" s="1245"/>
      <c r="E5372" s="1245"/>
      <c r="F5372" s="1246"/>
    </row>
    <row r="5373" spans="2:6" x14ac:dyDescent="0.2">
      <c r="B5373" s="1236"/>
      <c r="C5373" s="836">
        <v>2019</v>
      </c>
      <c r="D5373" s="836">
        <v>2020</v>
      </c>
      <c r="E5373" s="836">
        <v>2021</v>
      </c>
      <c r="F5373" s="836">
        <v>2022</v>
      </c>
    </row>
    <row r="5374" spans="2:6" ht="13.5" thickBot="1" x14ac:dyDescent="0.25">
      <c r="B5374" s="1237"/>
      <c r="C5374" s="837" t="s">
        <v>5</v>
      </c>
      <c r="D5374" s="837" t="s">
        <v>6</v>
      </c>
      <c r="E5374" s="837" t="s">
        <v>6</v>
      </c>
      <c r="F5374" s="837" t="s">
        <v>6</v>
      </c>
    </row>
    <row r="5375" spans="2:6" ht="13.5" thickBot="1" x14ac:dyDescent="0.25">
      <c r="B5375" s="828" t="s">
        <v>8</v>
      </c>
      <c r="C5375" s="955">
        <v>1</v>
      </c>
      <c r="D5375" s="955">
        <v>1</v>
      </c>
      <c r="E5375" s="955">
        <v>1</v>
      </c>
      <c r="F5375" s="955">
        <v>1</v>
      </c>
    </row>
    <row r="5376" spans="2:6" ht="13.5" thickBot="1" x14ac:dyDescent="0.25">
      <c r="B5376" s="828" t="s">
        <v>14</v>
      </c>
      <c r="C5376" s="957">
        <v>22796</v>
      </c>
      <c r="D5376" s="957">
        <v>14000</v>
      </c>
      <c r="E5376" s="957">
        <v>4600</v>
      </c>
      <c r="F5376" s="957">
        <v>500</v>
      </c>
    </row>
    <row r="5377" spans="2:6" ht="13.5" thickBot="1" x14ac:dyDescent="0.25">
      <c r="B5377" s="828" t="s">
        <v>20</v>
      </c>
      <c r="C5377" s="957">
        <f>C5376/C5375</f>
        <v>22796</v>
      </c>
      <c r="D5377" s="957">
        <f>D5376/D5375</f>
        <v>14000</v>
      </c>
      <c r="E5377" s="957">
        <f>E5376/E5375</f>
        <v>4600</v>
      </c>
      <c r="F5377" s="957">
        <f>F5376/F5375</f>
        <v>500</v>
      </c>
    </row>
    <row r="5378" spans="2:6" ht="13.5" thickBot="1" x14ac:dyDescent="0.25">
      <c r="B5378" s="828" t="s">
        <v>15</v>
      </c>
      <c r="C5378" s="958" t="s">
        <v>19</v>
      </c>
      <c r="D5378" s="959">
        <f>D5375/C5375-1</f>
        <v>0</v>
      </c>
      <c r="E5378" s="959">
        <f t="shared" ref="E5378:F5380" si="204">E5375/D5375-1</f>
        <v>0</v>
      </c>
      <c r="F5378" s="959">
        <f t="shared" si="204"/>
        <v>0</v>
      </c>
    </row>
    <row r="5379" spans="2:6" ht="13.5" thickBot="1" x14ac:dyDescent="0.25">
      <c r="B5379" s="828" t="s">
        <v>16</v>
      </c>
      <c r="C5379" s="958" t="s">
        <v>19</v>
      </c>
      <c r="D5379" s="959">
        <f>D5376/C5376-1</f>
        <v>-0.38585716792419722</v>
      </c>
      <c r="E5379" s="959">
        <f t="shared" si="204"/>
        <v>-0.67142857142857149</v>
      </c>
      <c r="F5379" s="959">
        <f t="shared" si="204"/>
        <v>-0.89130434782608692</v>
      </c>
    </row>
    <row r="5380" spans="2:6" ht="13.5" thickBot="1" x14ac:dyDescent="0.25">
      <c r="B5380" s="828" t="s">
        <v>17</v>
      </c>
      <c r="C5380" s="958" t="s">
        <v>19</v>
      </c>
      <c r="D5380" s="959">
        <f>D5377/C5377-1</f>
        <v>-0.38585716792419722</v>
      </c>
      <c r="E5380" s="959">
        <f t="shared" si="204"/>
        <v>-0.67142857142857149</v>
      </c>
      <c r="F5380" s="959">
        <f t="shared" si="204"/>
        <v>-0.89130434782608692</v>
      </c>
    </row>
    <row r="5381" spans="2:6" ht="13.5" thickBot="1" x14ac:dyDescent="0.25">
      <c r="B5381" s="1247" t="s">
        <v>1901</v>
      </c>
      <c r="C5381" s="1248"/>
      <c r="D5381" s="1248"/>
      <c r="E5381" s="1248"/>
      <c r="F5381" s="1249"/>
    </row>
    <row r="5382" spans="2:6" x14ac:dyDescent="0.2">
      <c r="B5382" s="1236"/>
      <c r="C5382" s="836">
        <v>2019</v>
      </c>
      <c r="D5382" s="836">
        <v>2020</v>
      </c>
      <c r="E5382" s="836">
        <v>2021</v>
      </c>
      <c r="F5382" s="836">
        <v>2022</v>
      </c>
    </row>
    <row r="5383" spans="2:6" ht="13.5" thickBot="1" x14ac:dyDescent="0.25">
      <c r="B5383" s="1237"/>
      <c r="C5383" s="837" t="s">
        <v>5</v>
      </c>
      <c r="D5383" s="837" t="s">
        <v>6</v>
      </c>
      <c r="E5383" s="837" t="s">
        <v>6</v>
      </c>
      <c r="F5383" s="837" t="s">
        <v>6</v>
      </c>
    </row>
    <row r="5384" spans="2:6" ht="13.5" thickBot="1" x14ac:dyDescent="0.25">
      <c r="B5384" s="843" t="s">
        <v>59</v>
      </c>
      <c r="C5384" s="960"/>
      <c r="D5384" s="960"/>
      <c r="E5384" s="960"/>
      <c r="F5384" s="960"/>
    </row>
    <row r="5385" spans="2:6" ht="13.5" thickBot="1" x14ac:dyDescent="0.25">
      <c r="B5385" s="845" t="s">
        <v>28</v>
      </c>
      <c r="C5385" s="960"/>
      <c r="D5385" s="960"/>
      <c r="E5385" s="960"/>
      <c r="F5385" s="960"/>
    </row>
    <row r="5386" spans="2:6" ht="13.5" thickBot="1" x14ac:dyDescent="0.25">
      <c r="B5386" s="845" t="s">
        <v>60</v>
      </c>
      <c r="C5386" s="960"/>
      <c r="D5386" s="960"/>
      <c r="E5386" s="960"/>
      <c r="F5386" s="960"/>
    </row>
    <row r="5387" spans="2:6" ht="13.5" thickBot="1" x14ac:dyDescent="0.25">
      <c r="B5387" s="845" t="s">
        <v>42</v>
      </c>
      <c r="C5387" s="960"/>
      <c r="D5387" s="960"/>
      <c r="E5387" s="960"/>
      <c r="F5387" s="960"/>
    </row>
    <row r="5388" spans="2:6" ht="13.5" thickBot="1" x14ac:dyDescent="0.25">
      <c r="B5388" s="845" t="s">
        <v>43</v>
      </c>
      <c r="C5388" s="960"/>
      <c r="D5388" s="960"/>
      <c r="E5388" s="960"/>
      <c r="F5388" s="960"/>
    </row>
    <row r="5389" spans="2:6" ht="13.5" thickBot="1" x14ac:dyDescent="0.25">
      <c r="B5389" s="843" t="s">
        <v>61</v>
      </c>
      <c r="C5389" s="960">
        <f>SUM(C5390:C5393)</f>
        <v>22796</v>
      </c>
      <c r="D5389" s="960">
        <f>SUM(D5390:D5393)</f>
        <v>14000</v>
      </c>
      <c r="E5389" s="960">
        <f>SUM(E5390:E5393)</f>
        <v>4600</v>
      </c>
      <c r="F5389" s="960">
        <f>SUM(F5390:F5393)</f>
        <v>500</v>
      </c>
    </row>
    <row r="5390" spans="2:6" ht="13.5" thickBot="1" x14ac:dyDescent="0.25">
      <c r="B5390" s="845" t="s">
        <v>28</v>
      </c>
      <c r="C5390" s="960"/>
      <c r="D5390" s="960"/>
      <c r="E5390" s="960"/>
      <c r="F5390" s="960"/>
    </row>
    <row r="5391" spans="2:6" ht="13.5" thickBot="1" x14ac:dyDescent="0.25">
      <c r="B5391" s="845" t="s">
        <v>60</v>
      </c>
      <c r="C5391" s="960"/>
      <c r="D5391" s="960"/>
      <c r="E5391" s="960"/>
      <c r="F5391" s="960"/>
    </row>
    <row r="5392" spans="2:6" ht="13.5" thickBot="1" x14ac:dyDescent="0.25">
      <c r="B5392" s="845" t="s">
        <v>42</v>
      </c>
      <c r="C5392" s="960"/>
      <c r="D5392" s="960"/>
      <c r="E5392" s="960"/>
      <c r="F5392" s="960"/>
    </row>
    <row r="5393" spans="2:6" ht="13.5" thickBot="1" x14ac:dyDescent="0.25">
      <c r="B5393" s="845" t="s">
        <v>43</v>
      </c>
      <c r="C5393" s="960">
        <v>22796</v>
      </c>
      <c r="D5393" s="957">
        <v>14000</v>
      </c>
      <c r="E5393" s="957">
        <v>4600</v>
      </c>
      <c r="F5393" s="957">
        <v>500</v>
      </c>
    </row>
    <row r="5394" spans="2:6" ht="13.5" thickBot="1" x14ac:dyDescent="0.25">
      <c r="B5394" s="923" t="s">
        <v>1902</v>
      </c>
      <c r="C5394" s="961">
        <f>C5393+C5384</f>
        <v>22796</v>
      </c>
      <c r="D5394" s="962">
        <f>D5393+D5384</f>
        <v>14000</v>
      </c>
      <c r="E5394" s="962">
        <f>E5393+E5384</f>
        <v>4600</v>
      </c>
      <c r="F5394" s="962">
        <f>F5393+F5384</f>
        <v>500</v>
      </c>
    </row>
    <row r="5395" spans="2:6" ht="49.5" customHeight="1" thickBot="1" x14ac:dyDescent="0.25">
      <c r="B5395" s="954" t="s">
        <v>978</v>
      </c>
      <c r="C5395" s="1346" t="s">
        <v>2402</v>
      </c>
      <c r="D5395" s="1351"/>
      <c r="E5395" s="1351"/>
      <c r="F5395" s="1352"/>
    </row>
    <row r="5396" spans="2:6" ht="13.5" thickBot="1" x14ac:dyDescent="0.25">
      <c r="B5396" s="835" t="s">
        <v>1903</v>
      </c>
      <c r="C5396" s="1250" t="s">
        <v>2386</v>
      </c>
      <c r="D5396" s="1238"/>
      <c r="E5396" s="1238"/>
      <c r="F5396" s="1260"/>
    </row>
    <row r="5397" spans="2:6" ht="13.5" thickBot="1" x14ac:dyDescent="0.25">
      <c r="B5397" s="828" t="s">
        <v>9</v>
      </c>
      <c r="C5397" s="1230" t="s">
        <v>2399</v>
      </c>
      <c r="D5397" s="1231"/>
      <c r="E5397" s="1231"/>
      <c r="F5397" s="1232"/>
    </row>
    <row r="5398" spans="2:6" ht="13.5" thickBot="1" x14ac:dyDescent="0.25">
      <c r="B5398" s="828" t="s">
        <v>13</v>
      </c>
      <c r="C5398" s="1244" t="s">
        <v>1773</v>
      </c>
      <c r="D5398" s="1245"/>
      <c r="E5398" s="1245"/>
      <c r="F5398" s="1246"/>
    </row>
    <row r="5399" spans="2:6" x14ac:dyDescent="0.2">
      <c r="B5399" s="1236"/>
      <c r="C5399" s="836">
        <v>2019</v>
      </c>
      <c r="D5399" s="836">
        <v>2020</v>
      </c>
      <c r="E5399" s="836">
        <v>2021</v>
      </c>
      <c r="F5399" s="836">
        <v>2022</v>
      </c>
    </row>
    <row r="5400" spans="2:6" ht="13.5" thickBot="1" x14ac:dyDescent="0.25">
      <c r="B5400" s="1237"/>
      <c r="C5400" s="837" t="s">
        <v>5</v>
      </c>
      <c r="D5400" s="837" t="s">
        <v>6</v>
      </c>
      <c r="E5400" s="837" t="s">
        <v>6</v>
      </c>
      <c r="F5400" s="837" t="s">
        <v>6</v>
      </c>
    </row>
    <row r="5401" spans="2:6" ht="13.5" thickBot="1" x14ac:dyDescent="0.25">
      <c r="B5401" s="828" t="s">
        <v>8</v>
      </c>
      <c r="C5401" s="955">
        <v>1</v>
      </c>
      <c r="D5401" s="955">
        <v>0</v>
      </c>
      <c r="E5401" s="955">
        <v>0</v>
      </c>
      <c r="F5401" s="955">
        <v>0</v>
      </c>
    </row>
    <row r="5402" spans="2:6" ht="13.5" thickBot="1" x14ac:dyDescent="0.25">
      <c r="B5402" s="828" t="s">
        <v>14</v>
      </c>
      <c r="C5402" s="957">
        <v>266</v>
      </c>
      <c r="D5402" s="957"/>
      <c r="E5402" s="957"/>
      <c r="F5402" s="957"/>
    </row>
    <row r="5403" spans="2:6" ht="13.5" thickBot="1" x14ac:dyDescent="0.25">
      <c r="B5403" s="828" t="s">
        <v>20</v>
      </c>
      <c r="C5403" s="957">
        <f>C5402/C5401</f>
        <v>266</v>
      </c>
      <c r="D5403" s="957" t="e">
        <f>D5402/D5401</f>
        <v>#DIV/0!</v>
      </c>
      <c r="E5403" s="957" t="e">
        <f>E5402/E5401</f>
        <v>#DIV/0!</v>
      </c>
      <c r="F5403" s="957" t="e">
        <f>F5402/F5401</f>
        <v>#DIV/0!</v>
      </c>
    </row>
    <row r="5404" spans="2:6" ht="13.5" thickBot="1" x14ac:dyDescent="0.25">
      <c r="B5404" s="828" t="s">
        <v>15</v>
      </c>
      <c r="C5404" s="958" t="s">
        <v>19</v>
      </c>
      <c r="D5404" s="959">
        <f>D5401/C5401-1</f>
        <v>-1</v>
      </c>
      <c r="E5404" s="959" t="e">
        <f t="shared" ref="E5404:F5406" si="205">E5401/D5401-1</f>
        <v>#DIV/0!</v>
      </c>
      <c r="F5404" s="959" t="e">
        <f t="shared" si="205"/>
        <v>#DIV/0!</v>
      </c>
    </row>
    <row r="5405" spans="2:6" ht="13.5" thickBot="1" x14ac:dyDescent="0.25">
      <c r="B5405" s="828" t="s">
        <v>16</v>
      </c>
      <c r="C5405" s="958" t="s">
        <v>19</v>
      </c>
      <c r="D5405" s="959">
        <f>D5402/C5402-1</f>
        <v>-1</v>
      </c>
      <c r="E5405" s="959" t="e">
        <f t="shared" si="205"/>
        <v>#DIV/0!</v>
      </c>
      <c r="F5405" s="959" t="e">
        <f t="shared" si="205"/>
        <v>#DIV/0!</v>
      </c>
    </row>
    <row r="5406" spans="2:6" ht="13.5" thickBot="1" x14ac:dyDescent="0.25">
      <c r="B5406" s="828" t="s">
        <v>17</v>
      </c>
      <c r="C5406" s="958" t="s">
        <v>19</v>
      </c>
      <c r="D5406" s="959" t="e">
        <f>D5403/C5403-1</f>
        <v>#DIV/0!</v>
      </c>
      <c r="E5406" s="959" t="e">
        <f t="shared" si="205"/>
        <v>#DIV/0!</v>
      </c>
      <c r="F5406" s="959" t="e">
        <f t="shared" si="205"/>
        <v>#DIV/0!</v>
      </c>
    </row>
    <row r="5407" spans="2:6" ht="13.5" thickBot="1" x14ac:dyDescent="0.25">
      <c r="B5407" s="1247" t="s">
        <v>1907</v>
      </c>
      <c r="C5407" s="1248"/>
      <c r="D5407" s="1248"/>
      <c r="E5407" s="1248"/>
      <c r="F5407" s="1249"/>
    </row>
    <row r="5408" spans="2:6" x14ac:dyDescent="0.2">
      <c r="B5408" s="1236"/>
      <c r="C5408" s="836">
        <v>2019</v>
      </c>
      <c r="D5408" s="836">
        <v>2020</v>
      </c>
      <c r="E5408" s="836">
        <v>2021</v>
      </c>
      <c r="F5408" s="836">
        <v>2022</v>
      </c>
    </row>
    <row r="5409" spans="2:6" ht="13.5" thickBot="1" x14ac:dyDescent="0.25">
      <c r="B5409" s="1237"/>
      <c r="C5409" s="837" t="s">
        <v>5</v>
      </c>
      <c r="D5409" s="837" t="s">
        <v>6</v>
      </c>
      <c r="E5409" s="837" t="s">
        <v>6</v>
      </c>
      <c r="F5409" s="837" t="s">
        <v>6</v>
      </c>
    </row>
    <row r="5410" spans="2:6" ht="13.5" thickBot="1" x14ac:dyDescent="0.25">
      <c r="B5410" s="843" t="s">
        <v>59</v>
      </c>
      <c r="C5410" s="960"/>
      <c r="D5410" s="960"/>
      <c r="E5410" s="960"/>
      <c r="F5410" s="960"/>
    </row>
    <row r="5411" spans="2:6" ht="13.5" thickBot="1" x14ac:dyDescent="0.25">
      <c r="B5411" s="845" t="s">
        <v>28</v>
      </c>
      <c r="C5411" s="960"/>
      <c r="D5411" s="960"/>
      <c r="E5411" s="960"/>
      <c r="F5411" s="960"/>
    </row>
    <row r="5412" spans="2:6" ht="13.5" thickBot="1" x14ac:dyDescent="0.25">
      <c r="B5412" s="845" t="s">
        <v>60</v>
      </c>
      <c r="C5412" s="960"/>
      <c r="D5412" s="960"/>
      <c r="E5412" s="960"/>
      <c r="F5412" s="960"/>
    </row>
    <row r="5413" spans="2:6" ht="13.5" thickBot="1" x14ac:dyDescent="0.25">
      <c r="B5413" s="845" t="s">
        <v>42</v>
      </c>
      <c r="C5413" s="960"/>
      <c r="D5413" s="960"/>
      <c r="E5413" s="960"/>
      <c r="F5413" s="960"/>
    </row>
    <row r="5414" spans="2:6" ht="13.5" thickBot="1" x14ac:dyDescent="0.25">
      <c r="B5414" s="845" t="s">
        <v>43</v>
      </c>
      <c r="C5414" s="960"/>
      <c r="D5414" s="960"/>
      <c r="E5414" s="960"/>
      <c r="F5414" s="960"/>
    </row>
    <row r="5415" spans="2:6" ht="13.5" thickBot="1" x14ac:dyDescent="0.25">
      <c r="B5415" s="843" t="s">
        <v>61</v>
      </c>
      <c r="C5415" s="960">
        <f>SUM(C5416:C5419)</f>
        <v>266</v>
      </c>
      <c r="D5415" s="960">
        <f>SUM(D5416:D5419)</f>
        <v>0</v>
      </c>
      <c r="E5415" s="960">
        <f>SUM(E5416:E5419)</f>
        <v>0</v>
      </c>
      <c r="F5415" s="960">
        <f>SUM(F5416:F5419)</f>
        <v>0</v>
      </c>
    </row>
    <row r="5416" spans="2:6" ht="13.5" thickBot="1" x14ac:dyDescent="0.25">
      <c r="B5416" s="845" t="s">
        <v>28</v>
      </c>
      <c r="C5416" s="960"/>
      <c r="D5416" s="960"/>
      <c r="E5416" s="960"/>
      <c r="F5416" s="960"/>
    </row>
    <row r="5417" spans="2:6" ht="13.5" thickBot="1" x14ac:dyDescent="0.25">
      <c r="B5417" s="845" t="s">
        <v>60</v>
      </c>
      <c r="C5417" s="960"/>
      <c r="D5417" s="960"/>
      <c r="E5417" s="960"/>
      <c r="F5417" s="960"/>
    </row>
    <row r="5418" spans="2:6" ht="13.5" thickBot="1" x14ac:dyDescent="0.25">
      <c r="B5418" s="845" t="s">
        <v>42</v>
      </c>
      <c r="C5418" s="960"/>
      <c r="D5418" s="960"/>
      <c r="E5418" s="960"/>
      <c r="F5418" s="960"/>
    </row>
    <row r="5419" spans="2:6" ht="13.5" thickBot="1" x14ac:dyDescent="0.25">
      <c r="B5419" s="845" t="s">
        <v>43</v>
      </c>
      <c r="C5419" s="960">
        <v>266</v>
      </c>
      <c r="D5419" s="960"/>
      <c r="E5419" s="960"/>
      <c r="F5419" s="960"/>
    </row>
    <row r="5420" spans="2:6" ht="13.5" thickBot="1" x14ac:dyDescent="0.25">
      <c r="B5420" s="923" t="s">
        <v>1908</v>
      </c>
      <c r="C5420" s="961">
        <f>C5419+C5410</f>
        <v>266</v>
      </c>
      <c r="D5420" s="962">
        <f>D5419+D5410</f>
        <v>0</v>
      </c>
      <c r="E5420" s="962">
        <f>E5419+E5410</f>
        <v>0</v>
      </c>
      <c r="F5420" s="962">
        <f>F5419+F5410</f>
        <v>0</v>
      </c>
    </row>
    <row r="5421" spans="2:6" ht="41.25" customHeight="1" thickBot="1" x14ac:dyDescent="0.25">
      <c r="B5421" s="954" t="s">
        <v>978</v>
      </c>
      <c r="C5421" s="1346" t="s">
        <v>2403</v>
      </c>
      <c r="D5421" s="1351"/>
      <c r="E5421" s="1351"/>
      <c r="F5421" s="1352"/>
    </row>
    <row r="5422" spans="2:6" ht="13.5" thickBot="1" x14ac:dyDescent="0.25">
      <c r="B5422" s="835" t="s">
        <v>1909</v>
      </c>
      <c r="C5422" s="1347" t="s">
        <v>2380</v>
      </c>
      <c r="D5422" s="1239"/>
      <c r="E5422" s="1239"/>
      <c r="F5422" s="1240"/>
    </row>
    <row r="5423" spans="2:6" ht="13.5" thickBot="1" x14ac:dyDescent="0.25">
      <c r="B5423" s="828" t="s">
        <v>9</v>
      </c>
      <c r="C5423" s="1230" t="s">
        <v>2381</v>
      </c>
      <c r="D5423" s="1231"/>
      <c r="E5423" s="1231"/>
      <c r="F5423" s="1232"/>
    </row>
    <row r="5424" spans="2:6" ht="13.5" thickBot="1" x14ac:dyDescent="0.25">
      <c r="B5424" s="828" t="s">
        <v>13</v>
      </c>
      <c r="C5424" s="1244" t="s">
        <v>1645</v>
      </c>
      <c r="D5424" s="1245"/>
      <c r="E5424" s="1245"/>
      <c r="F5424" s="1246"/>
    </row>
    <row r="5425" spans="2:6" x14ac:dyDescent="0.2">
      <c r="B5425" s="1236"/>
      <c r="C5425" s="836">
        <v>2019</v>
      </c>
      <c r="D5425" s="836">
        <v>2020</v>
      </c>
      <c r="E5425" s="836">
        <v>2021</v>
      </c>
      <c r="F5425" s="836">
        <v>2022</v>
      </c>
    </row>
    <row r="5426" spans="2:6" ht="13.5" thickBot="1" x14ac:dyDescent="0.25">
      <c r="B5426" s="1237"/>
      <c r="C5426" s="837" t="s">
        <v>5</v>
      </c>
      <c r="D5426" s="837" t="s">
        <v>6</v>
      </c>
      <c r="E5426" s="837" t="s">
        <v>6</v>
      </c>
      <c r="F5426" s="837" t="s">
        <v>6</v>
      </c>
    </row>
    <row r="5427" spans="2:6" ht="13.5" thickBot="1" x14ac:dyDescent="0.25">
      <c r="B5427" s="828" t="s">
        <v>8</v>
      </c>
      <c r="C5427" s="955">
        <v>0.88</v>
      </c>
      <c r="D5427" s="955">
        <v>0.04</v>
      </c>
      <c r="E5427" s="955">
        <v>0</v>
      </c>
      <c r="F5427" s="955">
        <v>0</v>
      </c>
    </row>
    <row r="5428" spans="2:6" ht="13.5" thickBot="1" x14ac:dyDescent="0.25">
      <c r="B5428" s="828" t="s">
        <v>14</v>
      </c>
      <c r="C5428" s="957">
        <v>1182700</v>
      </c>
      <c r="D5428" s="957">
        <v>59400</v>
      </c>
      <c r="E5428" s="957"/>
      <c r="F5428" s="957"/>
    </row>
    <row r="5429" spans="2:6" ht="13.5" thickBot="1" x14ac:dyDescent="0.25">
      <c r="B5429" s="828" t="s">
        <v>20</v>
      </c>
      <c r="C5429" s="957">
        <f>C5428/C5427</f>
        <v>1343977.2727272727</v>
      </c>
      <c r="D5429" s="957">
        <f>D5428/D5427</f>
        <v>1485000</v>
      </c>
      <c r="E5429" s="957" t="e">
        <f>E5428/E5427</f>
        <v>#DIV/0!</v>
      </c>
      <c r="F5429" s="957" t="e">
        <f>F5428/F5427</f>
        <v>#DIV/0!</v>
      </c>
    </row>
    <row r="5430" spans="2:6" ht="13.5" thickBot="1" x14ac:dyDescent="0.25">
      <c r="B5430" s="828" t="s">
        <v>15</v>
      </c>
      <c r="C5430" s="958" t="s">
        <v>19</v>
      </c>
      <c r="D5430" s="959">
        <f>D5427/C5427-1</f>
        <v>-0.95454545454545459</v>
      </c>
      <c r="E5430" s="959">
        <f t="shared" ref="E5430:F5432" si="206">E5427/D5427-1</f>
        <v>-1</v>
      </c>
      <c r="F5430" s="959" t="e">
        <f t="shared" si="206"/>
        <v>#DIV/0!</v>
      </c>
    </row>
    <row r="5431" spans="2:6" ht="13.5" thickBot="1" x14ac:dyDescent="0.25">
      <c r="B5431" s="828" t="s">
        <v>16</v>
      </c>
      <c r="C5431" s="958" t="s">
        <v>19</v>
      </c>
      <c r="D5431" s="959">
        <f>D5428/C5428-1</f>
        <v>-0.94977593641667368</v>
      </c>
      <c r="E5431" s="959">
        <f t="shared" si="206"/>
        <v>-1</v>
      </c>
      <c r="F5431" s="959" t="e">
        <f t="shared" si="206"/>
        <v>#DIV/0!</v>
      </c>
    </row>
    <row r="5432" spans="2:6" ht="13.5" thickBot="1" x14ac:dyDescent="0.25">
      <c r="B5432" s="828" t="s">
        <v>17</v>
      </c>
      <c r="C5432" s="958" t="s">
        <v>19</v>
      </c>
      <c r="D5432" s="959">
        <f>D5429/C5429-1</f>
        <v>0.10492939883317831</v>
      </c>
      <c r="E5432" s="959" t="e">
        <f t="shared" si="206"/>
        <v>#DIV/0!</v>
      </c>
      <c r="F5432" s="959" t="e">
        <f t="shared" si="206"/>
        <v>#DIV/0!</v>
      </c>
    </row>
    <row r="5433" spans="2:6" ht="13.5" thickBot="1" x14ac:dyDescent="0.25">
      <c r="B5433" s="1247" t="s">
        <v>1912</v>
      </c>
      <c r="C5433" s="1248"/>
      <c r="D5433" s="1248"/>
      <c r="E5433" s="1248"/>
      <c r="F5433" s="1249"/>
    </row>
    <row r="5434" spans="2:6" x14ac:dyDescent="0.2">
      <c r="B5434" s="1236"/>
      <c r="C5434" s="836">
        <v>2019</v>
      </c>
      <c r="D5434" s="836">
        <v>2020</v>
      </c>
      <c r="E5434" s="836">
        <v>2021</v>
      </c>
      <c r="F5434" s="836">
        <v>2022</v>
      </c>
    </row>
    <row r="5435" spans="2:6" ht="13.5" thickBot="1" x14ac:dyDescent="0.25">
      <c r="B5435" s="1237"/>
      <c r="C5435" s="837" t="s">
        <v>5</v>
      </c>
      <c r="D5435" s="837" t="s">
        <v>6</v>
      </c>
      <c r="E5435" s="837" t="s">
        <v>6</v>
      </c>
      <c r="F5435" s="837" t="s">
        <v>6</v>
      </c>
    </row>
    <row r="5436" spans="2:6" ht="13.5" thickBot="1" x14ac:dyDescent="0.25">
      <c r="B5436" s="843" t="s">
        <v>59</v>
      </c>
      <c r="C5436" s="960"/>
      <c r="D5436" s="960"/>
      <c r="E5436" s="960"/>
      <c r="F5436" s="960"/>
    </row>
    <row r="5437" spans="2:6" ht="13.5" thickBot="1" x14ac:dyDescent="0.25">
      <c r="B5437" s="845" t="s">
        <v>28</v>
      </c>
      <c r="C5437" s="960"/>
      <c r="D5437" s="960"/>
      <c r="E5437" s="960"/>
      <c r="F5437" s="960"/>
    </row>
    <row r="5438" spans="2:6" ht="13.5" thickBot="1" x14ac:dyDescent="0.25">
      <c r="B5438" s="845" t="s">
        <v>60</v>
      </c>
      <c r="C5438" s="960"/>
      <c r="D5438" s="960"/>
      <c r="E5438" s="960"/>
      <c r="F5438" s="960"/>
    </row>
    <row r="5439" spans="2:6" ht="13.5" thickBot="1" x14ac:dyDescent="0.25">
      <c r="B5439" s="845" t="s">
        <v>42</v>
      </c>
      <c r="C5439" s="960"/>
      <c r="D5439" s="960"/>
      <c r="E5439" s="960"/>
      <c r="F5439" s="960"/>
    </row>
    <row r="5440" spans="2:6" ht="13.5" thickBot="1" x14ac:dyDescent="0.25">
      <c r="B5440" s="845" t="s">
        <v>43</v>
      </c>
      <c r="C5440" s="960"/>
      <c r="D5440" s="960"/>
      <c r="E5440" s="960"/>
      <c r="F5440" s="960"/>
    </row>
    <row r="5441" spans="2:6" ht="13.5" thickBot="1" x14ac:dyDescent="0.25">
      <c r="B5441" s="843" t="s">
        <v>61</v>
      </c>
      <c r="C5441" s="960">
        <f>SUM(C5442:C5445)</f>
        <v>1182700</v>
      </c>
      <c r="D5441" s="960">
        <f>SUM(D5442:D5445)</f>
        <v>59400</v>
      </c>
      <c r="E5441" s="960">
        <f>SUM(E5442:E5445)</f>
        <v>0</v>
      </c>
      <c r="F5441" s="960">
        <f>SUM(F5442:F5445)</f>
        <v>0</v>
      </c>
    </row>
    <row r="5442" spans="2:6" ht="13.5" thickBot="1" x14ac:dyDescent="0.25">
      <c r="B5442" s="845" t="s">
        <v>28</v>
      </c>
      <c r="C5442" s="960"/>
      <c r="D5442" s="960"/>
      <c r="E5442" s="960"/>
      <c r="F5442" s="960"/>
    </row>
    <row r="5443" spans="2:6" ht="13.5" thickBot="1" x14ac:dyDescent="0.25">
      <c r="B5443" s="845" t="s">
        <v>60</v>
      </c>
      <c r="C5443" s="962">
        <v>1182700</v>
      </c>
      <c r="D5443" s="957">
        <v>59400</v>
      </c>
      <c r="E5443" s="957"/>
      <c r="F5443" s="957"/>
    </row>
    <row r="5444" spans="2:6" ht="13.5" thickBot="1" x14ac:dyDescent="0.25">
      <c r="B5444" s="845" t="s">
        <v>42</v>
      </c>
      <c r="C5444" s="962"/>
      <c r="D5444" s="963"/>
      <c r="E5444" s="963"/>
      <c r="F5444" s="963"/>
    </row>
    <row r="5445" spans="2:6" ht="13.5" thickBot="1" x14ac:dyDescent="0.25">
      <c r="B5445" s="845" t="s">
        <v>43</v>
      </c>
      <c r="C5445" s="962"/>
      <c r="D5445" s="963"/>
      <c r="E5445" s="963"/>
      <c r="F5445" s="963"/>
    </row>
    <row r="5446" spans="2:6" ht="13.5" thickBot="1" x14ac:dyDescent="0.25">
      <c r="B5446" s="923" t="s">
        <v>1913</v>
      </c>
      <c r="C5446" s="961">
        <f>C5443+C5436</f>
        <v>1182700</v>
      </c>
      <c r="D5446" s="962">
        <f>D5443+D5436</f>
        <v>59400</v>
      </c>
      <c r="E5446" s="962">
        <f>E5443+E5436</f>
        <v>0</v>
      </c>
      <c r="F5446" s="962">
        <f>F5443+F5436</f>
        <v>0</v>
      </c>
    </row>
    <row r="5447" spans="2:6" ht="35.25" customHeight="1" thickBot="1" x14ac:dyDescent="0.25">
      <c r="B5447" s="954" t="s">
        <v>978</v>
      </c>
      <c r="C5447" s="1346" t="s">
        <v>2404</v>
      </c>
      <c r="D5447" s="1351"/>
      <c r="E5447" s="1351"/>
      <c r="F5447" s="1352"/>
    </row>
    <row r="5448" spans="2:6" ht="13.5" thickBot="1" x14ac:dyDescent="0.25">
      <c r="B5448" s="835" t="s">
        <v>1914</v>
      </c>
      <c r="C5448" s="1347" t="s">
        <v>2380</v>
      </c>
      <c r="D5448" s="1239"/>
      <c r="E5448" s="1239"/>
      <c r="F5448" s="1240"/>
    </row>
    <row r="5449" spans="2:6" ht="13.5" thickBot="1" x14ac:dyDescent="0.25">
      <c r="B5449" s="828" t="s">
        <v>9</v>
      </c>
      <c r="C5449" s="1230" t="s">
        <v>2381</v>
      </c>
      <c r="D5449" s="1231"/>
      <c r="E5449" s="1231"/>
      <c r="F5449" s="1232"/>
    </row>
    <row r="5450" spans="2:6" ht="13.5" thickBot="1" x14ac:dyDescent="0.25">
      <c r="B5450" s="828" t="s">
        <v>13</v>
      </c>
      <c r="C5450" s="1244" t="s">
        <v>1773</v>
      </c>
      <c r="D5450" s="1245"/>
      <c r="E5450" s="1245"/>
      <c r="F5450" s="1246"/>
    </row>
    <row r="5451" spans="2:6" x14ac:dyDescent="0.2">
      <c r="B5451" s="1236"/>
      <c r="C5451" s="836">
        <v>2019</v>
      </c>
      <c r="D5451" s="836">
        <v>2020</v>
      </c>
      <c r="E5451" s="836">
        <v>2021</v>
      </c>
      <c r="F5451" s="836">
        <v>2022</v>
      </c>
    </row>
    <row r="5452" spans="2:6" ht="13.5" thickBot="1" x14ac:dyDescent="0.25">
      <c r="B5452" s="1237"/>
      <c r="C5452" s="837" t="s">
        <v>5</v>
      </c>
      <c r="D5452" s="837" t="s">
        <v>6</v>
      </c>
      <c r="E5452" s="837" t="s">
        <v>6</v>
      </c>
      <c r="F5452" s="837" t="s">
        <v>6</v>
      </c>
    </row>
    <row r="5453" spans="2:6" ht="13.5" thickBot="1" x14ac:dyDescent="0.25">
      <c r="B5453" s="828" t="s">
        <v>8</v>
      </c>
      <c r="C5453" s="955">
        <v>1</v>
      </c>
      <c r="D5453" s="955">
        <v>1</v>
      </c>
      <c r="E5453" s="955">
        <v>0</v>
      </c>
      <c r="F5453" s="955">
        <v>0</v>
      </c>
    </row>
    <row r="5454" spans="2:6" ht="13.5" thickBot="1" x14ac:dyDescent="0.25">
      <c r="B5454" s="828" t="s">
        <v>14</v>
      </c>
      <c r="C5454" s="957">
        <v>236520</v>
      </c>
      <c r="D5454" s="957">
        <v>11880</v>
      </c>
      <c r="E5454" s="957"/>
      <c r="F5454" s="957"/>
    </row>
    <row r="5455" spans="2:6" ht="13.5" thickBot="1" x14ac:dyDescent="0.25">
      <c r="B5455" s="828" t="s">
        <v>20</v>
      </c>
      <c r="C5455" s="957">
        <f>C5454/C5453</f>
        <v>236520</v>
      </c>
      <c r="D5455" s="957">
        <f>D5454/D5453</f>
        <v>11880</v>
      </c>
      <c r="E5455" s="957" t="e">
        <f>E5454/E5453</f>
        <v>#DIV/0!</v>
      </c>
      <c r="F5455" s="957" t="e">
        <f>F5454/F5453</f>
        <v>#DIV/0!</v>
      </c>
    </row>
    <row r="5456" spans="2:6" ht="13.5" thickBot="1" x14ac:dyDescent="0.25">
      <c r="B5456" s="828" t="s">
        <v>15</v>
      </c>
      <c r="C5456" s="958" t="s">
        <v>19</v>
      </c>
      <c r="D5456" s="959">
        <f>D5453/C5453-1</f>
        <v>0</v>
      </c>
      <c r="E5456" s="959">
        <f t="shared" ref="E5456:F5458" si="207">E5453/D5453-1</f>
        <v>-1</v>
      </c>
      <c r="F5456" s="959" t="e">
        <f t="shared" si="207"/>
        <v>#DIV/0!</v>
      </c>
    </row>
    <row r="5457" spans="2:6" ht="13.5" thickBot="1" x14ac:dyDescent="0.25">
      <c r="B5457" s="828" t="s">
        <v>16</v>
      </c>
      <c r="C5457" s="958" t="s">
        <v>19</v>
      </c>
      <c r="D5457" s="959">
        <f>D5454/C5454-1</f>
        <v>-0.94977168949771684</v>
      </c>
      <c r="E5457" s="959">
        <f t="shared" si="207"/>
        <v>-1</v>
      </c>
      <c r="F5457" s="959" t="e">
        <f t="shared" si="207"/>
        <v>#DIV/0!</v>
      </c>
    </row>
    <row r="5458" spans="2:6" ht="13.5" thickBot="1" x14ac:dyDescent="0.25">
      <c r="B5458" s="828" t="s">
        <v>17</v>
      </c>
      <c r="C5458" s="958" t="s">
        <v>19</v>
      </c>
      <c r="D5458" s="959">
        <f>D5455/C5455-1</f>
        <v>-0.94977168949771684</v>
      </c>
      <c r="E5458" s="959" t="e">
        <f t="shared" si="207"/>
        <v>#DIV/0!</v>
      </c>
      <c r="F5458" s="959" t="e">
        <f t="shared" si="207"/>
        <v>#DIV/0!</v>
      </c>
    </row>
    <row r="5459" spans="2:6" ht="13.5" thickBot="1" x14ac:dyDescent="0.25">
      <c r="B5459" s="1247" t="s">
        <v>2405</v>
      </c>
      <c r="C5459" s="1248"/>
      <c r="D5459" s="1248"/>
      <c r="E5459" s="1248"/>
      <c r="F5459" s="1249"/>
    </row>
    <row r="5460" spans="2:6" x14ac:dyDescent="0.2">
      <c r="B5460" s="1236"/>
      <c r="C5460" s="836">
        <v>2019</v>
      </c>
      <c r="D5460" s="836">
        <v>2020</v>
      </c>
      <c r="E5460" s="836">
        <v>2021</v>
      </c>
      <c r="F5460" s="836">
        <v>2022</v>
      </c>
    </row>
    <row r="5461" spans="2:6" ht="13.5" thickBot="1" x14ac:dyDescent="0.25">
      <c r="B5461" s="1237"/>
      <c r="C5461" s="837" t="s">
        <v>5</v>
      </c>
      <c r="D5461" s="837" t="s">
        <v>6</v>
      </c>
      <c r="E5461" s="837" t="s">
        <v>6</v>
      </c>
      <c r="F5461" s="837" t="s">
        <v>6</v>
      </c>
    </row>
    <row r="5462" spans="2:6" ht="13.5" thickBot="1" x14ac:dyDescent="0.25">
      <c r="B5462" s="843" t="s">
        <v>59</v>
      </c>
      <c r="C5462" s="960"/>
      <c r="D5462" s="960"/>
      <c r="E5462" s="960"/>
      <c r="F5462" s="960"/>
    </row>
    <row r="5463" spans="2:6" ht="13.5" thickBot="1" x14ac:dyDescent="0.25">
      <c r="B5463" s="845" t="s">
        <v>28</v>
      </c>
      <c r="C5463" s="960"/>
      <c r="D5463" s="960"/>
      <c r="E5463" s="960"/>
      <c r="F5463" s="960"/>
    </row>
    <row r="5464" spans="2:6" ht="13.5" thickBot="1" x14ac:dyDescent="0.25">
      <c r="B5464" s="845" t="s">
        <v>60</v>
      </c>
      <c r="C5464" s="960"/>
      <c r="D5464" s="960"/>
      <c r="E5464" s="960"/>
      <c r="F5464" s="960"/>
    </row>
    <row r="5465" spans="2:6" ht="13.5" thickBot="1" x14ac:dyDescent="0.25">
      <c r="B5465" s="845" t="s">
        <v>42</v>
      </c>
      <c r="C5465" s="960"/>
      <c r="D5465" s="960"/>
      <c r="E5465" s="960"/>
      <c r="F5465" s="960"/>
    </row>
    <row r="5466" spans="2:6" ht="13.5" thickBot="1" x14ac:dyDescent="0.25">
      <c r="B5466" s="845" t="s">
        <v>43</v>
      </c>
      <c r="C5466" s="960"/>
      <c r="D5466" s="960"/>
      <c r="E5466" s="960"/>
      <c r="F5466" s="960"/>
    </row>
    <row r="5467" spans="2:6" ht="13.5" thickBot="1" x14ac:dyDescent="0.25">
      <c r="B5467" s="843" t="s">
        <v>61</v>
      </c>
      <c r="C5467" s="960">
        <f>SUM(C5468:C5471)</f>
        <v>236520</v>
      </c>
      <c r="D5467" s="960">
        <f>SUM(D5468:D5471)</f>
        <v>11880</v>
      </c>
      <c r="E5467" s="960">
        <f>SUM(E5468:E5471)</f>
        <v>0</v>
      </c>
      <c r="F5467" s="960">
        <f>SUM(F5468:F5471)</f>
        <v>0</v>
      </c>
    </row>
    <row r="5468" spans="2:6" ht="13.5" thickBot="1" x14ac:dyDescent="0.25">
      <c r="B5468" s="845" t="s">
        <v>28</v>
      </c>
      <c r="C5468" s="960"/>
      <c r="D5468" s="960"/>
      <c r="E5468" s="960"/>
      <c r="F5468" s="960"/>
    </row>
    <row r="5469" spans="2:6" ht="13.5" thickBot="1" x14ac:dyDescent="0.25">
      <c r="B5469" s="845" t="s">
        <v>60</v>
      </c>
      <c r="C5469" s="960"/>
      <c r="D5469" s="960"/>
      <c r="E5469" s="960"/>
      <c r="F5469" s="960"/>
    </row>
    <row r="5470" spans="2:6" ht="13.5" thickBot="1" x14ac:dyDescent="0.25">
      <c r="B5470" s="845" t="s">
        <v>42</v>
      </c>
      <c r="C5470" s="960"/>
      <c r="D5470" s="960"/>
      <c r="E5470" s="960"/>
      <c r="F5470" s="960"/>
    </row>
    <row r="5471" spans="2:6" ht="13.5" thickBot="1" x14ac:dyDescent="0.25">
      <c r="B5471" s="845" t="s">
        <v>43</v>
      </c>
      <c r="C5471" s="962">
        <v>236520</v>
      </c>
      <c r="D5471" s="957">
        <v>11880</v>
      </c>
      <c r="E5471" s="957"/>
      <c r="F5471" s="957"/>
    </row>
    <row r="5472" spans="2:6" ht="13.5" thickBot="1" x14ac:dyDescent="0.25">
      <c r="B5472" s="923" t="s">
        <v>1918</v>
      </c>
      <c r="C5472" s="961">
        <f>C5471+C5462</f>
        <v>236520</v>
      </c>
      <c r="D5472" s="962">
        <f>D5471+D5462</f>
        <v>11880</v>
      </c>
      <c r="E5472" s="962">
        <f>E5471+E5462</f>
        <v>0</v>
      </c>
      <c r="F5472" s="962">
        <f>F5471+F5462</f>
        <v>0</v>
      </c>
    </row>
    <row r="5473" spans="2:6" ht="41.25" customHeight="1" thickBot="1" x14ac:dyDescent="0.25">
      <c r="B5473" s="954" t="s">
        <v>978</v>
      </c>
      <c r="C5473" s="1346" t="s">
        <v>2406</v>
      </c>
      <c r="D5473" s="1351"/>
      <c r="E5473" s="1351"/>
      <c r="F5473" s="1352"/>
    </row>
    <row r="5474" spans="2:6" ht="13.5" thickBot="1" x14ac:dyDescent="0.25">
      <c r="B5474" s="835" t="s">
        <v>1919</v>
      </c>
      <c r="C5474" s="1250" t="s">
        <v>2386</v>
      </c>
      <c r="D5474" s="1238"/>
      <c r="E5474" s="1238"/>
      <c r="F5474" s="1260"/>
    </row>
    <row r="5475" spans="2:6" ht="20.25" customHeight="1" thickBot="1" x14ac:dyDescent="0.25">
      <c r="B5475" s="828" t="s">
        <v>9</v>
      </c>
      <c r="C5475" s="1230" t="s">
        <v>2407</v>
      </c>
      <c r="D5475" s="1231"/>
      <c r="E5475" s="1231"/>
      <c r="F5475" s="1232"/>
    </row>
    <row r="5476" spans="2:6" ht="13.5" thickBot="1" x14ac:dyDescent="0.25">
      <c r="B5476" s="828" t="s">
        <v>13</v>
      </c>
      <c r="C5476" s="1244" t="s">
        <v>1773</v>
      </c>
      <c r="D5476" s="1245"/>
      <c r="E5476" s="1245"/>
      <c r="F5476" s="1246"/>
    </row>
    <row r="5477" spans="2:6" x14ac:dyDescent="0.2">
      <c r="B5477" s="1236"/>
      <c r="C5477" s="836">
        <v>2019</v>
      </c>
      <c r="D5477" s="836">
        <v>2020</v>
      </c>
      <c r="E5477" s="836">
        <v>2021</v>
      </c>
      <c r="F5477" s="836">
        <v>2022</v>
      </c>
    </row>
    <row r="5478" spans="2:6" ht="13.5" thickBot="1" x14ac:dyDescent="0.25">
      <c r="B5478" s="1237"/>
      <c r="C5478" s="837" t="s">
        <v>5</v>
      </c>
      <c r="D5478" s="837" t="s">
        <v>6</v>
      </c>
      <c r="E5478" s="837" t="s">
        <v>6</v>
      </c>
      <c r="F5478" s="837" t="s">
        <v>6</v>
      </c>
    </row>
    <row r="5479" spans="2:6" ht="13.5" thickBot="1" x14ac:dyDescent="0.25">
      <c r="B5479" s="828" t="s">
        <v>8</v>
      </c>
      <c r="C5479" s="955">
        <v>1</v>
      </c>
      <c r="D5479" s="955">
        <v>1</v>
      </c>
      <c r="E5479" s="955">
        <v>0</v>
      </c>
      <c r="F5479" s="955">
        <v>0</v>
      </c>
    </row>
    <row r="5480" spans="2:6" ht="13.5" thickBot="1" x14ac:dyDescent="0.25">
      <c r="B5480" s="828" t="s">
        <v>14</v>
      </c>
      <c r="C5480" s="957">
        <v>75600</v>
      </c>
      <c r="D5480" s="957">
        <v>10800</v>
      </c>
      <c r="E5480" s="957"/>
      <c r="F5480" s="957"/>
    </row>
    <row r="5481" spans="2:6" ht="13.5" thickBot="1" x14ac:dyDescent="0.25">
      <c r="B5481" s="828" t="s">
        <v>20</v>
      </c>
      <c r="C5481" s="957">
        <f>C5480/C5479</f>
        <v>75600</v>
      </c>
      <c r="D5481" s="957">
        <f>D5480/D5479</f>
        <v>10800</v>
      </c>
      <c r="E5481" s="957" t="e">
        <f>E5480/E5479</f>
        <v>#DIV/0!</v>
      </c>
      <c r="F5481" s="957" t="e">
        <f>F5480/F5479</f>
        <v>#DIV/0!</v>
      </c>
    </row>
    <row r="5482" spans="2:6" ht="13.5" thickBot="1" x14ac:dyDescent="0.25">
      <c r="B5482" s="828" t="s">
        <v>15</v>
      </c>
      <c r="C5482" s="958" t="s">
        <v>19</v>
      </c>
      <c r="D5482" s="959">
        <f>D5479/C5479-1</f>
        <v>0</v>
      </c>
      <c r="E5482" s="959">
        <f t="shared" ref="E5482:F5484" si="208">E5479/D5479-1</f>
        <v>-1</v>
      </c>
      <c r="F5482" s="959" t="e">
        <f t="shared" si="208"/>
        <v>#DIV/0!</v>
      </c>
    </row>
    <row r="5483" spans="2:6" ht="13.5" thickBot="1" x14ac:dyDescent="0.25">
      <c r="B5483" s="828" t="s">
        <v>16</v>
      </c>
      <c r="C5483" s="958" t="s">
        <v>19</v>
      </c>
      <c r="D5483" s="959">
        <f>D5480/C5480-1</f>
        <v>-0.85714285714285721</v>
      </c>
      <c r="E5483" s="959">
        <f t="shared" si="208"/>
        <v>-1</v>
      </c>
      <c r="F5483" s="959" t="e">
        <f t="shared" si="208"/>
        <v>#DIV/0!</v>
      </c>
    </row>
    <row r="5484" spans="2:6" ht="13.5" thickBot="1" x14ac:dyDescent="0.25">
      <c r="B5484" s="828" t="s">
        <v>17</v>
      </c>
      <c r="C5484" s="958" t="s">
        <v>19</v>
      </c>
      <c r="D5484" s="959">
        <f>D5481/C5481-1</f>
        <v>-0.85714285714285721</v>
      </c>
      <c r="E5484" s="959" t="e">
        <f t="shared" si="208"/>
        <v>#DIV/0!</v>
      </c>
      <c r="F5484" s="959" t="e">
        <f t="shared" si="208"/>
        <v>#DIV/0!</v>
      </c>
    </row>
    <row r="5485" spans="2:6" ht="13.5" thickBot="1" x14ac:dyDescent="0.25">
      <c r="B5485" s="1247" t="s">
        <v>2408</v>
      </c>
      <c r="C5485" s="1248"/>
      <c r="D5485" s="1248"/>
      <c r="E5485" s="1248"/>
      <c r="F5485" s="1249"/>
    </row>
    <row r="5486" spans="2:6" x14ac:dyDescent="0.2">
      <c r="B5486" s="1236"/>
      <c r="C5486" s="836">
        <v>2019</v>
      </c>
      <c r="D5486" s="836">
        <v>2020</v>
      </c>
      <c r="E5486" s="836">
        <v>2021</v>
      </c>
      <c r="F5486" s="836">
        <v>2022</v>
      </c>
    </row>
    <row r="5487" spans="2:6" ht="13.5" thickBot="1" x14ac:dyDescent="0.25">
      <c r="B5487" s="1237"/>
      <c r="C5487" s="837" t="s">
        <v>5</v>
      </c>
      <c r="D5487" s="837" t="s">
        <v>6</v>
      </c>
      <c r="E5487" s="837" t="s">
        <v>6</v>
      </c>
      <c r="F5487" s="837" t="s">
        <v>6</v>
      </c>
    </row>
    <row r="5488" spans="2:6" ht="13.5" thickBot="1" x14ac:dyDescent="0.25">
      <c r="B5488" s="843" t="s">
        <v>59</v>
      </c>
      <c r="C5488" s="960"/>
      <c r="D5488" s="960"/>
      <c r="E5488" s="960"/>
      <c r="F5488" s="960"/>
    </row>
    <row r="5489" spans="2:6" ht="13.5" thickBot="1" x14ac:dyDescent="0.25">
      <c r="B5489" s="845" t="s">
        <v>28</v>
      </c>
      <c r="C5489" s="960"/>
      <c r="D5489" s="960"/>
      <c r="E5489" s="960"/>
      <c r="F5489" s="960"/>
    </row>
    <row r="5490" spans="2:6" ht="13.5" thickBot="1" x14ac:dyDescent="0.25">
      <c r="B5490" s="845" t="s">
        <v>60</v>
      </c>
      <c r="C5490" s="960"/>
      <c r="D5490" s="960"/>
      <c r="E5490" s="960"/>
      <c r="F5490" s="960"/>
    </row>
    <row r="5491" spans="2:6" ht="13.5" thickBot="1" x14ac:dyDescent="0.25">
      <c r="B5491" s="845" t="s">
        <v>42</v>
      </c>
      <c r="C5491" s="960"/>
      <c r="D5491" s="960"/>
      <c r="E5491" s="960"/>
      <c r="F5491" s="960"/>
    </row>
    <row r="5492" spans="2:6" ht="13.5" thickBot="1" x14ac:dyDescent="0.25">
      <c r="B5492" s="845" t="s">
        <v>43</v>
      </c>
      <c r="C5492" s="960"/>
      <c r="D5492" s="960"/>
      <c r="E5492" s="960"/>
      <c r="F5492" s="960"/>
    </row>
    <row r="5493" spans="2:6" ht="13.5" thickBot="1" x14ac:dyDescent="0.25">
      <c r="B5493" s="843" t="s">
        <v>61</v>
      </c>
      <c r="C5493" s="960">
        <f>SUM(C5494:C5497)</f>
        <v>75600</v>
      </c>
      <c r="D5493" s="960">
        <f>SUM(D5494:D5497)</f>
        <v>10800</v>
      </c>
      <c r="E5493" s="960">
        <f>SUM(E5494:E5497)</f>
        <v>0</v>
      </c>
      <c r="F5493" s="960">
        <f>SUM(F5494:F5497)</f>
        <v>0</v>
      </c>
    </row>
    <row r="5494" spans="2:6" ht="13.5" thickBot="1" x14ac:dyDescent="0.25">
      <c r="B5494" s="845" t="s">
        <v>28</v>
      </c>
      <c r="C5494" s="960"/>
      <c r="D5494" s="960"/>
      <c r="E5494" s="960"/>
      <c r="F5494" s="960"/>
    </row>
    <row r="5495" spans="2:6" ht="13.5" thickBot="1" x14ac:dyDescent="0.25">
      <c r="B5495" s="845" t="s">
        <v>60</v>
      </c>
      <c r="C5495" s="962">
        <v>75600</v>
      </c>
      <c r="D5495" s="957">
        <v>10800</v>
      </c>
      <c r="E5495" s="957"/>
      <c r="F5495" s="957"/>
    </row>
    <row r="5496" spans="2:6" ht="13.5" thickBot="1" x14ac:dyDescent="0.25">
      <c r="B5496" s="845" t="s">
        <v>42</v>
      </c>
      <c r="C5496" s="962"/>
      <c r="D5496" s="963"/>
      <c r="E5496" s="963"/>
      <c r="F5496" s="963"/>
    </row>
    <row r="5497" spans="2:6" ht="13.5" thickBot="1" x14ac:dyDescent="0.25">
      <c r="B5497" s="845" t="s">
        <v>43</v>
      </c>
      <c r="C5497" s="962"/>
      <c r="D5497" s="963"/>
      <c r="E5497" s="963"/>
      <c r="F5497" s="963"/>
    </row>
    <row r="5498" spans="2:6" ht="13.5" thickBot="1" x14ac:dyDescent="0.25">
      <c r="B5498" s="923" t="s">
        <v>1923</v>
      </c>
      <c r="C5498" s="961">
        <f>C5495+C5488</f>
        <v>75600</v>
      </c>
      <c r="D5498" s="962">
        <f>D5495+D5488</f>
        <v>10800</v>
      </c>
      <c r="E5498" s="962">
        <f>E5495+E5488</f>
        <v>0</v>
      </c>
      <c r="F5498" s="962">
        <f>F5495+F5488</f>
        <v>0</v>
      </c>
    </row>
    <row r="5499" spans="2:6" ht="42" customHeight="1" thickBot="1" x14ac:dyDescent="0.25">
      <c r="B5499" s="954" t="s">
        <v>978</v>
      </c>
      <c r="C5499" s="1346" t="s">
        <v>2409</v>
      </c>
      <c r="D5499" s="1351"/>
      <c r="E5499" s="1351"/>
      <c r="F5499" s="1352"/>
    </row>
    <row r="5500" spans="2:6" ht="13.5" thickBot="1" x14ac:dyDescent="0.25">
      <c r="B5500" s="835" t="s">
        <v>1924</v>
      </c>
      <c r="C5500" s="1250" t="s">
        <v>2386</v>
      </c>
      <c r="D5500" s="1238"/>
      <c r="E5500" s="1238"/>
      <c r="F5500" s="1260"/>
    </row>
    <row r="5501" spans="2:6" ht="13.5" thickBot="1" x14ac:dyDescent="0.25">
      <c r="B5501" s="828" t="s">
        <v>9</v>
      </c>
      <c r="C5501" s="1230" t="s">
        <v>2407</v>
      </c>
      <c r="D5501" s="1231"/>
      <c r="E5501" s="1231"/>
      <c r="F5501" s="1232"/>
    </row>
    <row r="5502" spans="2:6" ht="13.5" thickBot="1" x14ac:dyDescent="0.25">
      <c r="B5502" s="828" t="s">
        <v>13</v>
      </c>
      <c r="C5502" s="1244" t="s">
        <v>1773</v>
      </c>
      <c r="D5502" s="1245"/>
      <c r="E5502" s="1245"/>
      <c r="F5502" s="1246"/>
    </row>
    <row r="5503" spans="2:6" x14ac:dyDescent="0.2">
      <c r="B5503" s="1236"/>
      <c r="C5503" s="836">
        <v>2019</v>
      </c>
      <c r="D5503" s="836">
        <v>2020</v>
      </c>
      <c r="E5503" s="836">
        <v>2021</v>
      </c>
      <c r="F5503" s="836">
        <v>2022</v>
      </c>
    </row>
    <row r="5504" spans="2:6" ht="13.5" thickBot="1" x14ac:dyDescent="0.25">
      <c r="B5504" s="1237"/>
      <c r="C5504" s="837" t="s">
        <v>5</v>
      </c>
      <c r="D5504" s="837" t="s">
        <v>6</v>
      </c>
      <c r="E5504" s="837" t="s">
        <v>6</v>
      </c>
      <c r="F5504" s="837" t="s">
        <v>6</v>
      </c>
    </row>
    <row r="5505" spans="2:6" ht="13.5" thickBot="1" x14ac:dyDescent="0.25">
      <c r="B5505" s="828" t="s">
        <v>8</v>
      </c>
      <c r="C5505" s="955">
        <v>1</v>
      </c>
      <c r="D5505" s="955">
        <v>1</v>
      </c>
      <c r="E5505" s="955">
        <v>0</v>
      </c>
      <c r="F5505" s="955">
        <v>0</v>
      </c>
    </row>
    <row r="5506" spans="2:6" ht="13.5" thickBot="1" x14ac:dyDescent="0.25">
      <c r="B5506" s="828" t="s">
        <v>14</v>
      </c>
      <c r="C5506" s="957">
        <v>15120</v>
      </c>
      <c r="D5506" s="957">
        <v>2160</v>
      </c>
      <c r="E5506" s="957"/>
      <c r="F5506" s="957"/>
    </row>
    <row r="5507" spans="2:6" ht="13.5" thickBot="1" x14ac:dyDescent="0.25">
      <c r="B5507" s="828" t="s">
        <v>20</v>
      </c>
      <c r="C5507" s="957">
        <f>C5506/C5505</f>
        <v>15120</v>
      </c>
      <c r="D5507" s="957">
        <f>D5506/D5505</f>
        <v>2160</v>
      </c>
      <c r="E5507" s="957" t="e">
        <f>E5506/E5505</f>
        <v>#DIV/0!</v>
      </c>
      <c r="F5507" s="957" t="e">
        <f>F5506/F5505</f>
        <v>#DIV/0!</v>
      </c>
    </row>
    <row r="5508" spans="2:6" ht="13.5" thickBot="1" x14ac:dyDescent="0.25">
      <c r="B5508" s="828" t="s">
        <v>15</v>
      </c>
      <c r="C5508" s="958" t="s">
        <v>19</v>
      </c>
      <c r="D5508" s="959">
        <f>D5505/C5505-1</f>
        <v>0</v>
      </c>
      <c r="E5508" s="959">
        <f t="shared" ref="E5508:F5510" si="209">E5505/D5505-1</f>
        <v>-1</v>
      </c>
      <c r="F5508" s="959" t="e">
        <f t="shared" si="209"/>
        <v>#DIV/0!</v>
      </c>
    </row>
    <row r="5509" spans="2:6" ht="13.5" thickBot="1" x14ac:dyDescent="0.25">
      <c r="B5509" s="828" t="s">
        <v>16</v>
      </c>
      <c r="C5509" s="958" t="s">
        <v>19</v>
      </c>
      <c r="D5509" s="959">
        <f>D5506/C5506-1</f>
        <v>-0.85714285714285721</v>
      </c>
      <c r="E5509" s="959">
        <f t="shared" si="209"/>
        <v>-1</v>
      </c>
      <c r="F5509" s="959" t="e">
        <f t="shared" si="209"/>
        <v>#DIV/0!</v>
      </c>
    </row>
    <row r="5510" spans="2:6" ht="13.5" thickBot="1" x14ac:dyDescent="0.25">
      <c r="B5510" s="828" t="s">
        <v>17</v>
      </c>
      <c r="C5510" s="958" t="s">
        <v>19</v>
      </c>
      <c r="D5510" s="959">
        <f>D5507/C5507-1</f>
        <v>-0.85714285714285721</v>
      </c>
      <c r="E5510" s="959" t="e">
        <f t="shared" si="209"/>
        <v>#DIV/0!</v>
      </c>
      <c r="F5510" s="959" t="e">
        <f t="shared" si="209"/>
        <v>#DIV/0!</v>
      </c>
    </row>
    <row r="5511" spans="2:6" ht="13.5" thickBot="1" x14ac:dyDescent="0.25">
      <c r="B5511" s="1247" t="s">
        <v>1927</v>
      </c>
      <c r="C5511" s="1248"/>
      <c r="D5511" s="1248"/>
      <c r="E5511" s="1248"/>
      <c r="F5511" s="1249"/>
    </row>
    <row r="5512" spans="2:6" x14ac:dyDescent="0.2">
      <c r="B5512" s="1236"/>
      <c r="C5512" s="836">
        <v>2019</v>
      </c>
      <c r="D5512" s="836">
        <v>2020</v>
      </c>
      <c r="E5512" s="836">
        <v>2021</v>
      </c>
      <c r="F5512" s="836">
        <v>2022</v>
      </c>
    </row>
    <row r="5513" spans="2:6" ht="13.5" thickBot="1" x14ac:dyDescent="0.25">
      <c r="B5513" s="1237"/>
      <c r="C5513" s="837" t="s">
        <v>5</v>
      </c>
      <c r="D5513" s="837" t="s">
        <v>6</v>
      </c>
      <c r="E5513" s="837" t="s">
        <v>6</v>
      </c>
      <c r="F5513" s="837" t="s">
        <v>6</v>
      </c>
    </row>
    <row r="5514" spans="2:6" ht="13.5" thickBot="1" x14ac:dyDescent="0.25">
      <c r="B5514" s="843" t="s">
        <v>59</v>
      </c>
      <c r="C5514" s="960"/>
      <c r="D5514" s="960"/>
      <c r="E5514" s="960"/>
      <c r="F5514" s="960"/>
    </row>
    <row r="5515" spans="2:6" ht="13.5" thickBot="1" x14ac:dyDescent="0.25">
      <c r="B5515" s="845" t="s">
        <v>28</v>
      </c>
      <c r="C5515" s="960"/>
      <c r="D5515" s="960"/>
      <c r="E5515" s="960"/>
      <c r="F5515" s="960"/>
    </row>
    <row r="5516" spans="2:6" ht="13.5" thickBot="1" x14ac:dyDescent="0.25">
      <c r="B5516" s="845" t="s">
        <v>60</v>
      </c>
      <c r="C5516" s="960"/>
      <c r="D5516" s="960"/>
      <c r="E5516" s="960"/>
      <c r="F5516" s="960"/>
    </row>
    <row r="5517" spans="2:6" ht="13.5" thickBot="1" x14ac:dyDescent="0.25">
      <c r="B5517" s="845" t="s">
        <v>42</v>
      </c>
      <c r="C5517" s="960"/>
      <c r="D5517" s="960"/>
      <c r="E5517" s="960"/>
      <c r="F5517" s="960"/>
    </row>
    <row r="5518" spans="2:6" ht="13.5" thickBot="1" x14ac:dyDescent="0.25">
      <c r="B5518" s="845" t="s">
        <v>43</v>
      </c>
      <c r="C5518" s="960"/>
      <c r="D5518" s="960"/>
      <c r="E5518" s="960"/>
      <c r="F5518" s="960"/>
    </row>
    <row r="5519" spans="2:6" ht="13.5" thickBot="1" x14ac:dyDescent="0.25">
      <c r="B5519" s="843" t="s">
        <v>61</v>
      </c>
      <c r="C5519" s="960">
        <f>SUM(C5520:C5523)</f>
        <v>15120</v>
      </c>
      <c r="D5519" s="960">
        <f>SUM(D5520:D5523)</f>
        <v>2160</v>
      </c>
      <c r="E5519" s="960">
        <f>SUM(E5520:E5523)</f>
        <v>0</v>
      </c>
      <c r="F5519" s="960">
        <f>SUM(F5520:F5523)</f>
        <v>0</v>
      </c>
    </row>
    <row r="5520" spans="2:6" ht="13.5" thickBot="1" x14ac:dyDescent="0.25">
      <c r="B5520" s="845" t="s">
        <v>28</v>
      </c>
      <c r="C5520" s="960"/>
      <c r="D5520" s="960"/>
      <c r="E5520" s="960"/>
      <c r="F5520" s="960"/>
    </row>
    <row r="5521" spans="2:6" ht="13.5" thickBot="1" x14ac:dyDescent="0.25">
      <c r="B5521" s="845" t="s">
        <v>60</v>
      </c>
      <c r="C5521" s="960"/>
      <c r="D5521" s="960"/>
      <c r="E5521" s="960"/>
      <c r="F5521" s="960"/>
    </row>
    <row r="5522" spans="2:6" ht="13.5" thickBot="1" x14ac:dyDescent="0.25">
      <c r="B5522" s="845" t="s">
        <v>42</v>
      </c>
      <c r="C5522" s="960"/>
      <c r="D5522" s="960"/>
      <c r="E5522" s="960"/>
      <c r="F5522" s="960"/>
    </row>
    <row r="5523" spans="2:6" ht="13.5" thickBot="1" x14ac:dyDescent="0.25">
      <c r="B5523" s="845" t="s">
        <v>43</v>
      </c>
      <c r="C5523" s="962">
        <v>15120</v>
      </c>
      <c r="D5523" s="960">
        <v>2160</v>
      </c>
      <c r="E5523" s="960"/>
      <c r="F5523" s="960"/>
    </row>
    <row r="5524" spans="2:6" ht="13.5" thickBot="1" x14ac:dyDescent="0.25">
      <c r="B5524" s="923" t="s">
        <v>1928</v>
      </c>
      <c r="C5524" s="961">
        <f>C5523+C5514</f>
        <v>15120</v>
      </c>
      <c r="D5524" s="962">
        <f>D5523+D5514</f>
        <v>2160</v>
      </c>
      <c r="E5524" s="962">
        <f>E5523+E5514</f>
        <v>0</v>
      </c>
      <c r="F5524" s="962">
        <f>F5523+F5514</f>
        <v>0</v>
      </c>
    </row>
    <row r="5525" spans="2:6" ht="13.5" thickBot="1" x14ac:dyDescent="0.25">
      <c r="B5525" s="954" t="s">
        <v>978</v>
      </c>
      <c r="C5525" s="1346" t="s">
        <v>2410</v>
      </c>
      <c r="D5525" s="1351"/>
      <c r="E5525" s="1351"/>
      <c r="F5525" s="1352"/>
    </row>
    <row r="5526" spans="2:6" ht="13.5" thickBot="1" x14ac:dyDescent="0.25">
      <c r="B5526" s="835" t="s">
        <v>1929</v>
      </c>
      <c r="C5526" s="1250" t="s">
        <v>2411</v>
      </c>
      <c r="D5526" s="1238"/>
      <c r="E5526" s="1238"/>
      <c r="F5526" s="1260"/>
    </row>
    <row r="5527" spans="2:6" ht="13.5" thickBot="1" x14ac:dyDescent="0.25">
      <c r="B5527" s="828" t="s">
        <v>9</v>
      </c>
      <c r="C5527" s="1230" t="s">
        <v>2412</v>
      </c>
      <c r="D5527" s="1231"/>
      <c r="E5527" s="1231"/>
      <c r="F5527" s="1232"/>
    </row>
    <row r="5528" spans="2:6" ht="13.5" thickBot="1" x14ac:dyDescent="0.25">
      <c r="B5528" s="828" t="s">
        <v>13</v>
      </c>
      <c r="C5528" s="1244" t="s">
        <v>1773</v>
      </c>
      <c r="D5528" s="1245"/>
      <c r="E5528" s="1245"/>
      <c r="F5528" s="1246"/>
    </row>
    <row r="5529" spans="2:6" x14ac:dyDescent="0.2">
      <c r="B5529" s="1236"/>
      <c r="C5529" s="836">
        <v>2019</v>
      </c>
      <c r="D5529" s="836">
        <v>2020</v>
      </c>
      <c r="E5529" s="836">
        <v>2021</v>
      </c>
      <c r="F5529" s="836">
        <v>2022</v>
      </c>
    </row>
    <row r="5530" spans="2:6" ht="13.5" thickBot="1" x14ac:dyDescent="0.25">
      <c r="B5530" s="1237"/>
      <c r="C5530" s="837" t="s">
        <v>5</v>
      </c>
      <c r="D5530" s="837" t="s">
        <v>6</v>
      </c>
      <c r="E5530" s="837" t="s">
        <v>6</v>
      </c>
      <c r="F5530" s="837" t="s">
        <v>6</v>
      </c>
    </row>
    <row r="5531" spans="2:6" ht="13.5" thickBot="1" x14ac:dyDescent="0.25">
      <c r="B5531" s="828" t="s">
        <v>8</v>
      </c>
      <c r="C5531" s="955">
        <v>1</v>
      </c>
      <c r="D5531" s="955">
        <v>1</v>
      </c>
      <c r="E5531" s="955">
        <v>0</v>
      </c>
      <c r="F5531" s="955">
        <v>0</v>
      </c>
    </row>
    <row r="5532" spans="2:6" ht="13.5" thickBot="1" x14ac:dyDescent="0.25">
      <c r="B5532" s="828" t="s">
        <v>14</v>
      </c>
      <c r="C5532" s="957">
        <v>1080</v>
      </c>
      <c r="D5532" s="957">
        <v>2700</v>
      </c>
      <c r="E5532" s="957"/>
      <c r="F5532" s="957"/>
    </row>
    <row r="5533" spans="2:6" ht="13.5" thickBot="1" x14ac:dyDescent="0.25">
      <c r="B5533" s="828" t="s">
        <v>20</v>
      </c>
      <c r="C5533" s="957">
        <f>C5532/C5531</f>
        <v>1080</v>
      </c>
      <c r="D5533" s="957">
        <f>D5532/D5531</f>
        <v>2700</v>
      </c>
      <c r="E5533" s="957" t="e">
        <f>E5532/E5531</f>
        <v>#DIV/0!</v>
      </c>
      <c r="F5533" s="957" t="e">
        <f>F5532/F5531</f>
        <v>#DIV/0!</v>
      </c>
    </row>
    <row r="5534" spans="2:6" ht="13.5" thickBot="1" x14ac:dyDescent="0.25">
      <c r="B5534" s="828" t="s">
        <v>15</v>
      </c>
      <c r="C5534" s="958" t="s">
        <v>19</v>
      </c>
      <c r="D5534" s="959">
        <f>D5531/C5531-1</f>
        <v>0</v>
      </c>
      <c r="E5534" s="959">
        <f t="shared" ref="E5534:F5536" si="210">E5531/D5531-1</f>
        <v>-1</v>
      </c>
      <c r="F5534" s="959" t="e">
        <f t="shared" si="210"/>
        <v>#DIV/0!</v>
      </c>
    </row>
    <row r="5535" spans="2:6" ht="13.5" thickBot="1" x14ac:dyDescent="0.25">
      <c r="B5535" s="828" t="s">
        <v>16</v>
      </c>
      <c r="C5535" s="958" t="s">
        <v>19</v>
      </c>
      <c r="D5535" s="959">
        <f>D5532/C5532-1</f>
        <v>1.5</v>
      </c>
      <c r="E5535" s="959">
        <f t="shared" si="210"/>
        <v>-1</v>
      </c>
      <c r="F5535" s="959" t="e">
        <f t="shared" si="210"/>
        <v>#DIV/0!</v>
      </c>
    </row>
    <row r="5536" spans="2:6" ht="13.5" thickBot="1" x14ac:dyDescent="0.25">
      <c r="B5536" s="828" t="s">
        <v>17</v>
      </c>
      <c r="C5536" s="958" t="s">
        <v>19</v>
      </c>
      <c r="D5536" s="959">
        <f>D5533/C5533-1</f>
        <v>1.5</v>
      </c>
      <c r="E5536" s="959" t="e">
        <f t="shared" si="210"/>
        <v>#DIV/0!</v>
      </c>
      <c r="F5536" s="959" t="e">
        <f t="shared" si="210"/>
        <v>#DIV/0!</v>
      </c>
    </row>
    <row r="5537" spans="2:6" ht="13.5" thickBot="1" x14ac:dyDescent="0.25">
      <c r="B5537" s="1247" t="s">
        <v>2413</v>
      </c>
      <c r="C5537" s="1248"/>
      <c r="D5537" s="1248"/>
      <c r="E5537" s="1248"/>
      <c r="F5537" s="1249"/>
    </row>
    <row r="5538" spans="2:6" x14ac:dyDescent="0.2">
      <c r="B5538" s="1236"/>
      <c r="C5538" s="836">
        <v>2019</v>
      </c>
      <c r="D5538" s="836">
        <v>2020</v>
      </c>
      <c r="E5538" s="836">
        <v>2021</v>
      </c>
      <c r="F5538" s="836">
        <v>2022</v>
      </c>
    </row>
    <row r="5539" spans="2:6" ht="13.5" thickBot="1" x14ac:dyDescent="0.25">
      <c r="B5539" s="1237"/>
      <c r="C5539" s="837" t="s">
        <v>5</v>
      </c>
      <c r="D5539" s="837" t="s">
        <v>6</v>
      </c>
      <c r="E5539" s="837" t="s">
        <v>6</v>
      </c>
      <c r="F5539" s="837" t="s">
        <v>6</v>
      </c>
    </row>
    <row r="5540" spans="2:6" ht="13.5" thickBot="1" x14ac:dyDescent="0.25">
      <c r="B5540" s="843" t="s">
        <v>59</v>
      </c>
      <c r="C5540" s="960"/>
      <c r="D5540" s="960"/>
      <c r="E5540" s="960"/>
      <c r="F5540" s="960"/>
    </row>
    <row r="5541" spans="2:6" ht="13.5" thickBot="1" x14ac:dyDescent="0.25">
      <c r="B5541" s="845" t="s">
        <v>28</v>
      </c>
      <c r="C5541" s="960"/>
      <c r="D5541" s="960"/>
      <c r="E5541" s="960"/>
      <c r="F5541" s="960"/>
    </row>
    <row r="5542" spans="2:6" ht="13.5" thickBot="1" x14ac:dyDescent="0.25">
      <c r="B5542" s="845" t="s">
        <v>60</v>
      </c>
      <c r="C5542" s="960"/>
      <c r="D5542" s="960"/>
      <c r="E5542" s="960"/>
      <c r="F5542" s="960"/>
    </row>
    <row r="5543" spans="2:6" ht="13.5" thickBot="1" x14ac:dyDescent="0.25">
      <c r="B5543" s="845" t="s">
        <v>42</v>
      </c>
      <c r="C5543" s="960"/>
      <c r="D5543" s="960"/>
      <c r="E5543" s="960"/>
      <c r="F5543" s="960"/>
    </row>
    <row r="5544" spans="2:6" ht="13.5" thickBot="1" x14ac:dyDescent="0.25">
      <c r="B5544" s="845" t="s">
        <v>43</v>
      </c>
      <c r="C5544" s="960"/>
      <c r="D5544" s="960"/>
      <c r="E5544" s="960"/>
      <c r="F5544" s="960"/>
    </row>
    <row r="5545" spans="2:6" ht="13.5" thickBot="1" x14ac:dyDescent="0.25">
      <c r="B5545" s="843" t="s">
        <v>61</v>
      </c>
      <c r="C5545" s="960">
        <f>SUM(C5546:C5549)</f>
        <v>1080</v>
      </c>
      <c r="D5545" s="960">
        <f>SUM(D5546:D5549)</f>
        <v>2700</v>
      </c>
      <c r="E5545" s="960">
        <f>SUM(E5546:E5549)</f>
        <v>0</v>
      </c>
      <c r="F5545" s="960">
        <f>SUM(F5546:F5549)</f>
        <v>0</v>
      </c>
    </row>
    <row r="5546" spans="2:6" ht="13.5" thickBot="1" x14ac:dyDescent="0.25">
      <c r="B5546" s="845" t="s">
        <v>28</v>
      </c>
      <c r="C5546" s="960"/>
      <c r="D5546" s="960"/>
      <c r="E5546" s="960"/>
      <c r="F5546" s="960"/>
    </row>
    <row r="5547" spans="2:6" ht="13.5" thickBot="1" x14ac:dyDescent="0.25">
      <c r="B5547" s="845" t="s">
        <v>60</v>
      </c>
      <c r="C5547" s="960">
        <v>1080</v>
      </c>
      <c r="D5547" s="960">
        <v>2700</v>
      </c>
      <c r="E5547" s="960">
        <v>0</v>
      </c>
      <c r="F5547" s="960"/>
    </row>
    <row r="5548" spans="2:6" ht="13.5" thickBot="1" x14ac:dyDescent="0.25">
      <c r="B5548" s="845" t="s">
        <v>42</v>
      </c>
      <c r="C5548" s="960"/>
      <c r="D5548" s="960"/>
      <c r="E5548" s="960"/>
      <c r="F5548" s="960"/>
    </row>
    <row r="5549" spans="2:6" ht="13.5" thickBot="1" x14ac:dyDescent="0.25">
      <c r="B5549" s="845" t="s">
        <v>43</v>
      </c>
      <c r="C5549" s="960"/>
      <c r="D5549" s="960"/>
      <c r="E5549" s="960"/>
      <c r="F5549" s="960"/>
    </row>
    <row r="5550" spans="2:6" ht="13.5" thickBot="1" x14ac:dyDescent="0.25">
      <c r="B5550" s="923" t="s">
        <v>1934</v>
      </c>
      <c r="C5550" s="961">
        <f>C5547+C5540</f>
        <v>1080</v>
      </c>
      <c r="D5550" s="962">
        <f>D5547+D5540</f>
        <v>2700</v>
      </c>
      <c r="E5550" s="962">
        <f>E5547+E5540</f>
        <v>0</v>
      </c>
      <c r="F5550" s="962">
        <f>F5547+F5540</f>
        <v>0</v>
      </c>
    </row>
    <row r="5551" spans="2:6" ht="13.5" thickBot="1" x14ac:dyDescent="0.25">
      <c r="B5551" s="954" t="s">
        <v>978</v>
      </c>
      <c r="C5551" s="1346" t="s">
        <v>2414</v>
      </c>
      <c r="D5551" s="1351"/>
      <c r="E5551" s="1351"/>
      <c r="F5551" s="1352"/>
    </row>
    <row r="5552" spans="2:6" ht="13.5" thickBot="1" x14ac:dyDescent="0.25">
      <c r="B5552" s="835" t="s">
        <v>1935</v>
      </c>
      <c r="C5552" s="1250" t="s">
        <v>2415</v>
      </c>
      <c r="D5552" s="1238"/>
      <c r="E5552" s="1238"/>
      <c r="F5552" s="1260"/>
    </row>
    <row r="5553" spans="2:6" ht="13.5" thickBot="1" x14ac:dyDescent="0.25">
      <c r="B5553" s="828" t="s">
        <v>9</v>
      </c>
      <c r="C5553" s="1230" t="s">
        <v>2415</v>
      </c>
      <c r="D5553" s="1231"/>
      <c r="E5553" s="1231"/>
      <c r="F5553" s="1232"/>
    </row>
    <row r="5554" spans="2:6" ht="13.5" thickBot="1" x14ac:dyDescent="0.25">
      <c r="B5554" s="828" t="s">
        <v>13</v>
      </c>
      <c r="C5554" s="1244" t="s">
        <v>1773</v>
      </c>
      <c r="D5554" s="1245"/>
      <c r="E5554" s="1245"/>
      <c r="F5554" s="1246"/>
    </row>
    <row r="5555" spans="2:6" x14ac:dyDescent="0.2">
      <c r="B5555" s="1236"/>
      <c r="C5555" s="836">
        <v>2019</v>
      </c>
      <c r="D5555" s="836">
        <v>2020</v>
      </c>
      <c r="E5555" s="836">
        <v>2021</v>
      </c>
      <c r="F5555" s="836">
        <v>2022</v>
      </c>
    </row>
    <row r="5556" spans="2:6" ht="13.5" thickBot="1" x14ac:dyDescent="0.25">
      <c r="B5556" s="1237"/>
      <c r="C5556" s="837" t="s">
        <v>5</v>
      </c>
      <c r="D5556" s="837" t="s">
        <v>6</v>
      </c>
      <c r="E5556" s="837" t="s">
        <v>6</v>
      </c>
      <c r="F5556" s="837" t="s">
        <v>6</v>
      </c>
    </row>
    <row r="5557" spans="2:6" ht="13.5" thickBot="1" x14ac:dyDescent="0.25">
      <c r="B5557" s="828" t="s">
        <v>8</v>
      </c>
      <c r="C5557" s="955">
        <v>1</v>
      </c>
      <c r="D5557" s="955">
        <v>0</v>
      </c>
      <c r="E5557" s="955">
        <v>1</v>
      </c>
      <c r="F5557" s="955">
        <v>0</v>
      </c>
    </row>
    <row r="5558" spans="2:6" ht="13.5" thickBot="1" x14ac:dyDescent="0.25">
      <c r="B5558" s="828" t="s">
        <v>14</v>
      </c>
      <c r="C5558" s="957">
        <v>1500</v>
      </c>
      <c r="D5558" s="957"/>
      <c r="E5558" s="957">
        <v>500</v>
      </c>
      <c r="F5558" s="957"/>
    </row>
    <row r="5559" spans="2:6" ht="13.5" thickBot="1" x14ac:dyDescent="0.25">
      <c r="B5559" s="828" t="s">
        <v>20</v>
      </c>
      <c r="C5559" s="957">
        <f>C5558/C5557</f>
        <v>1500</v>
      </c>
      <c r="D5559" s="957" t="e">
        <f>D5558/D5557</f>
        <v>#DIV/0!</v>
      </c>
      <c r="E5559" s="957">
        <f>E5558/E5557</f>
        <v>500</v>
      </c>
      <c r="F5559" s="957" t="e">
        <f>F5558/F5557</f>
        <v>#DIV/0!</v>
      </c>
    </row>
    <row r="5560" spans="2:6" ht="13.5" thickBot="1" x14ac:dyDescent="0.25">
      <c r="B5560" s="828" t="s">
        <v>15</v>
      </c>
      <c r="C5560" s="958" t="s">
        <v>19</v>
      </c>
      <c r="D5560" s="959">
        <f>D5557/C5557-1</f>
        <v>-1</v>
      </c>
      <c r="E5560" s="959" t="e">
        <f t="shared" ref="E5560:F5562" si="211">E5557/D5557-1</f>
        <v>#DIV/0!</v>
      </c>
      <c r="F5560" s="959">
        <f t="shared" si="211"/>
        <v>-1</v>
      </c>
    </row>
    <row r="5561" spans="2:6" ht="13.5" thickBot="1" x14ac:dyDescent="0.25">
      <c r="B5561" s="828" t="s">
        <v>16</v>
      </c>
      <c r="C5561" s="958" t="s">
        <v>19</v>
      </c>
      <c r="D5561" s="959">
        <f>D5558/C5558-1</f>
        <v>-1</v>
      </c>
      <c r="E5561" s="959" t="e">
        <f t="shared" si="211"/>
        <v>#DIV/0!</v>
      </c>
      <c r="F5561" s="959">
        <f t="shared" si="211"/>
        <v>-1</v>
      </c>
    </row>
    <row r="5562" spans="2:6" ht="13.5" thickBot="1" x14ac:dyDescent="0.25">
      <c r="B5562" s="828" t="s">
        <v>17</v>
      </c>
      <c r="C5562" s="958" t="s">
        <v>19</v>
      </c>
      <c r="D5562" s="959" t="e">
        <f>D5559/C5559-1</f>
        <v>#DIV/0!</v>
      </c>
      <c r="E5562" s="959" t="e">
        <f t="shared" si="211"/>
        <v>#DIV/0!</v>
      </c>
      <c r="F5562" s="959" t="e">
        <f t="shared" si="211"/>
        <v>#DIV/0!</v>
      </c>
    </row>
    <row r="5563" spans="2:6" ht="13.5" thickBot="1" x14ac:dyDescent="0.25">
      <c r="B5563" s="1247" t="s">
        <v>2416</v>
      </c>
      <c r="C5563" s="1248"/>
      <c r="D5563" s="1248"/>
      <c r="E5563" s="1248"/>
      <c r="F5563" s="1249"/>
    </row>
    <row r="5564" spans="2:6" x14ac:dyDescent="0.2">
      <c r="B5564" s="1236"/>
      <c r="C5564" s="836">
        <v>2019</v>
      </c>
      <c r="D5564" s="836">
        <v>2020</v>
      </c>
      <c r="E5564" s="836">
        <v>2021</v>
      </c>
      <c r="F5564" s="836">
        <v>2022</v>
      </c>
    </row>
    <row r="5565" spans="2:6" ht="13.5" thickBot="1" x14ac:dyDescent="0.25">
      <c r="B5565" s="1237"/>
      <c r="C5565" s="837" t="s">
        <v>5</v>
      </c>
      <c r="D5565" s="837" t="s">
        <v>6</v>
      </c>
      <c r="E5565" s="837" t="s">
        <v>6</v>
      </c>
      <c r="F5565" s="837" t="s">
        <v>6</v>
      </c>
    </row>
    <row r="5566" spans="2:6" ht="13.5" thickBot="1" x14ac:dyDescent="0.25">
      <c r="B5566" s="843" t="s">
        <v>59</v>
      </c>
      <c r="C5566" s="960"/>
      <c r="D5566" s="960"/>
      <c r="E5566" s="960"/>
      <c r="F5566" s="960"/>
    </row>
    <row r="5567" spans="2:6" ht="13.5" thickBot="1" x14ac:dyDescent="0.25">
      <c r="B5567" s="845" t="s">
        <v>28</v>
      </c>
      <c r="C5567" s="960"/>
      <c r="D5567" s="960"/>
      <c r="E5567" s="960"/>
      <c r="F5567" s="960"/>
    </row>
    <row r="5568" spans="2:6" ht="13.5" thickBot="1" x14ac:dyDescent="0.25">
      <c r="B5568" s="845" t="s">
        <v>60</v>
      </c>
      <c r="C5568" s="960"/>
      <c r="D5568" s="960"/>
      <c r="E5568" s="960"/>
      <c r="F5568" s="960"/>
    </row>
    <row r="5569" spans="2:6" ht="13.5" thickBot="1" x14ac:dyDescent="0.25">
      <c r="B5569" s="845" t="s">
        <v>42</v>
      </c>
      <c r="C5569" s="960"/>
      <c r="D5569" s="960"/>
      <c r="E5569" s="960"/>
      <c r="F5569" s="960"/>
    </row>
    <row r="5570" spans="2:6" ht="13.5" thickBot="1" x14ac:dyDescent="0.25">
      <c r="B5570" s="845" t="s">
        <v>43</v>
      </c>
      <c r="C5570" s="960"/>
      <c r="D5570" s="960"/>
      <c r="E5570" s="960"/>
      <c r="F5570" s="960"/>
    </row>
    <row r="5571" spans="2:6" ht="13.5" thickBot="1" x14ac:dyDescent="0.25">
      <c r="B5571" s="843" t="s">
        <v>61</v>
      </c>
      <c r="C5571" s="960">
        <f>SUM(C5572:C5575)</f>
        <v>1500</v>
      </c>
      <c r="D5571" s="960">
        <f>SUM(D5572:D5575)</f>
        <v>0</v>
      </c>
      <c r="E5571" s="960">
        <f>SUM(E5572:E5575)</f>
        <v>500</v>
      </c>
      <c r="F5571" s="960">
        <f>SUM(F5572:F5575)</f>
        <v>0</v>
      </c>
    </row>
    <row r="5572" spans="2:6" ht="13.5" thickBot="1" x14ac:dyDescent="0.25">
      <c r="B5572" s="845" t="s">
        <v>28</v>
      </c>
      <c r="C5572" s="960"/>
      <c r="D5572" s="960"/>
      <c r="E5572" s="960"/>
      <c r="F5572" s="960"/>
    </row>
    <row r="5573" spans="2:6" ht="13.5" thickBot="1" x14ac:dyDescent="0.25">
      <c r="B5573" s="845" t="s">
        <v>60</v>
      </c>
      <c r="C5573" s="960"/>
      <c r="D5573" s="960"/>
      <c r="E5573" s="960"/>
      <c r="F5573" s="960"/>
    </row>
    <row r="5574" spans="2:6" ht="13.5" thickBot="1" x14ac:dyDescent="0.25">
      <c r="B5574" s="845" t="s">
        <v>42</v>
      </c>
      <c r="C5574" s="960">
        <v>1500</v>
      </c>
      <c r="D5574" s="957"/>
      <c r="E5574" s="957">
        <v>500</v>
      </c>
      <c r="F5574" s="957"/>
    </row>
    <row r="5575" spans="2:6" ht="13.5" thickBot="1" x14ac:dyDescent="0.25">
      <c r="B5575" s="845" t="s">
        <v>43</v>
      </c>
      <c r="C5575" s="960"/>
      <c r="D5575" s="960"/>
      <c r="E5575" s="960"/>
      <c r="F5575" s="960"/>
    </row>
    <row r="5576" spans="2:6" ht="13.5" thickBot="1" x14ac:dyDescent="0.25">
      <c r="B5576" s="923" t="s">
        <v>1940</v>
      </c>
      <c r="C5576" s="961">
        <f>C5574+C5566</f>
        <v>1500</v>
      </c>
      <c r="D5576" s="962">
        <f>D5574+D5566</f>
        <v>0</v>
      </c>
      <c r="E5576" s="962">
        <f>E5574+E5566</f>
        <v>500</v>
      </c>
      <c r="F5576" s="962">
        <f>F5574+F5566</f>
        <v>0</v>
      </c>
    </row>
    <row r="5577" spans="2:6" ht="13.5" thickBot="1" x14ac:dyDescent="0.25">
      <c r="B5577" s="954" t="s">
        <v>978</v>
      </c>
      <c r="C5577" s="1346" t="s">
        <v>2417</v>
      </c>
      <c r="D5577" s="1351"/>
      <c r="E5577" s="1351"/>
      <c r="F5577" s="1352"/>
    </row>
    <row r="5578" spans="2:6" ht="13.5" thickBot="1" x14ac:dyDescent="0.25">
      <c r="B5578" s="835" t="s">
        <v>1941</v>
      </c>
      <c r="C5578" s="1250" t="s">
        <v>2418</v>
      </c>
      <c r="D5578" s="1238"/>
      <c r="E5578" s="1238"/>
      <c r="F5578" s="1260"/>
    </row>
    <row r="5579" spans="2:6" ht="13.5" thickBot="1" x14ac:dyDescent="0.25">
      <c r="B5579" s="828" t="s">
        <v>9</v>
      </c>
      <c r="C5579" s="1230" t="s">
        <v>2418</v>
      </c>
      <c r="D5579" s="1231"/>
      <c r="E5579" s="1231"/>
      <c r="F5579" s="1232"/>
    </row>
    <row r="5580" spans="2:6" ht="13.5" thickBot="1" x14ac:dyDescent="0.25">
      <c r="B5580" s="828" t="s">
        <v>13</v>
      </c>
      <c r="C5580" s="1244" t="s">
        <v>1773</v>
      </c>
      <c r="D5580" s="1245"/>
      <c r="E5580" s="1245"/>
      <c r="F5580" s="1246"/>
    </row>
    <row r="5581" spans="2:6" x14ac:dyDescent="0.2">
      <c r="B5581" s="1236"/>
      <c r="C5581" s="836">
        <v>2019</v>
      </c>
      <c r="D5581" s="836">
        <v>2020</v>
      </c>
      <c r="E5581" s="836">
        <v>2021</v>
      </c>
      <c r="F5581" s="836">
        <v>2022</v>
      </c>
    </row>
    <row r="5582" spans="2:6" ht="13.5" thickBot="1" x14ac:dyDescent="0.25">
      <c r="B5582" s="1237"/>
      <c r="C5582" s="837" t="s">
        <v>5</v>
      </c>
      <c r="D5582" s="837" t="s">
        <v>6</v>
      </c>
      <c r="E5582" s="837" t="s">
        <v>6</v>
      </c>
      <c r="F5582" s="837" t="s">
        <v>6</v>
      </c>
    </row>
    <row r="5583" spans="2:6" ht="13.5" thickBot="1" x14ac:dyDescent="0.25">
      <c r="B5583" s="828" t="s">
        <v>8</v>
      </c>
      <c r="C5583" s="955">
        <v>1</v>
      </c>
      <c r="D5583" s="955">
        <v>0</v>
      </c>
      <c r="E5583" s="955">
        <v>0</v>
      </c>
      <c r="F5583" s="955">
        <v>0</v>
      </c>
    </row>
    <row r="5584" spans="2:6" ht="13.5" thickBot="1" x14ac:dyDescent="0.25">
      <c r="B5584" s="828" t="s">
        <v>14</v>
      </c>
      <c r="C5584" s="957">
        <v>909</v>
      </c>
      <c r="D5584" s="957"/>
      <c r="E5584" s="957"/>
      <c r="F5584" s="957"/>
    </row>
    <row r="5585" spans="2:6" ht="13.5" thickBot="1" x14ac:dyDescent="0.25">
      <c r="B5585" s="828" t="s">
        <v>20</v>
      </c>
      <c r="C5585" s="957">
        <f>C5584/C5583</f>
        <v>909</v>
      </c>
      <c r="D5585" s="957" t="e">
        <f>D5584/D5583</f>
        <v>#DIV/0!</v>
      </c>
      <c r="E5585" s="957" t="e">
        <f>E5584/E5583</f>
        <v>#DIV/0!</v>
      </c>
      <c r="F5585" s="957" t="e">
        <f>F5584/F5583</f>
        <v>#DIV/0!</v>
      </c>
    </row>
    <row r="5586" spans="2:6" ht="13.5" thickBot="1" x14ac:dyDescent="0.25">
      <c r="B5586" s="828" t="s">
        <v>15</v>
      </c>
      <c r="C5586" s="958" t="s">
        <v>19</v>
      </c>
      <c r="D5586" s="959">
        <f>D5583/C5583-1</f>
        <v>-1</v>
      </c>
      <c r="E5586" s="959" t="e">
        <f t="shared" ref="E5586:F5588" si="212">E5583/D5583-1</f>
        <v>#DIV/0!</v>
      </c>
      <c r="F5586" s="959" t="e">
        <f t="shared" si="212"/>
        <v>#DIV/0!</v>
      </c>
    </row>
    <row r="5587" spans="2:6" ht="13.5" thickBot="1" x14ac:dyDescent="0.25">
      <c r="B5587" s="828" t="s">
        <v>16</v>
      </c>
      <c r="C5587" s="958" t="s">
        <v>19</v>
      </c>
      <c r="D5587" s="959">
        <f>D5584/C5584-1</f>
        <v>-1</v>
      </c>
      <c r="E5587" s="959" t="e">
        <f t="shared" si="212"/>
        <v>#DIV/0!</v>
      </c>
      <c r="F5587" s="959" t="e">
        <f t="shared" si="212"/>
        <v>#DIV/0!</v>
      </c>
    </row>
    <row r="5588" spans="2:6" ht="13.5" thickBot="1" x14ac:dyDescent="0.25">
      <c r="B5588" s="828" t="s">
        <v>17</v>
      </c>
      <c r="C5588" s="958" t="s">
        <v>19</v>
      </c>
      <c r="D5588" s="959" t="e">
        <f>D5585/C5585-1</f>
        <v>#DIV/0!</v>
      </c>
      <c r="E5588" s="959" t="e">
        <f t="shared" si="212"/>
        <v>#DIV/0!</v>
      </c>
      <c r="F5588" s="959" t="e">
        <f t="shared" si="212"/>
        <v>#DIV/0!</v>
      </c>
    </row>
    <row r="5589" spans="2:6" ht="13.5" thickBot="1" x14ac:dyDescent="0.25">
      <c r="B5589" s="1247" t="s">
        <v>2419</v>
      </c>
      <c r="C5589" s="1248"/>
      <c r="D5589" s="1248"/>
      <c r="E5589" s="1248"/>
      <c r="F5589" s="1249"/>
    </row>
    <row r="5590" spans="2:6" x14ac:dyDescent="0.2">
      <c r="B5590" s="1236"/>
      <c r="C5590" s="836">
        <v>2019</v>
      </c>
      <c r="D5590" s="836">
        <v>2020</v>
      </c>
      <c r="E5590" s="836">
        <v>2021</v>
      </c>
      <c r="F5590" s="836">
        <v>2022</v>
      </c>
    </row>
    <row r="5591" spans="2:6" ht="13.5" thickBot="1" x14ac:dyDescent="0.25">
      <c r="B5591" s="1237"/>
      <c r="C5591" s="837" t="s">
        <v>5</v>
      </c>
      <c r="D5591" s="837" t="s">
        <v>6</v>
      </c>
      <c r="E5591" s="837" t="s">
        <v>6</v>
      </c>
      <c r="F5591" s="837" t="s">
        <v>6</v>
      </c>
    </row>
    <row r="5592" spans="2:6" ht="13.5" thickBot="1" x14ac:dyDescent="0.25">
      <c r="B5592" s="843" t="s">
        <v>59</v>
      </c>
      <c r="C5592" s="960"/>
      <c r="D5592" s="960"/>
      <c r="E5592" s="960"/>
      <c r="F5592" s="960"/>
    </row>
    <row r="5593" spans="2:6" ht="13.5" thickBot="1" x14ac:dyDescent="0.25">
      <c r="B5593" s="845" t="s">
        <v>28</v>
      </c>
      <c r="C5593" s="960"/>
      <c r="D5593" s="960"/>
      <c r="E5593" s="960"/>
      <c r="F5593" s="960"/>
    </row>
    <row r="5594" spans="2:6" ht="13.5" thickBot="1" x14ac:dyDescent="0.25">
      <c r="B5594" s="845" t="s">
        <v>60</v>
      </c>
      <c r="C5594" s="960"/>
      <c r="D5594" s="960"/>
      <c r="E5594" s="960"/>
      <c r="F5594" s="960"/>
    </row>
    <row r="5595" spans="2:6" ht="13.5" thickBot="1" x14ac:dyDescent="0.25">
      <c r="B5595" s="845" t="s">
        <v>42</v>
      </c>
      <c r="C5595" s="960"/>
      <c r="D5595" s="960"/>
      <c r="E5595" s="960"/>
      <c r="F5595" s="960"/>
    </row>
    <row r="5596" spans="2:6" ht="13.5" thickBot="1" x14ac:dyDescent="0.25">
      <c r="B5596" s="845" t="s">
        <v>43</v>
      </c>
      <c r="C5596" s="960"/>
      <c r="D5596" s="960"/>
      <c r="E5596" s="960"/>
      <c r="F5596" s="960"/>
    </row>
    <row r="5597" spans="2:6" ht="13.5" thickBot="1" x14ac:dyDescent="0.25">
      <c r="B5597" s="843" t="s">
        <v>61</v>
      </c>
      <c r="C5597" s="960">
        <f>SUM(C5598:C5601)</f>
        <v>909</v>
      </c>
      <c r="D5597" s="960">
        <f>SUM(D5598:D5601)</f>
        <v>0</v>
      </c>
      <c r="E5597" s="960">
        <f>SUM(E5598:E5601)</f>
        <v>0</v>
      </c>
      <c r="F5597" s="960">
        <f>SUM(F5598:F5601)</f>
        <v>0</v>
      </c>
    </row>
    <row r="5598" spans="2:6" ht="13.5" thickBot="1" x14ac:dyDescent="0.25">
      <c r="B5598" s="845" t="s">
        <v>28</v>
      </c>
      <c r="C5598" s="960"/>
      <c r="D5598" s="960"/>
      <c r="E5598" s="960"/>
      <c r="F5598" s="960"/>
    </row>
    <row r="5599" spans="2:6" ht="13.5" thickBot="1" x14ac:dyDescent="0.25">
      <c r="B5599" s="845" t="s">
        <v>60</v>
      </c>
      <c r="C5599" s="960"/>
      <c r="D5599" s="960"/>
      <c r="E5599" s="960"/>
      <c r="F5599" s="960"/>
    </row>
    <row r="5600" spans="2:6" ht="13.5" thickBot="1" x14ac:dyDescent="0.25">
      <c r="B5600" s="845" t="s">
        <v>42</v>
      </c>
      <c r="C5600" s="962">
        <v>909</v>
      </c>
      <c r="D5600" s="960">
        <v>0</v>
      </c>
      <c r="E5600" s="960">
        <v>0</v>
      </c>
      <c r="F5600" s="960"/>
    </row>
    <row r="5601" spans="2:6" ht="13.5" thickBot="1" x14ac:dyDescent="0.25">
      <c r="B5601" s="845" t="s">
        <v>43</v>
      </c>
      <c r="C5601" s="962"/>
      <c r="D5601" s="960"/>
      <c r="E5601" s="960"/>
      <c r="F5601" s="960"/>
    </row>
    <row r="5602" spans="2:6" ht="13.5" thickBot="1" x14ac:dyDescent="0.25">
      <c r="B5602" s="923" t="s">
        <v>1946</v>
      </c>
      <c r="C5602" s="961">
        <f>C5600+C5592</f>
        <v>909</v>
      </c>
      <c r="D5602" s="962">
        <f>D5600+D5592</f>
        <v>0</v>
      </c>
      <c r="E5602" s="962">
        <f>E5600+E5592</f>
        <v>0</v>
      </c>
      <c r="F5602" s="962">
        <f>F5600+F5592</f>
        <v>0</v>
      </c>
    </row>
    <row r="5603" spans="2:6" ht="13.5" thickBot="1" x14ac:dyDescent="0.25">
      <c r="B5603" s="954" t="s">
        <v>978</v>
      </c>
      <c r="C5603" s="1346" t="s">
        <v>2420</v>
      </c>
      <c r="D5603" s="1351"/>
      <c r="E5603" s="1351"/>
      <c r="F5603" s="1352"/>
    </row>
    <row r="5604" spans="2:6" ht="13.5" thickBot="1" x14ac:dyDescent="0.25">
      <c r="B5604" s="835" t="s">
        <v>1947</v>
      </c>
      <c r="C5604" s="1250" t="s">
        <v>2418</v>
      </c>
      <c r="D5604" s="1238"/>
      <c r="E5604" s="1238"/>
      <c r="F5604" s="1260"/>
    </row>
    <row r="5605" spans="2:6" ht="13.5" thickBot="1" x14ac:dyDescent="0.25">
      <c r="B5605" s="828" t="s">
        <v>9</v>
      </c>
      <c r="C5605" s="1230" t="s">
        <v>2418</v>
      </c>
      <c r="D5605" s="1231"/>
      <c r="E5605" s="1231"/>
      <c r="F5605" s="1232"/>
    </row>
    <row r="5606" spans="2:6" ht="13.5" thickBot="1" x14ac:dyDescent="0.25">
      <c r="B5606" s="828" t="s">
        <v>13</v>
      </c>
      <c r="C5606" s="1244" t="s">
        <v>1773</v>
      </c>
      <c r="D5606" s="1245"/>
      <c r="E5606" s="1245"/>
      <c r="F5606" s="1246"/>
    </row>
    <row r="5607" spans="2:6" x14ac:dyDescent="0.2">
      <c r="B5607" s="1236"/>
      <c r="C5607" s="836">
        <v>2019</v>
      </c>
      <c r="D5607" s="836">
        <v>2020</v>
      </c>
      <c r="E5607" s="836">
        <v>2021</v>
      </c>
      <c r="F5607" s="836">
        <v>2022</v>
      </c>
    </row>
    <row r="5608" spans="2:6" ht="13.5" thickBot="1" x14ac:dyDescent="0.25">
      <c r="B5608" s="1237"/>
      <c r="C5608" s="837" t="s">
        <v>5</v>
      </c>
      <c r="D5608" s="837" t="s">
        <v>6</v>
      </c>
      <c r="E5608" s="837" t="s">
        <v>6</v>
      </c>
      <c r="F5608" s="837" t="s">
        <v>6</v>
      </c>
    </row>
    <row r="5609" spans="2:6" ht="13.5" thickBot="1" x14ac:dyDescent="0.25">
      <c r="B5609" s="838" t="s">
        <v>8</v>
      </c>
      <c r="C5609" s="955">
        <v>1</v>
      </c>
      <c r="D5609" s="955">
        <v>0</v>
      </c>
      <c r="E5609" s="955">
        <v>0</v>
      </c>
      <c r="F5609" s="955">
        <v>0</v>
      </c>
    </row>
    <row r="5610" spans="2:6" ht="13.5" thickBot="1" x14ac:dyDescent="0.25">
      <c r="B5610" s="838" t="s">
        <v>14</v>
      </c>
      <c r="C5610" s="957">
        <v>181</v>
      </c>
      <c r="D5610" s="957"/>
      <c r="E5610" s="957"/>
      <c r="F5610" s="957"/>
    </row>
    <row r="5611" spans="2:6" ht="13.5" thickBot="1" x14ac:dyDescent="0.25">
      <c r="B5611" s="838" t="s">
        <v>20</v>
      </c>
      <c r="C5611" s="957">
        <f>C5610/C5609</f>
        <v>181</v>
      </c>
      <c r="D5611" s="957" t="e">
        <f>D5610/D5609</f>
        <v>#DIV/0!</v>
      </c>
      <c r="E5611" s="957" t="e">
        <f>E5610/E5609</f>
        <v>#DIV/0!</v>
      </c>
      <c r="F5611" s="957" t="e">
        <f>F5610/F5609</f>
        <v>#DIV/0!</v>
      </c>
    </row>
    <row r="5612" spans="2:6" ht="13.5" thickBot="1" x14ac:dyDescent="0.25">
      <c r="B5612" s="838" t="s">
        <v>15</v>
      </c>
      <c r="C5612" s="958" t="s">
        <v>19</v>
      </c>
      <c r="D5612" s="959">
        <f>D5609/C5609-1</f>
        <v>-1</v>
      </c>
      <c r="E5612" s="959" t="e">
        <f t="shared" ref="E5612:F5614" si="213">E5609/D5609-1</f>
        <v>#DIV/0!</v>
      </c>
      <c r="F5612" s="959" t="e">
        <f t="shared" si="213"/>
        <v>#DIV/0!</v>
      </c>
    </row>
    <row r="5613" spans="2:6" ht="13.5" thickBot="1" x14ac:dyDescent="0.25">
      <c r="B5613" s="828" t="s">
        <v>16</v>
      </c>
      <c r="C5613" s="958" t="s">
        <v>19</v>
      </c>
      <c r="D5613" s="959">
        <f>D5610/C5610-1</f>
        <v>-1</v>
      </c>
      <c r="E5613" s="959" t="e">
        <f t="shared" si="213"/>
        <v>#DIV/0!</v>
      </c>
      <c r="F5613" s="959" t="e">
        <f t="shared" si="213"/>
        <v>#DIV/0!</v>
      </c>
    </row>
    <row r="5614" spans="2:6" ht="13.5" thickBot="1" x14ac:dyDescent="0.25">
      <c r="B5614" s="828" t="s">
        <v>17</v>
      </c>
      <c r="C5614" s="958" t="s">
        <v>19</v>
      </c>
      <c r="D5614" s="959" t="e">
        <f>D5611/C5611-1</f>
        <v>#DIV/0!</v>
      </c>
      <c r="E5614" s="959" t="e">
        <f t="shared" si="213"/>
        <v>#DIV/0!</v>
      </c>
      <c r="F5614" s="959" t="e">
        <f t="shared" si="213"/>
        <v>#DIV/0!</v>
      </c>
    </row>
    <row r="5615" spans="2:6" ht="13.5" thickBot="1" x14ac:dyDescent="0.25">
      <c r="B5615" s="1247" t="s">
        <v>2421</v>
      </c>
      <c r="C5615" s="1248"/>
      <c r="D5615" s="1248"/>
      <c r="E5615" s="1248"/>
      <c r="F5615" s="1249"/>
    </row>
    <row r="5616" spans="2:6" x14ac:dyDescent="0.2">
      <c r="B5616" s="1236"/>
      <c r="C5616" s="836">
        <v>2019</v>
      </c>
      <c r="D5616" s="836">
        <v>2020</v>
      </c>
      <c r="E5616" s="836">
        <v>2021</v>
      </c>
      <c r="F5616" s="836">
        <v>2022</v>
      </c>
    </row>
    <row r="5617" spans="2:6" ht="13.5" thickBot="1" x14ac:dyDescent="0.25">
      <c r="B5617" s="1237"/>
      <c r="C5617" s="837" t="s">
        <v>5</v>
      </c>
      <c r="D5617" s="837" t="s">
        <v>6</v>
      </c>
      <c r="E5617" s="837" t="s">
        <v>6</v>
      </c>
      <c r="F5617" s="837" t="s">
        <v>6</v>
      </c>
    </row>
    <row r="5618" spans="2:6" ht="13.5" thickBot="1" x14ac:dyDescent="0.25">
      <c r="B5618" s="843" t="s">
        <v>59</v>
      </c>
      <c r="C5618" s="960"/>
      <c r="D5618" s="960"/>
      <c r="E5618" s="960"/>
      <c r="F5618" s="960"/>
    </row>
    <row r="5619" spans="2:6" ht="13.5" thickBot="1" x14ac:dyDescent="0.25">
      <c r="B5619" s="845" t="s">
        <v>28</v>
      </c>
      <c r="C5619" s="960"/>
      <c r="D5619" s="960"/>
      <c r="E5619" s="960"/>
      <c r="F5619" s="960"/>
    </row>
    <row r="5620" spans="2:6" ht="13.5" thickBot="1" x14ac:dyDescent="0.25">
      <c r="B5620" s="845" t="s">
        <v>60</v>
      </c>
      <c r="C5620" s="960"/>
      <c r="D5620" s="960"/>
      <c r="E5620" s="960"/>
      <c r="F5620" s="960"/>
    </row>
    <row r="5621" spans="2:6" ht="13.5" thickBot="1" x14ac:dyDescent="0.25">
      <c r="B5621" s="845" t="s">
        <v>42</v>
      </c>
      <c r="C5621" s="960"/>
      <c r="D5621" s="960"/>
      <c r="E5621" s="960"/>
      <c r="F5621" s="960"/>
    </row>
    <row r="5622" spans="2:6" ht="13.5" thickBot="1" x14ac:dyDescent="0.25">
      <c r="B5622" s="845" t="s">
        <v>43</v>
      </c>
      <c r="C5622" s="960"/>
      <c r="D5622" s="960"/>
      <c r="E5622" s="960"/>
      <c r="F5622" s="960"/>
    </row>
    <row r="5623" spans="2:6" ht="13.5" thickBot="1" x14ac:dyDescent="0.25">
      <c r="B5623" s="843" t="s">
        <v>61</v>
      </c>
      <c r="C5623" s="960">
        <f>SUM(C5624:C5627)</f>
        <v>181</v>
      </c>
      <c r="D5623" s="960">
        <f>SUM(D5624:D5627)</f>
        <v>0</v>
      </c>
      <c r="E5623" s="960">
        <f>SUM(E5624:E5627)</f>
        <v>0</v>
      </c>
      <c r="F5623" s="960">
        <f>SUM(F5624:F5627)</f>
        <v>0</v>
      </c>
    </row>
    <row r="5624" spans="2:6" ht="13.5" thickBot="1" x14ac:dyDescent="0.25">
      <c r="B5624" s="845" t="s">
        <v>28</v>
      </c>
      <c r="C5624" s="960"/>
      <c r="D5624" s="960"/>
      <c r="E5624" s="960"/>
      <c r="F5624" s="960"/>
    </row>
    <row r="5625" spans="2:6" ht="13.5" thickBot="1" x14ac:dyDescent="0.25">
      <c r="B5625" s="845" t="s">
        <v>60</v>
      </c>
      <c r="C5625" s="960"/>
      <c r="D5625" s="960"/>
      <c r="E5625" s="960"/>
      <c r="F5625" s="960"/>
    </row>
    <row r="5626" spans="2:6" ht="13.5" thickBot="1" x14ac:dyDescent="0.25">
      <c r="B5626" s="845" t="s">
        <v>42</v>
      </c>
      <c r="C5626" s="960"/>
      <c r="D5626" s="960"/>
      <c r="E5626" s="960"/>
      <c r="F5626" s="960"/>
    </row>
    <row r="5627" spans="2:6" ht="13.5" thickBot="1" x14ac:dyDescent="0.25">
      <c r="B5627" s="845" t="s">
        <v>43</v>
      </c>
      <c r="C5627" s="962">
        <v>181</v>
      </c>
      <c r="D5627" s="960">
        <v>0</v>
      </c>
      <c r="E5627" s="960">
        <v>0</v>
      </c>
      <c r="F5627" s="960"/>
    </row>
    <row r="5628" spans="2:6" ht="13.5" thickBot="1" x14ac:dyDescent="0.25">
      <c r="B5628" s="923" t="s">
        <v>1952</v>
      </c>
      <c r="C5628" s="961">
        <f>C5627+C5618</f>
        <v>181</v>
      </c>
      <c r="D5628" s="962">
        <f>D5627+D5618</f>
        <v>0</v>
      </c>
      <c r="E5628" s="962">
        <f>E5627+E5618</f>
        <v>0</v>
      </c>
      <c r="F5628" s="962">
        <f>F5627+F5618</f>
        <v>0</v>
      </c>
    </row>
    <row r="5629" spans="2:6" ht="13.5" thickBot="1" x14ac:dyDescent="0.25">
      <c r="B5629" s="954" t="s">
        <v>978</v>
      </c>
      <c r="C5629" s="1359" t="s">
        <v>2422</v>
      </c>
      <c r="D5629" s="1360"/>
      <c r="E5629" s="1360"/>
      <c r="F5629" s="1361"/>
    </row>
    <row r="5630" spans="2:6" ht="13.5" thickBot="1" x14ac:dyDescent="0.25">
      <c r="B5630" s="835" t="s">
        <v>1953</v>
      </c>
      <c r="C5630" s="1250" t="s">
        <v>2411</v>
      </c>
      <c r="D5630" s="1238"/>
      <c r="E5630" s="1238"/>
      <c r="F5630" s="1260"/>
    </row>
    <row r="5631" spans="2:6" ht="13.5" thickBot="1" x14ac:dyDescent="0.25">
      <c r="B5631" s="828" t="s">
        <v>9</v>
      </c>
      <c r="C5631" s="1230" t="s">
        <v>2412</v>
      </c>
      <c r="D5631" s="1231"/>
      <c r="E5631" s="1231"/>
      <c r="F5631" s="1232"/>
    </row>
    <row r="5632" spans="2:6" ht="13.5" thickBot="1" x14ac:dyDescent="0.25">
      <c r="B5632" s="828" t="s">
        <v>13</v>
      </c>
      <c r="C5632" s="1244" t="s">
        <v>1773</v>
      </c>
      <c r="D5632" s="1245"/>
      <c r="E5632" s="1245"/>
      <c r="F5632" s="1246"/>
    </row>
    <row r="5633" spans="2:6" x14ac:dyDescent="0.2">
      <c r="B5633" s="1236"/>
      <c r="C5633" s="836">
        <v>2019</v>
      </c>
      <c r="D5633" s="836">
        <v>2020</v>
      </c>
      <c r="E5633" s="836">
        <v>2021</v>
      </c>
      <c r="F5633" s="836">
        <v>2022</v>
      </c>
    </row>
    <row r="5634" spans="2:6" ht="13.5" thickBot="1" x14ac:dyDescent="0.25">
      <c r="B5634" s="1237"/>
      <c r="C5634" s="837" t="s">
        <v>5</v>
      </c>
      <c r="D5634" s="837" t="s">
        <v>6</v>
      </c>
      <c r="E5634" s="837" t="s">
        <v>6</v>
      </c>
      <c r="F5634" s="837" t="s">
        <v>6</v>
      </c>
    </row>
    <row r="5635" spans="2:6" ht="13.5" thickBot="1" x14ac:dyDescent="0.25">
      <c r="B5635" s="838" t="s">
        <v>8</v>
      </c>
      <c r="C5635" s="955">
        <v>1</v>
      </c>
      <c r="D5635" s="955">
        <v>1</v>
      </c>
      <c r="E5635" s="955">
        <v>0</v>
      </c>
      <c r="F5635" s="955">
        <v>0</v>
      </c>
    </row>
    <row r="5636" spans="2:6" ht="13.5" thickBot="1" x14ac:dyDescent="0.25">
      <c r="B5636" s="838" t="s">
        <v>14</v>
      </c>
      <c r="C5636" s="957">
        <v>20</v>
      </c>
      <c r="D5636" s="957">
        <v>520</v>
      </c>
      <c r="E5636" s="957"/>
      <c r="F5636" s="957"/>
    </row>
    <row r="5637" spans="2:6" ht="13.5" thickBot="1" x14ac:dyDescent="0.25">
      <c r="B5637" s="838" t="s">
        <v>20</v>
      </c>
      <c r="C5637" s="957">
        <f>C5636/C5635</f>
        <v>20</v>
      </c>
      <c r="D5637" s="957">
        <f>D5636/D5635</f>
        <v>520</v>
      </c>
      <c r="E5637" s="957" t="e">
        <f>E5636/E5635</f>
        <v>#DIV/0!</v>
      </c>
      <c r="F5637" s="957" t="e">
        <f>F5636/F5635</f>
        <v>#DIV/0!</v>
      </c>
    </row>
    <row r="5638" spans="2:6" ht="13.5" thickBot="1" x14ac:dyDescent="0.25">
      <c r="B5638" s="828" t="s">
        <v>15</v>
      </c>
      <c r="C5638" s="958" t="s">
        <v>19</v>
      </c>
      <c r="D5638" s="959">
        <f>D5635/C5635-1</f>
        <v>0</v>
      </c>
      <c r="E5638" s="959">
        <f t="shared" ref="E5638:F5640" si="214">E5635/D5635-1</f>
        <v>-1</v>
      </c>
      <c r="F5638" s="959" t="e">
        <f t="shared" si="214"/>
        <v>#DIV/0!</v>
      </c>
    </row>
    <row r="5639" spans="2:6" ht="13.5" thickBot="1" x14ac:dyDescent="0.25">
      <c r="B5639" s="828" t="s">
        <v>16</v>
      </c>
      <c r="C5639" s="958" t="s">
        <v>19</v>
      </c>
      <c r="D5639" s="959">
        <f>D5636/C5636-1</f>
        <v>25</v>
      </c>
      <c r="E5639" s="959">
        <f t="shared" si="214"/>
        <v>-1</v>
      </c>
      <c r="F5639" s="959" t="e">
        <f t="shared" si="214"/>
        <v>#DIV/0!</v>
      </c>
    </row>
    <row r="5640" spans="2:6" ht="13.5" thickBot="1" x14ac:dyDescent="0.25">
      <c r="B5640" s="828" t="s">
        <v>17</v>
      </c>
      <c r="C5640" s="958" t="s">
        <v>19</v>
      </c>
      <c r="D5640" s="959">
        <f>D5637/C5637-1</f>
        <v>25</v>
      </c>
      <c r="E5640" s="959" t="e">
        <f t="shared" si="214"/>
        <v>#DIV/0!</v>
      </c>
      <c r="F5640" s="959" t="e">
        <f t="shared" si="214"/>
        <v>#DIV/0!</v>
      </c>
    </row>
    <row r="5641" spans="2:6" ht="13.5" thickBot="1" x14ac:dyDescent="0.25">
      <c r="B5641" s="1247" t="s">
        <v>2423</v>
      </c>
      <c r="C5641" s="1248"/>
      <c r="D5641" s="1248"/>
      <c r="E5641" s="1248"/>
      <c r="F5641" s="1249"/>
    </row>
    <row r="5642" spans="2:6" x14ac:dyDescent="0.2">
      <c r="B5642" s="1236"/>
      <c r="C5642" s="836">
        <v>2019</v>
      </c>
      <c r="D5642" s="836">
        <v>2020</v>
      </c>
      <c r="E5642" s="836">
        <v>2021</v>
      </c>
      <c r="F5642" s="836">
        <v>2022</v>
      </c>
    </row>
    <row r="5643" spans="2:6" ht="13.5" thickBot="1" x14ac:dyDescent="0.25">
      <c r="B5643" s="1237"/>
      <c r="C5643" s="837" t="s">
        <v>5</v>
      </c>
      <c r="D5643" s="837" t="s">
        <v>6</v>
      </c>
      <c r="E5643" s="837" t="s">
        <v>6</v>
      </c>
      <c r="F5643" s="837" t="s">
        <v>6</v>
      </c>
    </row>
    <row r="5644" spans="2:6" ht="13.5" thickBot="1" x14ac:dyDescent="0.25">
      <c r="B5644" s="843" t="s">
        <v>59</v>
      </c>
      <c r="C5644" s="960"/>
      <c r="D5644" s="960"/>
      <c r="E5644" s="960"/>
      <c r="F5644" s="960"/>
    </row>
    <row r="5645" spans="2:6" ht="13.5" thickBot="1" x14ac:dyDescent="0.25">
      <c r="B5645" s="845" t="s">
        <v>28</v>
      </c>
      <c r="C5645" s="960"/>
      <c r="D5645" s="960"/>
      <c r="E5645" s="960"/>
      <c r="F5645" s="960"/>
    </row>
    <row r="5646" spans="2:6" ht="13.5" thickBot="1" x14ac:dyDescent="0.25">
      <c r="B5646" s="845" t="s">
        <v>60</v>
      </c>
      <c r="C5646" s="960"/>
      <c r="D5646" s="960"/>
      <c r="E5646" s="960"/>
      <c r="F5646" s="960"/>
    </row>
    <row r="5647" spans="2:6" ht="13.5" thickBot="1" x14ac:dyDescent="0.25">
      <c r="B5647" s="845" t="s">
        <v>42</v>
      </c>
      <c r="C5647" s="960"/>
      <c r="D5647" s="960"/>
      <c r="E5647" s="960"/>
      <c r="F5647" s="960"/>
    </row>
    <row r="5648" spans="2:6" ht="13.5" thickBot="1" x14ac:dyDescent="0.25">
      <c r="B5648" s="845" t="s">
        <v>43</v>
      </c>
      <c r="C5648" s="960"/>
      <c r="D5648" s="960"/>
      <c r="E5648" s="960"/>
      <c r="F5648" s="960"/>
    </row>
    <row r="5649" spans="2:6" ht="13.5" thickBot="1" x14ac:dyDescent="0.25">
      <c r="B5649" s="843" t="s">
        <v>61</v>
      </c>
      <c r="C5649" s="960">
        <f>SUM(C5650:C5653)</f>
        <v>20</v>
      </c>
      <c r="D5649" s="960">
        <f>SUM(D5650:D5653)</f>
        <v>520</v>
      </c>
      <c r="E5649" s="960">
        <f>SUM(E5650:E5653)</f>
        <v>0</v>
      </c>
      <c r="F5649" s="960">
        <f>SUM(F5650:F5653)</f>
        <v>0</v>
      </c>
    </row>
    <row r="5650" spans="2:6" ht="13.5" thickBot="1" x14ac:dyDescent="0.25">
      <c r="B5650" s="845" t="s">
        <v>28</v>
      </c>
      <c r="C5650" s="960"/>
      <c r="D5650" s="960"/>
      <c r="E5650" s="960"/>
      <c r="F5650" s="960"/>
    </row>
    <row r="5651" spans="2:6" ht="13.5" thickBot="1" x14ac:dyDescent="0.25">
      <c r="B5651" s="845" t="s">
        <v>60</v>
      </c>
      <c r="C5651" s="960"/>
      <c r="D5651" s="960"/>
      <c r="E5651" s="960"/>
      <c r="F5651" s="960"/>
    </row>
    <row r="5652" spans="2:6" ht="13.5" thickBot="1" x14ac:dyDescent="0.25">
      <c r="B5652" s="845" t="s">
        <v>42</v>
      </c>
      <c r="C5652" s="960"/>
      <c r="D5652" s="960"/>
      <c r="E5652" s="960"/>
      <c r="F5652" s="960"/>
    </row>
    <row r="5653" spans="2:6" ht="13.5" thickBot="1" x14ac:dyDescent="0.25">
      <c r="B5653" s="845" t="s">
        <v>43</v>
      </c>
      <c r="C5653" s="962">
        <v>20</v>
      </c>
      <c r="D5653" s="960">
        <v>520</v>
      </c>
      <c r="E5653" s="960"/>
      <c r="F5653" s="960"/>
    </row>
    <row r="5654" spans="2:6" ht="13.5" thickBot="1" x14ac:dyDescent="0.25">
      <c r="B5654" s="923" t="s">
        <v>1958</v>
      </c>
      <c r="C5654" s="961">
        <f>C5653+C5644</f>
        <v>20</v>
      </c>
      <c r="D5654" s="962">
        <f>D5653+D5644</f>
        <v>520</v>
      </c>
      <c r="E5654" s="962">
        <f>E5653+E5644</f>
        <v>0</v>
      </c>
      <c r="F5654" s="962">
        <f>F5653+F5644</f>
        <v>0</v>
      </c>
    </row>
    <row r="5655" spans="2:6" ht="13.5" thickBot="1" x14ac:dyDescent="0.25">
      <c r="B5655" s="954" t="s">
        <v>978</v>
      </c>
      <c r="C5655" s="1346" t="s">
        <v>2424</v>
      </c>
      <c r="D5655" s="1351"/>
      <c r="E5655" s="1351"/>
      <c r="F5655" s="1352"/>
    </row>
    <row r="5656" spans="2:6" ht="13.5" thickBot="1" x14ac:dyDescent="0.25">
      <c r="B5656" s="835" t="s">
        <v>1959</v>
      </c>
      <c r="C5656" s="1347" t="s">
        <v>2380</v>
      </c>
      <c r="D5656" s="1239"/>
      <c r="E5656" s="1239"/>
      <c r="F5656" s="1240"/>
    </row>
    <row r="5657" spans="2:6" ht="13.5" thickBot="1" x14ac:dyDescent="0.25">
      <c r="B5657" s="828" t="s">
        <v>9</v>
      </c>
      <c r="C5657" s="1230" t="s">
        <v>2381</v>
      </c>
      <c r="D5657" s="1231"/>
      <c r="E5657" s="1231"/>
      <c r="F5657" s="1232"/>
    </row>
    <row r="5658" spans="2:6" ht="13.5" thickBot="1" x14ac:dyDescent="0.25">
      <c r="B5658" s="828" t="s">
        <v>13</v>
      </c>
      <c r="C5658" s="1244" t="s">
        <v>1645</v>
      </c>
      <c r="D5658" s="1245"/>
      <c r="E5658" s="1245"/>
      <c r="F5658" s="1246"/>
    </row>
    <row r="5659" spans="2:6" x14ac:dyDescent="0.2">
      <c r="B5659" s="1236"/>
      <c r="C5659" s="836">
        <v>2019</v>
      </c>
      <c r="D5659" s="836">
        <v>2020</v>
      </c>
      <c r="E5659" s="836">
        <v>2021</v>
      </c>
      <c r="F5659" s="836">
        <v>2022</v>
      </c>
    </row>
    <row r="5660" spans="2:6" ht="13.5" thickBot="1" x14ac:dyDescent="0.25">
      <c r="B5660" s="1237"/>
      <c r="C5660" s="837" t="s">
        <v>5</v>
      </c>
      <c r="D5660" s="837" t="s">
        <v>6</v>
      </c>
      <c r="E5660" s="837" t="s">
        <v>6</v>
      </c>
      <c r="F5660" s="837" t="s">
        <v>6</v>
      </c>
    </row>
    <row r="5661" spans="2:6" ht="13.5" thickBot="1" x14ac:dyDescent="0.25">
      <c r="B5661" s="828" t="s">
        <v>8</v>
      </c>
      <c r="C5661" s="955">
        <v>1.96</v>
      </c>
      <c r="D5661" s="955">
        <v>3.24</v>
      </c>
      <c r="E5661" s="955">
        <v>1.78</v>
      </c>
      <c r="F5661" s="955">
        <v>0</v>
      </c>
    </row>
    <row r="5662" spans="2:6" ht="13.5" thickBot="1" x14ac:dyDescent="0.25">
      <c r="B5662" s="828" t="s">
        <v>14</v>
      </c>
      <c r="C5662" s="957">
        <v>600000</v>
      </c>
      <c r="D5662" s="957">
        <v>1000000</v>
      </c>
      <c r="E5662" s="957">
        <v>549971</v>
      </c>
      <c r="F5662" s="957"/>
    </row>
    <row r="5663" spans="2:6" ht="13.5" thickBot="1" x14ac:dyDescent="0.25">
      <c r="B5663" s="828" t="s">
        <v>20</v>
      </c>
      <c r="C5663" s="957">
        <f>C5662/C5661</f>
        <v>306122.44897959183</v>
      </c>
      <c r="D5663" s="957">
        <f>D5662/D5661</f>
        <v>308641.97530864197</v>
      </c>
      <c r="E5663" s="957">
        <f>E5662/E5661</f>
        <v>308972.47191011236</v>
      </c>
      <c r="F5663" s="957" t="e">
        <f>F5662/F5661</f>
        <v>#DIV/0!</v>
      </c>
    </row>
    <row r="5664" spans="2:6" ht="13.5" thickBot="1" x14ac:dyDescent="0.25">
      <c r="B5664" s="828" t="s">
        <v>15</v>
      </c>
      <c r="C5664" s="958" t="s">
        <v>19</v>
      </c>
      <c r="D5664" s="959">
        <f>D5661/C5661-1</f>
        <v>0.65306122448979598</v>
      </c>
      <c r="E5664" s="959">
        <f t="shared" ref="E5664:F5666" si="215">E5661/D5661-1</f>
        <v>-0.45061728395061729</v>
      </c>
      <c r="F5664" s="959">
        <f t="shared" si="215"/>
        <v>-1</v>
      </c>
    </row>
    <row r="5665" spans="2:6" ht="13.5" thickBot="1" x14ac:dyDescent="0.25">
      <c r="B5665" s="828" t="s">
        <v>16</v>
      </c>
      <c r="C5665" s="958" t="s">
        <v>19</v>
      </c>
      <c r="D5665" s="959">
        <f>D5662/C5662-1</f>
        <v>0.66666666666666674</v>
      </c>
      <c r="E5665" s="959">
        <f t="shared" si="215"/>
        <v>-0.45002900000000001</v>
      </c>
      <c r="F5665" s="959">
        <f t="shared" si="215"/>
        <v>-1</v>
      </c>
    </row>
    <row r="5666" spans="2:6" ht="13.5" thickBot="1" x14ac:dyDescent="0.25">
      <c r="B5666" s="828" t="s">
        <v>17</v>
      </c>
      <c r="C5666" s="958" t="s">
        <v>19</v>
      </c>
      <c r="D5666" s="959">
        <f>D5663/C5663-1</f>
        <v>8.2304526748970819E-3</v>
      </c>
      <c r="E5666" s="959">
        <f t="shared" si="215"/>
        <v>1.0708089887641048E-3</v>
      </c>
      <c r="F5666" s="959" t="e">
        <f t="shared" si="215"/>
        <v>#DIV/0!</v>
      </c>
    </row>
    <row r="5667" spans="2:6" ht="13.5" thickBot="1" x14ac:dyDescent="0.25">
      <c r="B5667" s="1247" t="s">
        <v>2425</v>
      </c>
      <c r="C5667" s="1248"/>
      <c r="D5667" s="1248"/>
      <c r="E5667" s="1248"/>
      <c r="F5667" s="1249"/>
    </row>
    <row r="5668" spans="2:6" x14ac:dyDescent="0.2">
      <c r="B5668" s="1236"/>
      <c r="C5668" s="836">
        <v>2019</v>
      </c>
      <c r="D5668" s="836">
        <v>2020</v>
      </c>
      <c r="E5668" s="836">
        <v>2021</v>
      </c>
      <c r="F5668" s="836">
        <v>2022</v>
      </c>
    </row>
    <row r="5669" spans="2:6" ht="13.5" thickBot="1" x14ac:dyDescent="0.25">
      <c r="B5669" s="1237"/>
      <c r="C5669" s="837" t="s">
        <v>5</v>
      </c>
      <c r="D5669" s="837" t="s">
        <v>6</v>
      </c>
      <c r="E5669" s="837" t="s">
        <v>6</v>
      </c>
      <c r="F5669" s="837" t="s">
        <v>6</v>
      </c>
    </row>
    <row r="5670" spans="2:6" ht="13.5" thickBot="1" x14ac:dyDescent="0.25">
      <c r="B5670" s="843" t="s">
        <v>59</v>
      </c>
      <c r="C5670" s="960"/>
      <c r="D5670" s="960"/>
      <c r="E5670" s="960"/>
      <c r="F5670" s="960"/>
    </row>
    <row r="5671" spans="2:6" ht="13.5" thickBot="1" x14ac:dyDescent="0.25">
      <c r="B5671" s="845" t="s">
        <v>28</v>
      </c>
      <c r="C5671" s="960"/>
      <c r="D5671" s="960"/>
      <c r="E5671" s="960"/>
      <c r="F5671" s="960"/>
    </row>
    <row r="5672" spans="2:6" ht="13.5" thickBot="1" x14ac:dyDescent="0.25">
      <c r="B5672" s="845" t="s">
        <v>60</v>
      </c>
      <c r="C5672" s="960"/>
      <c r="D5672" s="960"/>
      <c r="E5672" s="960"/>
      <c r="F5672" s="960"/>
    </row>
    <row r="5673" spans="2:6" ht="13.5" thickBot="1" x14ac:dyDescent="0.25">
      <c r="B5673" s="845" t="s">
        <v>42</v>
      </c>
      <c r="C5673" s="960"/>
      <c r="D5673" s="960"/>
      <c r="E5673" s="960"/>
      <c r="F5673" s="960"/>
    </row>
    <row r="5674" spans="2:6" ht="13.5" thickBot="1" x14ac:dyDescent="0.25">
      <c r="B5674" s="845" t="s">
        <v>43</v>
      </c>
      <c r="C5674" s="960"/>
      <c r="D5674" s="960"/>
      <c r="E5674" s="960"/>
      <c r="F5674" s="960"/>
    </row>
    <row r="5675" spans="2:6" ht="13.5" thickBot="1" x14ac:dyDescent="0.25">
      <c r="B5675" s="843" t="s">
        <v>61</v>
      </c>
      <c r="C5675" s="960">
        <f>SUM(C5676:C5679)</f>
        <v>600000</v>
      </c>
      <c r="D5675" s="960">
        <f>SUM(D5676:D5679)</f>
        <v>1000000</v>
      </c>
      <c r="E5675" s="960">
        <f>SUM(E5676:E5679)</f>
        <v>549971</v>
      </c>
      <c r="F5675" s="960">
        <f>SUM(F5676:F5679)</f>
        <v>0</v>
      </c>
    </row>
    <row r="5676" spans="2:6" ht="13.5" thickBot="1" x14ac:dyDescent="0.25">
      <c r="B5676" s="845" t="s">
        <v>28</v>
      </c>
      <c r="C5676" s="960"/>
      <c r="D5676" s="960"/>
      <c r="E5676" s="960"/>
      <c r="F5676" s="960"/>
    </row>
    <row r="5677" spans="2:6" ht="13.5" thickBot="1" x14ac:dyDescent="0.25">
      <c r="B5677" s="845" t="s">
        <v>60</v>
      </c>
      <c r="C5677" s="960">
        <v>600000</v>
      </c>
      <c r="D5677" s="957">
        <v>1000000</v>
      </c>
      <c r="E5677" s="957">
        <v>549971</v>
      </c>
      <c r="F5677" s="957"/>
    </row>
    <row r="5678" spans="2:6" ht="13.5" thickBot="1" x14ac:dyDescent="0.25">
      <c r="B5678" s="845" t="s">
        <v>42</v>
      </c>
      <c r="C5678" s="960"/>
      <c r="D5678" s="963"/>
      <c r="E5678" s="963"/>
      <c r="F5678" s="963"/>
    </row>
    <row r="5679" spans="2:6" ht="13.5" thickBot="1" x14ac:dyDescent="0.25">
      <c r="B5679" s="845" t="s">
        <v>43</v>
      </c>
      <c r="C5679" s="960"/>
      <c r="D5679" s="963"/>
      <c r="E5679" s="963"/>
      <c r="F5679" s="963"/>
    </row>
    <row r="5680" spans="2:6" ht="13.5" thickBot="1" x14ac:dyDescent="0.25">
      <c r="B5680" s="923" t="s">
        <v>1964</v>
      </c>
      <c r="C5680" s="961">
        <f>C5677+C5670</f>
        <v>600000</v>
      </c>
      <c r="D5680" s="962">
        <f>D5677+D5670</f>
        <v>1000000</v>
      </c>
      <c r="E5680" s="962">
        <f>E5677+E5670</f>
        <v>549971</v>
      </c>
      <c r="F5680" s="962">
        <f>F5677+F5670</f>
        <v>0</v>
      </c>
    </row>
    <row r="5681" spans="2:6" ht="13.5" thickBot="1" x14ac:dyDescent="0.25">
      <c r="B5681" s="954" t="s">
        <v>978</v>
      </c>
      <c r="C5681" s="1346" t="s">
        <v>2426</v>
      </c>
      <c r="D5681" s="1351"/>
      <c r="E5681" s="1351"/>
      <c r="F5681" s="1352"/>
    </row>
    <row r="5682" spans="2:6" ht="13.5" thickBot="1" x14ac:dyDescent="0.25">
      <c r="B5682" s="835" t="s">
        <v>1965</v>
      </c>
      <c r="C5682" s="1347" t="s">
        <v>2380</v>
      </c>
      <c r="D5682" s="1239"/>
      <c r="E5682" s="1239"/>
      <c r="F5682" s="1240"/>
    </row>
    <row r="5683" spans="2:6" ht="13.5" thickBot="1" x14ac:dyDescent="0.25">
      <c r="B5683" s="828" t="s">
        <v>9</v>
      </c>
      <c r="C5683" s="1230" t="s">
        <v>2381</v>
      </c>
      <c r="D5683" s="1231"/>
      <c r="E5683" s="1231"/>
      <c r="F5683" s="1232"/>
    </row>
    <row r="5684" spans="2:6" ht="13.5" thickBot="1" x14ac:dyDescent="0.25">
      <c r="B5684" s="828" t="s">
        <v>13</v>
      </c>
      <c r="C5684" s="1244" t="s">
        <v>1773</v>
      </c>
      <c r="D5684" s="1245"/>
      <c r="E5684" s="1245"/>
      <c r="F5684" s="1246"/>
    </row>
    <row r="5685" spans="2:6" x14ac:dyDescent="0.2">
      <c r="B5685" s="1236"/>
      <c r="C5685" s="836">
        <v>2019</v>
      </c>
      <c r="D5685" s="836">
        <v>2020</v>
      </c>
      <c r="E5685" s="836">
        <v>2021</v>
      </c>
      <c r="F5685" s="836">
        <v>2022</v>
      </c>
    </row>
    <row r="5686" spans="2:6" ht="13.5" thickBot="1" x14ac:dyDescent="0.25">
      <c r="B5686" s="1237"/>
      <c r="C5686" s="837" t="s">
        <v>5</v>
      </c>
      <c r="D5686" s="837" t="s">
        <v>6</v>
      </c>
      <c r="E5686" s="837" t="s">
        <v>6</v>
      </c>
      <c r="F5686" s="837" t="s">
        <v>6</v>
      </c>
    </row>
    <row r="5687" spans="2:6" ht="13.5" thickBot="1" x14ac:dyDescent="0.25">
      <c r="B5687" s="828" t="s">
        <v>8</v>
      </c>
      <c r="C5687" s="955">
        <v>1</v>
      </c>
      <c r="D5687" s="955">
        <v>1</v>
      </c>
      <c r="E5687" s="955">
        <v>1</v>
      </c>
      <c r="F5687" s="955">
        <v>0</v>
      </c>
    </row>
    <row r="5688" spans="2:6" ht="13.5" thickBot="1" x14ac:dyDescent="0.25">
      <c r="B5688" s="828" t="s">
        <v>14</v>
      </c>
      <c r="C5688" s="957">
        <v>200000</v>
      </c>
      <c r="D5688" s="957">
        <v>180000</v>
      </c>
      <c r="E5688" s="957">
        <v>32107</v>
      </c>
      <c r="F5688" s="957"/>
    </row>
    <row r="5689" spans="2:6" ht="13.5" thickBot="1" x14ac:dyDescent="0.25">
      <c r="B5689" s="828" t="s">
        <v>20</v>
      </c>
      <c r="C5689" s="957">
        <f>C5688/C5687</f>
        <v>200000</v>
      </c>
      <c r="D5689" s="957">
        <f>D5688/D5687</f>
        <v>180000</v>
      </c>
      <c r="E5689" s="957">
        <f>E5688/E5687</f>
        <v>32107</v>
      </c>
      <c r="F5689" s="957" t="e">
        <f>F5688/F5687</f>
        <v>#DIV/0!</v>
      </c>
    </row>
    <row r="5690" spans="2:6" ht="13.5" thickBot="1" x14ac:dyDescent="0.25">
      <c r="B5690" s="828" t="s">
        <v>15</v>
      </c>
      <c r="C5690" s="958" t="s">
        <v>19</v>
      </c>
      <c r="D5690" s="959">
        <f>D5687/C5687-1</f>
        <v>0</v>
      </c>
      <c r="E5690" s="959">
        <f t="shared" ref="E5690:F5692" si="216">E5687/D5687-1</f>
        <v>0</v>
      </c>
      <c r="F5690" s="959">
        <f t="shared" si="216"/>
        <v>-1</v>
      </c>
    </row>
    <row r="5691" spans="2:6" ht="13.5" thickBot="1" x14ac:dyDescent="0.25">
      <c r="B5691" s="828" t="s">
        <v>16</v>
      </c>
      <c r="C5691" s="958" t="s">
        <v>19</v>
      </c>
      <c r="D5691" s="959">
        <f>D5688/C5688-1</f>
        <v>-9.9999999999999978E-2</v>
      </c>
      <c r="E5691" s="959">
        <f t="shared" si="216"/>
        <v>-0.82162777777777785</v>
      </c>
      <c r="F5691" s="959">
        <f t="shared" si="216"/>
        <v>-1</v>
      </c>
    </row>
    <row r="5692" spans="2:6" ht="13.5" thickBot="1" x14ac:dyDescent="0.25">
      <c r="B5692" s="828" t="s">
        <v>17</v>
      </c>
      <c r="C5692" s="958" t="s">
        <v>19</v>
      </c>
      <c r="D5692" s="959">
        <f>D5689/C5689-1</f>
        <v>-9.9999999999999978E-2</v>
      </c>
      <c r="E5692" s="959">
        <f t="shared" si="216"/>
        <v>-0.82162777777777785</v>
      </c>
      <c r="F5692" s="959" t="e">
        <f t="shared" si="216"/>
        <v>#DIV/0!</v>
      </c>
    </row>
    <row r="5693" spans="2:6" ht="13.5" thickBot="1" x14ac:dyDescent="0.25">
      <c r="B5693" s="1247" t="s">
        <v>2427</v>
      </c>
      <c r="C5693" s="1248"/>
      <c r="D5693" s="1248"/>
      <c r="E5693" s="1248"/>
      <c r="F5693" s="1249"/>
    </row>
    <row r="5694" spans="2:6" x14ac:dyDescent="0.2">
      <c r="B5694" s="1236"/>
      <c r="C5694" s="836">
        <v>2019</v>
      </c>
      <c r="D5694" s="836">
        <v>2020</v>
      </c>
      <c r="E5694" s="836">
        <v>2021</v>
      </c>
      <c r="F5694" s="836">
        <v>2022</v>
      </c>
    </row>
    <row r="5695" spans="2:6" ht="13.5" thickBot="1" x14ac:dyDescent="0.25">
      <c r="B5695" s="1237"/>
      <c r="C5695" s="837" t="s">
        <v>5</v>
      </c>
      <c r="D5695" s="837" t="s">
        <v>6</v>
      </c>
      <c r="E5695" s="837" t="s">
        <v>6</v>
      </c>
      <c r="F5695" s="837" t="s">
        <v>6</v>
      </c>
    </row>
    <row r="5696" spans="2:6" ht="13.5" thickBot="1" x14ac:dyDescent="0.25">
      <c r="B5696" s="843" t="s">
        <v>59</v>
      </c>
      <c r="C5696" s="960"/>
      <c r="D5696" s="960"/>
      <c r="E5696" s="960"/>
      <c r="F5696" s="960"/>
    </row>
    <row r="5697" spans="2:6" ht="13.5" thickBot="1" x14ac:dyDescent="0.25">
      <c r="B5697" s="845" t="s">
        <v>28</v>
      </c>
      <c r="C5697" s="960"/>
      <c r="D5697" s="960"/>
      <c r="E5697" s="960"/>
      <c r="F5697" s="960"/>
    </row>
    <row r="5698" spans="2:6" ht="13.5" thickBot="1" x14ac:dyDescent="0.25">
      <c r="B5698" s="845" t="s">
        <v>60</v>
      </c>
      <c r="C5698" s="960"/>
      <c r="D5698" s="960"/>
      <c r="E5698" s="960"/>
      <c r="F5698" s="960"/>
    </row>
    <row r="5699" spans="2:6" ht="13.5" thickBot="1" x14ac:dyDescent="0.25">
      <c r="B5699" s="845" t="s">
        <v>42</v>
      </c>
      <c r="C5699" s="960"/>
      <c r="D5699" s="960"/>
      <c r="E5699" s="960"/>
      <c r="F5699" s="960"/>
    </row>
    <row r="5700" spans="2:6" ht="13.5" thickBot="1" x14ac:dyDescent="0.25">
      <c r="B5700" s="845" t="s">
        <v>43</v>
      </c>
      <c r="C5700" s="960"/>
      <c r="D5700" s="960"/>
      <c r="E5700" s="960"/>
      <c r="F5700" s="960"/>
    </row>
    <row r="5701" spans="2:6" ht="13.5" thickBot="1" x14ac:dyDescent="0.25">
      <c r="B5701" s="843" t="s">
        <v>61</v>
      </c>
      <c r="C5701" s="960">
        <f>SUM(C5702:C5705)</f>
        <v>200000</v>
      </c>
      <c r="D5701" s="960">
        <f>SUM(D5702:D5705)</f>
        <v>180000</v>
      </c>
      <c r="E5701" s="960">
        <f>SUM(E5702:E5705)</f>
        <v>32107</v>
      </c>
      <c r="F5701" s="960">
        <f>SUM(F5702:F5705)</f>
        <v>0</v>
      </c>
    </row>
    <row r="5702" spans="2:6" ht="13.5" thickBot="1" x14ac:dyDescent="0.25">
      <c r="B5702" s="845" t="s">
        <v>28</v>
      </c>
      <c r="C5702" s="960"/>
      <c r="D5702" s="960"/>
      <c r="E5702" s="960"/>
      <c r="F5702" s="960"/>
    </row>
    <row r="5703" spans="2:6" ht="13.5" thickBot="1" x14ac:dyDescent="0.25">
      <c r="B5703" s="845" t="s">
        <v>60</v>
      </c>
      <c r="C5703" s="960"/>
      <c r="D5703" s="960"/>
      <c r="E5703" s="960"/>
      <c r="F5703" s="960"/>
    </row>
    <row r="5704" spans="2:6" ht="13.5" thickBot="1" x14ac:dyDescent="0.25">
      <c r="B5704" s="845" t="s">
        <v>42</v>
      </c>
      <c r="C5704" s="960"/>
      <c r="D5704" s="960"/>
      <c r="E5704" s="960"/>
      <c r="F5704" s="960"/>
    </row>
    <row r="5705" spans="2:6" ht="13.5" thickBot="1" x14ac:dyDescent="0.25">
      <c r="B5705" s="845" t="s">
        <v>43</v>
      </c>
      <c r="C5705" s="960">
        <v>200000</v>
      </c>
      <c r="D5705" s="957">
        <v>180000</v>
      </c>
      <c r="E5705" s="957">
        <v>32107</v>
      </c>
      <c r="F5705" s="957"/>
    </row>
    <row r="5706" spans="2:6" ht="13.5" thickBot="1" x14ac:dyDescent="0.25">
      <c r="B5706" s="923" t="s">
        <v>1970</v>
      </c>
      <c r="C5706" s="961">
        <f>C5705+C5696</f>
        <v>200000</v>
      </c>
      <c r="D5706" s="962">
        <f>D5705+D5696</f>
        <v>180000</v>
      </c>
      <c r="E5706" s="962">
        <f>E5705+E5696</f>
        <v>32107</v>
      </c>
      <c r="F5706" s="962">
        <f>F5705+F5696</f>
        <v>0</v>
      </c>
    </row>
    <row r="5707" spans="2:6" ht="13.5" thickBot="1" x14ac:dyDescent="0.25">
      <c r="B5707" s="954" t="s">
        <v>978</v>
      </c>
      <c r="C5707" s="1346" t="s">
        <v>2428</v>
      </c>
      <c r="D5707" s="1351"/>
      <c r="E5707" s="1351"/>
      <c r="F5707" s="1352"/>
    </row>
    <row r="5708" spans="2:6" ht="13.5" thickBot="1" x14ac:dyDescent="0.25">
      <c r="B5708" s="835" t="s">
        <v>1971</v>
      </c>
      <c r="C5708" s="1347" t="s">
        <v>2380</v>
      </c>
      <c r="D5708" s="1239"/>
      <c r="E5708" s="1239"/>
      <c r="F5708" s="1240"/>
    </row>
    <row r="5709" spans="2:6" ht="13.5" thickBot="1" x14ac:dyDescent="0.25">
      <c r="B5709" s="828" t="s">
        <v>9</v>
      </c>
      <c r="C5709" s="1230" t="s">
        <v>2381</v>
      </c>
      <c r="D5709" s="1231"/>
      <c r="E5709" s="1231"/>
      <c r="F5709" s="1232"/>
    </row>
    <row r="5710" spans="2:6" ht="13.5" thickBot="1" x14ac:dyDescent="0.25">
      <c r="B5710" s="828" t="s">
        <v>13</v>
      </c>
      <c r="C5710" s="1244" t="s">
        <v>1645</v>
      </c>
      <c r="D5710" s="1245"/>
      <c r="E5710" s="1245"/>
      <c r="F5710" s="1246"/>
    </row>
    <row r="5711" spans="2:6" x14ac:dyDescent="0.2">
      <c r="B5711" s="1236"/>
      <c r="C5711" s="836">
        <v>2019</v>
      </c>
      <c r="D5711" s="836">
        <v>2020</v>
      </c>
      <c r="E5711" s="836">
        <v>2021</v>
      </c>
      <c r="F5711" s="836">
        <v>2022</v>
      </c>
    </row>
    <row r="5712" spans="2:6" ht="13.5" thickBot="1" x14ac:dyDescent="0.25">
      <c r="B5712" s="1237"/>
      <c r="C5712" s="837" t="s">
        <v>5</v>
      </c>
      <c r="D5712" s="837" t="s">
        <v>6</v>
      </c>
      <c r="E5712" s="837" t="s">
        <v>6</v>
      </c>
      <c r="F5712" s="837" t="s">
        <v>6</v>
      </c>
    </row>
    <row r="5713" spans="2:6" ht="13.5" thickBot="1" x14ac:dyDescent="0.25">
      <c r="B5713" s="828" t="s">
        <v>8</v>
      </c>
      <c r="C5713" s="955">
        <v>1.38</v>
      </c>
      <c r="D5713" s="955">
        <v>1.97</v>
      </c>
      <c r="E5713" s="955">
        <v>2.91</v>
      </c>
      <c r="F5713" s="955">
        <v>1.1499999999999999</v>
      </c>
    </row>
    <row r="5714" spans="2:6" ht="13.5" thickBot="1" x14ac:dyDescent="0.25">
      <c r="B5714" s="828" t="s">
        <v>14</v>
      </c>
      <c r="C5714" s="957">
        <v>705717</v>
      </c>
      <c r="D5714" s="957">
        <v>1000000</v>
      </c>
      <c r="E5714" s="957">
        <v>1471931</v>
      </c>
      <c r="F5714" s="957">
        <v>581620</v>
      </c>
    </row>
    <row r="5715" spans="2:6" ht="13.5" thickBot="1" x14ac:dyDescent="0.25">
      <c r="B5715" s="828" t="s">
        <v>20</v>
      </c>
      <c r="C5715" s="957">
        <f>C5714/C5713</f>
        <v>511389.13043478265</v>
      </c>
      <c r="D5715" s="957">
        <f>D5714/D5713</f>
        <v>507614.21319796954</v>
      </c>
      <c r="E5715" s="957">
        <f>E5714/E5713</f>
        <v>505818.21305841923</v>
      </c>
      <c r="F5715" s="957">
        <f>F5714/F5713</f>
        <v>505756.52173913049</v>
      </c>
    </row>
    <row r="5716" spans="2:6" ht="13.5" thickBot="1" x14ac:dyDescent="0.25">
      <c r="B5716" s="828" t="s">
        <v>15</v>
      </c>
      <c r="C5716" s="958" t="s">
        <v>19</v>
      </c>
      <c r="D5716" s="959">
        <f>D5713/C5713-1</f>
        <v>0.42753623188405809</v>
      </c>
      <c r="E5716" s="959">
        <f t="shared" ref="E5716:F5718" si="217">E5713/D5713-1</f>
        <v>0.47715736040609147</v>
      </c>
      <c r="F5716" s="959">
        <f t="shared" si="217"/>
        <v>-0.60481099656357395</v>
      </c>
    </row>
    <row r="5717" spans="2:6" ht="13.5" thickBot="1" x14ac:dyDescent="0.25">
      <c r="B5717" s="828" t="s">
        <v>16</v>
      </c>
      <c r="C5717" s="958" t="s">
        <v>19</v>
      </c>
      <c r="D5717" s="959">
        <f>D5714/C5714-1</f>
        <v>0.41699859858838595</v>
      </c>
      <c r="E5717" s="959">
        <f t="shared" si="217"/>
        <v>0.4719310000000001</v>
      </c>
      <c r="F5717" s="959">
        <f t="shared" si="217"/>
        <v>-0.60485919516607778</v>
      </c>
    </row>
    <row r="5718" spans="2:6" ht="13.5" thickBot="1" x14ac:dyDescent="0.25">
      <c r="B5718" s="828" t="s">
        <v>17</v>
      </c>
      <c r="C5718" s="958" t="s">
        <v>19</v>
      </c>
      <c r="D5718" s="959">
        <f>D5715/C5715-1</f>
        <v>-7.381692359404779E-3</v>
      </c>
      <c r="E5718" s="959">
        <f t="shared" si="217"/>
        <v>-3.5381202749140694E-3</v>
      </c>
      <c r="F5718" s="959">
        <f t="shared" si="217"/>
        <v>-1.2196342024883844E-4</v>
      </c>
    </row>
    <row r="5719" spans="2:6" ht="13.5" thickBot="1" x14ac:dyDescent="0.25">
      <c r="B5719" s="1247" t="s">
        <v>2429</v>
      </c>
      <c r="C5719" s="1248"/>
      <c r="D5719" s="1248"/>
      <c r="E5719" s="1248"/>
      <c r="F5719" s="1249"/>
    </row>
    <row r="5720" spans="2:6" x14ac:dyDescent="0.2">
      <c r="B5720" s="1236"/>
      <c r="C5720" s="836">
        <v>2019</v>
      </c>
      <c r="D5720" s="836">
        <v>2020</v>
      </c>
      <c r="E5720" s="836">
        <v>2021</v>
      </c>
      <c r="F5720" s="836">
        <v>2022</v>
      </c>
    </row>
    <row r="5721" spans="2:6" ht="13.5" thickBot="1" x14ac:dyDescent="0.25">
      <c r="B5721" s="1237"/>
      <c r="C5721" s="837" t="s">
        <v>5</v>
      </c>
      <c r="D5721" s="837" t="s">
        <v>6</v>
      </c>
      <c r="E5721" s="837" t="s">
        <v>6</v>
      </c>
      <c r="F5721" s="837" t="s">
        <v>6</v>
      </c>
    </row>
    <row r="5722" spans="2:6" ht="13.5" thickBot="1" x14ac:dyDescent="0.25">
      <c r="B5722" s="843" t="s">
        <v>59</v>
      </c>
      <c r="C5722" s="960"/>
      <c r="D5722" s="960"/>
      <c r="E5722" s="960"/>
      <c r="F5722" s="960"/>
    </row>
    <row r="5723" spans="2:6" ht="13.5" thickBot="1" x14ac:dyDescent="0.25">
      <c r="B5723" s="845" t="s">
        <v>28</v>
      </c>
      <c r="C5723" s="960"/>
      <c r="D5723" s="960"/>
      <c r="E5723" s="960"/>
      <c r="F5723" s="960"/>
    </row>
    <row r="5724" spans="2:6" ht="13.5" thickBot="1" x14ac:dyDescent="0.25">
      <c r="B5724" s="845" t="s">
        <v>60</v>
      </c>
      <c r="C5724" s="960"/>
      <c r="D5724" s="960"/>
      <c r="E5724" s="960"/>
      <c r="F5724" s="960"/>
    </row>
    <row r="5725" spans="2:6" ht="13.5" thickBot="1" x14ac:dyDescent="0.25">
      <c r="B5725" s="845" t="s">
        <v>42</v>
      </c>
      <c r="C5725" s="960"/>
      <c r="D5725" s="960"/>
      <c r="E5725" s="960"/>
      <c r="F5725" s="960"/>
    </row>
    <row r="5726" spans="2:6" ht="13.5" thickBot="1" x14ac:dyDescent="0.25">
      <c r="B5726" s="845" t="s">
        <v>43</v>
      </c>
      <c r="C5726" s="960"/>
      <c r="D5726" s="960"/>
      <c r="E5726" s="960"/>
      <c r="F5726" s="960"/>
    </row>
    <row r="5727" spans="2:6" ht="13.5" thickBot="1" x14ac:dyDescent="0.25">
      <c r="B5727" s="843" t="s">
        <v>61</v>
      </c>
      <c r="C5727" s="960">
        <f>SUM(C5728:C5731)</f>
        <v>705717</v>
      </c>
      <c r="D5727" s="960">
        <f>SUM(D5728:D5731)</f>
        <v>1000000</v>
      </c>
      <c r="E5727" s="960">
        <f>SUM(E5728:E5731)</f>
        <v>1471931</v>
      </c>
      <c r="F5727" s="960">
        <f>SUM(F5728:F5731)</f>
        <v>581620</v>
      </c>
    </row>
    <row r="5728" spans="2:6" ht="13.5" thickBot="1" x14ac:dyDescent="0.25">
      <c r="B5728" s="845" t="s">
        <v>28</v>
      </c>
      <c r="C5728" s="960"/>
      <c r="D5728" s="960"/>
      <c r="E5728" s="960"/>
      <c r="F5728" s="960"/>
    </row>
    <row r="5729" spans="2:6" ht="13.5" thickBot="1" x14ac:dyDescent="0.25">
      <c r="B5729" s="845" t="s">
        <v>60</v>
      </c>
      <c r="C5729" s="960">
        <v>705717</v>
      </c>
      <c r="D5729" s="957">
        <v>1000000</v>
      </c>
      <c r="E5729" s="957">
        <v>1471931</v>
      </c>
      <c r="F5729" s="957">
        <v>581620</v>
      </c>
    </row>
    <row r="5730" spans="2:6" ht="13.5" thickBot="1" x14ac:dyDescent="0.25">
      <c r="B5730" s="845" t="s">
        <v>42</v>
      </c>
      <c r="C5730" s="960"/>
      <c r="D5730" s="963"/>
      <c r="E5730" s="963"/>
      <c r="F5730" s="963"/>
    </row>
    <row r="5731" spans="2:6" ht="13.5" thickBot="1" x14ac:dyDescent="0.25">
      <c r="B5731" s="845" t="s">
        <v>43</v>
      </c>
      <c r="C5731" s="960"/>
      <c r="D5731" s="963"/>
      <c r="E5731" s="963"/>
      <c r="F5731" s="963"/>
    </row>
    <row r="5732" spans="2:6" ht="13.5" thickBot="1" x14ac:dyDescent="0.25">
      <c r="B5732" s="923" t="s">
        <v>1976</v>
      </c>
      <c r="C5732" s="961">
        <f>C5729+C5722</f>
        <v>705717</v>
      </c>
      <c r="D5732" s="962">
        <f>D5729+D5722</f>
        <v>1000000</v>
      </c>
      <c r="E5732" s="962">
        <f>E5729+E5722</f>
        <v>1471931</v>
      </c>
      <c r="F5732" s="962">
        <f>F5729+F5722</f>
        <v>581620</v>
      </c>
    </row>
    <row r="5733" spans="2:6" ht="13.5" thickBot="1" x14ac:dyDescent="0.25">
      <c r="B5733" s="954" t="s">
        <v>978</v>
      </c>
      <c r="C5733" s="1346" t="s">
        <v>2430</v>
      </c>
      <c r="D5733" s="1351"/>
      <c r="E5733" s="1351"/>
      <c r="F5733" s="1352"/>
    </row>
    <row r="5734" spans="2:6" ht="13.5" thickBot="1" x14ac:dyDescent="0.25">
      <c r="B5734" s="835" t="s">
        <v>1977</v>
      </c>
      <c r="C5734" s="1347" t="s">
        <v>2380</v>
      </c>
      <c r="D5734" s="1239"/>
      <c r="E5734" s="1239"/>
      <c r="F5734" s="1240"/>
    </row>
    <row r="5735" spans="2:6" ht="13.5" thickBot="1" x14ac:dyDescent="0.25">
      <c r="B5735" s="828" t="s">
        <v>9</v>
      </c>
      <c r="C5735" s="1230" t="s">
        <v>2381</v>
      </c>
      <c r="D5735" s="1231"/>
      <c r="E5735" s="1231"/>
      <c r="F5735" s="1232"/>
    </row>
    <row r="5736" spans="2:6" ht="13.5" thickBot="1" x14ac:dyDescent="0.25">
      <c r="B5736" s="828" t="s">
        <v>13</v>
      </c>
      <c r="C5736" s="1244" t="s">
        <v>1773</v>
      </c>
      <c r="D5736" s="1245"/>
      <c r="E5736" s="1245"/>
      <c r="F5736" s="1246"/>
    </row>
    <row r="5737" spans="2:6" x14ac:dyDescent="0.2">
      <c r="B5737" s="1236"/>
      <c r="C5737" s="836">
        <v>2019</v>
      </c>
      <c r="D5737" s="836">
        <v>2020</v>
      </c>
      <c r="E5737" s="836">
        <v>2021</v>
      </c>
      <c r="F5737" s="836">
        <v>2022</v>
      </c>
    </row>
    <row r="5738" spans="2:6" ht="13.5" thickBot="1" x14ac:dyDescent="0.25">
      <c r="B5738" s="1237"/>
      <c r="C5738" s="837" t="s">
        <v>5</v>
      </c>
      <c r="D5738" s="837" t="s">
        <v>6</v>
      </c>
      <c r="E5738" s="837" t="s">
        <v>6</v>
      </c>
      <c r="F5738" s="837" t="s">
        <v>6</v>
      </c>
    </row>
    <row r="5739" spans="2:6" ht="13.5" thickBot="1" x14ac:dyDescent="0.25">
      <c r="B5739" s="828" t="s">
        <v>8</v>
      </c>
      <c r="C5739" s="955">
        <v>1</v>
      </c>
      <c r="D5739" s="955">
        <v>1</v>
      </c>
      <c r="E5739" s="955">
        <v>1</v>
      </c>
      <c r="F5739" s="955">
        <v>1</v>
      </c>
    </row>
    <row r="5740" spans="2:6" ht="13.5" thickBot="1" x14ac:dyDescent="0.25">
      <c r="B5740" s="828" t="s">
        <v>14</v>
      </c>
      <c r="C5740" s="957">
        <v>170000</v>
      </c>
      <c r="D5740" s="957">
        <v>180000</v>
      </c>
      <c r="E5740" s="957">
        <v>327887</v>
      </c>
      <c r="F5740" s="957">
        <v>37045</v>
      </c>
    </row>
    <row r="5741" spans="2:6" ht="13.5" thickBot="1" x14ac:dyDescent="0.25">
      <c r="B5741" s="828" t="s">
        <v>20</v>
      </c>
      <c r="C5741" s="957">
        <f>C5740/C5739</f>
        <v>170000</v>
      </c>
      <c r="D5741" s="957">
        <f>D5740/D5739</f>
        <v>180000</v>
      </c>
      <c r="E5741" s="957">
        <f>E5740/E5739</f>
        <v>327887</v>
      </c>
      <c r="F5741" s="957">
        <f>F5740/F5739</f>
        <v>37045</v>
      </c>
    </row>
    <row r="5742" spans="2:6" ht="13.5" thickBot="1" x14ac:dyDescent="0.25">
      <c r="B5742" s="828" t="s">
        <v>15</v>
      </c>
      <c r="C5742" s="958" t="s">
        <v>19</v>
      </c>
      <c r="D5742" s="959">
        <f>D5739/C5739-1</f>
        <v>0</v>
      </c>
      <c r="E5742" s="959">
        <f t="shared" ref="E5742:F5744" si="218">E5739/D5739-1</f>
        <v>0</v>
      </c>
      <c r="F5742" s="959">
        <f t="shared" si="218"/>
        <v>0</v>
      </c>
    </row>
    <row r="5743" spans="2:6" ht="13.5" thickBot="1" x14ac:dyDescent="0.25">
      <c r="B5743" s="828" t="s">
        <v>16</v>
      </c>
      <c r="C5743" s="958" t="s">
        <v>19</v>
      </c>
      <c r="D5743" s="959">
        <f>D5740/C5740-1</f>
        <v>5.8823529411764719E-2</v>
      </c>
      <c r="E5743" s="959">
        <f t="shared" si="218"/>
        <v>0.82159444444444452</v>
      </c>
      <c r="F5743" s="959">
        <f t="shared" si="218"/>
        <v>-0.88701900349815643</v>
      </c>
    </row>
    <row r="5744" spans="2:6" ht="13.5" thickBot="1" x14ac:dyDescent="0.25">
      <c r="B5744" s="828" t="s">
        <v>17</v>
      </c>
      <c r="C5744" s="958" t="s">
        <v>19</v>
      </c>
      <c r="D5744" s="959">
        <f>D5741/C5741-1</f>
        <v>5.8823529411764719E-2</v>
      </c>
      <c r="E5744" s="959">
        <f t="shared" si="218"/>
        <v>0.82159444444444452</v>
      </c>
      <c r="F5744" s="959">
        <f t="shared" si="218"/>
        <v>-0.88701900349815643</v>
      </c>
    </row>
    <row r="5745" spans="2:6" ht="13.5" thickBot="1" x14ac:dyDescent="0.25">
      <c r="B5745" s="1247" t="s">
        <v>2431</v>
      </c>
      <c r="C5745" s="1248"/>
      <c r="D5745" s="1248"/>
      <c r="E5745" s="1248"/>
      <c r="F5745" s="1249"/>
    </row>
    <row r="5746" spans="2:6" x14ac:dyDescent="0.2">
      <c r="B5746" s="1236"/>
      <c r="C5746" s="836">
        <v>2019</v>
      </c>
      <c r="D5746" s="836">
        <v>2020</v>
      </c>
      <c r="E5746" s="836">
        <v>2021</v>
      </c>
      <c r="F5746" s="836">
        <v>2022</v>
      </c>
    </row>
    <row r="5747" spans="2:6" ht="13.5" thickBot="1" x14ac:dyDescent="0.25">
      <c r="B5747" s="1237"/>
      <c r="C5747" s="837" t="s">
        <v>5</v>
      </c>
      <c r="D5747" s="837" t="s">
        <v>6</v>
      </c>
      <c r="E5747" s="837" t="s">
        <v>6</v>
      </c>
      <c r="F5747" s="837" t="s">
        <v>6</v>
      </c>
    </row>
    <row r="5748" spans="2:6" ht="13.5" thickBot="1" x14ac:dyDescent="0.25">
      <c r="B5748" s="843" t="s">
        <v>59</v>
      </c>
      <c r="C5748" s="960"/>
      <c r="D5748" s="960"/>
      <c r="E5748" s="960"/>
      <c r="F5748" s="960"/>
    </row>
    <row r="5749" spans="2:6" ht="13.5" thickBot="1" x14ac:dyDescent="0.25">
      <c r="B5749" s="845" t="s">
        <v>28</v>
      </c>
      <c r="C5749" s="960"/>
      <c r="D5749" s="960"/>
      <c r="E5749" s="960"/>
      <c r="F5749" s="960"/>
    </row>
    <row r="5750" spans="2:6" ht="13.5" thickBot="1" x14ac:dyDescent="0.25">
      <c r="B5750" s="845" t="s">
        <v>60</v>
      </c>
      <c r="C5750" s="960"/>
      <c r="D5750" s="960"/>
      <c r="E5750" s="960"/>
      <c r="F5750" s="960"/>
    </row>
    <row r="5751" spans="2:6" ht="13.5" thickBot="1" x14ac:dyDescent="0.25">
      <c r="B5751" s="845" t="s">
        <v>42</v>
      </c>
      <c r="C5751" s="960"/>
      <c r="D5751" s="960"/>
      <c r="E5751" s="960"/>
      <c r="F5751" s="960"/>
    </row>
    <row r="5752" spans="2:6" ht="13.5" thickBot="1" x14ac:dyDescent="0.25">
      <c r="B5752" s="845" t="s">
        <v>43</v>
      </c>
      <c r="C5752" s="960"/>
      <c r="D5752" s="960"/>
      <c r="E5752" s="960"/>
      <c r="F5752" s="960"/>
    </row>
    <row r="5753" spans="2:6" ht="13.5" thickBot="1" x14ac:dyDescent="0.25">
      <c r="B5753" s="843" t="s">
        <v>61</v>
      </c>
      <c r="C5753" s="960">
        <f>SUM(C5754:C5757)</f>
        <v>170000</v>
      </c>
      <c r="D5753" s="960">
        <f>SUM(D5754:D5757)</f>
        <v>180000</v>
      </c>
      <c r="E5753" s="960">
        <f>SUM(E5754:E5757)</f>
        <v>327887</v>
      </c>
      <c r="F5753" s="960">
        <f>SUM(F5754:F5757)</f>
        <v>37045</v>
      </c>
    </row>
    <row r="5754" spans="2:6" ht="13.5" thickBot="1" x14ac:dyDescent="0.25">
      <c r="B5754" s="845" t="s">
        <v>28</v>
      </c>
      <c r="C5754" s="960"/>
      <c r="D5754" s="960"/>
      <c r="E5754" s="960"/>
      <c r="F5754" s="960"/>
    </row>
    <row r="5755" spans="2:6" ht="13.5" thickBot="1" x14ac:dyDescent="0.25">
      <c r="B5755" s="845" t="s">
        <v>60</v>
      </c>
      <c r="C5755" s="960"/>
      <c r="D5755" s="960"/>
      <c r="E5755" s="960"/>
      <c r="F5755" s="960"/>
    </row>
    <row r="5756" spans="2:6" ht="13.5" thickBot="1" x14ac:dyDescent="0.25">
      <c r="B5756" s="845" t="s">
        <v>42</v>
      </c>
      <c r="C5756" s="960"/>
      <c r="D5756" s="960"/>
      <c r="E5756" s="960"/>
      <c r="F5756" s="960"/>
    </row>
    <row r="5757" spans="2:6" ht="13.5" thickBot="1" x14ac:dyDescent="0.25">
      <c r="B5757" s="845" t="s">
        <v>43</v>
      </c>
      <c r="C5757" s="960">
        <v>170000</v>
      </c>
      <c r="D5757" s="957">
        <v>180000</v>
      </c>
      <c r="E5757" s="957">
        <v>327887</v>
      </c>
      <c r="F5757" s="957">
        <v>37045</v>
      </c>
    </row>
    <row r="5758" spans="2:6" ht="13.5" thickBot="1" x14ac:dyDescent="0.25">
      <c r="B5758" s="923" t="s">
        <v>1982</v>
      </c>
      <c r="C5758" s="961">
        <f>C5757+C5748</f>
        <v>170000</v>
      </c>
      <c r="D5758" s="962">
        <f>D5757+D5748</f>
        <v>180000</v>
      </c>
      <c r="E5758" s="962">
        <f>E5757+E5748</f>
        <v>327887</v>
      </c>
      <c r="F5758" s="962">
        <f>F5757+F5748</f>
        <v>37045</v>
      </c>
    </row>
    <row r="5759" spans="2:6" ht="13.5" thickBot="1" x14ac:dyDescent="0.25">
      <c r="B5759" s="954" t="s">
        <v>978</v>
      </c>
      <c r="C5759" s="1346" t="s">
        <v>2432</v>
      </c>
      <c r="D5759" s="1351"/>
      <c r="E5759" s="1351"/>
      <c r="F5759" s="1352"/>
    </row>
    <row r="5760" spans="2:6" ht="13.5" thickBot="1" x14ac:dyDescent="0.25">
      <c r="B5760" s="835" t="s">
        <v>1983</v>
      </c>
      <c r="C5760" s="1250" t="s">
        <v>2386</v>
      </c>
      <c r="D5760" s="1238"/>
      <c r="E5760" s="1238"/>
      <c r="F5760" s="1260"/>
    </row>
    <row r="5761" spans="2:6" ht="13.5" thickBot="1" x14ac:dyDescent="0.25">
      <c r="B5761" s="828" t="s">
        <v>9</v>
      </c>
      <c r="C5761" s="1230" t="s">
        <v>2433</v>
      </c>
      <c r="D5761" s="1231"/>
      <c r="E5761" s="1231"/>
      <c r="F5761" s="1232"/>
    </row>
    <row r="5762" spans="2:6" ht="13.5" thickBot="1" x14ac:dyDescent="0.25">
      <c r="B5762" s="828" t="s">
        <v>13</v>
      </c>
      <c r="C5762" s="1244" t="s">
        <v>1773</v>
      </c>
      <c r="D5762" s="1245"/>
      <c r="E5762" s="1245"/>
      <c r="F5762" s="1246"/>
    </row>
    <row r="5763" spans="2:6" x14ac:dyDescent="0.2">
      <c r="B5763" s="1236"/>
      <c r="C5763" s="836">
        <v>2019</v>
      </c>
      <c r="D5763" s="836">
        <v>2020</v>
      </c>
      <c r="E5763" s="836">
        <v>2021</v>
      </c>
      <c r="F5763" s="836">
        <v>2022</v>
      </c>
    </row>
    <row r="5764" spans="2:6" ht="13.5" thickBot="1" x14ac:dyDescent="0.25">
      <c r="B5764" s="1237"/>
      <c r="C5764" s="837" t="s">
        <v>5</v>
      </c>
      <c r="D5764" s="837" t="s">
        <v>6</v>
      </c>
      <c r="E5764" s="837" t="s">
        <v>6</v>
      </c>
      <c r="F5764" s="837" t="s">
        <v>6</v>
      </c>
    </row>
    <row r="5765" spans="2:6" ht="13.5" thickBot="1" x14ac:dyDescent="0.25">
      <c r="B5765" s="828" t="s">
        <v>8</v>
      </c>
      <c r="C5765" s="955">
        <v>1</v>
      </c>
      <c r="D5765" s="955">
        <v>1</v>
      </c>
      <c r="E5765" s="955">
        <v>0</v>
      </c>
      <c r="F5765" s="955">
        <v>0</v>
      </c>
    </row>
    <row r="5766" spans="2:6" ht="13.5" thickBot="1" x14ac:dyDescent="0.25">
      <c r="B5766" s="828" t="s">
        <v>14</v>
      </c>
      <c r="C5766" s="957">
        <v>140400</v>
      </c>
      <c r="D5766" s="957">
        <v>10800</v>
      </c>
      <c r="E5766" s="957"/>
      <c r="F5766" s="957"/>
    </row>
    <row r="5767" spans="2:6" ht="13.5" thickBot="1" x14ac:dyDescent="0.25">
      <c r="B5767" s="828" t="s">
        <v>20</v>
      </c>
      <c r="C5767" s="957">
        <f>C5766/C5765</f>
        <v>140400</v>
      </c>
      <c r="D5767" s="957">
        <f>D5766/D5765</f>
        <v>10800</v>
      </c>
      <c r="E5767" s="957" t="e">
        <f>E5766/E5765</f>
        <v>#DIV/0!</v>
      </c>
      <c r="F5767" s="957" t="e">
        <f>F5766/F5765</f>
        <v>#DIV/0!</v>
      </c>
    </row>
    <row r="5768" spans="2:6" ht="13.5" thickBot="1" x14ac:dyDescent="0.25">
      <c r="B5768" s="828" t="s">
        <v>15</v>
      </c>
      <c r="C5768" s="958" t="s">
        <v>19</v>
      </c>
      <c r="D5768" s="959">
        <f>D5765/C5765-1</f>
        <v>0</v>
      </c>
      <c r="E5768" s="959">
        <f t="shared" ref="E5768:F5770" si="219">E5765/D5765-1</f>
        <v>-1</v>
      </c>
      <c r="F5768" s="959" t="e">
        <f t="shared" si="219"/>
        <v>#DIV/0!</v>
      </c>
    </row>
    <row r="5769" spans="2:6" ht="13.5" thickBot="1" x14ac:dyDescent="0.25">
      <c r="B5769" s="828" t="s">
        <v>16</v>
      </c>
      <c r="C5769" s="958" t="s">
        <v>19</v>
      </c>
      <c r="D5769" s="959">
        <f>D5766/C5766-1</f>
        <v>-0.92307692307692313</v>
      </c>
      <c r="E5769" s="959">
        <f t="shared" si="219"/>
        <v>-1</v>
      </c>
      <c r="F5769" s="959" t="e">
        <f t="shared" si="219"/>
        <v>#DIV/0!</v>
      </c>
    </row>
    <row r="5770" spans="2:6" ht="13.5" thickBot="1" x14ac:dyDescent="0.25">
      <c r="B5770" s="828" t="s">
        <v>17</v>
      </c>
      <c r="C5770" s="958" t="s">
        <v>19</v>
      </c>
      <c r="D5770" s="959">
        <f>D5767/C5767-1</f>
        <v>-0.92307692307692313</v>
      </c>
      <c r="E5770" s="959" t="e">
        <f t="shared" si="219"/>
        <v>#DIV/0!</v>
      </c>
      <c r="F5770" s="959" t="e">
        <f t="shared" si="219"/>
        <v>#DIV/0!</v>
      </c>
    </row>
    <row r="5771" spans="2:6" ht="13.5" thickBot="1" x14ac:dyDescent="0.25">
      <c r="B5771" s="1247" t="s">
        <v>2434</v>
      </c>
      <c r="C5771" s="1248"/>
      <c r="D5771" s="1248"/>
      <c r="E5771" s="1248"/>
      <c r="F5771" s="1249"/>
    </row>
    <row r="5772" spans="2:6" x14ac:dyDescent="0.2">
      <c r="B5772" s="1236"/>
      <c r="C5772" s="836">
        <v>2019</v>
      </c>
      <c r="D5772" s="836">
        <v>2020</v>
      </c>
      <c r="E5772" s="836">
        <v>2021</v>
      </c>
      <c r="F5772" s="836">
        <v>2022</v>
      </c>
    </row>
    <row r="5773" spans="2:6" ht="13.5" thickBot="1" x14ac:dyDescent="0.25">
      <c r="B5773" s="1237"/>
      <c r="C5773" s="837" t="s">
        <v>5</v>
      </c>
      <c r="D5773" s="837" t="s">
        <v>6</v>
      </c>
      <c r="E5773" s="837" t="s">
        <v>6</v>
      </c>
      <c r="F5773" s="837" t="s">
        <v>6</v>
      </c>
    </row>
    <row r="5774" spans="2:6" ht="13.5" thickBot="1" x14ac:dyDescent="0.25">
      <c r="B5774" s="843" t="s">
        <v>59</v>
      </c>
      <c r="C5774" s="960"/>
      <c r="D5774" s="960"/>
      <c r="E5774" s="960"/>
      <c r="F5774" s="960"/>
    </row>
    <row r="5775" spans="2:6" ht="13.5" thickBot="1" x14ac:dyDescent="0.25">
      <c r="B5775" s="845" t="s">
        <v>28</v>
      </c>
      <c r="C5775" s="960"/>
      <c r="D5775" s="960"/>
      <c r="E5775" s="960"/>
      <c r="F5775" s="960"/>
    </row>
    <row r="5776" spans="2:6" ht="13.5" thickBot="1" x14ac:dyDescent="0.25">
      <c r="B5776" s="845" t="s">
        <v>60</v>
      </c>
      <c r="C5776" s="960"/>
      <c r="D5776" s="960"/>
      <c r="E5776" s="960"/>
      <c r="F5776" s="960"/>
    </row>
    <row r="5777" spans="2:6" ht="13.5" thickBot="1" x14ac:dyDescent="0.25">
      <c r="B5777" s="845" t="s">
        <v>42</v>
      </c>
      <c r="C5777" s="960"/>
      <c r="D5777" s="960"/>
      <c r="E5777" s="960"/>
      <c r="F5777" s="960"/>
    </row>
    <row r="5778" spans="2:6" ht="13.5" thickBot="1" x14ac:dyDescent="0.25">
      <c r="B5778" s="845" t="s">
        <v>43</v>
      </c>
      <c r="C5778" s="960"/>
      <c r="D5778" s="960"/>
      <c r="E5778" s="960"/>
      <c r="F5778" s="960"/>
    </row>
    <row r="5779" spans="2:6" ht="13.5" thickBot="1" x14ac:dyDescent="0.25">
      <c r="B5779" s="843" t="s">
        <v>61</v>
      </c>
      <c r="C5779" s="960">
        <f>SUM(C5780:C5783)</f>
        <v>140400</v>
      </c>
      <c r="D5779" s="960">
        <f>SUM(D5780:D5783)</f>
        <v>10800</v>
      </c>
      <c r="E5779" s="960">
        <f>SUM(E5780:E5783)</f>
        <v>0</v>
      </c>
      <c r="F5779" s="960">
        <f>SUM(F5780:F5783)</f>
        <v>0</v>
      </c>
    </row>
    <row r="5780" spans="2:6" ht="13.5" thickBot="1" x14ac:dyDescent="0.25">
      <c r="B5780" s="845" t="s">
        <v>28</v>
      </c>
      <c r="C5780" s="960"/>
      <c r="D5780" s="960"/>
      <c r="E5780" s="960"/>
      <c r="F5780" s="960"/>
    </row>
    <row r="5781" spans="2:6" ht="13.5" thickBot="1" x14ac:dyDescent="0.25">
      <c r="B5781" s="845" t="s">
        <v>60</v>
      </c>
      <c r="C5781" s="960">
        <v>140400</v>
      </c>
      <c r="D5781" s="957">
        <v>10800</v>
      </c>
      <c r="E5781" s="957"/>
      <c r="F5781" s="957"/>
    </row>
    <row r="5782" spans="2:6" ht="13.5" thickBot="1" x14ac:dyDescent="0.25">
      <c r="B5782" s="845" t="s">
        <v>42</v>
      </c>
      <c r="C5782" s="960"/>
      <c r="D5782" s="963"/>
      <c r="E5782" s="963"/>
      <c r="F5782" s="963"/>
    </row>
    <row r="5783" spans="2:6" ht="13.5" thickBot="1" x14ac:dyDescent="0.25">
      <c r="B5783" s="845" t="s">
        <v>43</v>
      </c>
      <c r="C5783" s="960"/>
      <c r="D5783" s="963"/>
      <c r="E5783" s="963"/>
      <c r="F5783" s="963"/>
    </row>
    <row r="5784" spans="2:6" ht="13.5" thickBot="1" x14ac:dyDescent="0.25">
      <c r="B5784" s="923" t="s">
        <v>1988</v>
      </c>
      <c r="C5784" s="961">
        <f>C5781+C5774</f>
        <v>140400</v>
      </c>
      <c r="D5784" s="962">
        <f>D5781+D5774</f>
        <v>10800</v>
      </c>
      <c r="E5784" s="962">
        <f>E5781+E5774</f>
        <v>0</v>
      </c>
      <c r="F5784" s="962">
        <f>F5781+F5774</f>
        <v>0</v>
      </c>
    </row>
    <row r="5785" spans="2:6" ht="53.25" customHeight="1" thickBot="1" x14ac:dyDescent="0.25">
      <c r="B5785" s="954" t="s">
        <v>978</v>
      </c>
      <c r="C5785" s="1346" t="s">
        <v>2435</v>
      </c>
      <c r="D5785" s="1351"/>
      <c r="E5785" s="1351"/>
      <c r="F5785" s="1352"/>
    </row>
    <row r="5786" spans="2:6" ht="13.5" thickBot="1" x14ac:dyDescent="0.25">
      <c r="B5786" s="835" t="s">
        <v>1989</v>
      </c>
      <c r="C5786" s="1250" t="s">
        <v>2386</v>
      </c>
      <c r="D5786" s="1238"/>
      <c r="E5786" s="1238"/>
      <c r="F5786" s="1260"/>
    </row>
    <row r="5787" spans="2:6" ht="13.5" thickBot="1" x14ac:dyDescent="0.25">
      <c r="B5787" s="828" t="s">
        <v>9</v>
      </c>
      <c r="C5787" s="1230" t="s">
        <v>2433</v>
      </c>
      <c r="D5787" s="1231"/>
      <c r="E5787" s="1231"/>
      <c r="F5787" s="1232"/>
    </row>
    <row r="5788" spans="2:6" ht="13.5" thickBot="1" x14ac:dyDescent="0.25">
      <c r="B5788" s="828" t="s">
        <v>13</v>
      </c>
      <c r="C5788" s="1244" t="s">
        <v>1773</v>
      </c>
      <c r="D5788" s="1245"/>
      <c r="E5788" s="1245"/>
      <c r="F5788" s="1246"/>
    </row>
    <row r="5789" spans="2:6" x14ac:dyDescent="0.2">
      <c r="B5789" s="1236"/>
      <c r="C5789" s="836">
        <v>2019</v>
      </c>
      <c r="D5789" s="836">
        <v>2020</v>
      </c>
      <c r="E5789" s="836">
        <v>2021</v>
      </c>
      <c r="F5789" s="836">
        <v>2022</v>
      </c>
    </row>
    <row r="5790" spans="2:6" ht="13.5" thickBot="1" x14ac:dyDescent="0.25">
      <c r="B5790" s="1237"/>
      <c r="C5790" s="837" t="s">
        <v>5</v>
      </c>
      <c r="D5790" s="837" t="s">
        <v>6</v>
      </c>
      <c r="E5790" s="837" t="s">
        <v>6</v>
      </c>
      <c r="F5790" s="837" t="s">
        <v>6</v>
      </c>
    </row>
    <row r="5791" spans="2:6" ht="13.5" thickBot="1" x14ac:dyDescent="0.25">
      <c r="B5791" s="828" t="s">
        <v>8</v>
      </c>
      <c r="C5791" s="955">
        <v>1</v>
      </c>
      <c r="D5791" s="955">
        <v>1</v>
      </c>
      <c r="E5791" s="955">
        <v>1</v>
      </c>
      <c r="F5791" s="955">
        <v>0</v>
      </c>
    </row>
    <row r="5792" spans="2:6" ht="13.5" thickBot="1" x14ac:dyDescent="0.25">
      <c r="B5792" s="828" t="s">
        <v>14</v>
      </c>
      <c r="C5792" s="957">
        <v>28080</v>
      </c>
      <c r="D5792" s="957">
        <v>12136</v>
      </c>
      <c r="E5792" s="957">
        <v>2160</v>
      </c>
      <c r="F5792" s="957"/>
    </row>
    <row r="5793" spans="2:6" ht="13.5" thickBot="1" x14ac:dyDescent="0.25">
      <c r="B5793" s="828" t="s">
        <v>20</v>
      </c>
      <c r="C5793" s="957">
        <f>C5792/C5791</f>
        <v>28080</v>
      </c>
      <c r="D5793" s="957">
        <f>D5792/D5791</f>
        <v>12136</v>
      </c>
      <c r="E5793" s="957">
        <f>E5792/E5791</f>
        <v>2160</v>
      </c>
      <c r="F5793" s="957" t="e">
        <f>F5792/F5791</f>
        <v>#DIV/0!</v>
      </c>
    </row>
    <row r="5794" spans="2:6" ht="13.5" thickBot="1" x14ac:dyDescent="0.25">
      <c r="B5794" s="828" t="s">
        <v>15</v>
      </c>
      <c r="C5794" s="958" t="s">
        <v>19</v>
      </c>
      <c r="D5794" s="959">
        <f>D5791/C5791-1</f>
        <v>0</v>
      </c>
      <c r="E5794" s="959">
        <f t="shared" ref="E5794:F5796" si="220">E5791/D5791-1</f>
        <v>0</v>
      </c>
      <c r="F5794" s="959">
        <f t="shared" si="220"/>
        <v>-1</v>
      </c>
    </row>
    <row r="5795" spans="2:6" ht="13.5" thickBot="1" x14ac:dyDescent="0.25">
      <c r="B5795" s="828" t="s">
        <v>16</v>
      </c>
      <c r="C5795" s="958" t="s">
        <v>19</v>
      </c>
      <c r="D5795" s="959">
        <f>D5792/C5792-1</f>
        <v>-0.56780626780626786</v>
      </c>
      <c r="E5795" s="959">
        <f t="shared" si="220"/>
        <v>-0.82201713909030982</v>
      </c>
      <c r="F5795" s="959">
        <f t="shared" si="220"/>
        <v>-1</v>
      </c>
    </row>
    <row r="5796" spans="2:6" ht="13.5" thickBot="1" x14ac:dyDescent="0.25">
      <c r="B5796" s="828" t="s">
        <v>17</v>
      </c>
      <c r="C5796" s="958" t="s">
        <v>19</v>
      </c>
      <c r="D5796" s="959">
        <f>D5793/C5793-1</f>
        <v>-0.56780626780626786</v>
      </c>
      <c r="E5796" s="959">
        <f t="shared" si="220"/>
        <v>-0.82201713909030982</v>
      </c>
      <c r="F5796" s="959" t="e">
        <f t="shared" si="220"/>
        <v>#DIV/0!</v>
      </c>
    </row>
    <row r="5797" spans="2:6" ht="13.5" thickBot="1" x14ac:dyDescent="0.25">
      <c r="B5797" s="1247" t="s">
        <v>2436</v>
      </c>
      <c r="C5797" s="1248"/>
      <c r="D5797" s="1248"/>
      <c r="E5797" s="1248"/>
      <c r="F5797" s="1249"/>
    </row>
    <row r="5798" spans="2:6" x14ac:dyDescent="0.2">
      <c r="B5798" s="1236"/>
      <c r="C5798" s="836">
        <v>2019</v>
      </c>
      <c r="D5798" s="836">
        <v>2020</v>
      </c>
      <c r="E5798" s="836">
        <v>2021</v>
      </c>
      <c r="F5798" s="836">
        <v>2022</v>
      </c>
    </row>
    <row r="5799" spans="2:6" ht="13.5" thickBot="1" x14ac:dyDescent="0.25">
      <c r="B5799" s="1237"/>
      <c r="C5799" s="837" t="s">
        <v>5</v>
      </c>
      <c r="D5799" s="837" t="s">
        <v>6</v>
      </c>
      <c r="E5799" s="837" t="s">
        <v>6</v>
      </c>
      <c r="F5799" s="837" t="s">
        <v>6</v>
      </c>
    </row>
    <row r="5800" spans="2:6" ht="13.5" thickBot="1" x14ac:dyDescent="0.25">
      <c r="B5800" s="843" t="s">
        <v>59</v>
      </c>
      <c r="C5800" s="960"/>
      <c r="D5800" s="960"/>
      <c r="E5800" s="960"/>
      <c r="F5800" s="960"/>
    </row>
    <row r="5801" spans="2:6" ht="13.5" thickBot="1" x14ac:dyDescent="0.25">
      <c r="B5801" s="845" t="s">
        <v>28</v>
      </c>
      <c r="C5801" s="960"/>
      <c r="D5801" s="960"/>
      <c r="E5801" s="960"/>
      <c r="F5801" s="960"/>
    </row>
    <row r="5802" spans="2:6" ht="13.5" thickBot="1" x14ac:dyDescent="0.25">
      <c r="B5802" s="845" t="s">
        <v>60</v>
      </c>
      <c r="C5802" s="960"/>
      <c r="D5802" s="960"/>
      <c r="E5802" s="960"/>
      <c r="F5802" s="960"/>
    </row>
    <row r="5803" spans="2:6" ht="13.5" thickBot="1" x14ac:dyDescent="0.25">
      <c r="B5803" s="845" t="s">
        <v>42</v>
      </c>
      <c r="C5803" s="960"/>
      <c r="D5803" s="960"/>
      <c r="E5803" s="960"/>
      <c r="F5803" s="960"/>
    </row>
    <row r="5804" spans="2:6" ht="13.5" thickBot="1" x14ac:dyDescent="0.25">
      <c r="B5804" s="845" t="s">
        <v>43</v>
      </c>
      <c r="C5804" s="960"/>
      <c r="D5804" s="960"/>
      <c r="E5804" s="960"/>
      <c r="F5804" s="960"/>
    </row>
    <row r="5805" spans="2:6" ht="13.5" thickBot="1" x14ac:dyDescent="0.25">
      <c r="B5805" s="843" t="s">
        <v>61</v>
      </c>
      <c r="C5805" s="960">
        <f>SUM(C5806:C5809)</f>
        <v>28080</v>
      </c>
      <c r="D5805" s="960">
        <f>SUM(D5806:D5809)</f>
        <v>12136</v>
      </c>
      <c r="E5805" s="960">
        <f>SUM(E5806:E5809)</f>
        <v>2160</v>
      </c>
      <c r="F5805" s="960">
        <f>SUM(F5806:F5809)</f>
        <v>0</v>
      </c>
    </row>
    <row r="5806" spans="2:6" ht="13.5" thickBot="1" x14ac:dyDescent="0.25">
      <c r="B5806" s="845" t="s">
        <v>28</v>
      </c>
      <c r="C5806" s="960"/>
      <c r="D5806" s="960"/>
      <c r="E5806" s="960"/>
      <c r="F5806" s="960"/>
    </row>
    <row r="5807" spans="2:6" ht="13.5" thickBot="1" x14ac:dyDescent="0.25">
      <c r="B5807" s="845" t="s">
        <v>60</v>
      </c>
      <c r="C5807" s="960"/>
      <c r="D5807" s="960"/>
      <c r="E5807" s="960"/>
      <c r="F5807" s="960"/>
    </row>
    <row r="5808" spans="2:6" ht="13.5" thickBot="1" x14ac:dyDescent="0.25">
      <c r="B5808" s="845" t="s">
        <v>42</v>
      </c>
      <c r="C5808" s="960"/>
      <c r="D5808" s="960"/>
      <c r="E5808" s="960"/>
      <c r="F5808" s="960"/>
    </row>
    <row r="5809" spans="2:6" ht="13.5" thickBot="1" x14ac:dyDescent="0.25">
      <c r="B5809" s="845" t="s">
        <v>43</v>
      </c>
      <c r="C5809" s="962">
        <v>28080</v>
      </c>
      <c r="D5809" s="957">
        <v>12136</v>
      </c>
      <c r="E5809" s="957">
        <v>2160</v>
      </c>
      <c r="F5809" s="957"/>
    </row>
    <row r="5810" spans="2:6" ht="13.5" thickBot="1" x14ac:dyDescent="0.25">
      <c r="B5810" s="923" t="s">
        <v>1994</v>
      </c>
      <c r="C5810" s="961">
        <f>C5809+C5800</f>
        <v>28080</v>
      </c>
      <c r="D5810" s="962">
        <f>D5809+D5800</f>
        <v>12136</v>
      </c>
      <c r="E5810" s="962">
        <f>E5809+E5800</f>
        <v>2160</v>
      </c>
      <c r="F5810" s="962">
        <f>F5809+F5800</f>
        <v>0</v>
      </c>
    </row>
    <row r="5811" spans="2:6" ht="54" customHeight="1" thickBot="1" x14ac:dyDescent="0.25">
      <c r="B5811" s="954" t="s">
        <v>978</v>
      </c>
      <c r="C5811" s="1346" t="s">
        <v>2437</v>
      </c>
      <c r="D5811" s="1351"/>
      <c r="E5811" s="1351"/>
      <c r="F5811" s="1352"/>
    </row>
    <row r="5812" spans="2:6" ht="13.5" thickBot="1" x14ac:dyDescent="0.25">
      <c r="B5812" s="835" t="s">
        <v>1995</v>
      </c>
      <c r="C5812" s="1250" t="s">
        <v>2438</v>
      </c>
      <c r="D5812" s="1238"/>
      <c r="E5812" s="1238"/>
      <c r="F5812" s="1260"/>
    </row>
    <row r="5813" spans="2:6" ht="13.5" thickBot="1" x14ac:dyDescent="0.25">
      <c r="B5813" s="828" t="s">
        <v>9</v>
      </c>
      <c r="C5813" s="1230" t="s">
        <v>2438</v>
      </c>
      <c r="D5813" s="1231"/>
      <c r="E5813" s="1231"/>
      <c r="F5813" s="1232"/>
    </row>
    <row r="5814" spans="2:6" ht="13.5" thickBot="1" x14ac:dyDescent="0.25">
      <c r="B5814" s="828" t="s">
        <v>13</v>
      </c>
      <c r="C5814" s="1244" t="s">
        <v>1773</v>
      </c>
      <c r="D5814" s="1245"/>
      <c r="E5814" s="1245"/>
      <c r="F5814" s="1246"/>
    </row>
    <row r="5815" spans="2:6" x14ac:dyDescent="0.2">
      <c r="B5815" s="1236"/>
      <c r="C5815" s="836">
        <v>2019</v>
      </c>
      <c r="D5815" s="836">
        <v>2020</v>
      </c>
      <c r="E5815" s="836">
        <v>2021</v>
      </c>
      <c r="F5815" s="836">
        <v>2022</v>
      </c>
    </row>
    <row r="5816" spans="2:6" ht="13.5" thickBot="1" x14ac:dyDescent="0.25">
      <c r="B5816" s="1237"/>
      <c r="C5816" s="837" t="s">
        <v>5</v>
      </c>
      <c r="D5816" s="837" t="s">
        <v>6</v>
      </c>
      <c r="E5816" s="837" t="s">
        <v>6</v>
      </c>
      <c r="F5816" s="837" t="s">
        <v>6</v>
      </c>
    </row>
    <row r="5817" spans="2:6" ht="13.5" thickBot="1" x14ac:dyDescent="0.25">
      <c r="B5817" s="828" t="s">
        <v>8</v>
      </c>
      <c r="C5817" s="955">
        <v>1</v>
      </c>
      <c r="D5817" s="955">
        <v>1</v>
      </c>
      <c r="E5817" s="955">
        <v>0</v>
      </c>
      <c r="F5817" s="955">
        <v>0</v>
      </c>
    </row>
    <row r="5818" spans="2:6" ht="13.5" thickBot="1" x14ac:dyDescent="0.25">
      <c r="B5818" s="828" t="s">
        <v>14</v>
      </c>
      <c r="C5818" s="957">
        <v>10800</v>
      </c>
      <c r="D5818" s="957">
        <v>6480</v>
      </c>
      <c r="E5818" s="957"/>
      <c r="F5818" s="957"/>
    </row>
    <row r="5819" spans="2:6" ht="13.5" thickBot="1" x14ac:dyDescent="0.25">
      <c r="B5819" s="828" t="s">
        <v>20</v>
      </c>
      <c r="C5819" s="957">
        <f>C5818/C5817</f>
        <v>10800</v>
      </c>
      <c r="D5819" s="957">
        <f>D5818/D5817</f>
        <v>6480</v>
      </c>
      <c r="E5819" s="957" t="e">
        <f>E5818/E5817</f>
        <v>#DIV/0!</v>
      </c>
      <c r="F5819" s="957" t="e">
        <f>F5818/F5817</f>
        <v>#DIV/0!</v>
      </c>
    </row>
    <row r="5820" spans="2:6" ht="13.5" thickBot="1" x14ac:dyDescent="0.25">
      <c r="B5820" s="828" t="s">
        <v>15</v>
      </c>
      <c r="C5820" s="958" t="s">
        <v>19</v>
      </c>
      <c r="D5820" s="959">
        <f>D5817/C5817-1</f>
        <v>0</v>
      </c>
      <c r="E5820" s="959">
        <f t="shared" ref="E5820:F5822" si="221">E5817/D5817-1</f>
        <v>-1</v>
      </c>
      <c r="F5820" s="959" t="e">
        <f t="shared" si="221"/>
        <v>#DIV/0!</v>
      </c>
    </row>
    <row r="5821" spans="2:6" ht="13.5" thickBot="1" x14ac:dyDescent="0.25">
      <c r="B5821" s="828" t="s">
        <v>16</v>
      </c>
      <c r="C5821" s="958" t="s">
        <v>19</v>
      </c>
      <c r="D5821" s="959">
        <f>D5818/C5818-1</f>
        <v>-0.4</v>
      </c>
      <c r="E5821" s="959">
        <f t="shared" si="221"/>
        <v>-1</v>
      </c>
      <c r="F5821" s="959" t="e">
        <f t="shared" si="221"/>
        <v>#DIV/0!</v>
      </c>
    </row>
    <row r="5822" spans="2:6" ht="13.5" thickBot="1" x14ac:dyDescent="0.25">
      <c r="B5822" s="828" t="s">
        <v>17</v>
      </c>
      <c r="C5822" s="958" t="s">
        <v>19</v>
      </c>
      <c r="D5822" s="959">
        <f>D5819/C5819-1</f>
        <v>-0.4</v>
      </c>
      <c r="E5822" s="959" t="e">
        <f t="shared" si="221"/>
        <v>#DIV/0!</v>
      </c>
      <c r="F5822" s="959" t="e">
        <f t="shared" si="221"/>
        <v>#DIV/0!</v>
      </c>
    </row>
    <row r="5823" spans="2:6" ht="13.5" thickBot="1" x14ac:dyDescent="0.25">
      <c r="B5823" s="1247" t="s">
        <v>2439</v>
      </c>
      <c r="C5823" s="1248"/>
      <c r="D5823" s="1248"/>
      <c r="E5823" s="1248"/>
      <c r="F5823" s="1249"/>
    </row>
    <row r="5824" spans="2:6" x14ac:dyDescent="0.2">
      <c r="B5824" s="1236"/>
      <c r="C5824" s="836">
        <v>2019</v>
      </c>
      <c r="D5824" s="836">
        <v>2020</v>
      </c>
      <c r="E5824" s="836">
        <v>2021</v>
      </c>
      <c r="F5824" s="836">
        <v>2022</v>
      </c>
    </row>
    <row r="5825" spans="2:6" ht="13.5" thickBot="1" x14ac:dyDescent="0.25">
      <c r="B5825" s="1237"/>
      <c r="C5825" s="837" t="s">
        <v>5</v>
      </c>
      <c r="D5825" s="837" t="s">
        <v>6</v>
      </c>
      <c r="E5825" s="837" t="s">
        <v>6</v>
      </c>
      <c r="F5825" s="837" t="s">
        <v>6</v>
      </c>
    </row>
    <row r="5826" spans="2:6" ht="13.5" thickBot="1" x14ac:dyDescent="0.25">
      <c r="B5826" s="843" t="s">
        <v>59</v>
      </c>
      <c r="C5826" s="960"/>
      <c r="D5826" s="960"/>
      <c r="E5826" s="960"/>
      <c r="F5826" s="960"/>
    </row>
    <row r="5827" spans="2:6" ht="13.5" thickBot="1" x14ac:dyDescent="0.25">
      <c r="B5827" s="845" t="s">
        <v>28</v>
      </c>
      <c r="C5827" s="960"/>
      <c r="D5827" s="960"/>
      <c r="E5827" s="960"/>
      <c r="F5827" s="960"/>
    </row>
    <row r="5828" spans="2:6" ht="13.5" thickBot="1" x14ac:dyDescent="0.25">
      <c r="B5828" s="845" t="s">
        <v>60</v>
      </c>
      <c r="C5828" s="960"/>
      <c r="D5828" s="960"/>
      <c r="E5828" s="960"/>
      <c r="F5828" s="960"/>
    </row>
    <row r="5829" spans="2:6" ht="13.5" thickBot="1" x14ac:dyDescent="0.25">
      <c r="B5829" s="845" t="s">
        <v>42</v>
      </c>
      <c r="C5829" s="960"/>
      <c r="D5829" s="960"/>
      <c r="E5829" s="960"/>
      <c r="F5829" s="960"/>
    </row>
    <row r="5830" spans="2:6" ht="13.5" thickBot="1" x14ac:dyDescent="0.25">
      <c r="B5830" s="845" t="s">
        <v>43</v>
      </c>
      <c r="C5830" s="960"/>
      <c r="D5830" s="960"/>
      <c r="E5830" s="960"/>
      <c r="F5830" s="960"/>
    </row>
    <row r="5831" spans="2:6" ht="13.5" thickBot="1" x14ac:dyDescent="0.25">
      <c r="B5831" s="843" t="s">
        <v>61</v>
      </c>
      <c r="C5831" s="960">
        <f>SUM(C5832:C5835)</f>
        <v>10800</v>
      </c>
      <c r="D5831" s="960">
        <f>SUM(D5832:D5835)</f>
        <v>6480</v>
      </c>
      <c r="E5831" s="960">
        <f>SUM(E5832:E5835)</f>
        <v>0</v>
      </c>
      <c r="F5831" s="960">
        <f>SUM(F5832:F5835)</f>
        <v>0</v>
      </c>
    </row>
    <row r="5832" spans="2:6" ht="13.5" thickBot="1" x14ac:dyDescent="0.25">
      <c r="B5832" s="845" t="s">
        <v>28</v>
      </c>
      <c r="C5832" s="960"/>
      <c r="D5832" s="960"/>
      <c r="E5832" s="960"/>
      <c r="F5832" s="960"/>
    </row>
    <row r="5833" spans="2:6" ht="13.5" thickBot="1" x14ac:dyDescent="0.25">
      <c r="B5833" s="845" t="s">
        <v>60</v>
      </c>
      <c r="C5833" s="960">
        <v>10800</v>
      </c>
      <c r="D5833" s="957">
        <v>6480</v>
      </c>
      <c r="E5833" s="957"/>
      <c r="F5833" s="957"/>
    </row>
    <row r="5834" spans="2:6" ht="13.5" thickBot="1" x14ac:dyDescent="0.25">
      <c r="B5834" s="845" t="s">
        <v>42</v>
      </c>
      <c r="C5834" s="960"/>
      <c r="D5834" s="963"/>
      <c r="E5834" s="963"/>
      <c r="F5834" s="963"/>
    </row>
    <row r="5835" spans="2:6" ht="13.5" thickBot="1" x14ac:dyDescent="0.25">
      <c r="B5835" s="845" t="s">
        <v>43</v>
      </c>
      <c r="C5835" s="960"/>
      <c r="D5835" s="963"/>
      <c r="E5835" s="963"/>
      <c r="F5835" s="963"/>
    </row>
    <row r="5836" spans="2:6" ht="13.5" thickBot="1" x14ac:dyDescent="0.25">
      <c r="B5836" s="923" t="s">
        <v>2000</v>
      </c>
      <c r="C5836" s="961">
        <f>C5833+C5826</f>
        <v>10800</v>
      </c>
      <c r="D5836" s="962">
        <f>D5833+D5826</f>
        <v>6480</v>
      </c>
      <c r="E5836" s="962">
        <f>E5833+E5826</f>
        <v>0</v>
      </c>
      <c r="F5836" s="962">
        <f>F5833+F5826</f>
        <v>0</v>
      </c>
    </row>
    <row r="5837" spans="2:6" ht="40.5" customHeight="1" thickBot="1" x14ac:dyDescent="0.25">
      <c r="B5837" s="954" t="s">
        <v>978</v>
      </c>
      <c r="C5837" s="1346" t="s">
        <v>2440</v>
      </c>
      <c r="D5837" s="1351"/>
      <c r="E5837" s="1351"/>
      <c r="F5837" s="1352"/>
    </row>
    <row r="5838" spans="2:6" ht="13.5" thickBot="1" x14ac:dyDescent="0.25">
      <c r="B5838" s="835" t="s">
        <v>2001</v>
      </c>
      <c r="C5838" s="1250" t="s">
        <v>2441</v>
      </c>
      <c r="D5838" s="1238"/>
      <c r="E5838" s="1238"/>
      <c r="F5838" s="1260"/>
    </row>
    <row r="5839" spans="2:6" ht="13.5" thickBot="1" x14ac:dyDescent="0.25">
      <c r="B5839" s="828" t="s">
        <v>9</v>
      </c>
      <c r="C5839" s="1230" t="s">
        <v>2441</v>
      </c>
      <c r="D5839" s="1231"/>
      <c r="E5839" s="1231"/>
      <c r="F5839" s="1232"/>
    </row>
    <row r="5840" spans="2:6" ht="13.5" thickBot="1" x14ac:dyDescent="0.25">
      <c r="B5840" s="828" t="s">
        <v>13</v>
      </c>
      <c r="C5840" s="1244" t="s">
        <v>1773</v>
      </c>
      <c r="D5840" s="1245"/>
      <c r="E5840" s="1245"/>
      <c r="F5840" s="1246"/>
    </row>
    <row r="5841" spans="2:6" x14ac:dyDescent="0.2">
      <c r="B5841" s="1236"/>
      <c r="C5841" s="836">
        <v>2019</v>
      </c>
      <c r="D5841" s="836">
        <v>2020</v>
      </c>
      <c r="E5841" s="836">
        <v>2021</v>
      </c>
      <c r="F5841" s="836">
        <v>2022</v>
      </c>
    </row>
    <row r="5842" spans="2:6" ht="13.5" thickBot="1" x14ac:dyDescent="0.25">
      <c r="B5842" s="1237"/>
      <c r="C5842" s="837" t="s">
        <v>5</v>
      </c>
      <c r="D5842" s="837" t="s">
        <v>6</v>
      </c>
      <c r="E5842" s="837" t="s">
        <v>6</v>
      </c>
      <c r="F5842" s="837" t="s">
        <v>6</v>
      </c>
    </row>
    <row r="5843" spans="2:6" ht="13.5" thickBot="1" x14ac:dyDescent="0.25">
      <c r="B5843" s="828" t="s">
        <v>8</v>
      </c>
      <c r="C5843" s="955">
        <v>1</v>
      </c>
      <c r="D5843" s="955">
        <v>1</v>
      </c>
      <c r="E5843" s="955">
        <v>1</v>
      </c>
      <c r="F5843" s="955">
        <v>0</v>
      </c>
    </row>
    <row r="5844" spans="2:6" ht="13.5" thickBot="1" x14ac:dyDescent="0.25">
      <c r="B5844" s="828" t="s">
        <v>14</v>
      </c>
      <c r="C5844" s="957">
        <v>1500</v>
      </c>
      <c r="D5844" s="957">
        <v>1200</v>
      </c>
      <c r="E5844" s="957">
        <v>1200</v>
      </c>
      <c r="F5844" s="957"/>
    </row>
    <row r="5845" spans="2:6" ht="13.5" thickBot="1" x14ac:dyDescent="0.25">
      <c r="B5845" s="828" t="s">
        <v>20</v>
      </c>
      <c r="C5845" s="957">
        <f>C5844/C5843</f>
        <v>1500</v>
      </c>
      <c r="D5845" s="957">
        <f>D5844/D5843</f>
        <v>1200</v>
      </c>
      <c r="E5845" s="957">
        <f>E5844/E5843</f>
        <v>1200</v>
      </c>
      <c r="F5845" s="957" t="e">
        <f>F5844/F5843</f>
        <v>#DIV/0!</v>
      </c>
    </row>
    <row r="5846" spans="2:6" ht="13.5" thickBot="1" x14ac:dyDescent="0.25">
      <c r="B5846" s="828" t="s">
        <v>15</v>
      </c>
      <c r="C5846" s="958" t="s">
        <v>19</v>
      </c>
      <c r="D5846" s="959">
        <f>D5843/C5843-1</f>
        <v>0</v>
      </c>
      <c r="E5846" s="959">
        <f t="shared" ref="E5846:F5848" si="222">E5843/D5843-1</f>
        <v>0</v>
      </c>
      <c r="F5846" s="959">
        <f t="shared" si="222"/>
        <v>-1</v>
      </c>
    </row>
    <row r="5847" spans="2:6" ht="13.5" thickBot="1" x14ac:dyDescent="0.25">
      <c r="B5847" s="828" t="s">
        <v>16</v>
      </c>
      <c r="C5847" s="958" t="s">
        <v>19</v>
      </c>
      <c r="D5847" s="959">
        <f>D5844/C5844-1</f>
        <v>-0.19999999999999996</v>
      </c>
      <c r="E5847" s="959">
        <f t="shared" si="222"/>
        <v>0</v>
      </c>
      <c r="F5847" s="959">
        <f t="shared" si="222"/>
        <v>-1</v>
      </c>
    </row>
    <row r="5848" spans="2:6" ht="13.5" thickBot="1" x14ac:dyDescent="0.25">
      <c r="B5848" s="828" t="s">
        <v>17</v>
      </c>
      <c r="C5848" s="958" t="s">
        <v>19</v>
      </c>
      <c r="D5848" s="959">
        <f>D5845/C5845-1</f>
        <v>-0.19999999999999996</v>
      </c>
      <c r="E5848" s="959">
        <f t="shared" si="222"/>
        <v>0</v>
      </c>
      <c r="F5848" s="959" t="e">
        <f t="shared" si="222"/>
        <v>#DIV/0!</v>
      </c>
    </row>
    <row r="5849" spans="2:6" ht="13.5" thickBot="1" x14ac:dyDescent="0.25">
      <c r="B5849" s="1247" t="s">
        <v>2442</v>
      </c>
      <c r="C5849" s="1248"/>
      <c r="D5849" s="1248"/>
      <c r="E5849" s="1248"/>
      <c r="F5849" s="1249"/>
    </row>
    <row r="5850" spans="2:6" x14ac:dyDescent="0.2">
      <c r="B5850" s="1236"/>
      <c r="C5850" s="836">
        <v>2019</v>
      </c>
      <c r="D5850" s="836">
        <v>2020</v>
      </c>
      <c r="E5850" s="836">
        <v>2021</v>
      </c>
      <c r="F5850" s="836">
        <v>2022</v>
      </c>
    </row>
    <row r="5851" spans="2:6" ht="13.5" thickBot="1" x14ac:dyDescent="0.25">
      <c r="B5851" s="1237"/>
      <c r="C5851" s="837" t="s">
        <v>5</v>
      </c>
      <c r="D5851" s="837" t="s">
        <v>6</v>
      </c>
      <c r="E5851" s="837" t="s">
        <v>6</v>
      </c>
      <c r="F5851" s="837" t="s">
        <v>6</v>
      </c>
    </row>
    <row r="5852" spans="2:6" ht="13.5" thickBot="1" x14ac:dyDescent="0.25">
      <c r="B5852" s="843" t="s">
        <v>59</v>
      </c>
      <c r="C5852" s="960"/>
      <c r="D5852" s="960"/>
      <c r="E5852" s="960"/>
      <c r="F5852" s="960"/>
    </row>
    <row r="5853" spans="2:6" ht="13.5" thickBot="1" x14ac:dyDescent="0.25">
      <c r="B5853" s="845" t="s">
        <v>28</v>
      </c>
      <c r="C5853" s="960"/>
      <c r="D5853" s="960"/>
      <c r="E5853" s="960"/>
      <c r="F5853" s="960"/>
    </row>
    <row r="5854" spans="2:6" ht="13.5" thickBot="1" x14ac:dyDescent="0.25">
      <c r="B5854" s="845" t="s">
        <v>60</v>
      </c>
      <c r="C5854" s="960"/>
      <c r="D5854" s="960"/>
      <c r="E5854" s="960"/>
      <c r="F5854" s="960"/>
    </row>
    <row r="5855" spans="2:6" ht="13.5" thickBot="1" x14ac:dyDescent="0.25">
      <c r="B5855" s="845" t="s">
        <v>42</v>
      </c>
      <c r="C5855" s="960"/>
      <c r="D5855" s="960"/>
      <c r="E5855" s="960"/>
      <c r="F5855" s="960"/>
    </row>
    <row r="5856" spans="2:6" ht="13.5" thickBot="1" x14ac:dyDescent="0.25">
      <c r="B5856" s="845" t="s">
        <v>43</v>
      </c>
      <c r="C5856" s="960"/>
      <c r="D5856" s="960"/>
      <c r="E5856" s="960"/>
      <c r="F5856" s="960"/>
    </row>
    <row r="5857" spans="2:6" ht="13.5" thickBot="1" x14ac:dyDescent="0.25">
      <c r="B5857" s="843" t="s">
        <v>61</v>
      </c>
      <c r="C5857" s="960">
        <f>SUM(C5858:C5861)</f>
        <v>1500</v>
      </c>
      <c r="D5857" s="960">
        <f>SUM(D5858:D5861)</f>
        <v>1200</v>
      </c>
      <c r="E5857" s="960">
        <f>SUM(E5858:E5861)</f>
        <v>1200</v>
      </c>
      <c r="F5857" s="960">
        <f>SUM(F5858:F5861)</f>
        <v>0</v>
      </c>
    </row>
    <row r="5858" spans="2:6" ht="13.5" thickBot="1" x14ac:dyDescent="0.25">
      <c r="B5858" s="845" t="s">
        <v>28</v>
      </c>
      <c r="C5858" s="960"/>
      <c r="D5858" s="960"/>
      <c r="E5858" s="960"/>
      <c r="F5858" s="960"/>
    </row>
    <row r="5859" spans="2:6" ht="13.5" thickBot="1" x14ac:dyDescent="0.25">
      <c r="B5859" s="845" t="s">
        <v>60</v>
      </c>
      <c r="C5859" s="960"/>
      <c r="D5859" s="960"/>
      <c r="E5859" s="960"/>
      <c r="F5859" s="960"/>
    </row>
    <row r="5860" spans="2:6" ht="13.5" thickBot="1" x14ac:dyDescent="0.25">
      <c r="B5860" s="845" t="s">
        <v>42</v>
      </c>
      <c r="C5860" s="962">
        <v>1500</v>
      </c>
      <c r="D5860" s="957">
        <v>1200</v>
      </c>
      <c r="E5860" s="957">
        <v>1200</v>
      </c>
      <c r="F5860" s="957"/>
    </row>
    <row r="5861" spans="2:6" ht="13.5" thickBot="1" x14ac:dyDescent="0.25">
      <c r="B5861" s="845" t="s">
        <v>43</v>
      </c>
      <c r="C5861" s="962"/>
      <c r="D5861" s="962"/>
      <c r="E5861" s="962"/>
      <c r="F5861" s="962"/>
    </row>
    <row r="5862" spans="2:6" ht="13.5" thickBot="1" x14ac:dyDescent="0.25">
      <c r="B5862" s="923" t="s">
        <v>2006</v>
      </c>
      <c r="C5862" s="961">
        <f>C5860+C5852</f>
        <v>1500</v>
      </c>
      <c r="D5862" s="962">
        <f>D5860+D5852</f>
        <v>1200</v>
      </c>
      <c r="E5862" s="962">
        <f>E5860+E5852</f>
        <v>1200</v>
      </c>
      <c r="F5862" s="962">
        <f>F5860+F5852</f>
        <v>0</v>
      </c>
    </row>
    <row r="5863" spans="2:6" ht="53.25" customHeight="1" thickBot="1" x14ac:dyDescent="0.25">
      <c r="B5863" s="954" t="s">
        <v>978</v>
      </c>
      <c r="C5863" s="1346" t="s">
        <v>2443</v>
      </c>
      <c r="D5863" s="1351"/>
      <c r="E5863" s="1351"/>
      <c r="F5863" s="1352"/>
    </row>
    <row r="5864" spans="2:6" ht="13.5" thickBot="1" x14ac:dyDescent="0.25">
      <c r="B5864" s="835" t="s">
        <v>2007</v>
      </c>
      <c r="C5864" s="1250" t="s">
        <v>2438</v>
      </c>
      <c r="D5864" s="1238"/>
      <c r="E5864" s="1238"/>
      <c r="F5864" s="1260"/>
    </row>
    <row r="5865" spans="2:6" ht="13.5" thickBot="1" x14ac:dyDescent="0.25">
      <c r="B5865" s="828" t="s">
        <v>9</v>
      </c>
      <c r="C5865" s="1230" t="s">
        <v>2438</v>
      </c>
      <c r="D5865" s="1231"/>
      <c r="E5865" s="1231"/>
      <c r="F5865" s="1232"/>
    </row>
    <row r="5866" spans="2:6" ht="13.5" thickBot="1" x14ac:dyDescent="0.25">
      <c r="B5866" s="828" t="s">
        <v>13</v>
      </c>
      <c r="C5866" s="1244" t="s">
        <v>1773</v>
      </c>
      <c r="D5866" s="1245"/>
      <c r="E5866" s="1245"/>
      <c r="F5866" s="1246"/>
    </row>
    <row r="5867" spans="2:6" x14ac:dyDescent="0.2">
      <c r="B5867" s="1236"/>
      <c r="C5867" s="836">
        <v>2019</v>
      </c>
      <c r="D5867" s="836">
        <v>2020</v>
      </c>
      <c r="E5867" s="836">
        <v>2021</v>
      </c>
      <c r="F5867" s="836">
        <v>2022</v>
      </c>
    </row>
    <row r="5868" spans="2:6" ht="13.5" thickBot="1" x14ac:dyDescent="0.25">
      <c r="B5868" s="1237"/>
      <c r="C5868" s="837" t="s">
        <v>5</v>
      </c>
      <c r="D5868" s="837" t="s">
        <v>6</v>
      </c>
      <c r="E5868" s="837" t="s">
        <v>6</v>
      </c>
      <c r="F5868" s="837" t="s">
        <v>6</v>
      </c>
    </row>
    <row r="5869" spans="2:6" ht="13.5" thickBot="1" x14ac:dyDescent="0.25">
      <c r="B5869" s="828" t="s">
        <v>8</v>
      </c>
      <c r="C5869" s="955">
        <v>1</v>
      </c>
      <c r="D5869" s="955">
        <v>1</v>
      </c>
      <c r="E5869" s="955">
        <v>1</v>
      </c>
      <c r="F5869" s="955">
        <v>0</v>
      </c>
    </row>
    <row r="5870" spans="2:6" ht="13.5" thickBot="1" x14ac:dyDescent="0.25">
      <c r="B5870" s="828" t="s">
        <v>14</v>
      </c>
      <c r="C5870" s="957">
        <v>217</v>
      </c>
      <c r="D5870" s="957">
        <v>400</v>
      </c>
      <c r="E5870" s="957">
        <v>400</v>
      </c>
      <c r="F5870" s="957"/>
    </row>
    <row r="5871" spans="2:6" ht="13.5" thickBot="1" x14ac:dyDescent="0.25">
      <c r="B5871" s="828" t="s">
        <v>20</v>
      </c>
      <c r="C5871" s="957">
        <f>C5870/C5869</f>
        <v>217</v>
      </c>
      <c r="D5871" s="957">
        <f>D5870/D5869</f>
        <v>400</v>
      </c>
      <c r="E5871" s="957">
        <f>E5870/E5869</f>
        <v>400</v>
      </c>
      <c r="F5871" s="957" t="e">
        <f>F5870/F5869</f>
        <v>#DIV/0!</v>
      </c>
    </row>
    <row r="5872" spans="2:6" ht="13.5" thickBot="1" x14ac:dyDescent="0.25">
      <c r="B5872" s="828" t="s">
        <v>15</v>
      </c>
      <c r="C5872" s="958" t="s">
        <v>19</v>
      </c>
      <c r="D5872" s="959">
        <f>D5869/C5869-1</f>
        <v>0</v>
      </c>
      <c r="E5872" s="959">
        <f t="shared" ref="E5872:F5874" si="223">E5869/D5869-1</f>
        <v>0</v>
      </c>
      <c r="F5872" s="959">
        <f t="shared" si="223"/>
        <v>-1</v>
      </c>
    </row>
    <row r="5873" spans="2:6" ht="13.5" thickBot="1" x14ac:dyDescent="0.25">
      <c r="B5873" s="828" t="s">
        <v>16</v>
      </c>
      <c r="C5873" s="958" t="s">
        <v>19</v>
      </c>
      <c r="D5873" s="959">
        <f>D5870/C5870-1</f>
        <v>0.84331797235023043</v>
      </c>
      <c r="E5873" s="959">
        <f t="shared" si="223"/>
        <v>0</v>
      </c>
      <c r="F5873" s="959">
        <f t="shared" si="223"/>
        <v>-1</v>
      </c>
    </row>
    <row r="5874" spans="2:6" ht="13.5" thickBot="1" x14ac:dyDescent="0.25">
      <c r="B5874" s="828" t="s">
        <v>17</v>
      </c>
      <c r="C5874" s="958" t="s">
        <v>19</v>
      </c>
      <c r="D5874" s="959">
        <f>D5871/C5871-1</f>
        <v>0.84331797235023043</v>
      </c>
      <c r="E5874" s="959">
        <f t="shared" si="223"/>
        <v>0</v>
      </c>
      <c r="F5874" s="959" t="e">
        <f t="shared" si="223"/>
        <v>#DIV/0!</v>
      </c>
    </row>
    <row r="5875" spans="2:6" ht="13.5" thickBot="1" x14ac:dyDescent="0.25">
      <c r="B5875" s="1247" t="s">
        <v>2444</v>
      </c>
      <c r="C5875" s="1248"/>
      <c r="D5875" s="1248"/>
      <c r="E5875" s="1248"/>
      <c r="F5875" s="1249"/>
    </row>
    <row r="5876" spans="2:6" x14ac:dyDescent="0.2">
      <c r="B5876" s="1236"/>
      <c r="C5876" s="836">
        <v>2019</v>
      </c>
      <c r="D5876" s="836">
        <v>2020</v>
      </c>
      <c r="E5876" s="836">
        <v>2021</v>
      </c>
      <c r="F5876" s="836">
        <v>2022</v>
      </c>
    </row>
    <row r="5877" spans="2:6" ht="13.5" thickBot="1" x14ac:dyDescent="0.25">
      <c r="B5877" s="1237"/>
      <c r="C5877" s="837" t="s">
        <v>5</v>
      </c>
      <c r="D5877" s="837" t="s">
        <v>6</v>
      </c>
      <c r="E5877" s="837" t="s">
        <v>6</v>
      </c>
      <c r="F5877" s="837" t="s">
        <v>6</v>
      </c>
    </row>
    <row r="5878" spans="2:6" ht="13.5" thickBot="1" x14ac:dyDescent="0.25">
      <c r="B5878" s="843" t="s">
        <v>59</v>
      </c>
      <c r="C5878" s="960"/>
      <c r="D5878" s="960"/>
      <c r="E5878" s="960"/>
      <c r="F5878" s="960"/>
    </row>
    <row r="5879" spans="2:6" ht="13.5" thickBot="1" x14ac:dyDescent="0.25">
      <c r="B5879" s="845" t="s">
        <v>28</v>
      </c>
      <c r="C5879" s="960"/>
      <c r="D5879" s="960"/>
      <c r="E5879" s="960"/>
      <c r="F5879" s="960"/>
    </row>
    <row r="5880" spans="2:6" ht="13.5" thickBot="1" x14ac:dyDescent="0.25">
      <c r="B5880" s="845" t="s">
        <v>60</v>
      </c>
      <c r="C5880" s="960"/>
      <c r="D5880" s="960"/>
      <c r="E5880" s="960"/>
      <c r="F5880" s="960"/>
    </row>
    <row r="5881" spans="2:6" ht="13.5" thickBot="1" x14ac:dyDescent="0.25">
      <c r="B5881" s="845" t="s">
        <v>42</v>
      </c>
      <c r="C5881" s="960"/>
      <c r="D5881" s="960"/>
      <c r="E5881" s="960"/>
      <c r="F5881" s="960"/>
    </row>
    <row r="5882" spans="2:6" ht="13.5" thickBot="1" x14ac:dyDescent="0.25">
      <c r="B5882" s="845" t="s">
        <v>43</v>
      </c>
      <c r="C5882" s="960"/>
      <c r="D5882" s="960"/>
      <c r="E5882" s="960"/>
      <c r="F5882" s="960"/>
    </row>
    <row r="5883" spans="2:6" ht="13.5" thickBot="1" x14ac:dyDescent="0.25">
      <c r="B5883" s="843" t="s">
        <v>61</v>
      </c>
      <c r="C5883" s="960">
        <f>SUM(C5884:C5887)</f>
        <v>217</v>
      </c>
      <c r="D5883" s="960">
        <f>SUM(D5884:D5887)</f>
        <v>400</v>
      </c>
      <c r="E5883" s="960">
        <f>SUM(E5884:E5887)</f>
        <v>400</v>
      </c>
      <c r="F5883" s="960">
        <f>SUM(F5884:F5887)</f>
        <v>0</v>
      </c>
    </row>
    <row r="5884" spans="2:6" ht="13.5" thickBot="1" x14ac:dyDescent="0.25">
      <c r="B5884" s="845" t="s">
        <v>28</v>
      </c>
      <c r="C5884" s="960"/>
      <c r="D5884" s="960"/>
      <c r="E5884" s="960"/>
      <c r="F5884" s="960"/>
    </row>
    <row r="5885" spans="2:6" ht="13.5" thickBot="1" x14ac:dyDescent="0.25">
      <c r="B5885" s="845" t="s">
        <v>60</v>
      </c>
      <c r="C5885" s="960"/>
      <c r="D5885" s="960"/>
      <c r="E5885" s="960"/>
      <c r="F5885" s="960"/>
    </row>
    <row r="5886" spans="2:6" ht="13.5" thickBot="1" x14ac:dyDescent="0.25">
      <c r="B5886" s="845" t="s">
        <v>42</v>
      </c>
      <c r="C5886" s="960"/>
      <c r="D5886" s="960"/>
      <c r="E5886" s="960"/>
      <c r="F5886" s="960"/>
    </row>
    <row r="5887" spans="2:6" ht="13.5" thickBot="1" x14ac:dyDescent="0.25">
      <c r="B5887" s="845" t="s">
        <v>43</v>
      </c>
      <c r="C5887" s="962">
        <v>217</v>
      </c>
      <c r="D5887" s="962">
        <v>400</v>
      </c>
      <c r="E5887" s="962">
        <v>400</v>
      </c>
      <c r="F5887" s="962"/>
    </row>
    <row r="5888" spans="2:6" ht="13.5" thickBot="1" x14ac:dyDescent="0.25">
      <c r="B5888" s="923" t="s">
        <v>2012</v>
      </c>
      <c r="C5888" s="961">
        <f>C5887+C5878</f>
        <v>217</v>
      </c>
      <c r="D5888" s="962">
        <f>D5887+D5878</f>
        <v>400</v>
      </c>
      <c r="E5888" s="962">
        <f>E5887+E5878</f>
        <v>400</v>
      </c>
      <c r="F5888" s="962">
        <f>F5887+F5878</f>
        <v>0</v>
      </c>
    </row>
    <row r="5889" spans="2:6" ht="36" customHeight="1" thickBot="1" x14ac:dyDescent="0.25">
      <c r="B5889" s="954" t="s">
        <v>978</v>
      </c>
      <c r="C5889" s="1346" t="s">
        <v>2445</v>
      </c>
      <c r="D5889" s="1351"/>
      <c r="E5889" s="1351"/>
      <c r="F5889" s="1352"/>
    </row>
    <row r="5890" spans="2:6" ht="13.5" thickBot="1" x14ac:dyDescent="0.25">
      <c r="B5890" s="835" t="s">
        <v>2013</v>
      </c>
      <c r="C5890" s="1250" t="s">
        <v>2446</v>
      </c>
      <c r="D5890" s="1238"/>
      <c r="E5890" s="1238"/>
      <c r="F5890" s="1260"/>
    </row>
    <row r="5891" spans="2:6" ht="13.5" thickBot="1" x14ac:dyDescent="0.25">
      <c r="B5891" s="828" t="s">
        <v>9</v>
      </c>
      <c r="C5891" s="1230" t="s">
        <v>2446</v>
      </c>
      <c r="D5891" s="1231"/>
      <c r="E5891" s="1231"/>
      <c r="F5891" s="1232"/>
    </row>
    <row r="5892" spans="2:6" ht="13.5" thickBot="1" x14ac:dyDescent="0.25">
      <c r="B5892" s="828" t="s">
        <v>13</v>
      </c>
      <c r="C5892" s="1244" t="s">
        <v>1773</v>
      </c>
      <c r="D5892" s="1245"/>
      <c r="E5892" s="1245"/>
      <c r="F5892" s="1246"/>
    </row>
    <row r="5893" spans="2:6" x14ac:dyDescent="0.2">
      <c r="B5893" s="1236"/>
      <c r="C5893" s="836">
        <v>2019</v>
      </c>
      <c r="D5893" s="836">
        <v>2020</v>
      </c>
      <c r="E5893" s="836">
        <v>2021</v>
      </c>
      <c r="F5893" s="836">
        <v>2022</v>
      </c>
    </row>
    <row r="5894" spans="2:6" ht="13.5" thickBot="1" x14ac:dyDescent="0.25">
      <c r="B5894" s="1237"/>
      <c r="C5894" s="837" t="s">
        <v>5</v>
      </c>
      <c r="D5894" s="837" t="s">
        <v>6</v>
      </c>
      <c r="E5894" s="837" t="s">
        <v>6</v>
      </c>
      <c r="F5894" s="837" t="s">
        <v>6</v>
      </c>
    </row>
    <row r="5895" spans="2:6" ht="13.5" thickBot="1" x14ac:dyDescent="0.25">
      <c r="B5895" s="828" t="s">
        <v>8</v>
      </c>
      <c r="C5895" s="955">
        <v>1</v>
      </c>
      <c r="D5895" s="955">
        <v>1</v>
      </c>
      <c r="E5895" s="955">
        <v>0</v>
      </c>
      <c r="F5895" s="955">
        <v>0</v>
      </c>
    </row>
    <row r="5896" spans="2:6" ht="13.5" thickBot="1" x14ac:dyDescent="0.25">
      <c r="B5896" s="828" t="s">
        <v>14</v>
      </c>
      <c r="C5896" s="957">
        <v>1300</v>
      </c>
      <c r="D5896" s="957">
        <v>650</v>
      </c>
      <c r="E5896" s="957"/>
      <c r="F5896" s="957"/>
    </row>
    <row r="5897" spans="2:6" ht="13.5" thickBot="1" x14ac:dyDescent="0.25">
      <c r="B5897" s="828" t="s">
        <v>20</v>
      </c>
      <c r="C5897" s="957">
        <f>C5896/C5895</f>
        <v>1300</v>
      </c>
      <c r="D5897" s="957">
        <f>D5896/D5895</f>
        <v>650</v>
      </c>
      <c r="E5897" s="957" t="e">
        <f>E5896/E5895</f>
        <v>#DIV/0!</v>
      </c>
      <c r="F5897" s="957" t="e">
        <f>F5896/F5895</f>
        <v>#DIV/0!</v>
      </c>
    </row>
    <row r="5898" spans="2:6" ht="13.5" thickBot="1" x14ac:dyDescent="0.25">
      <c r="B5898" s="828" t="s">
        <v>15</v>
      </c>
      <c r="C5898" s="958" t="s">
        <v>19</v>
      </c>
      <c r="D5898" s="959">
        <f>D5895/C5895-1</f>
        <v>0</v>
      </c>
      <c r="E5898" s="959">
        <f t="shared" ref="E5898:F5900" si="224">E5895/D5895-1</f>
        <v>-1</v>
      </c>
      <c r="F5898" s="959" t="e">
        <f t="shared" si="224"/>
        <v>#DIV/0!</v>
      </c>
    </row>
    <row r="5899" spans="2:6" ht="13.5" thickBot="1" x14ac:dyDescent="0.25">
      <c r="B5899" s="828" t="s">
        <v>16</v>
      </c>
      <c r="C5899" s="958" t="s">
        <v>19</v>
      </c>
      <c r="D5899" s="959">
        <f>D5896/C5896-1</f>
        <v>-0.5</v>
      </c>
      <c r="E5899" s="959">
        <f t="shared" si="224"/>
        <v>-1</v>
      </c>
      <c r="F5899" s="959" t="e">
        <f t="shared" si="224"/>
        <v>#DIV/0!</v>
      </c>
    </row>
    <row r="5900" spans="2:6" ht="13.5" thickBot="1" x14ac:dyDescent="0.25">
      <c r="B5900" s="828" t="s">
        <v>17</v>
      </c>
      <c r="C5900" s="958" t="s">
        <v>19</v>
      </c>
      <c r="D5900" s="959">
        <f>D5897/C5897-1</f>
        <v>-0.5</v>
      </c>
      <c r="E5900" s="959" t="e">
        <f t="shared" si="224"/>
        <v>#DIV/0!</v>
      </c>
      <c r="F5900" s="959" t="e">
        <f t="shared" si="224"/>
        <v>#DIV/0!</v>
      </c>
    </row>
    <row r="5901" spans="2:6" ht="13.5" thickBot="1" x14ac:dyDescent="0.25">
      <c r="B5901" s="1247" t="s">
        <v>2447</v>
      </c>
      <c r="C5901" s="1248"/>
      <c r="D5901" s="1248"/>
      <c r="E5901" s="1248"/>
      <c r="F5901" s="1249"/>
    </row>
    <row r="5902" spans="2:6" x14ac:dyDescent="0.2">
      <c r="B5902" s="1236"/>
      <c r="C5902" s="836">
        <v>2019</v>
      </c>
      <c r="D5902" s="836">
        <v>2020</v>
      </c>
      <c r="E5902" s="836">
        <v>2021</v>
      </c>
      <c r="F5902" s="836">
        <v>2022</v>
      </c>
    </row>
    <row r="5903" spans="2:6" ht="13.5" thickBot="1" x14ac:dyDescent="0.25">
      <c r="B5903" s="1237"/>
      <c r="C5903" s="837" t="s">
        <v>5</v>
      </c>
      <c r="D5903" s="837" t="s">
        <v>6</v>
      </c>
      <c r="E5903" s="837" t="s">
        <v>6</v>
      </c>
      <c r="F5903" s="837" t="s">
        <v>6</v>
      </c>
    </row>
    <row r="5904" spans="2:6" ht="13.5" thickBot="1" x14ac:dyDescent="0.25">
      <c r="B5904" s="843" t="s">
        <v>59</v>
      </c>
      <c r="C5904" s="960"/>
      <c r="D5904" s="960"/>
      <c r="E5904" s="960"/>
      <c r="F5904" s="960"/>
    </row>
    <row r="5905" spans="2:6" ht="13.5" thickBot="1" x14ac:dyDescent="0.25">
      <c r="B5905" s="845" t="s">
        <v>28</v>
      </c>
      <c r="C5905" s="960"/>
      <c r="D5905" s="960"/>
      <c r="E5905" s="960"/>
      <c r="F5905" s="960"/>
    </row>
    <row r="5906" spans="2:6" ht="13.5" thickBot="1" x14ac:dyDescent="0.25">
      <c r="B5906" s="845" t="s">
        <v>60</v>
      </c>
      <c r="C5906" s="960"/>
      <c r="D5906" s="960"/>
      <c r="E5906" s="960"/>
      <c r="F5906" s="960"/>
    </row>
    <row r="5907" spans="2:6" ht="13.5" thickBot="1" x14ac:dyDescent="0.25">
      <c r="B5907" s="845" t="s">
        <v>42</v>
      </c>
      <c r="C5907" s="960"/>
      <c r="D5907" s="960"/>
      <c r="E5907" s="960"/>
      <c r="F5907" s="960"/>
    </row>
    <row r="5908" spans="2:6" ht="13.5" thickBot="1" x14ac:dyDescent="0.25">
      <c r="B5908" s="845" t="s">
        <v>43</v>
      </c>
      <c r="C5908" s="960"/>
      <c r="D5908" s="960"/>
      <c r="E5908" s="960"/>
      <c r="F5908" s="960"/>
    </row>
    <row r="5909" spans="2:6" ht="13.5" thickBot="1" x14ac:dyDescent="0.25">
      <c r="B5909" s="843" t="s">
        <v>61</v>
      </c>
      <c r="C5909" s="960">
        <f>SUM(C5910:C5913)</f>
        <v>1300</v>
      </c>
      <c r="D5909" s="960">
        <f>SUM(D5910:D5913)</f>
        <v>650</v>
      </c>
      <c r="E5909" s="960">
        <f>SUM(E5910:E5913)</f>
        <v>0</v>
      </c>
      <c r="F5909" s="960">
        <f>SUM(F5910:F5913)</f>
        <v>0</v>
      </c>
    </row>
    <row r="5910" spans="2:6" ht="13.5" thickBot="1" x14ac:dyDescent="0.25">
      <c r="B5910" s="845" t="s">
        <v>28</v>
      </c>
      <c r="C5910" s="960"/>
      <c r="D5910" s="960"/>
      <c r="E5910" s="960"/>
      <c r="F5910" s="960"/>
    </row>
    <row r="5911" spans="2:6" ht="13.5" thickBot="1" x14ac:dyDescent="0.25">
      <c r="B5911" s="845" t="s">
        <v>60</v>
      </c>
      <c r="C5911" s="962">
        <v>1300</v>
      </c>
      <c r="D5911" s="957">
        <v>650</v>
      </c>
      <c r="E5911" s="957"/>
      <c r="F5911" s="957"/>
    </row>
    <row r="5912" spans="2:6" ht="13.5" thickBot="1" x14ac:dyDescent="0.25">
      <c r="B5912" s="845" t="s">
        <v>42</v>
      </c>
      <c r="C5912" s="962"/>
      <c r="D5912" s="963"/>
      <c r="E5912" s="963"/>
      <c r="F5912" s="963"/>
    </row>
    <row r="5913" spans="2:6" ht="13.5" thickBot="1" x14ac:dyDescent="0.25">
      <c r="B5913" s="845" t="s">
        <v>43</v>
      </c>
      <c r="C5913" s="962"/>
      <c r="D5913" s="963"/>
      <c r="E5913" s="963"/>
      <c r="F5913" s="963"/>
    </row>
    <row r="5914" spans="2:6" ht="13.5" thickBot="1" x14ac:dyDescent="0.25">
      <c r="B5914" s="923" t="s">
        <v>2018</v>
      </c>
      <c r="C5914" s="961">
        <f>C5911+C5904</f>
        <v>1300</v>
      </c>
      <c r="D5914" s="962">
        <f>D5911+D5904</f>
        <v>650</v>
      </c>
      <c r="E5914" s="962">
        <f>E5911+E5904</f>
        <v>0</v>
      </c>
      <c r="F5914" s="962">
        <f>F5911+F5904</f>
        <v>0</v>
      </c>
    </row>
    <row r="5915" spans="2:6" ht="40.5" customHeight="1" thickBot="1" x14ac:dyDescent="0.25">
      <c r="B5915" s="954" t="s">
        <v>978</v>
      </c>
      <c r="C5915" s="1346" t="s">
        <v>2448</v>
      </c>
      <c r="D5915" s="1351"/>
      <c r="E5915" s="1351"/>
      <c r="F5915" s="1352"/>
    </row>
    <row r="5916" spans="2:6" ht="13.5" thickBot="1" x14ac:dyDescent="0.25">
      <c r="B5916" s="835" t="s">
        <v>2019</v>
      </c>
      <c r="C5916" s="1347" t="s">
        <v>2380</v>
      </c>
      <c r="D5916" s="1239"/>
      <c r="E5916" s="1239"/>
      <c r="F5916" s="1240"/>
    </row>
    <row r="5917" spans="2:6" ht="13.5" thickBot="1" x14ac:dyDescent="0.25">
      <c r="B5917" s="828" t="s">
        <v>9</v>
      </c>
      <c r="C5917" s="1244" t="s">
        <v>2381</v>
      </c>
      <c r="D5917" s="1245"/>
      <c r="E5917" s="1245"/>
      <c r="F5917" s="1246"/>
    </row>
    <row r="5918" spans="2:6" ht="13.5" thickBot="1" x14ac:dyDescent="0.25">
      <c r="B5918" s="828" t="s">
        <v>13</v>
      </c>
      <c r="C5918" s="1244" t="s">
        <v>1773</v>
      </c>
      <c r="D5918" s="1245"/>
      <c r="E5918" s="1245"/>
      <c r="F5918" s="1246"/>
    </row>
    <row r="5919" spans="2:6" x14ac:dyDescent="0.2">
      <c r="B5919" s="968"/>
      <c r="C5919" s="836">
        <v>2019</v>
      </c>
      <c r="D5919" s="836">
        <v>2020</v>
      </c>
      <c r="E5919" s="836">
        <v>2021</v>
      </c>
      <c r="F5919" s="836">
        <v>2022</v>
      </c>
    </row>
    <row r="5920" spans="2:6" ht="13.5" thickBot="1" x14ac:dyDescent="0.25">
      <c r="B5920" s="876"/>
      <c r="C5920" s="837" t="s">
        <v>5</v>
      </c>
      <c r="D5920" s="837" t="s">
        <v>6</v>
      </c>
      <c r="E5920" s="837" t="s">
        <v>6</v>
      </c>
      <c r="F5920" s="837" t="s">
        <v>6</v>
      </c>
    </row>
    <row r="5921" spans="2:6" ht="13.5" thickBot="1" x14ac:dyDescent="0.25">
      <c r="B5921" s="828" t="s">
        <v>8</v>
      </c>
      <c r="C5921" s="955">
        <v>1</v>
      </c>
      <c r="D5921" s="955">
        <v>1</v>
      </c>
      <c r="E5921" s="955">
        <v>1</v>
      </c>
      <c r="F5921" s="955">
        <v>0</v>
      </c>
    </row>
    <row r="5922" spans="2:6" ht="13.5" thickBot="1" x14ac:dyDescent="0.25">
      <c r="B5922" s="828" t="s">
        <v>14</v>
      </c>
      <c r="C5922" s="957">
        <v>270</v>
      </c>
      <c r="D5922" s="957">
        <v>135</v>
      </c>
      <c r="E5922" s="957">
        <v>135</v>
      </c>
      <c r="F5922" s="957"/>
    </row>
    <row r="5923" spans="2:6" ht="13.5" thickBot="1" x14ac:dyDescent="0.25">
      <c r="B5923" s="828" t="s">
        <v>20</v>
      </c>
      <c r="C5923" s="957">
        <f>C5922/C5921</f>
        <v>270</v>
      </c>
      <c r="D5923" s="957">
        <f>D5922/D5921</f>
        <v>135</v>
      </c>
      <c r="E5923" s="957">
        <f>E5922/E5921</f>
        <v>135</v>
      </c>
      <c r="F5923" s="957" t="e">
        <f>F5922/F5921</f>
        <v>#DIV/0!</v>
      </c>
    </row>
    <row r="5924" spans="2:6" ht="13.5" thickBot="1" x14ac:dyDescent="0.25">
      <c r="B5924" s="828" t="s">
        <v>15</v>
      </c>
      <c r="C5924" s="958" t="s">
        <v>19</v>
      </c>
      <c r="D5924" s="959">
        <f>D5921/C5921-1</f>
        <v>0</v>
      </c>
      <c r="E5924" s="959">
        <f t="shared" ref="E5924:F5926" si="225">E5921/D5921-1</f>
        <v>0</v>
      </c>
      <c r="F5924" s="959">
        <f t="shared" si="225"/>
        <v>-1</v>
      </c>
    </row>
    <row r="5925" spans="2:6" ht="13.5" thickBot="1" x14ac:dyDescent="0.25">
      <c r="B5925" s="828" t="s">
        <v>16</v>
      </c>
      <c r="C5925" s="958" t="s">
        <v>19</v>
      </c>
      <c r="D5925" s="959">
        <f>D5922/C5922-1</f>
        <v>-0.5</v>
      </c>
      <c r="E5925" s="959">
        <f t="shared" si="225"/>
        <v>0</v>
      </c>
      <c r="F5925" s="959">
        <f t="shared" si="225"/>
        <v>-1</v>
      </c>
    </row>
    <row r="5926" spans="2:6" ht="13.5" thickBot="1" x14ac:dyDescent="0.25">
      <c r="B5926" s="828" t="s">
        <v>17</v>
      </c>
      <c r="C5926" s="958" t="s">
        <v>19</v>
      </c>
      <c r="D5926" s="959">
        <f>D5923/C5923-1</f>
        <v>-0.5</v>
      </c>
      <c r="E5926" s="959">
        <f t="shared" si="225"/>
        <v>0</v>
      </c>
      <c r="F5926" s="959" t="e">
        <f t="shared" si="225"/>
        <v>#DIV/0!</v>
      </c>
    </row>
    <row r="5927" spans="2:6" ht="13.5" thickBot="1" x14ac:dyDescent="0.25">
      <c r="B5927" s="1247" t="s">
        <v>2449</v>
      </c>
      <c r="C5927" s="1248"/>
      <c r="D5927" s="1248"/>
      <c r="E5927" s="1248"/>
      <c r="F5927" s="1249"/>
    </row>
    <row r="5928" spans="2:6" x14ac:dyDescent="0.2">
      <c r="B5928" s="968"/>
      <c r="C5928" s="836">
        <v>2019</v>
      </c>
      <c r="D5928" s="836">
        <v>2020</v>
      </c>
      <c r="E5928" s="836">
        <v>2021</v>
      </c>
      <c r="F5928" s="836">
        <v>2022</v>
      </c>
    </row>
    <row r="5929" spans="2:6" ht="13.5" thickBot="1" x14ac:dyDescent="0.25">
      <c r="B5929" s="876"/>
      <c r="C5929" s="837" t="s">
        <v>5</v>
      </c>
      <c r="D5929" s="837" t="s">
        <v>6</v>
      </c>
      <c r="E5929" s="837" t="s">
        <v>6</v>
      </c>
      <c r="F5929" s="837" t="s">
        <v>6</v>
      </c>
    </row>
    <row r="5930" spans="2:6" ht="13.5" thickBot="1" x14ac:dyDescent="0.25">
      <c r="B5930" s="843" t="s">
        <v>59</v>
      </c>
      <c r="C5930" s="960"/>
      <c r="D5930" s="960"/>
      <c r="E5930" s="960"/>
      <c r="F5930" s="960"/>
    </row>
    <row r="5931" spans="2:6" ht="13.5" thickBot="1" x14ac:dyDescent="0.25">
      <c r="B5931" s="845" t="s">
        <v>28</v>
      </c>
      <c r="C5931" s="960"/>
      <c r="D5931" s="960"/>
      <c r="E5931" s="960"/>
      <c r="F5931" s="960"/>
    </row>
    <row r="5932" spans="2:6" ht="13.5" thickBot="1" x14ac:dyDescent="0.25">
      <c r="B5932" s="845" t="s">
        <v>60</v>
      </c>
      <c r="C5932" s="960"/>
      <c r="D5932" s="960"/>
      <c r="E5932" s="960"/>
      <c r="F5932" s="960"/>
    </row>
    <row r="5933" spans="2:6" ht="13.5" thickBot="1" x14ac:dyDescent="0.25">
      <c r="B5933" s="845" t="s">
        <v>42</v>
      </c>
      <c r="C5933" s="960"/>
      <c r="D5933" s="960"/>
      <c r="E5933" s="960"/>
      <c r="F5933" s="960"/>
    </row>
    <row r="5934" spans="2:6" ht="13.5" thickBot="1" x14ac:dyDescent="0.25">
      <c r="B5934" s="845" t="s">
        <v>43</v>
      </c>
      <c r="C5934" s="960"/>
      <c r="D5934" s="960"/>
      <c r="E5934" s="960"/>
      <c r="F5934" s="960"/>
    </row>
    <row r="5935" spans="2:6" ht="13.5" thickBot="1" x14ac:dyDescent="0.25">
      <c r="B5935" s="843" t="s">
        <v>61</v>
      </c>
      <c r="C5935" s="960">
        <f>SUM(C5936:C5939)</f>
        <v>270</v>
      </c>
      <c r="D5935" s="960">
        <f>SUM(D5936:D5939)</f>
        <v>135</v>
      </c>
      <c r="E5935" s="960">
        <f>SUM(E5936:E5939)</f>
        <v>135</v>
      </c>
      <c r="F5935" s="960">
        <f>SUM(F5936:F5939)</f>
        <v>0</v>
      </c>
    </row>
    <row r="5936" spans="2:6" ht="13.5" thickBot="1" x14ac:dyDescent="0.25">
      <c r="B5936" s="845" t="s">
        <v>28</v>
      </c>
      <c r="C5936" s="960"/>
      <c r="D5936" s="960"/>
      <c r="E5936" s="960"/>
      <c r="F5936" s="960"/>
    </row>
    <row r="5937" spans="2:6" ht="13.5" thickBot="1" x14ac:dyDescent="0.25">
      <c r="B5937" s="845" t="s">
        <v>60</v>
      </c>
      <c r="C5937" s="960"/>
      <c r="D5937" s="960"/>
      <c r="E5937" s="960"/>
      <c r="F5937" s="960"/>
    </row>
    <row r="5938" spans="2:6" ht="13.5" thickBot="1" x14ac:dyDescent="0.25">
      <c r="B5938" s="845" t="s">
        <v>42</v>
      </c>
      <c r="C5938" s="960"/>
      <c r="D5938" s="960"/>
      <c r="E5938" s="960"/>
      <c r="F5938" s="960"/>
    </row>
    <row r="5939" spans="2:6" ht="13.5" thickBot="1" x14ac:dyDescent="0.25">
      <c r="B5939" s="845" t="s">
        <v>43</v>
      </c>
      <c r="C5939" s="962">
        <v>270</v>
      </c>
      <c r="D5939" s="957">
        <v>135</v>
      </c>
      <c r="E5939" s="957">
        <v>135</v>
      </c>
      <c r="F5939" s="957"/>
    </row>
    <row r="5940" spans="2:6" ht="13.5" thickBot="1" x14ac:dyDescent="0.25">
      <c r="B5940" s="923" t="s">
        <v>2024</v>
      </c>
      <c r="C5940" s="961">
        <f>C5939+C5930</f>
        <v>270</v>
      </c>
      <c r="D5940" s="962">
        <f>D5939+D5930</f>
        <v>135</v>
      </c>
      <c r="E5940" s="962">
        <f>E5939+E5930</f>
        <v>135</v>
      </c>
      <c r="F5940" s="962">
        <f>F5939+F5930</f>
        <v>0</v>
      </c>
    </row>
    <row r="5941" spans="2:6" ht="13.5" thickBot="1" x14ac:dyDescent="0.25">
      <c r="B5941" s="954" t="s">
        <v>978</v>
      </c>
      <c r="C5941" s="1346" t="s">
        <v>2450</v>
      </c>
      <c r="D5941" s="1351"/>
      <c r="E5941" s="1351"/>
      <c r="F5941" s="1352"/>
    </row>
    <row r="5942" spans="2:6" ht="13.5" thickBot="1" x14ac:dyDescent="0.25">
      <c r="B5942" s="835" t="s">
        <v>2025</v>
      </c>
      <c r="C5942" s="1347" t="s">
        <v>2380</v>
      </c>
      <c r="D5942" s="1239"/>
      <c r="E5942" s="1239"/>
      <c r="F5942" s="1240"/>
    </row>
    <row r="5943" spans="2:6" ht="13.5" thickBot="1" x14ac:dyDescent="0.25">
      <c r="B5943" s="828" t="s">
        <v>9</v>
      </c>
      <c r="C5943" s="1230" t="s">
        <v>2381</v>
      </c>
      <c r="D5943" s="1231"/>
      <c r="E5943" s="1231"/>
      <c r="F5943" s="1232"/>
    </row>
    <row r="5944" spans="2:6" ht="13.5" thickBot="1" x14ac:dyDescent="0.25">
      <c r="B5944" s="828" t="s">
        <v>13</v>
      </c>
      <c r="C5944" s="1244" t="s">
        <v>1645</v>
      </c>
      <c r="D5944" s="1245"/>
      <c r="E5944" s="1245"/>
      <c r="F5944" s="1246"/>
    </row>
    <row r="5945" spans="2:6" x14ac:dyDescent="0.2">
      <c r="B5945" s="1236"/>
      <c r="C5945" s="836">
        <v>2019</v>
      </c>
      <c r="D5945" s="836">
        <v>2020</v>
      </c>
      <c r="E5945" s="836">
        <v>2021</v>
      </c>
      <c r="F5945" s="836">
        <v>2022</v>
      </c>
    </row>
    <row r="5946" spans="2:6" ht="13.5" thickBot="1" x14ac:dyDescent="0.25">
      <c r="B5946" s="1237"/>
      <c r="C5946" s="837" t="s">
        <v>5</v>
      </c>
      <c r="D5946" s="837" t="s">
        <v>6</v>
      </c>
      <c r="E5946" s="837" t="s">
        <v>6</v>
      </c>
      <c r="F5946" s="837" t="s">
        <v>6</v>
      </c>
    </row>
    <row r="5947" spans="2:6" ht="13.5" thickBot="1" x14ac:dyDescent="0.25">
      <c r="B5947" s="828" t="s">
        <v>8</v>
      </c>
      <c r="C5947" s="955">
        <v>1.0900000000000001</v>
      </c>
      <c r="D5947" s="955">
        <v>1.91</v>
      </c>
      <c r="E5947" s="955">
        <v>2.58</v>
      </c>
      <c r="F5947" s="955">
        <v>5.66</v>
      </c>
    </row>
    <row r="5948" spans="2:6" ht="13.5" thickBot="1" x14ac:dyDescent="0.25">
      <c r="B5948" s="828" t="s">
        <v>14</v>
      </c>
      <c r="C5948" s="957">
        <v>596500</v>
      </c>
      <c r="D5948" s="957">
        <v>1000000</v>
      </c>
      <c r="E5948" s="957">
        <v>1350000</v>
      </c>
      <c r="F5948" s="957">
        <v>2961600</v>
      </c>
    </row>
    <row r="5949" spans="2:6" ht="13.5" thickBot="1" x14ac:dyDescent="0.25">
      <c r="B5949" s="828" t="s">
        <v>20</v>
      </c>
      <c r="C5949" s="957">
        <f>C5948/C5947</f>
        <v>547247.70642201835</v>
      </c>
      <c r="D5949" s="957">
        <f>D5948/D5947</f>
        <v>523560.20942408382</v>
      </c>
      <c r="E5949" s="957">
        <f>E5948/E5947</f>
        <v>523255.81395348837</v>
      </c>
      <c r="F5949" s="957">
        <f>F5948/F5947</f>
        <v>523250.88339222613</v>
      </c>
    </row>
    <row r="5950" spans="2:6" ht="13.5" thickBot="1" x14ac:dyDescent="0.25">
      <c r="B5950" s="828" t="s">
        <v>15</v>
      </c>
      <c r="C5950" s="958" t="s">
        <v>19</v>
      </c>
      <c r="D5950" s="959">
        <f>D5947/C5947-1</f>
        <v>0.75229357798165108</v>
      </c>
      <c r="E5950" s="959">
        <f t="shared" ref="E5950:F5952" si="226">E5947/D5947-1</f>
        <v>0.35078534031413633</v>
      </c>
      <c r="F5950" s="959">
        <f t="shared" si="226"/>
        <v>1.193798449612403</v>
      </c>
    </row>
    <row r="5951" spans="2:6" ht="13.5" thickBot="1" x14ac:dyDescent="0.25">
      <c r="B5951" s="828" t="s">
        <v>16</v>
      </c>
      <c r="C5951" s="958" t="s">
        <v>19</v>
      </c>
      <c r="D5951" s="959">
        <f>D5948/C5948-1</f>
        <v>0.67644593461860847</v>
      </c>
      <c r="E5951" s="959">
        <f t="shared" si="226"/>
        <v>0.35000000000000009</v>
      </c>
      <c r="F5951" s="959">
        <f t="shared" si="226"/>
        <v>1.1937777777777776</v>
      </c>
    </row>
    <row r="5952" spans="2:6" ht="13.5" thickBot="1" x14ac:dyDescent="0.25">
      <c r="B5952" s="828" t="s">
        <v>17</v>
      </c>
      <c r="C5952" s="958" t="s">
        <v>19</v>
      </c>
      <c r="D5952" s="959">
        <f>D5949/C5949-1</f>
        <v>-4.328478076739084E-2</v>
      </c>
      <c r="E5952" s="959">
        <f t="shared" si="226"/>
        <v>-5.8139534883727695E-4</v>
      </c>
      <c r="F5952" s="959">
        <f t="shared" si="226"/>
        <v>-9.422850412277306E-6</v>
      </c>
    </row>
    <row r="5953" spans="2:6" ht="13.5" thickBot="1" x14ac:dyDescent="0.25">
      <c r="B5953" s="1247" t="s">
        <v>2451</v>
      </c>
      <c r="C5953" s="1248"/>
      <c r="D5953" s="1248"/>
      <c r="E5953" s="1248"/>
      <c r="F5953" s="1249"/>
    </row>
    <row r="5954" spans="2:6" x14ac:dyDescent="0.2">
      <c r="B5954" s="1236"/>
      <c r="C5954" s="836">
        <v>2019</v>
      </c>
      <c r="D5954" s="836">
        <v>2020</v>
      </c>
      <c r="E5954" s="836">
        <v>2021</v>
      </c>
      <c r="F5954" s="836">
        <v>2022</v>
      </c>
    </row>
    <row r="5955" spans="2:6" ht="13.5" thickBot="1" x14ac:dyDescent="0.25">
      <c r="B5955" s="1237"/>
      <c r="C5955" s="837" t="s">
        <v>5</v>
      </c>
      <c r="D5955" s="837" t="s">
        <v>6</v>
      </c>
      <c r="E5955" s="837" t="s">
        <v>6</v>
      </c>
      <c r="F5955" s="837" t="s">
        <v>6</v>
      </c>
    </row>
    <row r="5956" spans="2:6" ht="13.5" thickBot="1" x14ac:dyDescent="0.25">
      <c r="B5956" s="843" t="s">
        <v>59</v>
      </c>
      <c r="C5956" s="960"/>
      <c r="D5956" s="960"/>
      <c r="E5956" s="960"/>
      <c r="F5956" s="960"/>
    </row>
    <row r="5957" spans="2:6" ht="13.5" thickBot="1" x14ac:dyDescent="0.25">
      <c r="B5957" s="845" t="s">
        <v>28</v>
      </c>
      <c r="C5957" s="960"/>
      <c r="D5957" s="960"/>
      <c r="E5957" s="960"/>
      <c r="F5957" s="960"/>
    </row>
    <row r="5958" spans="2:6" ht="13.5" thickBot="1" x14ac:dyDescent="0.25">
      <c r="B5958" s="845" t="s">
        <v>60</v>
      </c>
      <c r="C5958" s="960"/>
      <c r="D5958" s="960"/>
      <c r="E5958" s="960"/>
      <c r="F5958" s="960"/>
    </row>
    <row r="5959" spans="2:6" ht="13.5" thickBot="1" x14ac:dyDescent="0.25">
      <c r="B5959" s="845" t="s">
        <v>42</v>
      </c>
      <c r="C5959" s="960"/>
      <c r="D5959" s="960"/>
      <c r="E5959" s="960"/>
      <c r="F5959" s="960"/>
    </row>
    <row r="5960" spans="2:6" ht="13.5" thickBot="1" x14ac:dyDescent="0.25">
      <c r="B5960" s="845" t="s">
        <v>43</v>
      </c>
      <c r="C5960" s="960"/>
      <c r="D5960" s="960"/>
      <c r="E5960" s="960"/>
      <c r="F5960" s="960"/>
    </row>
    <row r="5961" spans="2:6" ht="13.5" thickBot="1" x14ac:dyDescent="0.25">
      <c r="B5961" s="843" t="s">
        <v>61</v>
      </c>
      <c r="C5961" s="960">
        <f>SUM(C5962:C5965)</f>
        <v>596500</v>
      </c>
      <c r="D5961" s="960">
        <f>SUM(D5962:D5965)</f>
        <v>1000000</v>
      </c>
      <c r="E5961" s="960">
        <f>SUM(E5962:E5965)</f>
        <v>1350000</v>
      </c>
      <c r="F5961" s="960">
        <f>SUM(F5962:F5965)</f>
        <v>2961600</v>
      </c>
    </row>
    <row r="5962" spans="2:6" ht="13.5" thickBot="1" x14ac:dyDescent="0.25">
      <c r="B5962" s="845" t="s">
        <v>28</v>
      </c>
      <c r="C5962" s="960"/>
      <c r="D5962" s="960"/>
      <c r="E5962" s="960"/>
      <c r="F5962" s="960"/>
    </row>
    <row r="5963" spans="2:6" ht="13.5" thickBot="1" x14ac:dyDescent="0.25">
      <c r="B5963" s="845" t="s">
        <v>60</v>
      </c>
      <c r="C5963" s="960">
        <v>596500</v>
      </c>
      <c r="D5963" s="957">
        <v>1000000</v>
      </c>
      <c r="E5963" s="957">
        <v>1350000</v>
      </c>
      <c r="F5963" s="957">
        <v>2961600</v>
      </c>
    </row>
    <row r="5964" spans="2:6" ht="13.5" thickBot="1" x14ac:dyDescent="0.25">
      <c r="B5964" s="845" t="s">
        <v>42</v>
      </c>
      <c r="C5964" s="960"/>
      <c r="D5964" s="963"/>
      <c r="E5964" s="963"/>
      <c r="F5964" s="963"/>
    </row>
    <row r="5965" spans="2:6" ht="13.5" thickBot="1" x14ac:dyDescent="0.25">
      <c r="B5965" s="845" t="s">
        <v>43</v>
      </c>
      <c r="C5965" s="960"/>
      <c r="D5965" s="963"/>
      <c r="E5965" s="963"/>
      <c r="F5965" s="963"/>
    </row>
    <row r="5966" spans="2:6" ht="13.5" thickBot="1" x14ac:dyDescent="0.25">
      <c r="B5966" s="923" t="s">
        <v>2030</v>
      </c>
      <c r="C5966" s="961">
        <f>C5963+C5956</f>
        <v>596500</v>
      </c>
      <c r="D5966" s="962">
        <f>D5963+D5956</f>
        <v>1000000</v>
      </c>
      <c r="E5966" s="962">
        <f>E5963+E5956</f>
        <v>1350000</v>
      </c>
      <c r="F5966" s="962">
        <f>F5963+F5956</f>
        <v>2961600</v>
      </c>
    </row>
    <row r="5967" spans="2:6" ht="13.5" thickBot="1" x14ac:dyDescent="0.25">
      <c r="B5967" s="954" t="s">
        <v>978</v>
      </c>
      <c r="C5967" s="1346" t="s">
        <v>2452</v>
      </c>
      <c r="D5967" s="1351"/>
      <c r="E5967" s="1351"/>
      <c r="F5967" s="1352"/>
    </row>
    <row r="5968" spans="2:6" ht="13.5" thickBot="1" x14ac:dyDescent="0.25">
      <c r="B5968" s="835" t="s">
        <v>2031</v>
      </c>
      <c r="C5968" s="1347" t="s">
        <v>2380</v>
      </c>
      <c r="D5968" s="1239"/>
      <c r="E5968" s="1239"/>
      <c r="F5968" s="1240"/>
    </row>
    <row r="5969" spans="2:6" ht="13.5" thickBot="1" x14ac:dyDescent="0.25">
      <c r="B5969" s="828" t="s">
        <v>9</v>
      </c>
      <c r="C5969" s="1230" t="s">
        <v>2381</v>
      </c>
      <c r="D5969" s="1231"/>
      <c r="E5969" s="1231"/>
      <c r="F5969" s="1232"/>
    </row>
    <row r="5970" spans="2:6" ht="13.5" thickBot="1" x14ac:dyDescent="0.25">
      <c r="B5970" s="828" t="s">
        <v>13</v>
      </c>
      <c r="C5970" s="1244" t="s">
        <v>1773</v>
      </c>
      <c r="D5970" s="1245"/>
      <c r="E5970" s="1245"/>
      <c r="F5970" s="1246"/>
    </row>
    <row r="5971" spans="2:6" x14ac:dyDescent="0.2">
      <c r="B5971" s="1236"/>
      <c r="C5971" s="836">
        <v>2019</v>
      </c>
      <c r="D5971" s="836">
        <v>2020</v>
      </c>
      <c r="E5971" s="836">
        <v>2021</v>
      </c>
      <c r="F5971" s="836">
        <v>2022</v>
      </c>
    </row>
    <row r="5972" spans="2:6" ht="13.5" thickBot="1" x14ac:dyDescent="0.25">
      <c r="B5972" s="1237"/>
      <c r="C5972" s="837" t="s">
        <v>5</v>
      </c>
      <c r="D5972" s="837" t="s">
        <v>6</v>
      </c>
      <c r="E5972" s="837" t="s">
        <v>6</v>
      </c>
      <c r="F5972" s="837" t="s">
        <v>6</v>
      </c>
    </row>
    <row r="5973" spans="2:6" ht="13.5" thickBot="1" x14ac:dyDescent="0.25">
      <c r="B5973" s="828" t="s">
        <v>8</v>
      </c>
      <c r="C5973" s="955">
        <v>1</v>
      </c>
      <c r="D5973" s="955">
        <v>1</v>
      </c>
      <c r="E5973" s="955">
        <v>1</v>
      </c>
      <c r="F5973" s="955">
        <v>1</v>
      </c>
    </row>
    <row r="5974" spans="2:6" ht="13.5" thickBot="1" x14ac:dyDescent="0.25">
      <c r="B5974" s="828" t="s">
        <v>14</v>
      </c>
      <c r="C5974" s="957">
        <v>160000</v>
      </c>
      <c r="D5974" s="957">
        <v>180000</v>
      </c>
      <c r="E5974" s="957">
        <v>304000</v>
      </c>
      <c r="F5974" s="957">
        <v>511760</v>
      </c>
    </row>
    <row r="5975" spans="2:6" ht="13.5" thickBot="1" x14ac:dyDescent="0.25">
      <c r="B5975" s="828" t="s">
        <v>20</v>
      </c>
      <c r="C5975" s="957">
        <f>C5974/C5973</f>
        <v>160000</v>
      </c>
      <c r="D5975" s="957">
        <f>D5974/D5973</f>
        <v>180000</v>
      </c>
      <c r="E5975" s="957">
        <f>E5974/E5973</f>
        <v>304000</v>
      </c>
      <c r="F5975" s="957">
        <f>F5974/F5973</f>
        <v>511760</v>
      </c>
    </row>
    <row r="5976" spans="2:6" ht="13.5" thickBot="1" x14ac:dyDescent="0.25">
      <c r="B5976" s="828" t="s">
        <v>15</v>
      </c>
      <c r="C5976" s="958" t="s">
        <v>19</v>
      </c>
      <c r="D5976" s="959">
        <f t="shared" ref="D5976:F5978" si="227">D5973/C5973-1</f>
        <v>0</v>
      </c>
      <c r="E5976" s="959">
        <f t="shared" si="227"/>
        <v>0</v>
      </c>
      <c r="F5976" s="959">
        <f t="shared" si="227"/>
        <v>0</v>
      </c>
    </row>
    <row r="5977" spans="2:6" ht="13.5" thickBot="1" x14ac:dyDescent="0.25">
      <c r="B5977" s="828" t="s">
        <v>16</v>
      </c>
      <c r="C5977" s="958" t="s">
        <v>19</v>
      </c>
      <c r="D5977" s="959">
        <f t="shared" si="227"/>
        <v>0.125</v>
      </c>
      <c r="E5977" s="959">
        <f t="shared" si="227"/>
        <v>0.68888888888888888</v>
      </c>
      <c r="F5977" s="959">
        <f t="shared" si="227"/>
        <v>0.68342105263157893</v>
      </c>
    </row>
    <row r="5978" spans="2:6" ht="13.5" thickBot="1" x14ac:dyDescent="0.25">
      <c r="B5978" s="828" t="s">
        <v>17</v>
      </c>
      <c r="C5978" s="958" t="s">
        <v>19</v>
      </c>
      <c r="D5978" s="959">
        <f t="shared" si="227"/>
        <v>0.125</v>
      </c>
      <c r="E5978" s="959">
        <f t="shared" si="227"/>
        <v>0.68888888888888888</v>
      </c>
      <c r="F5978" s="959">
        <f t="shared" si="227"/>
        <v>0.68342105263157893</v>
      </c>
    </row>
    <row r="5979" spans="2:6" ht="13.5" thickBot="1" x14ac:dyDescent="0.25">
      <c r="B5979" s="1247" t="s">
        <v>2453</v>
      </c>
      <c r="C5979" s="1248"/>
      <c r="D5979" s="1248"/>
      <c r="E5979" s="1248"/>
      <c r="F5979" s="1249"/>
    </row>
    <row r="5980" spans="2:6" x14ac:dyDescent="0.2">
      <c r="B5980" s="1236"/>
      <c r="C5980" s="836">
        <v>2019</v>
      </c>
      <c r="D5980" s="836">
        <v>2020</v>
      </c>
      <c r="E5980" s="836">
        <v>2021</v>
      </c>
      <c r="F5980" s="836">
        <v>2022</v>
      </c>
    </row>
    <row r="5981" spans="2:6" ht="13.5" thickBot="1" x14ac:dyDescent="0.25">
      <c r="B5981" s="1237"/>
      <c r="C5981" s="837" t="s">
        <v>5</v>
      </c>
      <c r="D5981" s="837" t="s">
        <v>6</v>
      </c>
      <c r="E5981" s="837" t="s">
        <v>6</v>
      </c>
      <c r="F5981" s="837" t="s">
        <v>6</v>
      </c>
    </row>
    <row r="5982" spans="2:6" ht="13.5" thickBot="1" x14ac:dyDescent="0.25">
      <c r="B5982" s="843" t="s">
        <v>59</v>
      </c>
      <c r="C5982" s="960"/>
      <c r="D5982" s="960"/>
      <c r="E5982" s="960"/>
      <c r="F5982" s="960"/>
    </row>
    <row r="5983" spans="2:6" ht="13.5" thickBot="1" x14ac:dyDescent="0.25">
      <c r="B5983" s="845" t="s">
        <v>28</v>
      </c>
      <c r="C5983" s="960"/>
      <c r="D5983" s="960"/>
      <c r="E5983" s="960"/>
      <c r="F5983" s="960"/>
    </row>
    <row r="5984" spans="2:6" ht="13.5" thickBot="1" x14ac:dyDescent="0.25">
      <c r="B5984" s="845" t="s">
        <v>60</v>
      </c>
      <c r="C5984" s="960"/>
      <c r="D5984" s="960"/>
      <c r="E5984" s="960"/>
      <c r="F5984" s="960"/>
    </row>
    <row r="5985" spans="2:6" ht="13.5" thickBot="1" x14ac:dyDescent="0.25">
      <c r="B5985" s="845" t="s">
        <v>42</v>
      </c>
      <c r="C5985" s="960"/>
      <c r="D5985" s="960"/>
      <c r="E5985" s="960"/>
      <c r="F5985" s="960"/>
    </row>
    <row r="5986" spans="2:6" ht="13.5" thickBot="1" x14ac:dyDescent="0.25">
      <c r="B5986" s="845" t="s">
        <v>43</v>
      </c>
      <c r="C5986" s="960"/>
      <c r="D5986" s="960"/>
      <c r="E5986" s="960"/>
      <c r="F5986" s="960"/>
    </row>
    <row r="5987" spans="2:6" ht="13.5" thickBot="1" x14ac:dyDescent="0.25">
      <c r="B5987" s="843" t="s">
        <v>61</v>
      </c>
      <c r="C5987" s="960">
        <f>SUM(C5988:C5991)</f>
        <v>160000</v>
      </c>
      <c r="D5987" s="960">
        <f>SUM(D5988:D5991)</f>
        <v>180000</v>
      </c>
      <c r="E5987" s="960">
        <f>SUM(E5988:E5991)</f>
        <v>304000</v>
      </c>
      <c r="F5987" s="960">
        <f>SUM(F5988:F5991)</f>
        <v>511760</v>
      </c>
    </row>
    <row r="5988" spans="2:6" ht="13.5" thickBot="1" x14ac:dyDescent="0.25">
      <c r="B5988" s="845" t="s">
        <v>28</v>
      </c>
      <c r="C5988" s="960"/>
      <c r="D5988" s="960"/>
      <c r="E5988" s="960"/>
      <c r="F5988" s="960"/>
    </row>
    <row r="5989" spans="2:6" ht="13.5" thickBot="1" x14ac:dyDescent="0.25">
      <c r="B5989" s="845" t="s">
        <v>60</v>
      </c>
      <c r="C5989" s="960"/>
      <c r="D5989" s="960"/>
      <c r="E5989" s="960"/>
      <c r="F5989" s="960"/>
    </row>
    <row r="5990" spans="2:6" ht="13.5" thickBot="1" x14ac:dyDescent="0.25">
      <c r="B5990" s="845" t="s">
        <v>42</v>
      </c>
      <c r="C5990" s="960"/>
      <c r="D5990" s="960"/>
      <c r="E5990" s="960"/>
      <c r="F5990" s="960"/>
    </row>
    <row r="5991" spans="2:6" ht="13.5" thickBot="1" x14ac:dyDescent="0.25">
      <c r="B5991" s="845" t="s">
        <v>43</v>
      </c>
      <c r="C5991" s="960">
        <v>160000</v>
      </c>
      <c r="D5991" s="957">
        <v>180000</v>
      </c>
      <c r="E5991" s="957">
        <v>304000</v>
      </c>
      <c r="F5991" s="957">
        <v>511760</v>
      </c>
    </row>
    <row r="5992" spans="2:6" ht="13.5" thickBot="1" x14ac:dyDescent="0.25">
      <c r="B5992" s="923" t="s">
        <v>2036</v>
      </c>
      <c r="C5992" s="961">
        <f>C5991+C5982</f>
        <v>160000</v>
      </c>
      <c r="D5992" s="962">
        <f>D5991+D5982</f>
        <v>180000</v>
      </c>
      <c r="E5992" s="962">
        <f>E5991+E5982</f>
        <v>304000</v>
      </c>
      <c r="F5992" s="962">
        <f>F5991+F5982</f>
        <v>511760</v>
      </c>
    </row>
    <row r="5993" spans="2:6" ht="13.5" thickBot="1" x14ac:dyDescent="0.25">
      <c r="B5993" s="954" t="s">
        <v>978</v>
      </c>
      <c r="C5993" s="1346" t="s">
        <v>2454</v>
      </c>
      <c r="D5993" s="1351"/>
      <c r="E5993" s="1351"/>
      <c r="F5993" s="1352"/>
    </row>
    <row r="5994" spans="2:6" ht="13.5" thickBot="1" x14ac:dyDescent="0.25">
      <c r="B5994" s="835" t="s">
        <v>2037</v>
      </c>
      <c r="C5994" s="1250" t="s">
        <v>2386</v>
      </c>
      <c r="D5994" s="1238"/>
      <c r="E5994" s="1238"/>
      <c r="F5994" s="1260"/>
    </row>
    <row r="5995" spans="2:6" ht="36" customHeight="1" thickBot="1" x14ac:dyDescent="0.25">
      <c r="B5995" s="828" t="s">
        <v>9</v>
      </c>
      <c r="C5995" s="1230" t="s">
        <v>2433</v>
      </c>
      <c r="D5995" s="1231"/>
      <c r="E5995" s="1231"/>
      <c r="F5995" s="1232"/>
    </row>
    <row r="5996" spans="2:6" ht="13.5" thickBot="1" x14ac:dyDescent="0.25">
      <c r="B5996" s="828" t="s">
        <v>13</v>
      </c>
      <c r="C5996" s="1244" t="s">
        <v>1773</v>
      </c>
      <c r="D5996" s="1245"/>
      <c r="E5996" s="1245"/>
      <c r="F5996" s="1246"/>
    </row>
    <row r="5997" spans="2:6" x14ac:dyDescent="0.2">
      <c r="B5997" s="1236"/>
      <c r="C5997" s="836">
        <v>2019</v>
      </c>
      <c r="D5997" s="836">
        <v>2020</v>
      </c>
      <c r="E5997" s="836">
        <v>2021</v>
      </c>
      <c r="F5997" s="836">
        <v>2022</v>
      </c>
    </row>
    <row r="5998" spans="2:6" ht="13.5" thickBot="1" x14ac:dyDescent="0.25">
      <c r="B5998" s="1237"/>
      <c r="C5998" s="837" t="s">
        <v>5</v>
      </c>
      <c r="D5998" s="837" t="s">
        <v>6</v>
      </c>
      <c r="E5998" s="837" t="s">
        <v>6</v>
      </c>
      <c r="F5998" s="837" t="s">
        <v>6</v>
      </c>
    </row>
    <row r="5999" spans="2:6" ht="13.5" thickBot="1" x14ac:dyDescent="0.25">
      <c r="B5999" s="828" t="s">
        <v>8</v>
      </c>
      <c r="C5999" s="955">
        <v>1</v>
      </c>
      <c r="D5999" s="955">
        <v>1</v>
      </c>
      <c r="E5999" s="955">
        <v>1</v>
      </c>
      <c r="F5999" s="955">
        <v>1</v>
      </c>
    </row>
    <row r="6000" spans="2:6" ht="13.5" thickBot="1" x14ac:dyDescent="0.25">
      <c r="B6000" s="828" t="s">
        <v>14</v>
      </c>
      <c r="C6000" s="957">
        <v>84564</v>
      </c>
      <c r="D6000" s="957">
        <v>74016</v>
      </c>
      <c r="E6000" s="957">
        <v>74016</v>
      </c>
      <c r="F6000" s="957">
        <v>10800</v>
      </c>
    </row>
    <row r="6001" spans="2:6" ht="13.5" thickBot="1" x14ac:dyDescent="0.25">
      <c r="B6001" s="828" t="s">
        <v>20</v>
      </c>
      <c r="C6001" s="957">
        <f>C6000/C5999</f>
        <v>84564</v>
      </c>
      <c r="D6001" s="957">
        <f>D6000/D5999</f>
        <v>74016</v>
      </c>
      <c r="E6001" s="957">
        <f>E6000/E5999</f>
        <v>74016</v>
      </c>
      <c r="F6001" s="957">
        <f>F6000/F5999</f>
        <v>10800</v>
      </c>
    </row>
    <row r="6002" spans="2:6" ht="13.5" thickBot="1" x14ac:dyDescent="0.25">
      <c r="B6002" s="828" t="s">
        <v>15</v>
      </c>
      <c r="C6002" s="958" t="s">
        <v>19</v>
      </c>
      <c r="D6002" s="959">
        <f>D5999/C5999-1</f>
        <v>0</v>
      </c>
      <c r="E6002" s="959">
        <f t="shared" ref="E6002:F6004" si="228">E5999/D5999-1</f>
        <v>0</v>
      </c>
      <c r="F6002" s="959">
        <f t="shared" si="228"/>
        <v>0</v>
      </c>
    </row>
    <row r="6003" spans="2:6" ht="13.5" thickBot="1" x14ac:dyDescent="0.25">
      <c r="B6003" s="828" t="s">
        <v>16</v>
      </c>
      <c r="C6003" s="958" t="s">
        <v>19</v>
      </c>
      <c r="D6003" s="959">
        <f>D6000/C6000-1</f>
        <v>-0.12473392933163052</v>
      </c>
      <c r="E6003" s="959">
        <f t="shared" si="228"/>
        <v>0</v>
      </c>
      <c r="F6003" s="959">
        <f t="shared" si="228"/>
        <v>-0.85408560311284043</v>
      </c>
    </row>
    <row r="6004" spans="2:6" ht="13.5" thickBot="1" x14ac:dyDescent="0.25">
      <c r="B6004" s="828" t="s">
        <v>17</v>
      </c>
      <c r="C6004" s="958" t="s">
        <v>19</v>
      </c>
      <c r="D6004" s="959">
        <f>D6001/C6001-1</f>
        <v>-0.12473392933163052</v>
      </c>
      <c r="E6004" s="959">
        <f t="shared" si="228"/>
        <v>0</v>
      </c>
      <c r="F6004" s="959">
        <f t="shared" si="228"/>
        <v>-0.85408560311284043</v>
      </c>
    </row>
    <row r="6005" spans="2:6" ht="13.5" thickBot="1" x14ac:dyDescent="0.25">
      <c r="B6005" s="1247" t="s">
        <v>2455</v>
      </c>
      <c r="C6005" s="1248"/>
      <c r="D6005" s="1248"/>
      <c r="E6005" s="1248"/>
      <c r="F6005" s="1249"/>
    </row>
    <row r="6006" spans="2:6" x14ac:dyDescent="0.2">
      <c r="B6006" s="1236"/>
      <c r="C6006" s="836">
        <v>2019</v>
      </c>
      <c r="D6006" s="836">
        <v>2020</v>
      </c>
      <c r="E6006" s="836">
        <v>2021</v>
      </c>
      <c r="F6006" s="836">
        <v>2022</v>
      </c>
    </row>
    <row r="6007" spans="2:6" ht="13.5" thickBot="1" x14ac:dyDescent="0.25">
      <c r="B6007" s="1237"/>
      <c r="C6007" s="837" t="s">
        <v>5</v>
      </c>
      <c r="D6007" s="837" t="s">
        <v>6</v>
      </c>
      <c r="E6007" s="837" t="s">
        <v>6</v>
      </c>
      <c r="F6007" s="837" t="s">
        <v>6</v>
      </c>
    </row>
    <row r="6008" spans="2:6" ht="13.5" thickBot="1" x14ac:dyDescent="0.25">
      <c r="B6008" s="843" t="s">
        <v>59</v>
      </c>
      <c r="C6008" s="960"/>
      <c r="D6008" s="960"/>
      <c r="E6008" s="960"/>
      <c r="F6008" s="960"/>
    </row>
    <row r="6009" spans="2:6" ht="13.5" thickBot="1" x14ac:dyDescent="0.25">
      <c r="B6009" s="845" t="s">
        <v>28</v>
      </c>
      <c r="C6009" s="960"/>
      <c r="D6009" s="960"/>
      <c r="E6009" s="960"/>
      <c r="F6009" s="960"/>
    </row>
    <row r="6010" spans="2:6" ht="13.5" thickBot="1" x14ac:dyDescent="0.25">
      <c r="B6010" s="845" t="s">
        <v>60</v>
      </c>
      <c r="C6010" s="960"/>
      <c r="D6010" s="960"/>
      <c r="E6010" s="960"/>
      <c r="F6010" s="960"/>
    </row>
    <row r="6011" spans="2:6" ht="13.5" thickBot="1" x14ac:dyDescent="0.25">
      <c r="B6011" s="845" t="s">
        <v>42</v>
      </c>
      <c r="C6011" s="960"/>
      <c r="D6011" s="960"/>
      <c r="E6011" s="960"/>
      <c r="F6011" s="960"/>
    </row>
    <row r="6012" spans="2:6" ht="13.5" thickBot="1" x14ac:dyDescent="0.25">
      <c r="B6012" s="845" t="s">
        <v>43</v>
      </c>
      <c r="C6012" s="960"/>
      <c r="D6012" s="960"/>
      <c r="E6012" s="960"/>
      <c r="F6012" s="960"/>
    </row>
    <row r="6013" spans="2:6" ht="13.5" thickBot="1" x14ac:dyDescent="0.25">
      <c r="B6013" s="843" t="s">
        <v>61</v>
      </c>
      <c r="C6013" s="960">
        <f>SUM(C6014:C6017)</f>
        <v>84564</v>
      </c>
      <c r="D6013" s="960">
        <f>SUM(D6014:D6017)</f>
        <v>74016</v>
      </c>
      <c r="E6013" s="960">
        <f>SUM(E6014:E6017)</f>
        <v>74016</v>
      </c>
      <c r="F6013" s="960">
        <f>SUM(F6014:F6017)</f>
        <v>10800</v>
      </c>
    </row>
    <row r="6014" spans="2:6" ht="13.5" thickBot="1" x14ac:dyDescent="0.25">
      <c r="B6014" s="845" t="s">
        <v>28</v>
      </c>
      <c r="C6014" s="960"/>
      <c r="D6014" s="960"/>
      <c r="E6014" s="960"/>
      <c r="F6014" s="960"/>
    </row>
    <row r="6015" spans="2:6" ht="13.5" thickBot="1" x14ac:dyDescent="0.25">
      <c r="B6015" s="845" t="s">
        <v>60</v>
      </c>
      <c r="C6015" s="960">
        <v>84564</v>
      </c>
      <c r="D6015" s="957">
        <v>74016</v>
      </c>
      <c r="E6015" s="957">
        <v>74016</v>
      </c>
      <c r="F6015" s="957">
        <v>10800</v>
      </c>
    </row>
    <row r="6016" spans="2:6" ht="13.5" thickBot="1" x14ac:dyDescent="0.25">
      <c r="B6016" s="845" t="s">
        <v>42</v>
      </c>
      <c r="C6016" s="960"/>
      <c r="D6016" s="963"/>
      <c r="E6016" s="963"/>
      <c r="F6016" s="963"/>
    </row>
    <row r="6017" spans="2:6" ht="13.5" thickBot="1" x14ac:dyDescent="0.25">
      <c r="B6017" s="845" t="s">
        <v>43</v>
      </c>
      <c r="C6017" s="960"/>
      <c r="D6017" s="963"/>
      <c r="E6017" s="963"/>
      <c r="F6017" s="963"/>
    </row>
    <row r="6018" spans="2:6" ht="13.5" thickBot="1" x14ac:dyDescent="0.25">
      <c r="B6018" s="923" t="s">
        <v>2041</v>
      </c>
      <c r="C6018" s="961">
        <f>C6015+C6008</f>
        <v>84564</v>
      </c>
      <c r="D6018" s="962">
        <f>D6015+D6008</f>
        <v>74016</v>
      </c>
      <c r="E6018" s="962">
        <f>E6015+E6008</f>
        <v>74016</v>
      </c>
      <c r="F6018" s="962">
        <f>F6015+F6008</f>
        <v>10800</v>
      </c>
    </row>
    <row r="6019" spans="2:6" ht="31.5" customHeight="1" thickBot="1" x14ac:dyDescent="0.25">
      <c r="B6019" s="954" t="s">
        <v>978</v>
      </c>
      <c r="C6019" s="1346" t="s">
        <v>2456</v>
      </c>
      <c r="D6019" s="1351"/>
      <c r="E6019" s="1351"/>
      <c r="F6019" s="1352"/>
    </row>
    <row r="6020" spans="2:6" ht="13.5" thickBot="1" x14ac:dyDescent="0.25">
      <c r="B6020" s="835" t="s">
        <v>2042</v>
      </c>
      <c r="C6020" s="1250" t="s">
        <v>2386</v>
      </c>
      <c r="D6020" s="1238"/>
      <c r="E6020" s="1238"/>
      <c r="F6020" s="1260"/>
    </row>
    <row r="6021" spans="2:6" ht="29.25" customHeight="1" thickBot="1" x14ac:dyDescent="0.25">
      <c r="B6021" s="828" t="s">
        <v>9</v>
      </c>
      <c r="C6021" s="1230" t="s">
        <v>2433</v>
      </c>
      <c r="D6021" s="1231"/>
      <c r="E6021" s="1231"/>
      <c r="F6021" s="1232"/>
    </row>
    <row r="6022" spans="2:6" ht="13.5" thickBot="1" x14ac:dyDescent="0.25">
      <c r="B6022" s="828" t="s">
        <v>13</v>
      </c>
      <c r="C6022" s="1244" t="s">
        <v>1773</v>
      </c>
      <c r="D6022" s="1245"/>
      <c r="E6022" s="1245"/>
      <c r="F6022" s="1246"/>
    </row>
    <row r="6023" spans="2:6" x14ac:dyDescent="0.2">
      <c r="B6023" s="1236"/>
      <c r="C6023" s="836">
        <v>2019</v>
      </c>
      <c r="D6023" s="836">
        <v>2020</v>
      </c>
      <c r="E6023" s="836">
        <v>2021</v>
      </c>
      <c r="F6023" s="836">
        <v>2022</v>
      </c>
    </row>
    <row r="6024" spans="2:6" ht="13.5" thickBot="1" x14ac:dyDescent="0.25">
      <c r="B6024" s="1237"/>
      <c r="C6024" s="837" t="s">
        <v>5</v>
      </c>
      <c r="D6024" s="837" t="s">
        <v>6</v>
      </c>
      <c r="E6024" s="837" t="s">
        <v>6</v>
      </c>
      <c r="F6024" s="837" t="s">
        <v>6</v>
      </c>
    </row>
    <row r="6025" spans="2:6" ht="13.5" thickBot="1" x14ac:dyDescent="0.25">
      <c r="B6025" s="828" t="s">
        <v>8</v>
      </c>
      <c r="C6025" s="955">
        <v>1</v>
      </c>
      <c r="D6025" s="955">
        <v>1</v>
      </c>
      <c r="E6025" s="955">
        <v>1</v>
      </c>
      <c r="F6025" s="955">
        <v>1</v>
      </c>
    </row>
    <row r="6026" spans="2:6" ht="13.5" thickBot="1" x14ac:dyDescent="0.25">
      <c r="B6026" s="828" t="s">
        <v>14</v>
      </c>
      <c r="C6026" s="957">
        <v>11910</v>
      </c>
      <c r="D6026" s="957">
        <v>14803</v>
      </c>
      <c r="E6026" s="957">
        <v>14803</v>
      </c>
      <c r="F6026" s="957">
        <v>2160</v>
      </c>
    </row>
    <row r="6027" spans="2:6" ht="13.5" thickBot="1" x14ac:dyDescent="0.25">
      <c r="B6027" s="828" t="s">
        <v>20</v>
      </c>
      <c r="C6027" s="957">
        <f>C6026/C6025</f>
        <v>11910</v>
      </c>
      <c r="D6027" s="957">
        <f>D6026/D6025</f>
        <v>14803</v>
      </c>
      <c r="E6027" s="957">
        <f>E6026/E6025</f>
        <v>14803</v>
      </c>
      <c r="F6027" s="957">
        <f>F6026/F6025</f>
        <v>2160</v>
      </c>
    </row>
    <row r="6028" spans="2:6" ht="13.5" thickBot="1" x14ac:dyDescent="0.25">
      <c r="B6028" s="828" t="s">
        <v>15</v>
      </c>
      <c r="C6028" s="958" t="s">
        <v>19</v>
      </c>
      <c r="D6028" s="959">
        <f>D6025/C6025-1</f>
        <v>0</v>
      </c>
      <c r="E6028" s="959">
        <f t="shared" ref="E6028:F6030" si="229">E6025/D6025-1</f>
        <v>0</v>
      </c>
      <c r="F6028" s="959">
        <f t="shared" si="229"/>
        <v>0</v>
      </c>
    </row>
    <row r="6029" spans="2:6" ht="13.5" thickBot="1" x14ac:dyDescent="0.25">
      <c r="B6029" s="828" t="s">
        <v>16</v>
      </c>
      <c r="C6029" s="958" t="s">
        <v>19</v>
      </c>
      <c r="D6029" s="959">
        <f>D6026/C6026-1</f>
        <v>0.24290512174643153</v>
      </c>
      <c r="E6029" s="959">
        <f t="shared" si="229"/>
        <v>0</v>
      </c>
      <c r="F6029" s="959">
        <f t="shared" si="229"/>
        <v>-0.85408363169627777</v>
      </c>
    </row>
    <row r="6030" spans="2:6" ht="13.5" thickBot="1" x14ac:dyDescent="0.25">
      <c r="B6030" s="828" t="s">
        <v>17</v>
      </c>
      <c r="C6030" s="958" t="s">
        <v>19</v>
      </c>
      <c r="D6030" s="959">
        <f>D6027/C6027-1</f>
        <v>0.24290512174643153</v>
      </c>
      <c r="E6030" s="959">
        <f t="shared" si="229"/>
        <v>0</v>
      </c>
      <c r="F6030" s="959">
        <f t="shared" si="229"/>
        <v>-0.85408363169627777</v>
      </c>
    </row>
    <row r="6031" spans="2:6" ht="13.5" thickBot="1" x14ac:dyDescent="0.25">
      <c r="B6031" s="1247" t="s">
        <v>2457</v>
      </c>
      <c r="C6031" s="1248"/>
      <c r="D6031" s="1248"/>
      <c r="E6031" s="1248"/>
      <c r="F6031" s="1249"/>
    </row>
    <row r="6032" spans="2:6" x14ac:dyDescent="0.2">
      <c r="B6032" s="1236"/>
      <c r="C6032" s="836">
        <v>2019</v>
      </c>
      <c r="D6032" s="836">
        <v>2020</v>
      </c>
      <c r="E6032" s="836">
        <v>2021</v>
      </c>
      <c r="F6032" s="836">
        <v>2022</v>
      </c>
    </row>
    <row r="6033" spans="2:6" ht="13.5" thickBot="1" x14ac:dyDescent="0.25">
      <c r="B6033" s="1237"/>
      <c r="C6033" s="837" t="s">
        <v>5</v>
      </c>
      <c r="D6033" s="837" t="s">
        <v>6</v>
      </c>
      <c r="E6033" s="837" t="s">
        <v>6</v>
      </c>
      <c r="F6033" s="837" t="s">
        <v>6</v>
      </c>
    </row>
    <row r="6034" spans="2:6" ht="13.5" thickBot="1" x14ac:dyDescent="0.25">
      <c r="B6034" s="843" t="s">
        <v>59</v>
      </c>
      <c r="C6034" s="960"/>
      <c r="D6034" s="960"/>
      <c r="E6034" s="960"/>
      <c r="F6034" s="960"/>
    </row>
    <row r="6035" spans="2:6" ht="13.5" thickBot="1" x14ac:dyDescent="0.25">
      <c r="B6035" s="845" t="s">
        <v>28</v>
      </c>
      <c r="C6035" s="960"/>
      <c r="D6035" s="960"/>
      <c r="E6035" s="960"/>
      <c r="F6035" s="960"/>
    </row>
    <row r="6036" spans="2:6" ht="13.5" thickBot="1" x14ac:dyDescent="0.25">
      <c r="B6036" s="845" t="s">
        <v>60</v>
      </c>
      <c r="C6036" s="960"/>
      <c r="D6036" s="960"/>
      <c r="E6036" s="960"/>
      <c r="F6036" s="960"/>
    </row>
    <row r="6037" spans="2:6" ht="13.5" thickBot="1" x14ac:dyDescent="0.25">
      <c r="B6037" s="845" t="s">
        <v>42</v>
      </c>
      <c r="C6037" s="960"/>
      <c r="D6037" s="960"/>
      <c r="E6037" s="960"/>
      <c r="F6037" s="960"/>
    </row>
    <row r="6038" spans="2:6" ht="13.5" thickBot="1" x14ac:dyDescent="0.25">
      <c r="B6038" s="845" t="s">
        <v>43</v>
      </c>
      <c r="C6038" s="960"/>
      <c r="D6038" s="960"/>
      <c r="E6038" s="960"/>
      <c r="F6038" s="960"/>
    </row>
    <row r="6039" spans="2:6" ht="13.5" thickBot="1" x14ac:dyDescent="0.25">
      <c r="B6039" s="843" t="s">
        <v>61</v>
      </c>
      <c r="C6039" s="960">
        <f>SUM(C6040:C6043)</f>
        <v>11910</v>
      </c>
      <c r="D6039" s="960">
        <f>SUM(D6040:D6043)</f>
        <v>14803</v>
      </c>
      <c r="E6039" s="960">
        <f>SUM(E6040:E6043)</f>
        <v>14803</v>
      </c>
      <c r="F6039" s="960">
        <f>SUM(F6040:F6043)</f>
        <v>2160</v>
      </c>
    </row>
    <row r="6040" spans="2:6" ht="13.5" thickBot="1" x14ac:dyDescent="0.25">
      <c r="B6040" s="845" t="s">
        <v>28</v>
      </c>
      <c r="C6040" s="960"/>
      <c r="D6040" s="960"/>
      <c r="E6040" s="960"/>
      <c r="F6040" s="960"/>
    </row>
    <row r="6041" spans="2:6" ht="13.5" thickBot="1" x14ac:dyDescent="0.25">
      <c r="B6041" s="845" t="s">
        <v>60</v>
      </c>
      <c r="C6041" s="960"/>
      <c r="D6041" s="960"/>
      <c r="E6041" s="960"/>
      <c r="F6041" s="960"/>
    </row>
    <row r="6042" spans="2:6" ht="13.5" thickBot="1" x14ac:dyDescent="0.25">
      <c r="B6042" s="845" t="s">
        <v>42</v>
      </c>
      <c r="C6042" s="960"/>
      <c r="D6042" s="960"/>
      <c r="E6042" s="960"/>
      <c r="F6042" s="960"/>
    </row>
    <row r="6043" spans="2:6" ht="13.5" thickBot="1" x14ac:dyDescent="0.25">
      <c r="B6043" s="845" t="s">
        <v>43</v>
      </c>
      <c r="C6043" s="960">
        <v>11910</v>
      </c>
      <c r="D6043" s="957">
        <v>14803</v>
      </c>
      <c r="E6043" s="957">
        <v>14803</v>
      </c>
      <c r="F6043" s="957">
        <v>2160</v>
      </c>
    </row>
    <row r="6044" spans="2:6" ht="13.5" thickBot="1" x14ac:dyDescent="0.25">
      <c r="B6044" s="923" t="s">
        <v>2047</v>
      </c>
      <c r="C6044" s="961">
        <f>C6043+C6034</f>
        <v>11910</v>
      </c>
      <c r="D6044" s="962">
        <f>D6043+D6034</f>
        <v>14803</v>
      </c>
      <c r="E6044" s="962">
        <f>E6043+E6034</f>
        <v>14803</v>
      </c>
      <c r="F6044" s="962">
        <f>F6043+F6034</f>
        <v>2160</v>
      </c>
    </row>
    <row r="6045" spans="2:6" ht="29.25" customHeight="1" thickBot="1" x14ac:dyDescent="0.25">
      <c r="B6045" s="954" t="s">
        <v>978</v>
      </c>
      <c r="C6045" s="1346" t="s">
        <v>2458</v>
      </c>
      <c r="D6045" s="1351"/>
      <c r="E6045" s="1351"/>
      <c r="F6045" s="1352"/>
    </row>
    <row r="6046" spans="2:6" ht="13.5" thickBot="1" x14ac:dyDescent="0.25">
      <c r="B6046" s="835" t="s">
        <v>2048</v>
      </c>
      <c r="C6046" s="1250" t="s">
        <v>2459</v>
      </c>
      <c r="D6046" s="1238"/>
      <c r="E6046" s="1238"/>
      <c r="F6046" s="1260"/>
    </row>
    <row r="6047" spans="2:6" ht="13.5" thickBot="1" x14ac:dyDescent="0.25">
      <c r="B6047" s="828" t="s">
        <v>9</v>
      </c>
      <c r="C6047" s="1230" t="s">
        <v>2459</v>
      </c>
      <c r="D6047" s="1231"/>
      <c r="E6047" s="1231"/>
      <c r="F6047" s="1232"/>
    </row>
    <row r="6048" spans="2:6" ht="13.5" thickBot="1" x14ac:dyDescent="0.25">
      <c r="B6048" s="828" t="s">
        <v>13</v>
      </c>
      <c r="C6048" s="1244" t="s">
        <v>1773</v>
      </c>
      <c r="D6048" s="1245"/>
      <c r="E6048" s="1245"/>
      <c r="F6048" s="1246"/>
    </row>
    <row r="6049" spans="2:6" x14ac:dyDescent="0.2">
      <c r="B6049" s="1236"/>
      <c r="C6049" s="836">
        <v>2019</v>
      </c>
      <c r="D6049" s="836">
        <v>2020</v>
      </c>
      <c r="E6049" s="836">
        <v>2021</v>
      </c>
      <c r="F6049" s="836">
        <v>2022</v>
      </c>
    </row>
    <row r="6050" spans="2:6" ht="13.5" thickBot="1" x14ac:dyDescent="0.25">
      <c r="B6050" s="1237"/>
      <c r="C6050" s="837" t="s">
        <v>5</v>
      </c>
      <c r="D6050" s="837" t="s">
        <v>6</v>
      </c>
      <c r="E6050" s="837" t="s">
        <v>6</v>
      </c>
      <c r="F6050" s="837" t="s">
        <v>6</v>
      </c>
    </row>
    <row r="6051" spans="2:6" ht="13.5" thickBot="1" x14ac:dyDescent="0.25">
      <c r="B6051" s="828" t="s">
        <v>8</v>
      </c>
      <c r="C6051" s="955">
        <v>1</v>
      </c>
      <c r="D6051" s="955">
        <v>1</v>
      </c>
      <c r="E6051" s="955">
        <v>1</v>
      </c>
      <c r="F6051" s="955">
        <v>1</v>
      </c>
    </row>
    <row r="6052" spans="2:6" ht="13.5" thickBot="1" x14ac:dyDescent="0.25">
      <c r="B6052" s="828" t="s">
        <v>14</v>
      </c>
      <c r="C6052" s="957">
        <v>3888</v>
      </c>
      <c r="D6052" s="957">
        <v>3902</v>
      </c>
      <c r="E6052" s="957">
        <v>3902</v>
      </c>
      <c r="F6052" s="957">
        <v>3902</v>
      </c>
    </row>
    <row r="6053" spans="2:6" ht="13.5" thickBot="1" x14ac:dyDescent="0.25">
      <c r="B6053" s="828" t="s">
        <v>20</v>
      </c>
      <c r="C6053" s="957">
        <f>C6052/C6051</f>
        <v>3888</v>
      </c>
      <c r="D6053" s="957">
        <f>D6052/D6051</f>
        <v>3902</v>
      </c>
      <c r="E6053" s="957">
        <f>E6052/E6051</f>
        <v>3902</v>
      </c>
      <c r="F6053" s="957">
        <f>F6052/F6051</f>
        <v>3902</v>
      </c>
    </row>
    <row r="6054" spans="2:6" ht="13.5" thickBot="1" x14ac:dyDescent="0.25">
      <c r="B6054" s="828" t="s">
        <v>15</v>
      </c>
      <c r="C6054" s="958" t="s">
        <v>19</v>
      </c>
      <c r="D6054" s="959">
        <f>D6051/C6051-1</f>
        <v>0</v>
      </c>
      <c r="E6054" s="959">
        <f t="shared" ref="E6054:F6056" si="230">E6051/D6051-1</f>
        <v>0</v>
      </c>
      <c r="F6054" s="959">
        <f t="shared" si="230"/>
        <v>0</v>
      </c>
    </row>
    <row r="6055" spans="2:6" ht="13.5" thickBot="1" x14ac:dyDescent="0.25">
      <c r="B6055" s="828" t="s">
        <v>16</v>
      </c>
      <c r="C6055" s="958" t="s">
        <v>19</v>
      </c>
      <c r="D6055" s="959">
        <f>D6052/C6052-1</f>
        <v>3.6008230452675427E-3</v>
      </c>
      <c r="E6055" s="959">
        <f t="shared" si="230"/>
        <v>0</v>
      </c>
      <c r="F6055" s="959">
        <f t="shared" si="230"/>
        <v>0</v>
      </c>
    </row>
    <row r="6056" spans="2:6" ht="13.5" thickBot="1" x14ac:dyDescent="0.25">
      <c r="B6056" s="828" t="s">
        <v>17</v>
      </c>
      <c r="C6056" s="958" t="s">
        <v>19</v>
      </c>
      <c r="D6056" s="959">
        <f>D6053/C6053-1</f>
        <v>3.6008230452675427E-3</v>
      </c>
      <c r="E6056" s="959">
        <f t="shared" si="230"/>
        <v>0</v>
      </c>
      <c r="F6056" s="959">
        <f t="shared" si="230"/>
        <v>0</v>
      </c>
    </row>
    <row r="6057" spans="2:6" ht="13.5" thickBot="1" x14ac:dyDescent="0.25">
      <c r="B6057" s="1247" t="s">
        <v>2460</v>
      </c>
      <c r="C6057" s="1248"/>
      <c r="D6057" s="1248"/>
      <c r="E6057" s="1248"/>
      <c r="F6057" s="1249"/>
    </row>
    <row r="6058" spans="2:6" x14ac:dyDescent="0.2">
      <c r="B6058" s="1236"/>
      <c r="C6058" s="836">
        <v>2019</v>
      </c>
      <c r="D6058" s="836">
        <v>2020</v>
      </c>
      <c r="E6058" s="836">
        <v>2021</v>
      </c>
      <c r="F6058" s="836">
        <v>2022</v>
      </c>
    </row>
    <row r="6059" spans="2:6" ht="13.5" thickBot="1" x14ac:dyDescent="0.25">
      <c r="B6059" s="1237"/>
      <c r="C6059" s="837" t="s">
        <v>5</v>
      </c>
      <c r="D6059" s="837" t="s">
        <v>6</v>
      </c>
      <c r="E6059" s="837" t="s">
        <v>6</v>
      </c>
      <c r="F6059" s="837" t="s">
        <v>6</v>
      </c>
    </row>
    <row r="6060" spans="2:6" ht="13.5" thickBot="1" x14ac:dyDescent="0.25">
      <c r="B6060" s="843" t="s">
        <v>59</v>
      </c>
      <c r="C6060" s="960"/>
      <c r="D6060" s="960"/>
      <c r="E6060" s="960"/>
      <c r="F6060" s="960"/>
    </row>
    <row r="6061" spans="2:6" ht="13.5" thickBot="1" x14ac:dyDescent="0.25">
      <c r="B6061" s="845" t="s">
        <v>28</v>
      </c>
      <c r="C6061" s="960"/>
      <c r="D6061" s="960"/>
      <c r="E6061" s="960"/>
      <c r="F6061" s="960"/>
    </row>
    <row r="6062" spans="2:6" ht="13.5" thickBot="1" x14ac:dyDescent="0.25">
      <c r="B6062" s="845" t="s">
        <v>60</v>
      </c>
      <c r="C6062" s="960"/>
      <c r="D6062" s="960"/>
      <c r="E6062" s="960"/>
      <c r="F6062" s="960"/>
    </row>
    <row r="6063" spans="2:6" ht="13.5" thickBot="1" x14ac:dyDescent="0.25">
      <c r="B6063" s="845" t="s">
        <v>42</v>
      </c>
      <c r="C6063" s="960"/>
      <c r="D6063" s="960"/>
      <c r="E6063" s="960"/>
      <c r="F6063" s="960"/>
    </row>
    <row r="6064" spans="2:6" ht="13.5" thickBot="1" x14ac:dyDescent="0.25">
      <c r="B6064" s="845" t="s">
        <v>43</v>
      </c>
      <c r="C6064" s="960"/>
      <c r="D6064" s="960"/>
      <c r="E6064" s="960"/>
      <c r="F6064" s="960"/>
    </row>
    <row r="6065" spans="2:6" ht="13.5" thickBot="1" x14ac:dyDescent="0.25">
      <c r="B6065" s="843" t="s">
        <v>61</v>
      </c>
      <c r="C6065" s="960">
        <f>SUM(C6066:C6069)</f>
        <v>3888</v>
      </c>
      <c r="D6065" s="960">
        <f>SUM(D6066:D6069)</f>
        <v>3902</v>
      </c>
      <c r="E6065" s="960">
        <f>SUM(E6066:E6069)</f>
        <v>3902</v>
      </c>
      <c r="F6065" s="960">
        <f>SUM(F6066:F6069)</f>
        <v>3902</v>
      </c>
    </row>
    <row r="6066" spans="2:6" ht="13.5" thickBot="1" x14ac:dyDescent="0.25">
      <c r="B6066" s="845" t="s">
        <v>28</v>
      </c>
      <c r="C6066" s="960"/>
      <c r="D6066" s="960"/>
      <c r="E6066" s="960"/>
      <c r="F6066" s="960"/>
    </row>
    <row r="6067" spans="2:6" ht="13.5" thickBot="1" x14ac:dyDescent="0.25">
      <c r="B6067" s="845" t="s">
        <v>60</v>
      </c>
      <c r="C6067" s="960">
        <v>3888</v>
      </c>
      <c r="D6067" s="957">
        <v>3902</v>
      </c>
      <c r="E6067" s="957">
        <v>3902</v>
      </c>
      <c r="F6067" s="957">
        <v>3902</v>
      </c>
    </row>
    <row r="6068" spans="2:6" ht="13.5" thickBot="1" x14ac:dyDescent="0.25">
      <c r="B6068" s="845" t="s">
        <v>42</v>
      </c>
      <c r="C6068" s="960"/>
      <c r="D6068" s="963"/>
      <c r="E6068" s="963"/>
      <c r="F6068" s="963"/>
    </row>
    <row r="6069" spans="2:6" ht="13.5" thickBot="1" x14ac:dyDescent="0.25">
      <c r="B6069" s="845" t="s">
        <v>43</v>
      </c>
      <c r="C6069" s="960"/>
      <c r="D6069" s="963"/>
      <c r="E6069" s="963"/>
      <c r="F6069" s="963"/>
    </row>
    <row r="6070" spans="2:6" ht="13.5" thickBot="1" x14ac:dyDescent="0.25">
      <c r="B6070" s="923" t="s">
        <v>2053</v>
      </c>
      <c r="C6070" s="961">
        <f>C6067+C6060</f>
        <v>3888</v>
      </c>
      <c r="D6070" s="962">
        <f>D6067+D6060</f>
        <v>3902</v>
      </c>
      <c r="E6070" s="962">
        <f>E6067+E6060</f>
        <v>3902</v>
      </c>
      <c r="F6070" s="962">
        <f>F6067+F6060</f>
        <v>3902</v>
      </c>
    </row>
    <row r="6071" spans="2:6" ht="47.25" customHeight="1" thickBot="1" x14ac:dyDescent="0.25">
      <c r="B6071" s="954" t="s">
        <v>978</v>
      </c>
      <c r="C6071" s="1346" t="s">
        <v>2461</v>
      </c>
      <c r="D6071" s="1351"/>
      <c r="E6071" s="1351"/>
      <c r="F6071" s="1352"/>
    </row>
    <row r="6072" spans="2:6" ht="13.5" thickBot="1" x14ac:dyDescent="0.25">
      <c r="B6072" s="835" t="s">
        <v>2054</v>
      </c>
      <c r="C6072" s="1250" t="s">
        <v>2441</v>
      </c>
      <c r="D6072" s="1238"/>
      <c r="E6072" s="1238"/>
      <c r="F6072" s="1260"/>
    </row>
    <row r="6073" spans="2:6" ht="13.5" thickBot="1" x14ac:dyDescent="0.25">
      <c r="B6073" s="828" t="s">
        <v>9</v>
      </c>
      <c r="C6073" s="1230" t="s">
        <v>2441</v>
      </c>
      <c r="D6073" s="1231"/>
      <c r="E6073" s="1231"/>
      <c r="F6073" s="1232"/>
    </row>
    <row r="6074" spans="2:6" ht="13.5" thickBot="1" x14ac:dyDescent="0.25">
      <c r="B6074" s="828" t="s">
        <v>13</v>
      </c>
      <c r="C6074" s="1244" t="s">
        <v>1773</v>
      </c>
      <c r="D6074" s="1245"/>
      <c r="E6074" s="1245"/>
      <c r="F6074" s="1246"/>
    </row>
    <row r="6075" spans="2:6" x14ac:dyDescent="0.2">
      <c r="B6075" s="1236"/>
      <c r="C6075" s="836">
        <v>2019</v>
      </c>
      <c r="D6075" s="836">
        <v>2020</v>
      </c>
      <c r="E6075" s="836">
        <v>2021</v>
      </c>
      <c r="F6075" s="836">
        <v>2022</v>
      </c>
    </row>
    <row r="6076" spans="2:6" ht="13.5" thickBot="1" x14ac:dyDescent="0.25">
      <c r="B6076" s="1237"/>
      <c r="C6076" s="837" t="s">
        <v>5</v>
      </c>
      <c r="D6076" s="837" t="s">
        <v>6</v>
      </c>
      <c r="E6076" s="837" t="s">
        <v>6</v>
      </c>
      <c r="F6076" s="837" t="s">
        <v>6</v>
      </c>
    </row>
    <row r="6077" spans="2:6" ht="13.5" thickBot="1" x14ac:dyDescent="0.25">
      <c r="B6077" s="828" t="s">
        <v>8</v>
      </c>
      <c r="C6077" s="955">
        <v>1</v>
      </c>
      <c r="D6077" s="955">
        <v>1</v>
      </c>
      <c r="E6077" s="955">
        <v>1</v>
      </c>
      <c r="F6077" s="955">
        <v>1</v>
      </c>
    </row>
    <row r="6078" spans="2:6" ht="13.5" thickBot="1" x14ac:dyDescent="0.25">
      <c r="B6078" s="828" t="s">
        <v>14</v>
      </c>
      <c r="C6078" s="957">
        <v>680</v>
      </c>
      <c r="D6078" s="957">
        <v>680</v>
      </c>
      <c r="E6078" s="957">
        <v>680</v>
      </c>
      <c r="F6078" s="957">
        <v>700</v>
      </c>
    </row>
    <row r="6079" spans="2:6" ht="13.5" thickBot="1" x14ac:dyDescent="0.25">
      <c r="B6079" s="828" t="s">
        <v>20</v>
      </c>
      <c r="C6079" s="957">
        <f>C6078/C6077</f>
        <v>680</v>
      </c>
      <c r="D6079" s="957">
        <f>D6078/D6077</f>
        <v>680</v>
      </c>
      <c r="E6079" s="957">
        <f>E6078/E6077</f>
        <v>680</v>
      </c>
      <c r="F6079" s="957">
        <f>F6078/F6077</f>
        <v>700</v>
      </c>
    </row>
    <row r="6080" spans="2:6" ht="13.5" thickBot="1" x14ac:dyDescent="0.25">
      <c r="B6080" s="828" t="s">
        <v>15</v>
      </c>
      <c r="C6080" s="958" t="s">
        <v>19</v>
      </c>
      <c r="D6080" s="959">
        <f>D6077/C6077-1</f>
        <v>0</v>
      </c>
      <c r="E6080" s="959">
        <f t="shared" ref="E6080:F6082" si="231">E6077/D6077-1</f>
        <v>0</v>
      </c>
      <c r="F6080" s="959">
        <f t="shared" si="231"/>
        <v>0</v>
      </c>
    </row>
    <row r="6081" spans="2:6" ht="13.5" thickBot="1" x14ac:dyDescent="0.25">
      <c r="B6081" s="828" t="s">
        <v>16</v>
      </c>
      <c r="C6081" s="958" t="s">
        <v>19</v>
      </c>
      <c r="D6081" s="959">
        <f>D6078/C6078-1</f>
        <v>0</v>
      </c>
      <c r="E6081" s="959">
        <f t="shared" si="231"/>
        <v>0</v>
      </c>
      <c r="F6081" s="959">
        <f t="shared" si="231"/>
        <v>2.9411764705882248E-2</v>
      </c>
    </row>
    <row r="6082" spans="2:6" ht="13.5" thickBot="1" x14ac:dyDescent="0.25">
      <c r="B6082" s="828" t="s">
        <v>17</v>
      </c>
      <c r="C6082" s="958" t="s">
        <v>19</v>
      </c>
      <c r="D6082" s="959">
        <f>D6079/C6079-1</f>
        <v>0</v>
      </c>
      <c r="E6082" s="959">
        <f t="shared" si="231"/>
        <v>0</v>
      </c>
      <c r="F6082" s="959">
        <f t="shared" si="231"/>
        <v>2.9411764705882248E-2</v>
      </c>
    </row>
    <row r="6083" spans="2:6" ht="13.5" thickBot="1" x14ac:dyDescent="0.25">
      <c r="B6083" s="1247" t="s">
        <v>2462</v>
      </c>
      <c r="C6083" s="1248"/>
      <c r="D6083" s="1248"/>
      <c r="E6083" s="1248"/>
      <c r="F6083" s="1249"/>
    </row>
    <row r="6084" spans="2:6" x14ac:dyDescent="0.2">
      <c r="B6084" s="1236"/>
      <c r="C6084" s="836">
        <v>2019</v>
      </c>
      <c r="D6084" s="836">
        <v>2020</v>
      </c>
      <c r="E6084" s="836">
        <v>2021</v>
      </c>
      <c r="F6084" s="836">
        <v>2022</v>
      </c>
    </row>
    <row r="6085" spans="2:6" ht="13.5" thickBot="1" x14ac:dyDescent="0.25">
      <c r="B6085" s="1237"/>
      <c r="C6085" s="837" t="s">
        <v>5</v>
      </c>
      <c r="D6085" s="837" t="s">
        <v>6</v>
      </c>
      <c r="E6085" s="837" t="s">
        <v>6</v>
      </c>
      <c r="F6085" s="837" t="s">
        <v>6</v>
      </c>
    </row>
    <row r="6086" spans="2:6" ht="13.5" thickBot="1" x14ac:dyDescent="0.25">
      <c r="B6086" s="843" t="s">
        <v>59</v>
      </c>
      <c r="C6086" s="960"/>
      <c r="D6086" s="960"/>
      <c r="E6086" s="960"/>
      <c r="F6086" s="960"/>
    </row>
    <row r="6087" spans="2:6" ht="13.5" thickBot="1" x14ac:dyDescent="0.25">
      <c r="B6087" s="845" t="s">
        <v>28</v>
      </c>
      <c r="C6087" s="960"/>
      <c r="D6087" s="960"/>
      <c r="E6087" s="960"/>
      <c r="F6087" s="960"/>
    </row>
    <row r="6088" spans="2:6" ht="13.5" thickBot="1" x14ac:dyDescent="0.25">
      <c r="B6088" s="845" t="s">
        <v>60</v>
      </c>
      <c r="C6088" s="960"/>
      <c r="D6088" s="960"/>
      <c r="E6088" s="960"/>
      <c r="F6088" s="960"/>
    </row>
    <row r="6089" spans="2:6" ht="13.5" thickBot="1" x14ac:dyDescent="0.25">
      <c r="B6089" s="845" t="s">
        <v>42</v>
      </c>
      <c r="C6089" s="960"/>
      <c r="D6089" s="960"/>
      <c r="E6089" s="960"/>
      <c r="F6089" s="960"/>
    </row>
    <row r="6090" spans="2:6" ht="13.5" thickBot="1" x14ac:dyDescent="0.25">
      <c r="B6090" s="845" t="s">
        <v>43</v>
      </c>
      <c r="C6090" s="960"/>
      <c r="D6090" s="960"/>
      <c r="E6090" s="960"/>
      <c r="F6090" s="960"/>
    </row>
    <row r="6091" spans="2:6" ht="13.5" thickBot="1" x14ac:dyDescent="0.25">
      <c r="B6091" s="843" t="s">
        <v>61</v>
      </c>
      <c r="C6091" s="960">
        <f>SUM(C6092:C6095)</f>
        <v>680</v>
      </c>
      <c r="D6091" s="960">
        <f>SUM(D6092:D6095)</f>
        <v>680</v>
      </c>
      <c r="E6091" s="960">
        <f>SUM(E6092:E6095)</f>
        <v>680</v>
      </c>
      <c r="F6091" s="960">
        <f>SUM(F6092:F6095)</f>
        <v>700</v>
      </c>
    </row>
    <row r="6092" spans="2:6" ht="13.5" thickBot="1" x14ac:dyDescent="0.25">
      <c r="B6092" s="845" t="s">
        <v>28</v>
      </c>
      <c r="C6092" s="960"/>
      <c r="D6092" s="960"/>
      <c r="E6092" s="960"/>
      <c r="F6092" s="960"/>
    </row>
    <row r="6093" spans="2:6" ht="13.5" thickBot="1" x14ac:dyDescent="0.25">
      <c r="B6093" s="845" t="s">
        <v>60</v>
      </c>
      <c r="C6093" s="960"/>
      <c r="D6093" s="960"/>
      <c r="E6093" s="960"/>
      <c r="F6093" s="960"/>
    </row>
    <row r="6094" spans="2:6" ht="13.5" thickBot="1" x14ac:dyDescent="0.25">
      <c r="B6094" s="845" t="s">
        <v>42</v>
      </c>
      <c r="C6094" s="962">
        <v>680</v>
      </c>
      <c r="D6094" s="957">
        <v>680</v>
      </c>
      <c r="E6094" s="957">
        <v>680</v>
      </c>
      <c r="F6094" s="957">
        <v>700</v>
      </c>
    </row>
    <row r="6095" spans="2:6" ht="13.5" thickBot="1" x14ac:dyDescent="0.25">
      <c r="B6095" s="845" t="s">
        <v>43</v>
      </c>
      <c r="C6095" s="962"/>
      <c r="D6095" s="962"/>
      <c r="E6095" s="962"/>
      <c r="F6095" s="962"/>
    </row>
    <row r="6096" spans="2:6" ht="13.5" thickBot="1" x14ac:dyDescent="0.25">
      <c r="B6096" s="923" t="s">
        <v>2059</v>
      </c>
      <c r="C6096" s="961">
        <f>C6094+C6086</f>
        <v>680</v>
      </c>
      <c r="D6096" s="962">
        <f>D6094+D6086</f>
        <v>680</v>
      </c>
      <c r="E6096" s="962">
        <f>E6094+E6086</f>
        <v>680</v>
      </c>
      <c r="F6096" s="962">
        <f>F6094+F6086</f>
        <v>700</v>
      </c>
    </row>
    <row r="6097" spans="2:6" ht="13.5" thickBot="1" x14ac:dyDescent="0.25">
      <c r="B6097" s="954" t="s">
        <v>978</v>
      </c>
      <c r="C6097" s="1362" t="s">
        <v>2463</v>
      </c>
      <c r="D6097" s="1363"/>
      <c r="E6097" s="1363"/>
      <c r="F6097" s="1364"/>
    </row>
    <row r="6098" spans="2:6" ht="13.5" thickBot="1" x14ac:dyDescent="0.25">
      <c r="B6098" s="835" t="s">
        <v>2060</v>
      </c>
      <c r="C6098" s="1347" t="s">
        <v>2380</v>
      </c>
      <c r="D6098" s="1239"/>
      <c r="E6098" s="1239"/>
      <c r="F6098" s="1240"/>
    </row>
    <row r="6099" spans="2:6" ht="13.5" thickBot="1" x14ac:dyDescent="0.25">
      <c r="B6099" s="828" t="s">
        <v>9</v>
      </c>
      <c r="C6099" s="1244" t="s">
        <v>2380</v>
      </c>
      <c r="D6099" s="1245"/>
      <c r="E6099" s="1245"/>
      <c r="F6099" s="1246"/>
    </row>
    <row r="6100" spans="2:6" ht="13.5" thickBot="1" x14ac:dyDescent="0.25">
      <c r="B6100" s="828" t="s">
        <v>13</v>
      </c>
      <c r="C6100" s="1244" t="s">
        <v>127</v>
      </c>
      <c r="D6100" s="1245"/>
      <c r="E6100" s="1245"/>
      <c r="F6100" s="1246"/>
    </row>
    <row r="6101" spans="2:6" x14ac:dyDescent="0.2">
      <c r="B6101" s="968"/>
      <c r="C6101" s="836">
        <v>2019</v>
      </c>
      <c r="D6101" s="836">
        <v>2020</v>
      </c>
      <c r="E6101" s="836">
        <v>2021</v>
      </c>
      <c r="F6101" s="836">
        <v>2022</v>
      </c>
    </row>
    <row r="6102" spans="2:6" ht="13.5" thickBot="1" x14ac:dyDescent="0.25">
      <c r="B6102" s="876"/>
      <c r="C6102" s="837" t="s">
        <v>5</v>
      </c>
      <c r="D6102" s="837" t="s">
        <v>6</v>
      </c>
      <c r="E6102" s="837" t="s">
        <v>6</v>
      </c>
      <c r="F6102" s="837" t="s">
        <v>6</v>
      </c>
    </row>
    <row r="6103" spans="2:6" ht="13.5" thickBot="1" x14ac:dyDescent="0.25">
      <c r="B6103" s="828" t="s">
        <v>8</v>
      </c>
      <c r="C6103" s="955">
        <v>0</v>
      </c>
      <c r="D6103" s="955">
        <v>0</v>
      </c>
      <c r="E6103" s="969">
        <v>0.02</v>
      </c>
      <c r="F6103" s="969">
        <v>0.2</v>
      </c>
    </row>
    <row r="6104" spans="2:6" ht="13.5" thickBot="1" x14ac:dyDescent="0.25">
      <c r="B6104" s="828" t="s">
        <v>14</v>
      </c>
      <c r="C6104" s="957"/>
      <c r="D6104" s="957"/>
      <c r="E6104" s="957">
        <v>20000</v>
      </c>
      <c r="F6104" s="957">
        <v>200000</v>
      </c>
    </row>
    <row r="6105" spans="2:6" ht="13.5" thickBot="1" x14ac:dyDescent="0.25">
      <c r="B6105" s="828" t="s">
        <v>20</v>
      </c>
      <c r="C6105" s="957" t="e">
        <f>C6104/C6103</f>
        <v>#DIV/0!</v>
      </c>
      <c r="D6105" s="957" t="e">
        <f>D6104/D6103</f>
        <v>#DIV/0!</v>
      </c>
      <c r="E6105" s="957">
        <f>E6104/E6103</f>
        <v>1000000</v>
      </c>
      <c r="F6105" s="957">
        <f>F6104/F6103</f>
        <v>1000000</v>
      </c>
    </row>
    <row r="6106" spans="2:6" ht="13.5" thickBot="1" x14ac:dyDescent="0.25">
      <c r="B6106" s="828" t="s">
        <v>15</v>
      </c>
      <c r="C6106" s="958" t="s">
        <v>19</v>
      </c>
      <c r="D6106" s="959" t="e">
        <f>D6103/C6103-1</f>
        <v>#DIV/0!</v>
      </c>
      <c r="E6106" s="959" t="e">
        <f t="shared" ref="E6106:F6108" si="232">E6103/D6103-1</f>
        <v>#DIV/0!</v>
      </c>
      <c r="F6106" s="959">
        <f t="shared" si="232"/>
        <v>9</v>
      </c>
    </row>
    <row r="6107" spans="2:6" ht="13.5" thickBot="1" x14ac:dyDescent="0.25">
      <c r="B6107" s="828" t="s">
        <v>16</v>
      </c>
      <c r="C6107" s="958" t="s">
        <v>19</v>
      </c>
      <c r="D6107" s="959" t="e">
        <f>D6104/C6104-1</f>
        <v>#DIV/0!</v>
      </c>
      <c r="E6107" s="959" t="e">
        <f t="shared" si="232"/>
        <v>#DIV/0!</v>
      </c>
      <c r="F6107" s="959">
        <f t="shared" si="232"/>
        <v>9</v>
      </c>
    </row>
    <row r="6108" spans="2:6" ht="13.5" thickBot="1" x14ac:dyDescent="0.25">
      <c r="B6108" s="828" t="s">
        <v>17</v>
      </c>
      <c r="C6108" s="958" t="s">
        <v>19</v>
      </c>
      <c r="D6108" s="959" t="e">
        <f>D6105/C6105-1</f>
        <v>#DIV/0!</v>
      </c>
      <c r="E6108" s="959" t="e">
        <f t="shared" si="232"/>
        <v>#DIV/0!</v>
      </c>
      <c r="F6108" s="959">
        <f t="shared" si="232"/>
        <v>0</v>
      </c>
    </row>
    <row r="6109" spans="2:6" ht="13.5" thickBot="1" x14ac:dyDescent="0.25">
      <c r="B6109" s="1247" t="s">
        <v>2464</v>
      </c>
      <c r="C6109" s="1248"/>
      <c r="D6109" s="1248"/>
      <c r="E6109" s="1248"/>
      <c r="F6109" s="1249"/>
    </row>
    <row r="6110" spans="2:6" x14ac:dyDescent="0.2">
      <c r="B6110" s="968"/>
      <c r="C6110" s="836">
        <v>2019</v>
      </c>
      <c r="D6110" s="836">
        <v>2020</v>
      </c>
      <c r="E6110" s="836">
        <v>2021</v>
      </c>
      <c r="F6110" s="836">
        <v>2022</v>
      </c>
    </row>
    <row r="6111" spans="2:6" ht="13.5" thickBot="1" x14ac:dyDescent="0.25">
      <c r="B6111" s="876"/>
      <c r="C6111" s="837" t="s">
        <v>5</v>
      </c>
      <c r="D6111" s="837" t="s">
        <v>6</v>
      </c>
      <c r="E6111" s="837" t="s">
        <v>6</v>
      </c>
      <c r="F6111" s="837" t="s">
        <v>6</v>
      </c>
    </row>
    <row r="6112" spans="2:6" ht="13.5" thickBot="1" x14ac:dyDescent="0.25">
      <c r="B6112" s="843" t="s">
        <v>59</v>
      </c>
      <c r="C6112" s="960"/>
      <c r="D6112" s="960"/>
      <c r="E6112" s="960"/>
      <c r="F6112" s="960"/>
    </row>
    <row r="6113" spans="2:6" ht="13.5" thickBot="1" x14ac:dyDescent="0.25">
      <c r="B6113" s="845" t="s">
        <v>28</v>
      </c>
      <c r="C6113" s="960"/>
      <c r="D6113" s="960"/>
      <c r="E6113" s="960"/>
      <c r="F6113" s="960"/>
    </row>
    <row r="6114" spans="2:6" ht="13.5" thickBot="1" x14ac:dyDescent="0.25">
      <c r="B6114" s="845" t="s">
        <v>60</v>
      </c>
      <c r="C6114" s="960"/>
      <c r="D6114" s="960"/>
      <c r="E6114" s="960"/>
      <c r="F6114" s="960"/>
    </row>
    <row r="6115" spans="2:6" ht="13.5" thickBot="1" x14ac:dyDescent="0.25">
      <c r="B6115" s="845" t="s">
        <v>42</v>
      </c>
      <c r="C6115" s="960"/>
      <c r="D6115" s="960"/>
      <c r="E6115" s="960"/>
      <c r="F6115" s="960"/>
    </row>
    <row r="6116" spans="2:6" ht="13.5" thickBot="1" x14ac:dyDescent="0.25">
      <c r="B6116" s="845" t="s">
        <v>43</v>
      </c>
      <c r="C6116" s="960"/>
      <c r="D6116" s="960"/>
      <c r="E6116" s="960"/>
      <c r="F6116" s="960"/>
    </row>
    <row r="6117" spans="2:6" ht="13.5" thickBot="1" x14ac:dyDescent="0.25">
      <c r="B6117" s="843" t="s">
        <v>61</v>
      </c>
      <c r="C6117" s="960">
        <f>SUM(C6118:C6121)</f>
        <v>0</v>
      </c>
      <c r="D6117" s="960">
        <f>SUM(D6118:D6121)</f>
        <v>0</v>
      </c>
      <c r="E6117" s="960">
        <f>SUM(E6118:E6121)</f>
        <v>20000</v>
      </c>
      <c r="F6117" s="960">
        <f>SUM(F6118:F6121)</f>
        <v>200000</v>
      </c>
    </row>
    <row r="6118" spans="2:6" ht="13.5" thickBot="1" x14ac:dyDescent="0.25">
      <c r="B6118" s="845" t="s">
        <v>28</v>
      </c>
      <c r="C6118" s="960"/>
      <c r="D6118" s="960"/>
      <c r="E6118" s="960"/>
      <c r="F6118" s="960"/>
    </row>
    <row r="6119" spans="2:6" ht="13.5" thickBot="1" x14ac:dyDescent="0.25">
      <c r="B6119" s="845" t="s">
        <v>60</v>
      </c>
      <c r="C6119" s="962"/>
      <c r="D6119" s="957"/>
      <c r="E6119" s="957">
        <v>20000</v>
      </c>
      <c r="F6119" s="957">
        <v>200000</v>
      </c>
    </row>
    <row r="6120" spans="2:6" ht="13.5" thickBot="1" x14ac:dyDescent="0.25">
      <c r="B6120" s="845" t="s">
        <v>42</v>
      </c>
      <c r="C6120" s="962"/>
      <c r="D6120" s="962"/>
      <c r="E6120" s="962"/>
      <c r="F6120" s="962"/>
    </row>
    <row r="6121" spans="2:6" ht="13.5" thickBot="1" x14ac:dyDescent="0.25">
      <c r="B6121" s="845" t="s">
        <v>43</v>
      </c>
      <c r="C6121" s="962"/>
      <c r="D6121" s="962"/>
      <c r="E6121" s="962"/>
      <c r="F6121" s="962"/>
    </row>
    <row r="6122" spans="2:6" ht="13.5" thickBot="1" x14ac:dyDescent="0.25">
      <c r="B6122" s="923" t="s">
        <v>2065</v>
      </c>
      <c r="C6122" s="961">
        <f>C6119+C6112</f>
        <v>0</v>
      </c>
      <c r="D6122" s="962">
        <f>D6119+D6112</f>
        <v>0</v>
      </c>
      <c r="E6122" s="962">
        <f>E6119+E6112</f>
        <v>20000</v>
      </c>
      <c r="F6122" s="962">
        <f>F6119+F6112</f>
        <v>200000</v>
      </c>
    </row>
    <row r="6123" spans="2:6" ht="13.5" thickBot="1" x14ac:dyDescent="0.25">
      <c r="B6123" s="954" t="s">
        <v>978</v>
      </c>
      <c r="C6123" s="1362" t="s">
        <v>2465</v>
      </c>
      <c r="D6123" s="1363"/>
      <c r="E6123" s="1363"/>
      <c r="F6123" s="1364"/>
    </row>
    <row r="6124" spans="2:6" ht="13.5" thickBot="1" x14ac:dyDescent="0.25">
      <c r="B6124" s="835" t="s">
        <v>2066</v>
      </c>
      <c r="C6124" s="1347" t="s">
        <v>2466</v>
      </c>
      <c r="D6124" s="1239"/>
      <c r="E6124" s="1239"/>
      <c r="F6124" s="1240"/>
    </row>
    <row r="6125" spans="2:6" ht="13.5" thickBot="1" x14ac:dyDescent="0.25">
      <c r="B6125" s="828" t="s">
        <v>9</v>
      </c>
      <c r="C6125" s="1244" t="s">
        <v>2380</v>
      </c>
      <c r="D6125" s="1245"/>
      <c r="E6125" s="1245"/>
      <c r="F6125" s="1246"/>
    </row>
    <row r="6126" spans="2:6" ht="13.5" thickBot="1" x14ac:dyDescent="0.25">
      <c r="B6126" s="828" t="s">
        <v>13</v>
      </c>
      <c r="C6126" s="1244" t="s">
        <v>67</v>
      </c>
      <c r="D6126" s="1245"/>
      <c r="E6126" s="1245"/>
      <c r="F6126" s="1246"/>
    </row>
    <row r="6127" spans="2:6" x14ac:dyDescent="0.2">
      <c r="B6127" s="968"/>
      <c r="C6127" s="836">
        <v>2019</v>
      </c>
      <c r="D6127" s="836">
        <v>2020</v>
      </c>
      <c r="E6127" s="836">
        <v>2021</v>
      </c>
      <c r="F6127" s="836">
        <v>2022</v>
      </c>
    </row>
    <row r="6128" spans="2:6" ht="13.5" thickBot="1" x14ac:dyDescent="0.25">
      <c r="B6128" s="876"/>
      <c r="C6128" s="837" t="s">
        <v>5</v>
      </c>
      <c r="D6128" s="837" t="s">
        <v>6</v>
      </c>
      <c r="E6128" s="837" t="s">
        <v>6</v>
      </c>
      <c r="F6128" s="837" t="s">
        <v>6</v>
      </c>
    </row>
    <row r="6129" spans="2:6" ht="13.5" thickBot="1" x14ac:dyDescent="0.25">
      <c r="B6129" s="828" t="s">
        <v>8</v>
      </c>
      <c r="C6129" s="955">
        <v>0</v>
      </c>
      <c r="D6129" s="955">
        <v>0</v>
      </c>
      <c r="E6129" s="955">
        <v>1</v>
      </c>
      <c r="F6129" s="955">
        <v>1</v>
      </c>
    </row>
    <row r="6130" spans="2:6" ht="13.5" thickBot="1" x14ac:dyDescent="0.25">
      <c r="B6130" s="828" t="s">
        <v>14</v>
      </c>
      <c r="C6130" s="957"/>
      <c r="D6130" s="957"/>
      <c r="E6130" s="957">
        <v>10000</v>
      </c>
      <c r="F6130" s="957">
        <v>110000</v>
      </c>
    </row>
    <row r="6131" spans="2:6" ht="13.5" thickBot="1" x14ac:dyDescent="0.25">
      <c r="B6131" s="828" t="s">
        <v>20</v>
      </c>
      <c r="C6131" s="957" t="e">
        <f>C6130/C6129</f>
        <v>#DIV/0!</v>
      </c>
      <c r="D6131" s="957" t="e">
        <f>D6130/D6129</f>
        <v>#DIV/0!</v>
      </c>
      <c r="E6131" s="957">
        <f>E6130/E6129</f>
        <v>10000</v>
      </c>
      <c r="F6131" s="957">
        <f>F6130/F6129</f>
        <v>110000</v>
      </c>
    </row>
    <row r="6132" spans="2:6" ht="13.5" thickBot="1" x14ac:dyDescent="0.25">
      <c r="B6132" s="828" t="s">
        <v>15</v>
      </c>
      <c r="C6132" s="958" t="s">
        <v>19</v>
      </c>
      <c r="D6132" s="959" t="e">
        <f>D6129/C6129-1</f>
        <v>#DIV/0!</v>
      </c>
      <c r="E6132" s="959" t="e">
        <f t="shared" ref="E6132:F6134" si="233">E6129/D6129-1</f>
        <v>#DIV/0!</v>
      </c>
      <c r="F6132" s="959">
        <f t="shared" si="233"/>
        <v>0</v>
      </c>
    </row>
    <row r="6133" spans="2:6" ht="13.5" thickBot="1" x14ac:dyDescent="0.25">
      <c r="B6133" s="828" t="s">
        <v>16</v>
      </c>
      <c r="C6133" s="958" t="s">
        <v>19</v>
      </c>
      <c r="D6133" s="959" t="e">
        <f>D6130/C6130-1</f>
        <v>#DIV/0!</v>
      </c>
      <c r="E6133" s="959" t="e">
        <f t="shared" si="233"/>
        <v>#DIV/0!</v>
      </c>
      <c r="F6133" s="959">
        <f t="shared" si="233"/>
        <v>10</v>
      </c>
    </row>
    <row r="6134" spans="2:6" ht="13.5" thickBot="1" x14ac:dyDescent="0.25">
      <c r="B6134" s="828" t="s">
        <v>17</v>
      </c>
      <c r="C6134" s="958" t="s">
        <v>19</v>
      </c>
      <c r="D6134" s="959" t="e">
        <f>D6131/C6131-1</f>
        <v>#DIV/0!</v>
      </c>
      <c r="E6134" s="959" t="e">
        <f t="shared" si="233"/>
        <v>#DIV/0!</v>
      </c>
      <c r="F6134" s="959">
        <f t="shared" si="233"/>
        <v>10</v>
      </c>
    </row>
    <row r="6135" spans="2:6" ht="13.5" thickBot="1" x14ac:dyDescent="0.25">
      <c r="B6135" s="1247" t="s">
        <v>2467</v>
      </c>
      <c r="C6135" s="1248"/>
      <c r="D6135" s="1248"/>
      <c r="E6135" s="1248"/>
      <c r="F6135" s="1249"/>
    </row>
    <row r="6136" spans="2:6" x14ac:dyDescent="0.2">
      <c r="B6136" s="968"/>
      <c r="C6136" s="836">
        <v>2019</v>
      </c>
      <c r="D6136" s="836">
        <v>2020</v>
      </c>
      <c r="E6136" s="836">
        <v>2021</v>
      </c>
      <c r="F6136" s="836">
        <v>2022</v>
      </c>
    </row>
    <row r="6137" spans="2:6" ht="13.5" thickBot="1" x14ac:dyDescent="0.25">
      <c r="B6137" s="876"/>
      <c r="C6137" s="837" t="s">
        <v>5</v>
      </c>
      <c r="D6137" s="837" t="s">
        <v>6</v>
      </c>
      <c r="E6137" s="837" t="s">
        <v>6</v>
      </c>
      <c r="F6137" s="837" t="s">
        <v>6</v>
      </c>
    </row>
    <row r="6138" spans="2:6" ht="13.5" thickBot="1" x14ac:dyDescent="0.25">
      <c r="B6138" s="843" t="s">
        <v>59</v>
      </c>
      <c r="C6138" s="960"/>
      <c r="D6138" s="960"/>
      <c r="E6138" s="960">
        <v>0</v>
      </c>
      <c r="F6138" s="960"/>
    </row>
    <row r="6139" spans="2:6" ht="13.5" thickBot="1" x14ac:dyDescent="0.25">
      <c r="B6139" s="845" t="s">
        <v>28</v>
      </c>
      <c r="C6139" s="960"/>
      <c r="D6139" s="960"/>
      <c r="E6139" s="960"/>
      <c r="F6139" s="960"/>
    </row>
    <row r="6140" spans="2:6" ht="13.5" thickBot="1" x14ac:dyDescent="0.25">
      <c r="B6140" s="845" t="s">
        <v>60</v>
      </c>
      <c r="C6140" s="960"/>
      <c r="D6140" s="960"/>
      <c r="E6140" s="960"/>
      <c r="F6140" s="960"/>
    </row>
    <row r="6141" spans="2:6" ht="13.5" thickBot="1" x14ac:dyDescent="0.25">
      <c r="B6141" s="845" t="s">
        <v>42</v>
      </c>
      <c r="C6141" s="960"/>
      <c r="D6141" s="960"/>
      <c r="E6141" s="960"/>
      <c r="F6141" s="960"/>
    </row>
    <row r="6142" spans="2:6" ht="13.5" thickBot="1" x14ac:dyDescent="0.25">
      <c r="B6142" s="845" t="s">
        <v>43</v>
      </c>
      <c r="C6142" s="960"/>
      <c r="D6142" s="960"/>
      <c r="E6142" s="960"/>
      <c r="F6142" s="960"/>
    </row>
    <row r="6143" spans="2:6" ht="13.5" thickBot="1" x14ac:dyDescent="0.25">
      <c r="B6143" s="843" t="s">
        <v>61</v>
      </c>
      <c r="C6143" s="960">
        <f>SUM(C6144:C6147)</f>
        <v>0</v>
      </c>
      <c r="D6143" s="960">
        <f>SUM(D6144:D6147)</f>
        <v>0</v>
      </c>
      <c r="E6143" s="960">
        <f>SUM(E6144:E6147)</f>
        <v>10000</v>
      </c>
      <c r="F6143" s="960">
        <f>SUM(F6144:F6147)</f>
        <v>110000</v>
      </c>
    </row>
    <row r="6144" spans="2:6" ht="13.5" thickBot="1" x14ac:dyDescent="0.25">
      <c r="B6144" s="845" t="s">
        <v>28</v>
      </c>
      <c r="C6144" s="960"/>
      <c r="D6144" s="960"/>
      <c r="E6144" s="960"/>
      <c r="F6144" s="960"/>
    </row>
    <row r="6145" spans="2:6" ht="13.5" thickBot="1" x14ac:dyDescent="0.25">
      <c r="B6145" s="845" t="s">
        <v>60</v>
      </c>
      <c r="C6145" s="960"/>
      <c r="D6145" s="960"/>
      <c r="E6145" s="960"/>
      <c r="F6145" s="960"/>
    </row>
    <row r="6146" spans="2:6" ht="13.5" thickBot="1" x14ac:dyDescent="0.25">
      <c r="B6146" s="845" t="s">
        <v>42</v>
      </c>
      <c r="C6146" s="960"/>
      <c r="D6146" s="960"/>
      <c r="E6146" s="960"/>
      <c r="F6146" s="960"/>
    </row>
    <row r="6147" spans="2:6" ht="13.5" thickBot="1" x14ac:dyDescent="0.25">
      <c r="B6147" s="845" t="s">
        <v>43</v>
      </c>
      <c r="C6147" s="962"/>
      <c r="D6147" s="957"/>
      <c r="E6147" s="957">
        <v>10000</v>
      </c>
      <c r="F6147" s="957">
        <v>110000</v>
      </c>
    </row>
    <row r="6148" spans="2:6" ht="13.5" thickBot="1" x14ac:dyDescent="0.25">
      <c r="B6148" s="923" t="s">
        <v>2071</v>
      </c>
      <c r="C6148" s="961">
        <f>C6147+C6138</f>
        <v>0</v>
      </c>
      <c r="D6148" s="961">
        <f>D6147+D6138</f>
        <v>0</v>
      </c>
      <c r="E6148" s="961">
        <f>E6147+E6138</f>
        <v>10000</v>
      </c>
      <c r="F6148" s="961">
        <f>F6147+F6138</f>
        <v>110000</v>
      </c>
    </row>
    <row r="6149" spans="2:6" ht="13.5" thickBot="1" x14ac:dyDescent="0.25">
      <c r="B6149" s="954" t="s">
        <v>978</v>
      </c>
      <c r="C6149" s="1362" t="s">
        <v>2468</v>
      </c>
      <c r="D6149" s="1363"/>
      <c r="E6149" s="1363"/>
      <c r="F6149" s="1364"/>
    </row>
    <row r="6150" spans="2:6" ht="13.5" thickBot="1" x14ac:dyDescent="0.25">
      <c r="B6150" s="835" t="s">
        <v>2072</v>
      </c>
      <c r="C6150" s="1294" t="s">
        <v>2469</v>
      </c>
      <c r="D6150" s="1310"/>
      <c r="E6150" s="1310"/>
      <c r="F6150" s="1295"/>
    </row>
    <row r="6151" spans="2:6" ht="13.5" thickBot="1" x14ac:dyDescent="0.25">
      <c r="B6151" s="828" t="s">
        <v>9</v>
      </c>
      <c r="C6151" s="1365" t="s">
        <v>2470</v>
      </c>
      <c r="D6151" s="1366"/>
      <c r="E6151" s="1366"/>
      <c r="F6151" s="1367"/>
    </row>
    <row r="6152" spans="2:6" ht="13.5" thickBot="1" x14ac:dyDescent="0.25">
      <c r="B6152" s="828" t="s">
        <v>13</v>
      </c>
      <c r="C6152" s="1244" t="s">
        <v>127</v>
      </c>
      <c r="D6152" s="1245"/>
      <c r="E6152" s="1245"/>
      <c r="F6152" s="1246"/>
    </row>
    <row r="6153" spans="2:6" x14ac:dyDescent="0.2">
      <c r="B6153" s="968"/>
      <c r="C6153" s="836">
        <v>2019</v>
      </c>
      <c r="D6153" s="836">
        <v>2020</v>
      </c>
      <c r="E6153" s="836">
        <v>2021</v>
      </c>
      <c r="F6153" s="836">
        <v>2022</v>
      </c>
    </row>
    <row r="6154" spans="2:6" ht="13.5" thickBot="1" x14ac:dyDescent="0.25">
      <c r="B6154" s="876"/>
      <c r="C6154" s="837" t="s">
        <v>5</v>
      </c>
      <c r="D6154" s="837" t="s">
        <v>6</v>
      </c>
      <c r="E6154" s="837" t="s">
        <v>6</v>
      </c>
      <c r="F6154" s="837" t="s">
        <v>6</v>
      </c>
    </row>
    <row r="6155" spans="2:6" ht="13.5" thickBot="1" x14ac:dyDescent="0.25">
      <c r="B6155" s="828" t="s">
        <v>8</v>
      </c>
      <c r="C6155" s="955"/>
      <c r="D6155" s="955">
        <v>0</v>
      </c>
      <c r="E6155" s="955">
        <v>1</v>
      </c>
      <c r="F6155" s="955">
        <v>1</v>
      </c>
    </row>
    <row r="6156" spans="2:6" ht="13.5" thickBot="1" x14ac:dyDescent="0.25">
      <c r="B6156" s="828" t="s">
        <v>14</v>
      </c>
      <c r="C6156" s="957"/>
      <c r="D6156" s="957"/>
      <c r="E6156" s="957">
        <v>5000</v>
      </c>
      <c r="F6156" s="957">
        <v>20000</v>
      </c>
    </row>
    <row r="6157" spans="2:6" ht="13.5" thickBot="1" x14ac:dyDescent="0.25">
      <c r="B6157" s="828" t="s">
        <v>20</v>
      </c>
      <c r="C6157" s="957" t="e">
        <f>C6156/C6155</f>
        <v>#DIV/0!</v>
      </c>
      <c r="D6157" s="957" t="e">
        <f>D6156/D6155</f>
        <v>#DIV/0!</v>
      </c>
      <c r="E6157" s="957">
        <f>E6156/E6155</f>
        <v>5000</v>
      </c>
      <c r="F6157" s="957">
        <f>F6156/F6155</f>
        <v>20000</v>
      </c>
    </row>
    <row r="6158" spans="2:6" ht="13.5" thickBot="1" x14ac:dyDescent="0.25">
      <c r="B6158" s="828" t="s">
        <v>15</v>
      </c>
      <c r="C6158" s="958" t="s">
        <v>19</v>
      </c>
      <c r="D6158" s="959" t="e">
        <f>D6155/C6155-1</f>
        <v>#DIV/0!</v>
      </c>
      <c r="E6158" s="959" t="e">
        <f t="shared" ref="E6158:F6160" si="234">E6155/D6155-1</f>
        <v>#DIV/0!</v>
      </c>
      <c r="F6158" s="959">
        <f t="shared" si="234"/>
        <v>0</v>
      </c>
    </row>
    <row r="6159" spans="2:6" ht="13.5" thickBot="1" x14ac:dyDescent="0.25">
      <c r="B6159" s="828" t="s">
        <v>16</v>
      </c>
      <c r="C6159" s="958" t="s">
        <v>19</v>
      </c>
      <c r="D6159" s="959" t="e">
        <f>D6156/C6156-1</f>
        <v>#DIV/0!</v>
      </c>
      <c r="E6159" s="959" t="e">
        <f t="shared" si="234"/>
        <v>#DIV/0!</v>
      </c>
      <c r="F6159" s="959">
        <f t="shared" si="234"/>
        <v>3</v>
      </c>
    </row>
    <row r="6160" spans="2:6" ht="13.5" thickBot="1" x14ac:dyDescent="0.25">
      <c r="B6160" s="828" t="s">
        <v>17</v>
      </c>
      <c r="C6160" s="958" t="s">
        <v>19</v>
      </c>
      <c r="D6160" s="959" t="e">
        <f>D6157/C6157-1</f>
        <v>#DIV/0!</v>
      </c>
      <c r="E6160" s="959" t="e">
        <f t="shared" si="234"/>
        <v>#DIV/0!</v>
      </c>
      <c r="F6160" s="959">
        <f t="shared" si="234"/>
        <v>3</v>
      </c>
    </row>
    <row r="6161" spans="2:6" ht="13.5" thickBot="1" x14ac:dyDescent="0.25">
      <c r="B6161" s="1247" t="s">
        <v>2471</v>
      </c>
      <c r="C6161" s="1248"/>
      <c r="D6161" s="1248"/>
      <c r="E6161" s="1248"/>
      <c r="F6161" s="1249"/>
    </row>
    <row r="6162" spans="2:6" x14ac:dyDescent="0.2">
      <c r="B6162" s="968"/>
      <c r="C6162" s="836">
        <v>2019</v>
      </c>
      <c r="D6162" s="836">
        <v>2020</v>
      </c>
      <c r="E6162" s="836">
        <v>2021</v>
      </c>
      <c r="F6162" s="836">
        <v>2022</v>
      </c>
    </row>
    <row r="6163" spans="2:6" ht="13.5" thickBot="1" x14ac:dyDescent="0.25">
      <c r="B6163" s="876"/>
      <c r="C6163" s="837" t="s">
        <v>5</v>
      </c>
      <c r="D6163" s="837" t="s">
        <v>6</v>
      </c>
      <c r="E6163" s="837" t="s">
        <v>6</v>
      </c>
      <c r="F6163" s="837" t="s">
        <v>6</v>
      </c>
    </row>
    <row r="6164" spans="2:6" ht="13.5" thickBot="1" x14ac:dyDescent="0.25">
      <c r="B6164" s="843" t="s">
        <v>59</v>
      </c>
      <c r="C6164" s="960"/>
      <c r="D6164" s="960"/>
      <c r="E6164" s="960"/>
      <c r="F6164" s="960"/>
    </row>
    <row r="6165" spans="2:6" ht="13.5" thickBot="1" x14ac:dyDescent="0.25">
      <c r="B6165" s="845" t="s">
        <v>28</v>
      </c>
      <c r="C6165" s="960"/>
      <c r="D6165" s="960"/>
      <c r="E6165" s="960"/>
      <c r="F6165" s="960"/>
    </row>
    <row r="6166" spans="2:6" ht="13.5" thickBot="1" x14ac:dyDescent="0.25">
      <c r="B6166" s="845" t="s">
        <v>60</v>
      </c>
      <c r="C6166" s="960"/>
      <c r="D6166" s="960"/>
      <c r="E6166" s="960"/>
      <c r="F6166" s="960"/>
    </row>
    <row r="6167" spans="2:6" ht="13.5" thickBot="1" x14ac:dyDescent="0.25">
      <c r="B6167" s="845" t="s">
        <v>42</v>
      </c>
      <c r="C6167" s="960"/>
      <c r="D6167" s="960"/>
      <c r="E6167" s="960"/>
      <c r="F6167" s="960"/>
    </row>
    <row r="6168" spans="2:6" ht="13.5" thickBot="1" x14ac:dyDescent="0.25">
      <c r="B6168" s="845" t="s">
        <v>43</v>
      </c>
      <c r="C6168" s="960"/>
      <c r="D6168" s="960"/>
      <c r="E6168" s="960"/>
      <c r="F6168" s="960"/>
    </row>
    <row r="6169" spans="2:6" ht="13.5" thickBot="1" x14ac:dyDescent="0.25">
      <c r="B6169" s="843" t="s">
        <v>61</v>
      </c>
      <c r="C6169" s="960">
        <f>SUM(C6170:C6173)</f>
        <v>0</v>
      </c>
      <c r="D6169" s="960">
        <f>SUM(D6170:D6173)</f>
        <v>0</v>
      </c>
      <c r="E6169" s="960">
        <f>SUM(E6170:E6173)</f>
        <v>5000</v>
      </c>
      <c r="F6169" s="960">
        <f>SUM(F6170:F6173)</f>
        <v>20000</v>
      </c>
    </row>
    <row r="6170" spans="2:6" ht="13.5" thickBot="1" x14ac:dyDescent="0.25">
      <c r="B6170" s="845" t="s">
        <v>28</v>
      </c>
      <c r="C6170" s="960"/>
      <c r="D6170" s="960"/>
      <c r="E6170" s="960"/>
      <c r="F6170" s="960"/>
    </row>
    <row r="6171" spans="2:6" ht="13.5" thickBot="1" x14ac:dyDescent="0.25">
      <c r="B6171" s="845" t="s">
        <v>60</v>
      </c>
      <c r="C6171" s="962"/>
      <c r="D6171" s="957"/>
      <c r="E6171" s="957">
        <v>5000</v>
      </c>
      <c r="F6171" s="957">
        <v>20000</v>
      </c>
    </row>
    <row r="6172" spans="2:6" ht="13.5" thickBot="1" x14ac:dyDescent="0.25">
      <c r="B6172" s="845" t="s">
        <v>42</v>
      </c>
      <c r="C6172" s="962"/>
      <c r="D6172" s="962"/>
      <c r="E6172" s="962"/>
      <c r="F6172" s="962"/>
    </row>
    <row r="6173" spans="2:6" ht="13.5" thickBot="1" x14ac:dyDescent="0.25">
      <c r="B6173" s="845" t="s">
        <v>43</v>
      </c>
      <c r="C6173" s="962"/>
      <c r="D6173" s="962"/>
      <c r="E6173" s="962"/>
      <c r="F6173" s="962"/>
    </row>
    <row r="6174" spans="2:6" ht="13.5" thickBot="1" x14ac:dyDescent="0.25">
      <c r="B6174" s="923" t="s">
        <v>2077</v>
      </c>
      <c r="C6174" s="961">
        <f>C6171+C6164</f>
        <v>0</v>
      </c>
      <c r="D6174" s="961">
        <f>D6171+D6164</f>
        <v>0</v>
      </c>
      <c r="E6174" s="961">
        <f>E6171+E6164</f>
        <v>5000</v>
      </c>
      <c r="F6174" s="961">
        <f>F6171+F6164</f>
        <v>20000</v>
      </c>
    </row>
    <row r="6175" spans="2:6" ht="13.5" thickBot="1" x14ac:dyDescent="0.25">
      <c r="B6175" s="954" t="s">
        <v>978</v>
      </c>
      <c r="C6175" s="1362" t="s">
        <v>2472</v>
      </c>
      <c r="D6175" s="1363"/>
      <c r="E6175" s="1363"/>
      <c r="F6175" s="1364"/>
    </row>
    <row r="6176" spans="2:6" ht="13.5" thickBot="1" x14ac:dyDescent="0.25">
      <c r="B6176" s="835" t="s">
        <v>2078</v>
      </c>
      <c r="C6176" s="1294" t="s">
        <v>2468</v>
      </c>
      <c r="D6176" s="1310"/>
      <c r="E6176" s="1310"/>
      <c r="F6176" s="1295"/>
    </row>
    <row r="6177" spans="2:6" ht="13.5" thickBot="1" x14ac:dyDescent="0.25">
      <c r="B6177" s="828" t="s">
        <v>9</v>
      </c>
      <c r="C6177" s="1365" t="s">
        <v>2468</v>
      </c>
      <c r="D6177" s="1366"/>
      <c r="E6177" s="1366"/>
      <c r="F6177" s="1367"/>
    </row>
    <row r="6178" spans="2:6" ht="13.5" thickBot="1" x14ac:dyDescent="0.25">
      <c r="B6178" s="828" t="s">
        <v>13</v>
      </c>
      <c r="C6178" s="1244" t="s">
        <v>127</v>
      </c>
      <c r="D6178" s="1245"/>
      <c r="E6178" s="1245"/>
      <c r="F6178" s="1246"/>
    </row>
    <row r="6179" spans="2:6" x14ac:dyDescent="0.2">
      <c r="B6179" s="968"/>
      <c r="C6179" s="836">
        <v>2019</v>
      </c>
      <c r="D6179" s="836">
        <v>2020</v>
      </c>
      <c r="E6179" s="836">
        <v>2021</v>
      </c>
      <c r="F6179" s="836">
        <v>2022</v>
      </c>
    </row>
    <row r="6180" spans="2:6" ht="13.5" thickBot="1" x14ac:dyDescent="0.25">
      <c r="B6180" s="876"/>
      <c r="C6180" s="837" t="s">
        <v>5</v>
      </c>
      <c r="D6180" s="837" t="s">
        <v>6</v>
      </c>
      <c r="E6180" s="837" t="s">
        <v>6</v>
      </c>
      <c r="F6180" s="837" t="s">
        <v>6</v>
      </c>
    </row>
    <row r="6181" spans="2:6" ht="13.5" thickBot="1" x14ac:dyDescent="0.25">
      <c r="B6181" s="828" t="s">
        <v>8</v>
      </c>
      <c r="C6181" s="955">
        <v>0</v>
      </c>
      <c r="D6181" s="955">
        <v>0</v>
      </c>
      <c r="E6181" s="955">
        <v>1</v>
      </c>
      <c r="F6181" s="955">
        <v>1</v>
      </c>
    </row>
    <row r="6182" spans="2:6" ht="13.5" thickBot="1" x14ac:dyDescent="0.25">
      <c r="B6182" s="828" t="s">
        <v>14</v>
      </c>
      <c r="C6182" s="957">
        <v>0</v>
      </c>
      <c r="D6182" s="957">
        <v>0</v>
      </c>
      <c r="E6182" s="957">
        <v>1000</v>
      </c>
      <c r="F6182" s="957">
        <v>10000</v>
      </c>
    </row>
    <row r="6183" spans="2:6" ht="13.5" thickBot="1" x14ac:dyDescent="0.25">
      <c r="B6183" s="828" t="s">
        <v>20</v>
      </c>
      <c r="C6183" s="957" t="e">
        <f>C6182/C6181</f>
        <v>#DIV/0!</v>
      </c>
      <c r="D6183" s="957" t="e">
        <f>D6182/D6181</f>
        <v>#DIV/0!</v>
      </c>
      <c r="E6183" s="957">
        <f>E6182/E6181</f>
        <v>1000</v>
      </c>
      <c r="F6183" s="957">
        <f>F6182/F6181</f>
        <v>10000</v>
      </c>
    </row>
    <row r="6184" spans="2:6" ht="13.5" thickBot="1" x14ac:dyDescent="0.25">
      <c r="B6184" s="828" t="s">
        <v>15</v>
      </c>
      <c r="C6184" s="958" t="s">
        <v>19</v>
      </c>
      <c r="D6184" s="959" t="e">
        <f>D6181/C6181-1</f>
        <v>#DIV/0!</v>
      </c>
      <c r="E6184" s="959" t="e">
        <f t="shared" ref="E6184:F6186" si="235">E6181/D6181-1</f>
        <v>#DIV/0!</v>
      </c>
      <c r="F6184" s="959">
        <f t="shared" si="235"/>
        <v>0</v>
      </c>
    </row>
    <row r="6185" spans="2:6" ht="13.5" thickBot="1" x14ac:dyDescent="0.25">
      <c r="B6185" s="828" t="s">
        <v>16</v>
      </c>
      <c r="C6185" s="958" t="s">
        <v>19</v>
      </c>
      <c r="D6185" s="959" t="e">
        <f>D6182/C6182-1</f>
        <v>#DIV/0!</v>
      </c>
      <c r="E6185" s="959" t="e">
        <f t="shared" si="235"/>
        <v>#DIV/0!</v>
      </c>
      <c r="F6185" s="959">
        <f t="shared" si="235"/>
        <v>9</v>
      </c>
    </row>
    <row r="6186" spans="2:6" ht="13.5" thickBot="1" x14ac:dyDescent="0.25">
      <c r="B6186" s="828" t="s">
        <v>17</v>
      </c>
      <c r="C6186" s="958" t="s">
        <v>19</v>
      </c>
      <c r="D6186" s="959" t="e">
        <f>D6183/C6183-1</f>
        <v>#DIV/0!</v>
      </c>
      <c r="E6186" s="959" t="e">
        <f t="shared" si="235"/>
        <v>#DIV/0!</v>
      </c>
      <c r="F6186" s="959">
        <f t="shared" si="235"/>
        <v>9</v>
      </c>
    </row>
    <row r="6187" spans="2:6" ht="13.5" thickBot="1" x14ac:dyDescent="0.25">
      <c r="B6187" s="1247" t="s">
        <v>2473</v>
      </c>
      <c r="C6187" s="1248"/>
      <c r="D6187" s="1248"/>
      <c r="E6187" s="1248"/>
      <c r="F6187" s="1249"/>
    </row>
    <row r="6188" spans="2:6" x14ac:dyDescent="0.2">
      <c r="B6188" s="968"/>
      <c r="C6188" s="836">
        <v>2019</v>
      </c>
      <c r="D6188" s="836">
        <v>2020</v>
      </c>
      <c r="E6188" s="836">
        <v>2021</v>
      </c>
      <c r="F6188" s="836">
        <v>2022</v>
      </c>
    </row>
    <row r="6189" spans="2:6" ht="13.5" thickBot="1" x14ac:dyDescent="0.25">
      <c r="B6189" s="876"/>
      <c r="C6189" s="837" t="s">
        <v>5</v>
      </c>
      <c r="D6189" s="837" t="s">
        <v>6</v>
      </c>
      <c r="E6189" s="837" t="s">
        <v>6</v>
      </c>
      <c r="F6189" s="837" t="s">
        <v>6</v>
      </c>
    </row>
    <row r="6190" spans="2:6" ht="13.5" thickBot="1" x14ac:dyDescent="0.25">
      <c r="B6190" s="843" t="s">
        <v>59</v>
      </c>
      <c r="C6190" s="960"/>
      <c r="D6190" s="960"/>
      <c r="E6190" s="960"/>
      <c r="F6190" s="960"/>
    </row>
    <row r="6191" spans="2:6" ht="13.5" thickBot="1" x14ac:dyDescent="0.25">
      <c r="B6191" s="845" t="s">
        <v>28</v>
      </c>
      <c r="C6191" s="960"/>
      <c r="D6191" s="960"/>
      <c r="E6191" s="960"/>
      <c r="F6191" s="960"/>
    </row>
    <row r="6192" spans="2:6" ht="13.5" thickBot="1" x14ac:dyDescent="0.25">
      <c r="B6192" s="845" t="s">
        <v>60</v>
      </c>
      <c r="C6192" s="960"/>
      <c r="D6192" s="960"/>
      <c r="E6192" s="960"/>
      <c r="F6192" s="960"/>
    </row>
    <row r="6193" spans="2:6" ht="13.5" thickBot="1" x14ac:dyDescent="0.25">
      <c r="B6193" s="845" t="s">
        <v>42</v>
      </c>
      <c r="C6193" s="960"/>
      <c r="D6193" s="960"/>
      <c r="E6193" s="960"/>
      <c r="F6193" s="960"/>
    </row>
    <row r="6194" spans="2:6" ht="13.5" thickBot="1" x14ac:dyDescent="0.25">
      <c r="B6194" s="845" t="s">
        <v>43</v>
      </c>
      <c r="C6194" s="960"/>
      <c r="D6194" s="960"/>
      <c r="E6194" s="960"/>
      <c r="F6194" s="960"/>
    </row>
    <row r="6195" spans="2:6" ht="13.5" thickBot="1" x14ac:dyDescent="0.25">
      <c r="B6195" s="843" t="s">
        <v>61</v>
      </c>
      <c r="C6195" s="960">
        <f>SUM(C6196:C6199)</f>
        <v>0</v>
      </c>
      <c r="D6195" s="960">
        <f>SUM(D6196:D6199)</f>
        <v>0</v>
      </c>
      <c r="E6195" s="960">
        <f>SUM(E6196:E6199)</f>
        <v>1000</v>
      </c>
      <c r="F6195" s="960">
        <f>SUM(F6196:F6199)</f>
        <v>10000</v>
      </c>
    </row>
    <row r="6196" spans="2:6" ht="13.5" thickBot="1" x14ac:dyDescent="0.25">
      <c r="B6196" s="845" t="s">
        <v>28</v>
      </c>
      <c r="C6196" s="960"/>
      <c r="D6196" s="960"/>
      <c r="E6196" s="960"/>
      <c r="F6196" s="960"/>
    </row>
    <row r="6197" spans="2:6" ht="13.5" thickBot="1" x14ac:dyDescent="0.25">
      <c r="B6197" s="845" t="s">
        <v>60</v>
      </c>
      <c r="C6197" s="962"/>
      <c r="D6197" s="957"/>
      <c r="E6197" s="957"/>
      <c r="F6197" s="957"/>
    </row>
    <row r="6198" spans="2:6" ht="13.5" thickBot="1" x14ac:dyDescent="0.25">
      <c r="B6198" s="845" t="s">
        <v>42</v>
      </c>
      <c r="C6198" s="962"/>
      <c r="D6198" s="962"/>
      <c r="E6198" s="962"/>
      <c r="F6198" s="962"/>
    </row>
    <row r="6199" spans="2:6" ht="13.5" thickBot="1" x14ac:dyDescent="0.25">
      <c r="B6199" s="845" t="s">
        <v>43</v>
      </c>
      <c r="C6199" s="962"/>
      <c r="D6199" s="962"/>
      <c r="E6199" s="962">
        <v>1000</v>
      </c>
      <c r="F6199" s="962">
        <v>10000</v>
      </c>
    </row>
    <row r="6200" spans="2:6" ht="13.5" thickBot="1" x14ac:dyDescent="0.25">
      <c r="B6200" s="923" t="s">
        <v>2083</v>
      </c>
      <c r="C6200" s="961">
        <f>C6197+C6190</f>
        <v>0</v>
      </c>
      <c r="D6200" s="962">
        <f>D6190+D6195</f>
        <v>0</v>
      </c>
      <c r="E6200" s="962">
        <f>E6190+E6195</f>
        <v>1000</v>
      </c>
      <c r="F6200" s="962">
        <f>F6190+F6195</f>
        <v>10000</v>
      </c>
    </row>
    <row r="6201" spans="2:6" ht="36" customHeight="1" thickBot="1" x14ac:dyDescent="0.25">
      <c r="B6201" s="954" t="s">
        <v>978</v>
      </c>
      <c r="C6201" s="1346" t="s">
        <v>2474</v>
      </c>
      <c r="D6201" s="1351"/>
      <c r="E6201" s="1351"/>
      <c r="F6201" s="1352"/>
    </row>
    <row r="6202" spans="2:6" ht="13.5" thickBot="1" x14ac:dyDescent="0.25">
      <c r="B6202" s="835" t="s">
        <v>2084</v>
      </c>
      <c r="C6202" s="1250" t="s">
        <v>2475</v>
      </c>
      <c r="D6202" s="1238"/>
      <c r="E6202" s="1238"/>
      <c r="F6202" s="1260"/>
    </row>
    <row r="6203" spans="2:6" ht="13.5" thickBot="1" x14ac:dyDescent="0.25">
      <c r="B6203" s="828" t="s">
        <v>9</v>
      </c>
      <c r="C6203" s="1230" t="s">
        <v>2476</v>
      </c>
      <c r="D6203" s="1231"/>
      <c r="E6203" s="1231"/>
      <c r="F6203" s="1232"/>
    </row>
    <row r="6204" spans="2:6" ht="13.5" thickBot="1" x14ac:dyDescent="0.25">
      <c r="B6204" s="828" t="s">
        <v>13</v>
      </c>
      <c r="C6204" s="1244" t="s">
        <v>67</v>
      </c>
      <c r="D6204" s="1245"/>
      <c r="E6204" s="1245"/>
      <c r="F6204" s="1246"/>
    </row>
    <row r="6205" spans="2:6" x14ac:dyDescent="0.2">
      <c r="B6205" s="968"/>
      <c r="C6205" s="836">
        <v>2019</v>
      </c>
      <c r="D6205" s="836">
        <v>2020</v>
      </c>
      <c r="E6205" s="836">
        <v>2021</v>
      </c>
      <c r="F6205" s="836">
        <v>2022</v>
      </c>
    </row>
    <row r="6206" spans="2:6" ht="13.5" thickBot="1" x14ac:dyDescent="0.25">
      <c r="B6206" s="876"/>
      <c r="C6206" s="837" t="s">
        <v>5</v>
      </c>
      <c r="D6206" s="837" t="s">
        <v>6</v>
      </c>
      <c r="E6206" s="837" t="s">
        <v>6</v>
      </c>
      <c r="F6206" s="837" t="s">
        <v>6</v>
      </c>
    </row>
    <row r="6207" spans="2:6" ht="13.5" thickBot="1" x14ac:dyDescent="0.25">
      <c r="B6207" s="828" t="s">
        <v>8</v>
      </c>
      <c r="C6207" s="955">
        <v>1</v>
      </c>
      <c r="D6207" s="955">
        <v>1</v>
      </c>
      <c r="E6207" s="955">
        <v>1</v>
      </c>
      <c r="F6207" s="955">
        <v>1</v>
      </c>
    </row>
    <row r="6208" spans="2:6" ht="13.5" thickBot="1" x14ac:dyDescent="0.25">
      <c r="B6208" s="828" t="s">
        <v>14</v>
      </c>
      <c r="C6208" s="957">
        <v>50000</v>
      </c>
      <c r="D6208" s="957">
        <v>10000</v>
      </c>
      <c r="E6208" s="957">
        <v>10000</v>
      </c>
      <c r="F6208" s="957">
        <v>50000</v>
      </c>
    </row>
    <row r="6209" spans="2:6" ht="13.5" thickBot="1" x14ac:dyDescent="0.25">
      <c r="B6209" s="828" t="s">
        <v>20</v>
      </c>
      <c r="C6209" s="957">
        <f>C6208/C6207</f>
        <v>50000</v>
      </c>
      <c r="D6209" s="957">
        <f>D6208/D6207</f>
        <v>10000</v>
      </c>
      <c r="E6209" s="957">
        <f>E6208/E6207</f>
        <v>10000</v>
      </c>
      <c r="F6209" s="957">
        <f>F6208/F6207</f>
        <v>50000</v>
      </c>
    </row>
    <row r="6210" spans="2:6" ht="13.5" thickBot="1" x14ac:dyDescent="0.25">
      <c r="B6210" s="828" t="s">
        <v>15</v>
      </c>
      <c r="C6210" s="958" t="s">
        <v>19</v>
      </c>
      <c r="D6210" s="959">
        <f>D6207/C6207-1</f>
        <v>0</v>
      </c>
      <c r="E6210" s="959">
        <f t="shared" ref="E6210:F6212" si="236">E6207/D6207-1</f>
        <v>0</v>
      </c>
      <c r="F6210" s="959">
        <f t="shared" si="236"/>
        <v>0</v>
      </c>
    </row>
    <row r="6211" spans="2:6" ht="13.5" thickBot="1" x14ac:dyDescent="0.25">
      <c r="B6211" s="828" t="s">
        <v>16</v>
      </c>
      <c r="C6211" s="958" t="s">
        <v>19</v>
      </c>
      <c r="D6211" s="959">
        <f>D6208/C6208-1</f>
        <v>-0.8</v>
      </c>
      <c r="E6211" s="959">
        <f t="shared" si="236"/>
        <v>0</v>
      </c>
      <c r="F6211" s="959">
        <f t="shared" si="236"/>
        <v>4</v>
      </c>
    </row>
    <row r="6212" spans="2:6" ht="13.5" thickBot="1" x14ac:dyDescent="0.25">
      <c r="B6212" s="828" t="s">
        <v>17</v>
      </c>
      <c r="C6212" s="958" t="s">
        <v>19</v>
      </c>
      <c r="D6212" s="959">
        <f>D6209/C6209-1</f>
        <v>-0.8</v>
      </c>
      <c r="E6212" s="959">
        <f t="shared" si="236"/>
        <v>0</v>
      </c>
      <c r="F6212" s="959">
        <f t="shared" si="236"/>
        <v>4</v>
      </c>
    </row>
    <row r="6213" spans="2:6" ht="13.5" thickBot="1" x14ac:dyDescent="0.25">
      <c r="B6213" s="1247" t="s">
        <v>2477</v>
      </c>
      <c r="C6213" s="1248"/>
      <c r="D6213" s="1248"/>
      <c r="E6213" s="1248"/>
      <c r="F6213" s="1249"/>
    </row>
    <row r="6214" spans="2:6" x14ac:dyDescent="0.2">
      <c r="B6214" s="968"/>
      <c r="C6214" s="836">
        <v>2019</v>
      </c>
      <c r="D6214" s="836">
        <v>2020</v>
      </c>
      <c r="E6214" s="836">
        <v>2021</v>
      </c>
      <c r="F6214" s="836">
        <v>2022</v>
      </c>
    </row>
    <row r="6215" spans="2:6" ht="13.5" thickBot="1" x14ac:dyDescent="0.25">
      <c r="B6215" s="876"/>
      <c r="C6215" s="837" t="s">
        <v>5</v>
      </c>
      <c r="D6215" s="837" t="s">
        <v>6</v>
      </c>
      <c r="E6215" s="837" t="s">
        <v>6</v>
      </c>
      <c r="F6215" s="837" t="s">
        <v>6</v>
      </c>
    </row>
    <row r="6216" spans="2:6" ht="13.5" thickBot="1" x14ac:dyDescent="0.25">
      <c r="B6216" s="843" t="s">
        <v>59</v>
      </c>
      <c r="C6216" s="970">
        <f>SUM(C6217:C6220)</f>
        <v>50000</v>
      </c>
      <c r="D6216" s="970">
        <f>SUM(D6217:D6220)</f>
        <v>10000</v>
      </c>
      <c r="E6216" s="970">
        <f>SUM(E6217:E6220)</f>
        <v>10000</v>
      </c>
      <c r="F6216" s="970">
        <f>SUM(F6217:F6220)</f>
        <v>50000</v>
      </c>
    </row>
    <row r="6217" spans="2:6" ht="13.5" thickBot="1" x14ac:dyDescent="0.25">
      <c r="B6217" s="845" t="s">
        <v>28</v>
      </c>
      <c r="C6217" s="837"/>
      <c r="D6217" s="837"/>
      <c r="E6217" s="837"/>
      <c r="F6217" s="837"/>
    </row>
    <row r="6218" spans="2:6" ht="13.5" thickBot="1" x14ac:dyDescent="0.25">
      <c r="B6218" s="845" t="s">
        <v>60</v>
      </c>
      <c r="C6218" s="960">
        <v>50000</v>
      </c>
      <c r="D6218" s="960">
        <v>10000</v>
      </c>
      <c r="E6218" s="960">
        <v>10000</v>
      </c>
      <c r="F6218" s="960">
        <v>50000</v>
      </c>
    </row>
    <row r="6219" spans="2:6" ht="13.5" thickBot="1" x14ac:dyDescent="0.25">
      <c r="B6219" s="845" t="s">
        <v>42</v>
      </c>
      <c r="C6219" s="960"/>
      <c r="D6219" s="960"/>
      <c r="E6219" s="960"/>
      <c r="F6219" s="960"/>
    </row>
    <row r="6220" spans="2:6" ht="13.5" thickBot="1" x14ac:dyDescent="0.25">
      <c r="B6220" s="845" t="s">
        <v>43</v>
      </c>
      <c r="C6220" s="960"/>
      <c r="D6220" s="960"/>
      <c r="E6220" s="960"/>
      <c r="F6220" s="960"/>
    </row>
    <row r="6221" spans="2:6" ht="13.5" thickBot="1" x14ac:dyDescent="0.25">
      <c r="B6221" s="843" t="s">
        <v>61</v>
      </c>
      <c r="C6221" s="960"/>
      <c r="D6221" s="960"/>
      <c r="E6221" s="960"/>
      <c r="F6221" s="960"/>
    </row>
    <row r="6222" spans="2:6" ht="13.5" thickBot="1" x14ac:dyDescent="0.25">
      <c r="B6222" s="845" t="s">
        <v>28</v>
      </c>
      <c r="C6222" s="960"/>
      <c r="D6222" s="960"/>
      <c r="E6222" s="960"/>
      <c r="F6222" s="960"/>
    </row>
    <row r="6223" spans="2:6" ht="13.5" thickBot="1" x14ac:dyDescent="0.25">
      <c r="B6223" s="845" t="s">
        <v>60</v>
      </c>
      <c r="C6223" s="960"/>
      <c r="D6223" s="960"/>
      <c r="E6223" s="960"/>
      <c r="F6223" s="960"/>
    </row>
    <row r="6224" spans="2:6" ht="13.5" thickBot="1" x14ac:dyDescent="0.25">
      <c r="B6224" s="845" t="s">
        <v>42</v>
      </c>
      <c r="C6224" s="960"/>
      <c r="D6224" s="960"/>
      <c r="E6224" s="960"/>
      <c r="F6224" s="960"/>
    </row>
    <row r="6225" spans="2:6" ht="13.5" thickBot="1" x14ac:dyDescent="0.25">
      <c r="B6225" s="845" t="s">
        <v>43</v>
      </c>
      <c r="C6225" s="962"/>
      <c r="D6225" s="962"/>
      <c r="E6225" s="962"/>
      <c r="F6225" s="962"/>
    </row>
    <row r="6226" spans="2:6" ht="13.5" thickBot="1" x14ac:dyDescent="0.25">
      <c r="B6226" s="923" t="s">
        <v>2089</v>
      </c>
      <c r="C6226" s="961">
        <f>C6225+C6218</f>
        <v>50000</v>
      </c>
      <c r="D6226" s="962">
        <f>D6225+D6218</f>
        <v>10000</v>
      </c>
      <c r="E6226" s="962">
        <f>E6225+E6218</f>
        <v>10000</v>
      </c>
      <c r="F6226" s="962">
        <f>F6225+F6218</f>
        <v>50000</v>
      </c>
    </row>
    <row r="6227" spans="2:6" ht="13.5" thickBot="1" x14ac:dyDescent="0.25">
      <c r="B6227" s="954" t="s">
        <v>978</v>
      </c>
      <c r="C6227" s="1346" t="s">
        <v>2478</v>
      </c>
      <c r="D6227" s="1351"/>
      <c r="E6227" s="1351"/>
      <c r="F6227" s="1352"/>
    </row>
    <row r="6228" spans="2:6" ht="13.5" thickBot="1" x14ac:dyDescent="0.25">
      <c r="B6228" s="835" t="s">
        <v>2090</v>
      </c>
      <c r="C6228" s="1250" t="s">
        <v>2475</v>
      </c>
      <c r="D6228" s="1238"/>
      <c r="E6228" s="1238"/>
      <c r="F6228" s="1260"/>
    </row>
    <row r="6229" spans="2:6" ht="27" customHeight="1" thickBot="1" x14ac:dyDescent="0.25">
      <c r="B6229" s="828" t="s">
        <v>9</v>
      </c>
      <c r="C6229" s="1230" t="s">
        <v>2476</v>
      </c>
      <c r="D6229" s="1231"/>
      <c r="E6229" s="1231"/>
      <c r="F6229" s="1232"/>
    </row>
    <row r="6230" spans="2:6" ht="13.5" thickBot="1" x14ac:dyDescent="0.25">
      <c r="B6230" s="828" t="s">
        <v>13</v>
      </c>
      <c r="C6230" s="1244" t="s">
        <v>67</v>
      </c>
      <c r="D6230" s="1245"/>
      <c r="E6230" s="1245"/>
      <c r="F6230" s="1246"/>
    </row>
    <row r="6231" spans="2:6" x14ac:dyDescent="0.2">
      <c r="B6231" s="968"/>
      <c r="C6231" s="836">
        <v>2019</v>
      </c>
      <c r="D6231" s="836">
        <v>2020</v>
      </c>
      <c r="E6231" s="836">
        <v>2021</v>
      </c>
      <c r="F6231" s="836">
        <v>2022</v>
      </c>
    </row>
    <row r="6232" spans="2:6" ht="13.5" thickBot="1" x14ac:dyDescent="0.25">
      <c r="B6232" s="876"/>
      <c r="C6232" s="837" t="s">
        <v>5</v>
      </c>
      <c r="D6232" s="837" t="s">
        <v>6</v>
      </c>
      <c r="E6232" s="837" t="s">
        <v>6</v>
      </c>
      <c r="F6232" s="837" t="s">
        <v>6</v>
      </c>
    </row>
    <row r="6233" spans="2:6" ht="13.5" thickBot="1" x14ac:dyDescent="0.25">
      <c r="B6233" s="828" t="s">
        <v>8</v>
      </c>
      <c r="C6233" s="955">
        <v>1</v>
      </c>
      <c r="D6233" s="955">
        <v>1</v>
      </c>
      <c r="E6233" s="955">
        <v>0</v>
      </c>
      <c r="F6233" s="955">
        <v>0</v>
      </c>
    </row>
    <row r="6234" spans="2:6" ht="13.5" thickBot="1" x14ac:dyDescent="0.25">
      <c r="B6234" s="828" t="s">
        <v>14</v>
      </c>
      <c r="C6234" s="957">
        <v>20000</v>
      </c>
      <c r="D6234" s="957">
        <v>250000</v>
      </c>
      <c r="E6234" s="957"/>
      <c r="F6234" s="957"/>
    </row>
    <row r="6235" spans="2:6" ht="13.5" thickBot="1" x14ac:dyDescent="0.25">
      <c r="B6235" s="828" t="s">
        <v>20</v>
      </c>
      <c r="C6235" s="957">
        <f>C6234/C6233</f>
        <v>20000</v>
      </c>
      <c r="D6235" s="957">
        <f>D6234/D6233</f>
        <v>250000</v>
      </c>
      <c r="E6235" s="957" t="e">
        <f>E6234/E6233</f>
        <v>#DIV/0!</v>
      </c>
      <c r="F6235" s="957" t="e">
        <f>F6234/F6233</f>
        <v>#DIV/0!</v>
      </c>
    </row>
    <row r="6236" spans="2:6" ht="13.5" thickBot="1" x14ac:dyDescent="0.25">
      <c r="B6236" s="828" t="s">
        <v>15</v>
      </c>
      <c r="C6236" s="958" t="s">
        <v>19</v>
      </c>
      <c r="D6236" s="959">
        <f>D6233/C6233-1</f>
        <v>0</v>
      </c>
      <c r="E6236" s="959">
        <f t="shared" ref="E6236:F6238" si="237">E6233/D6233-1</f>
        <v>-1</v>
      </c>
      <c r="F6236" s="959" t="e">
        <f t="shared" si="237"/>
        <v>#DIV/0!</v>
      </c>
    </row>
    <row r="6237" spans="2:6" ht="13.5" thickBot="1" x14ac:dyDescent="0.25">
      <c r="B6237" s="828" t="s">
        <v>16</v>
      </c>
      <c r="C6237" s="958" t="s">
        <v>19</v>
      </c>
      <c r="D6237" s="959">
        <f>D6234/C6234-1</f>
        <v>11.5</v>
      </c>
      <c r="E6237" s="959">
        <f t="shared" si="237"/>
        <v>-1</v>
      </c>
      <c r="F6237" s="959" t="e">
        <f t="shared" si="237"/>
        <v>#DIV/0!</v>
      </c>
    </row>
    <row r="6238" spans="2:6" ht="13.5" thickBot="1" x14ac:dyDescent="0.25">
      <c r="B6238" s="828" t="s">
        <v>17</v>
      </c>
      <c r="C6238" s="958" t="s">
        <v>19</v>
      </c>
      <c r="D6238" s="959">
        <f>D6235/C6235-1</f>
        <v>11.5</v>
      </c>
      <c r="E6238" s="959" t="e">
        <f t="shared" si="237"/>
        <v>#DIV/0!</v>
      </c>
      <c r="F6238" s="959" t="e">
        <f t="shared" si="237"/>
        <v>#DIV/0!</v>
      </c>
    </row>
    <row r="6239" spans="2:6" ht="13.5" thickBot="1" x14ac:dyDescent="0.25">
      <c r="B6239" s="1247" t="s">
        <v>2479</v>
      </c>
      <c r="C6239" s="1248"/>
      <c r="D6239" s="1248"/>
      <c r="E6239" s="1248"/>
      <c r="F6239" s="1249"/>
    </row>
    <row r="6240" spans="2:6" x14ac:dyDescent="0.2">
      <c r="B6240" s="968"/>
      <c r="C6240" s="836">
        <v>2019</v>
      </c>
      <c r="D6240" s="836">
        <v>2020</v>
      </c>
      <c r="E6240" s="836">
        <v>2021</v>
      </c>
      <c r="F6240" s="836">
        <v>2022</v>
      </c>
    </row>
    <row r="6241" spans="2:6" ht="13.5" thickBot="1" x14ac:dyDescent="0.25">
      <c r="B6241" s="876"/>
      <c r="C6241" s="837" t="s">
        <v>5</v>
      </c>
      <c r="D6241" s="837" t="s">
        <v>6</v>
      </c>
      <c r="E6241" s="837" t="s">
        <v>6</v>
      </c>
      <c r="F6241" s="837" t="s">
        <v>6</v>
      </c>
    </row>
    <row r="6242" spans="2:6" ht="13.5" thickBot="1" x14ac:dyDescent="0.25">
      <c r="B6242" s="843" t="s">
        <v>59</v>
      </c>
      <c r="C6242" s="970">
        <f>SUM(C6243:C6246)</f>
        <v>20000</v>
      </c>
      <c r="D6242" s="970">
        <f>SUM(D6243:D6246)</f>
        <v>250000</v>
      </c>
      <c r="E6242" s="970">
        <f>SUM(E6243:E6246)</f>
        <v>0</v>
      </c>
      <c r="F6242" s="970">
        <f>SUM(F6243:F6246)</f>
        <v>0</v>
      </c>
    </row>
    <row r="6243" spans="2:6" ht="13.5" thickBot="1" x14ac:dyDescent="0.25">
      <c r="B6243" s="845" t="s">
        <v>28</v>
      </c>
      <c r="C6243" s="837"/>
      <c r="D6243" s="837"/>
      <c r="E6243" s="837"/>
      <c r="F6243" s="837"/>
    </row>
    <row r="6244" spans="2:6" ht="13.5" thickBot="1" x14ac:dyDescent="0.25">
      <c r="B6244" s="845" t="s">
        <v>60</v>
      </c>
      <c r="C6244" s="960">
        <v>20000</v>
      </c>
      <c r="D6244" s="960">
        <v>250000</v>
      </c>
      <c r="E6244" s="960"/>
      <c r="F6244" s="960"/>
    </row>
    <row r="6245" spans="2:6" ht="13.5" thickBot="1" x14ac:dyDescent="0.25">
      <c r="B6245" s="845" t="s">
        <v>42</v>
      </c>
      <c r="C6245" s="960"/>
      <c r="D6245" s="960"/>
      <c r="E6245" s="960"/>
      <c r="F6245" s="960"/>
    </row>
    <row r="6246" spans="2:6" ht="13.5" thickBot="1" x14ac:dyDescent="0.25">
      <c r="B6246" s="845" t="s">
        <v>43</v>
      </c>
      <c r="C6246" s="960"/>
      <c r="D6246" s="960"/>
      <c r="E6246" s="960"/>
      <c r="F6246" s="960"/>
    </row>
    <row r="6247" spans="2:6" ht="13.5" thickBot="1" x14ac:dyDescent="0.25">
      <c r="B6247" s="843" t="s">
        <v>61</v>
      </c>
      <c r="C6247" s="960"/>
      <c r="D6247" s="960"/>
      <c r="E6247" s="960"/>
      <c r="F6247" s="960"/>
    </row>
    <row r="6248" spans="2:6" ht="13.5" thickBot="1" x14ac:dyDescent="0.25">
      <c r="B6248" s="845" t="s">
        <v>28</v>
      </c>
      <c r="C6248" s="960"/>
      <c r="D6248" s="960"/>
      <c r="E6248" s="960"/>
      <c r="F6248" s="960"/>
    </row>
    <row r="6249" spans="2:6" ht="13.5" thickBot="1" x14ac:dyDescent="0.25">
      <c r="B6249" s="845" t="s">
        <v>60</v>
      </c>
      <c r="C6249" s="960"/>
      <c r="D6249" s="960"/>
      <c r="E6249" s="960"/>
      <c r="F6249" s="960"/>
    </row>
    <row r="6250" spans="2:6" ht="13.5" thickBot="1" x14ac:dyDescent="0.25">
      <c r="B6250" s="845" t="s">
        <v>42</v>
      </c>
      <c r="C6250" s="960"/>
      <c r="D6250" s="960"/>
      <c r="E6250" s="960"/>
      <c r="F6250" s="960"/>
    </row>
    <row r="6251" spans="2:6" ht="13.5" thickBot="1" x14ac:dyDescent="0.25">
      <c r="B6251" s="845" t="s">
        <v>43</v>
      </c>
      <c r="C6251" s="962"/>
      <c r="D6251" s="962"/>
      <c r="E6251" s="962"/>
      <c r="F6251" s="962"/>
    </row>
    <row r="6252" spans="2:6" ht="13.5" thickBot="1" x14ac:dyDescent="0.25">
      <c r="B6252" s="923" t="s">
        <v>2095</v>
      </c>
      <c r="C6252" s="961">
        <f>C6251+C6244</f>
        <v>20000</v>
      </c>
      <c r="D6252" s="962">
        <f>D6251+D6244</f>
        <v>250000</v>
      </c>
      <c r="E6252" s="962">
        <f>E6251+E6244</f>
        <v>0</v>
      </c>
      <c r="F6252" s="962">
        <f>F6251+F6244</f>
        <v>0</v>
      </c>
    </row>
    <row r="6253" spans="2:6" ht="45" customHeight="1" thickBot="1" x14ac:dyDescent="0.25">
      <c r="B6253" s="954" t="s">
        <v>978</v>
      </c>
      <c r="C6253" s="1346" t="s">
        <v>2480</v>
      </c>
      <c r="D6253" s="1351"/>
      <c r="E6253" s="1351"/>
      <c r="F6253" s="1352"/>
    </row>
    <row r="6254" spans="2:6" ht="13.5" thickBot="1" x14ac:dyDescent="0.25">
      <c r="B6254" s="835" t="s">
        <v>2096</v>
      </c>
      <c r="C6254" s="1250" t="s">
        <v>2475</v>
      </c>
      <c r="D6254" s="1238"/>
      <c r="E6254" s="1238"/>
      <c r="F6254" s="1260"/>
    </row>
    <row r="6255" spans="2:6" ht="25.5" customHeight="1" thickBot="1" x14ac:dyDescent="0.25">
      <c r="B6255" s="828" t="s">
        <v>9</v>
      </c>
      <c r="C6255" s="1230" t="s">
        <v>2476</v>
      </c>
      <c r="D6255" s="1231"/>
      <c r="E6255" s="1231"/>
      <c r="F6255" s="1232"/>
    </row>
    <row r="6256" spans="2:6" ht="20.25" customHeight="1" thickBot="1" x14ac:dyDescent="0.25">
      <c r="B6256" s="828" t="s">
        <v>13</v>
      </c>
      <c r="C6256" s="1244" t="s">
        <v>67</v>
      </c>
      <c r="D6256" s="1245"/>
      <c r="E6256" s="1245"/>
      <c r="F6256" s="1246"/>
    </row>
    <row r="6257" spans="2:6" x14ac:dyDescent="0.2">
      <c r="B6257" s="968"/>
      <c r="C6257" s="836">
        <v>2019</v>
      </c>
      <c r="D6257" s="836">
        <v>2020</v>
      </c>
      <c r="E6257" s="836">
        <v>2021</v>
      </c>
      <c r="F6257" s="836">
        <v>2022</v>
      </c>
    </row>
    <row r="6258" spans="2:6" ht="13.5" thickBot="1" x14ac:dyDescent="0.25">
      <c r="B6258" s="876"/>
      <c r="C6258" s="837" t="s">
        <v>5</v>
      </c>
      <c r="D6258" s="837" t="s">
        <v>6</v>
      </c>
      <c r="E6258" s="837" t="s">
        <v>6</v>
      </c>
      <c r="F6258" s="837" t="s">
        <v>6</v>
      </c>
    </row>
    <row r="6259" spans="2:6" ht="13.5" thickBot="1" x14ac:dyDescent="0.25">
      <c r="B6259" s="828" t="s">
        <v>8</v>
      </c>
      <c r="C6259" s="955"/>
      <c r="D6259" s="955">
        <v>1</v>
      </c>
      <c r="E6259" s="955">
        <v>0</v>
      </c>
      <c r="F6259" s="955">
        <v>0</v>
      </c>
    </row>
    <row r="6260" spans="2:6" ht="13.5" thickBot="1" x14ac:dyDescent="0.25">
      <c r="B6260" s="828" t="s">
        <v>14</v>
      </c>
      <c r="C6260" s="957"/>
      <c r="D6260" s="957">
        <v>7000</v>
      </c>
      <c r="E6260" s="957">
        <v>0</v>
      </c>
      <c r="F6260" s="957">
        <v>0</v>
      </c>
    </row>
    <row r="6261" spans="2:6" ht="13.5" thickBot="1" x14ac:dyDescent="0.25">
      <c r="B6261" s="828" t="s">
        <v>20</v>
      </c>
      <c r="C6261" s="957"/>
      <c r="D6261" s="957">
        <f>D6260/D6259</f>
        <v>7000</v>
      </c>
      <c r="E6261" s="957" t="e">
        <f>E6260/E6259</f>
        <v>#DIV/0!</v>
      </c>
      <c r="F6261" s="957" t="e">
        <f>F6260/F6259</f>
        <v>#DIV/0!</v>
      </c>
    </row>
    <row r="6262" spans="2:6" ht="13.5" thickBot="1" x14ac:dyDescent="0.25">
      <c r="B6262" s="828" t="s">
        <v>15</v>
      </c>
      <c r="C6262" s="958" t="s">
        <v>19</v>
      </c>
      <c r="D6262" s="959" t="e">
        <f>D6259/C6259-1</f>
        <v>#DIV/0!</v>
      </c>
      <c r="E6262" s="959">
        <f t="shared" ref="E6262:F6264" si="238">E6259/D6259-1</f>
        <v>-1</v>
      </c>
      <c r="F6262" s="959" t="e">
        <f t="shared" si="238"/>
        <v>#DIV/0!</v>
      </c>
    </row>
    <row r="6263" spans="2:6" ht="13.5" thickBot="1" x14ac:dyDescent="0.25">
      <c r="B6263" s="828" t="s">
        <v>16</v>
      </c>
      <c r="C6263" s="958" t="s">
        <v>19</v>
      </c>
      <c r="D6263" s="959" t="e">
        <f>D6260/C6260-1</f>
        <v>#DIV/0!</v>
      </c>
      <c r="E6263" s="959">
        <f t="shared" si="238"/>
        <v>-1</v>
      </c>
      <c r="F6263" s="959" t="e">
        <f t="shared" si="238"/>
        <v>#DIV/0!</v>
      </c>
    </row>
    <row r="6264" spans="2:6" ht="13.5" thickBot="1" x14ac:dyDescent="0.25">
      <c r="B6264" s="828" t="s">
        <v>17</v>
      </c>
      <c r="C6264" s="958" t="s">
        <v>19</v>
      </c>
      <c r="D6264" s="959" t="e">
        <f>D6261/C6261-1</f>
        <v>#DIV/0!</v>
      </c>
      <c r="E6264" s="959" t="e">
        <f t="shared" si="238"/>
        <v>#DIV/0!</v>
      </c>
      <c r="F6264" s="959" t="e">
        <f t="shared" si="238"/>
        <v>#DIV/0!</v>
      </c>
    </row>
    <row r="6265" spans="2:6" ht="13.5" thickBot="1" x14ac:dyDescent="0.25">
      <c r="B6265" s="1247" t="s">
        <v>2481</v>
      </c>
      <c r="C6265" s="1248"/>
      <c r="D6265" s="1248"/>
      <c r="E6265" s="1248"/>
      <c r="F6265" s="1249"/>
    </row>
    <row r="6266" spans="2:6" x14ac:dyDescent="0.2">
      <c r="B6266" s="968"/>
      <c r="C6266" s="836">
        <v>2019</v>
      </c>
      <c r="D6266" s="836">
        <v>2020</v>
      </c>
      <c r="E6266" s="836">
        <v>2021</v>
      </c>
      <c r="F6266" s="836">
        <v>2022</v>
      </c>
    </row>
    <row r="6267" spans="2:6" ht="13.5" thickBot="1" x14ac:dyDescent="0.25">
      <c r="B6267" s="876"/>
      <c r="C6267" s="837" t="s">
        <v>5</v>
      </c>
      <c r="D6267" s="837" t="s">
        <v>6</v>
      </c>
      <c r="E6267" s="837" t="s">
        <v>6</v>
      </c>
      <c r="F6267" s="837" t="s">
        <v>6</v>
      </c>
    </row>
    <row r="6268" spans="2:6" ht="13.5" thickBot="1" x14ac:dyDescent="0.25">
      <c r="B6268" s="843" t="s">
        <v>59</v>
      </c>
      <c r="C6268" s="970">
        <f>SUM(C6269:C6272)</f>
        <v>0</v>
      </c>
      <c r="D6268" s="970">
        <f>SUM(D6269:D6272)</f>
        <v>0</v>
      </c>
      <c r="E6268" s="970">
        <f>SUM(E6269:E6272)</f>
        <v>0</v>
      </c>
      <c r="F6268" s="970">
        <f>SUM(F6269:F6272)</f>
        <v>0</v>
      </c>
    </row>
    <row r="6269" spans="2:6" ht="13.5" thickBot="1" x14ac:dyDescent="0.25">
      <c r="B6269" s="845" t="s">
        <v>28</v>
      </c>
      <c r="C6269" s="837"/>
      <c r="D6269" s="837"/>
      <c r="E6269" s="837"/>
      <c r="F6269" s="837"/>
    </row>
    <row r="6270" spans="2:6" ht="13.5" thickBot="1" x14ac:dyDescent="0.25">
      <c r="B6270" s="845" t="s">
        <v>60</v>
      </c>
      <c r="C6270" s="960"/>
      <c r="D6270" s="960"/>
      <c r="E6270" s="960"/>
      <c r="F6270" s="960"/>
    </row>
    <row r="6271" spans="2:6" ht="13.5" thickBot="1" x14ac:dyDescent="0.25">
      <c r="B6271" s="845" t="s">
        <v>42</v>
      </c>
      <c r="C6271" s="960"/>
      <c r="D6271" s="960"/>
      <c r="E6271" s="960"/>
      <c r="F6271" s="960"/>
    </row>
    <row r="6272" spans="2:6" ht="13.5" thickBot="1" x14ac:dyDescent="0.25">
      <c r="B6272" s="845" t="s">
        <v>43</v>
      </c>
      <c r="C6272" s="964"/>
      <c r="D6272" s="964"/>
      <c r="E6272" s="964"/>
      <c r="F6272" s="964"/>
    </row>
    <row r="6273" spans="2:6" ht="13.5" thickBot="1" x14ac:dyDescent="0.25">
      <c r="B6273" s="843" t="s">
        <v>61</v>
      </c>
      <c r="C6273" s="960"/>
      <c r="D6273" s="960"/>
      <c r="E6273" s="960"/>
      <c r="F6273" s="960"/>
    </row>
    <row r="6274" spans="2:6" ht="13.5" thickBot="1" x14ac:dyDescent="0.25">
      <c r="B6274" s="845" t="s">
        <v>28</v>
      </c>
      <c r="C6274" s="960"/>
      <c r="D6274" s="960"/>
      <c r="E6274" s="960"/>
      <c r="F6274" s="960"/>
    </row>
    <row r="6275" spans="2:6" ht="13.5" thickBot="1" x14ac:dyDescent="0.25">
      <c r="B6275" s="845" t="s">
        <v>60</v>
      </c>
      <c r="C6275" s="960"/>
      <c r="D6275" s="960"/>
      <c r="E6275" s="960"/>
      <c r="F6275" s="960"/>
    </row>
    <row r="6276" spans="2:6" ht="13.5" thickBot="1" x14ac:dyDescent="0.25">
      <c r="B6276" s="845" t="s">
        <v>42</v>
      </c>
      <c r="C6276" s="960"/>
      <c r="D6276" s="960"/>
      <c r="E6276" s="960"/>
      <c r="F6276" s="960"/>
    </row>
    <row r="6277" spans="2:6" ht="13.5" thickBot="1" x14ac:dyDescent="0.25">
      <c r="B6277" s="845" t="s">
        <v>43</v>
      </c>
      <c r="C6277" s="962"/>
      <c r="D6277" s="962">
        <v>7000</v>
      </c>
      <c r="E6277" s="962"/>
      <c r="F6277" s="962"/>
    </row>
    <row r="6278" spans="2:6" ht="13.5" thickBot="1" x14ac:dyDescent="0.25">
      <c r="B6278" s="923" t="s">
        <v>2100</v>
      </c>
      <c r="C6278" s="961">
        <f>C6277+C6270</f>
        <v>0</v>
      </c>
      <c r="D6278" s="962">
        <f>D6277+D6270</f>
        <v>7000</v>
      </c>
      <c r="E6278" s="962">
        <f>E6277+E6270</f>
        <v>0</v>
      </c>
      <c r="F6278" s="962">
        <f>F6277+F6270</f>
        <v>0</v>
      </c>
    </row>
    <row r="6279" spans="2:6" ht="13.5" thickBot="1" x14ac:dyDescent="0.25">
      <c r="B6279" s="954" t="s">
        <v>978</v>
      </c>
      <c r="C6279" s="1346" t="s">
        <v>2482</v>
      </c>
      <c r="D6279" s="1351"/>
      <c r="E6279" s="1351"/>
      <c r="F6279" s="1352"/>
    </row>
    <row r="6280" spans="2:6" ht="13.5" thickBot="1" x14ac:dyDescent="0.25">
      <c r="B6280" s="835" t="s">
        <v>2101</v>
      </c>
      <c r="C6280" s="1250" t="s">
        <v>2483</v>
      </c>
      <c r="D6280" s="1238"/>
      <c r="E6280" s="1238"/>
      <c r="F6280" s="1260"/>
    </row>
    <row r="6281" spans="2:6" ht="13.5" thickBot="1" x14ac:dyDescent="0.25">
      <c r="B6281" s="828" t="s">
        <v>9</v>
      </c>
      <c r="C6281" s="1230" t="s">
        <v>2483</v>
      </c>
      <c r="D6281" s="1231"/>
      <c r="E6281" s="1231"/>
      <c r="F6281" s="1232"/>
    </row>
    <row r="6282" spans="2:6" ht="13.5" thickBot="1" x14ac:dyDescent="0.25">
      <c r="B6282" s="828" t="s">
        <v>13</v>
      </c>
      <c r="C6282" s="1244" t="s">
        <v>67</v>
      </c>
      <c r="D6282" s="1245"/>
      <c r="E6282" s="1245"/>
      <c r="F6282" s="1246"/>
    </row>
    <row r="6283" spans="2:6" x14ac:dyDescent="0.2">
      <c r="B6283" s="968"/>
      <c r="C6283" s="836">
        <v>2019</v>
      </c>
      <c r="D6283" s="836">
        <v>2020</v>
      </c>
      <c r="E6283" s="836">
        <v>2021</v>
      </c>
      <c r="F6283" s="836">
        <v>2022</v>
      </c>
    </row>
    <row r="6284" spans="2:6" ht="13.5" thickBot="1" x14ac:dyDescent="0.25">
      <c r="B6284" s="876"/>
      <c r="C6284" s="837" t="s">
        <v>5</v>
      </c>
      <c r="D6284" s="837" t="s">
        <v>6</v>
      </c>
      <c r="E6284" s="837" t="s">
        <v>6</v>
      </c>
      <c r="F6284" s="837" t="s">
        <v>6</v>
      </c>
    </row>
    <row r="6285" spans="2:6" ht="13.5" thickBot="1" x14ac:dyDescent="0.25">
      <c r="B6285" s="828" t="s">
        <v>8</v>
      </c>
      <c r="C6285" s="955">
        <v>1</v>
      </c>
      <c r="D6285" s="955">
        <v>0</v>
      </c>
      <c r="E6285" s="955">
        <v>0</v>
      </c>
      <c r="F6285" s="955">
        <v>0</v>
      </c>
    </row>
    <row r="6286" spans="2:6" ht="13.5" thickBot="1" x14ac:dyDescent="0.25">
      <c r="B6286" s="828" t="s">
        <v>14</v>
      </c>
      <c r="C6286" s="957">
        <v>11000</v>
      </c>
      <c r="D6286" s="957">
        <v>0</v>
      </c>
      <c r="E6286" s="957">
        <v>0</v>
      </c>
      <c r="F6286" s="957">
        <v>0</v>
      </c>
    </row>
    <row r="6287" spans="2:6" ht="13.5" thickBot="1" x14ac:dyDescent="0.25">
      <c r="B6287" s="828" t="s">
        <v>20</v>
      </c>
      <c r="C6287" s="957">
        <f>C6286/C6285</f>
        <v>11000</v>
      </c>
      <c r="D6287" s="957" t="e">
        <f>D6286/D6285</f>
        <v>#DIV/0!</v>
      </c>
      <c r="E6287" s="957" t="e">
        <f>E6286/E6285</f>
        <v>#DIV/0!</v>
      </c>
      <c r="F6287" s="957" t="e">
        <f>F6286/F6285</f>
        <v>#DIV/0!</v>
      </c>
    </row>
    <row r="6288" spans="2:6" ht="13.5" thickBot="1" x14ac:dyDescent="0.25">
      <c r="B6288" s="828" t="s">
        <v>15</v>
      </c>
      <c r="C6288" s="958" t="s">
        <v>19</v>
      </c>
      <c r="D6288" s="959">
        <f>D6285/C6285-1</f>
        <v>-1</v>
      </c>
      <c r="E6288" s="959" t="e">
        <f t="shared" ref="E6288:F6290" si="239">E6285/D6285-1</f>
        <v>#DIV/0!</v>
      </c>
      <c r="F6288" s="959" t="e">
        <f t="shared" si="239"/>
        <v>#DIV/0!</v>
      </c>
    </row>
    <row r="6289" spans="2:6" ht="13.5" thickBot="1" x14ac:dyDescent="0.25">
      <c r="B6289" s="828" t="s">
        <v>16</v>
      </c>
      <c r="C6289" s="958" t="s">
        <v>19</v>
      </c>
      <c r="D6289" s="959">
        <f>D6286/C6286-1</f>
        <v>-1</v>
      </c>
      <c r="E6289" s="959" t="e">
        <f t="shared" si="239"/>
        <v>#DIV/0!</v>
      </c>
      <c r="F6289" s="959" t="e">
        <f t="shared" si="239"/>
        <v>#DIV/0!</v>
      </c>
    </row>
    <row r="6290" spans="2:6" ht="13.5" thickBot="1" x14ac:dyDescent="0.25">
      <c r="B6290" s="828" t="s">
        <v>17</v>
      </c>
      <c r="C6290" s="958" t="s">
        <v>19</v>
      </c>
      <c r="D6290" s="959" t="e">
        <f>D6287/C6287-1</f>
        <v>#DIV/0!</v>
      </c>
      <c r="E6290" s="959" t="e">
        <f t="shared" si="239"/>
        <v>#DIV/0!</v>
      </c>
      <c r="F6290" s="959" t="e">
        <f t="shared" si="239"/>
        <v>#DIV/0!</v>
      </c>
    </row>
    <row r="6291" spans="2:6" ht="13.5" thickBot="1" x14ac:dyDescent="0.25">
      <c r="B6291" s="1247" t="s">
        <v>2104</v>
      </c>
      <c r="C6291" s="1248"/>
      <c r="D6291" s="1248"/>
      <c r="E6291" s="1248"/>
      <c r="F6291" s="1249"/>
    </row>
    <row r="6292" spans="2:6" x14ac:dyDescent="0.2">
      <c r="B6292" s="968"/>
      <c r="C6292" s="836">
        <v>2019</v>
      </c>
      <c r="D6292" s="836">
        <v>2020</v>
      </c>
      <c r="E6292" s="836">
        <v>2021</v>
      </c>
      <c r="F6292" s="836">
        <v>2022</v>
      </c>
    </row>
    <row r="6293" spans="2:6" ht="13.5" thickBot="1" x14ac:dyDescent="0.25">
      <c r="B6293" s="876"/>
      <c r="C6293" s="837" t="s">
        <v>5</v>
      </c>
      <c r="D6293" s="837" t="s">
        <v>6</v>
      </c>
      <c r="E6293" s="837" t="s">
        <v>6</v>
      </c>
      <c r="F6293" s="837" t="s">
        <v>6</v>
      </c>
    </row>
    <row r="6294" spans="2:6" ht="13.5" thickBot="1" x14ac:dyDescent="0.25">
      <c r="B6294" s="843" t="s">
        <v>59</v>
      </c>
      <c r="C6294" s="960"/>
      <c r="D6294" s="960"/>
      <c r="E6294" s="960"/>
      <c r="F6294" s="960"/>
    </row>
    <row r="6295" spans="2:6" ht="13.5" thickBot="1" x14ac:dyDescent="0.25">
      <c r="B6295" s="845" t="s">
        <v>28</v>
      </c>
      <c r="C6295" s="960"/>
      <c r="D6295" s="960"/>
      <c r="E6295" s="960"/>
      <c r="F6295" s="960"/>
    </row>
    <row r="6296" spans="2:6" ht="13.5" thickBot="1" x14ac:dyDescent="0.25">
      <c r="B6296" s="845" t="s">
        <v>60</v>
      </c>
      <c r="C6296" s="960"/>
      <c r="D6296" s="960"/>
      <c r="E6296" s="960"/>
      <c r="F6296" s="960"/>
    </row>
    <row r="6297" spans="2:6" ht="13.5" thickBot="1" x14ac:dyDescent="0.25">
      <c r="B6297" s="845" t="s">
        <v>42</v>
      </c>
      <c r="C6297" s="960"/>
      <c r="D6297" s="960"/>
      <c r="E6297" s="960"/>
      <c r="F6297" s="960"/>
    </row>
    <row r="6298" spans="2:6" ht="13.5" thickBot="1" x14ac:dyDescent="0.25">
      <c r="B6298" s="845" t="s">
        <v>43</v>
      </c>
      <c r="C6298" s="960"/>
      <c r="D6298" s="960"/>
      <c r="E6298" s="960"/>
      <c r="F6298" s="960"/>
    </row>
    <row r="6299" spans="2:6" ht="13.5" thickBot="1" x14ac:dyDescent="0.25">
      <c r="B6299" s="843" t="s">
        <v>61</v>
      </c>
      <c r="C6299" s="960">
        <f>SUM(C6300:C6303)</f>
        <v>11000</v>
      </c>
      <c r="D6299" s="960">
        <f>SUM(D6300:D6303)</f>
        <v>0</v>
      </c>
      <c r="E6299" s="960">
        <f>SUM(E6300:E6303)</f>
        <v>0</v>
      </c>
      <c r="F6299" s="960">
        <f>SUM(F6300:F6303)</f>
        <v>0</v>
      </c>
    </row>
    <row r="6300" spans="2:6" ht="13.5" thickBot="1" x14ac:dyDescent="0.25">
      <c r="B6300" s="845" t="s">
        <v>28</v>
      </c>
      <c r="C6300" s="960"/>
      <c r="D6300" s="960"/>
      <c r="E6300" s="960"/>
      <c r="F6300" s="960"/>
    </row>
    <row r="6301" spans="2:6" ht="13.5" thickBot="1" x14ac:dyDescent="0.25">
      <c r="B6301" s="845" t="s">
        <v>60</v>
      </c>
      <c r="C6301" s="960"/>
      <c r="D6301" s="960"/>
      <c r="E6301" s="960"/>
      <c r="F6301" s="960"/>
    </row>
    <row r="6302" spans="2:6" ht="13.5" thickBot="1" x14ac:dyDescent="0.25">
      <c r="B6302" s="845" t="s">
        <v>42</v>
      </c>
      <c r="C6302" s="960"/>
      <c r="D6302" s="960"/>
      <c r="E6302" s="960"/>
      <c r="F6302" s="960"/>
    </row>
    <row r="6303" spans="2:6" ht="13.5" thickBot="1" x14ac:dyDescent="0.25">
      <c r="B6303" s="845" t="s">
        <v>43</v>
      </c>
      <c r="C6303" s="961">
        <v>11000</v>
      </c>
      <c r="D6303" s="961"/>
      <c r="E6303" s="961"/>
      <c r="F6303" s="961"/>
    </row>
    <row r="6304" spans="2:6" ht="13.5" thickBot="1" x14ac:dyDescent="0.25">
      <c r="B6304" s="923" t="s">
        <v>2105</v>
      </c>
      <c r="C6304" s="961">
        <f>C6303+C6294</f>
        <v>11000</v>
      </c>
      <c r="D6304" s="961">
        <f>D6303+D6294</f>
        <v>0</v>
      </c>
      <c r="E6304" s="961">
        <f>E6303+E6294</f>
        <v>0</v>
      </c>
      <c r="F6304" s="961">
        <f>F6303+F6294</f>
        <v>0</v>
      </c>
    </row>
    <row r="6305" spans="2:6" ht="13.5" thickBot="1" x14ac:dyDescent="0.25">
      <c r="B6305" s="954" t="s">
        <v>978</v>
      </c>
      <c r="C6305" s="1346" t="s">
        <v>2484</v>
      </c>
      <c r="D6305" s="1351"/>
      <c r="E6305" s="1351"/>
      <c r="F6305" s="1352"/>
    </row>
    <row r="6306" spans="2:6" ht="13.5" thickBot="1" x14ac:dyDescent="0.25">
      <c r="B6306" s="835" t="s">
        <v>2106</v>
      </c>
      <c r="C6306" s="1250" t="s">
        <v>2485</v>
      </c>
      <c r="D6306" s="1238"/>
      <c r="E6306" s="1238"/>
      <c r="F6306" s="1260"/>
    </row>
    <row r="6307" spans="2:6" ht="13.5" thickBot="1" x14ac:dyDescent="0.25">
      <c r="B6307" s="828" t="s">
        <v>9</v>
      </c>
      <c r="C6307" s="1230" t="s">
        <v>2485</v>
      </c>
      <c r="D6307" s="1231"/>
      <c r="E6307" s="1231"/>
      <c r="F6307" s="1232"/>
    </row>
    <row r="6308" spans="2:6" ht="13.5" thickBot="1" x14ac:dyDescent="0.25">
      <c r="B6308" s="828" t="s">
        <v>13</v>
      </c>
      <c r="C6308" s="1244" t="s">
        <v>67</v>
      </c>
      <c r="D6308" s="1245"/>
      <c r="E6308" s="1245"/>
      <c r="F6308" s="1246"/>
    </row>
    <row r="6309" spans="2:6" x14ac:dyDescent="0.2">
      <c r="B6309" s="968"/>
      <c r="C6309" s="836">
        <v>2019</v>
      </c>
      <c r="D6309" s="836">
        <v>2020</v>
      </c>
      <c r="E6309" s="836">
        <v>2021</v>
      </c>
      <c r="F6309" s="836">
        <v>2022</v>
      </c>
    </row>
    <row r="6310" spans="2:6" ht="13.5" thickBot="1" x14ac:dyDescent="0.25">
      <c r="B6310" s="876"/>
      <c r="C6310" s="837" t="s">
        <v>5</v>
      </c>
      <c r="D6310" s="837" t="s">
        <v>6</v>
      </c>
      <c r="E6310" s="837" t="s">
        <v>6</v>
      </c>
      <c r="F6310" s="837" t="s">
        <v>6</v>
      </c>
    </row>
    <row r="6311" spans="2:6" ht="13.5" thickBot="1" x14ac:dyDescent="0.25">
      <c r="B6311" s="828" t="s">
        <v>8</v>
      </c>
      <c r="C6311" s="955">
        <v>1</v>
      </c>
      <c r="D6311" s="955">
        <v>0</v>
      </c>
      <c r="E6311" s="955">
        <v>0</v>
      </c>
      <c r="F6311" s="955">
        <v>0</v>
      </c>
    </row>
    <row r="6312" spans="2:6" ht="13.5" thickBot="1" x14ac:dyDescent="0.25">
      <c r="B6312" s="828" t="s">
        <v>14</v>
      </c>
      <c r="C6312" s="957">
        <v>36487</v>
      </c>
      <c r="D6312" s="957"/>
      <c r="E6312" s="957"/>
      <c r="F6312" s="957"/>
    </row>
    <row r="6313" spans="2:6" ht="13.5" thickBot="1" x14ac:dyDescent="0.25">
      <c r="B6313" s="828" t="s">
        <v>20</v>
      </c>
      <c r="C6313" s="957">
        <f>C6312/C6311</f>
        <v>36487</v>
      </c>
      <c r="D6313" s="957" t="e">
        <f>D6312/D6311</f>
        <v>#DIV/0!</v>
      </c>
      <c r="E6313" s="957" t="e">
        <f>E6312/E6311</f>
        <v>#DIV/0!</v>
      </c>
      <c r="F6313" s="957" t="e">
        <f>F6312/F6311</f>
        <v>#DIV/0!</v>
      </c>
    </row>
    <row r="6314" spans="2:6" ht="13.5" thickBot="1" x14ac:dyDescent="0.25">
      <c r="B6314" s="828" t="s">
        <v>15</v>
      </c>
      <c r="C6314" s="958" t="s">
        <v>19</v>
      </c>
      <c r="D6314" s="959">
        <f>D6311/C6311-1</f>
        <v>-1</v>
      </c>
      <c r="E6314" s="959" t="e">
        <f t="shared" ref="E6314:F6316" si="240">E6311/D6311-1</f>
        <v>#DIV/0!</v>
      </c>
      <c r="F6314" s="959" t="e">
        <f t="shared" si="240"/>
        <v>#DIV/0!</v>
      </c>
    </row>
    <row r="6315" spans="2:6" ht="13.5" thickBot="1" x14ac:dyDescent="0.25">
      <c r="B6315" s="828" t="s">
        <v>16</v>
      </c>
      <c r="C6315" s="958" t="s">
        <v>19</v>
      </c>
      <c r="D6315" s="959">
        <f>D6312/C6312-1</f>
        <v>-1</v>
      </c>
      <c r="E6315" s="959" t="e">
        <f t="shared" si="240"/>
        <v>#DIV/0!</v>
      </c>
      <c r="F6315" s="959" t="e">
        <f t="shared" si="240"/>
        <v>#DIV/0!</v>
      </c>
    </row>
    <row r="6316" spans="2:6" ht="13.5" thickBot="1" x14ac:dyDescent="0.25">
      <c r="B6316" s="828" t="s">
        <v>17</v>
      </c>
      <c r="C6316" s="958" t="s">
        <v>19</v>
      </c>
      <c r="D6316" s="959" t="e">
        <f>D6313/C6313-1</f>
        <v>#DIV/0!</v>
      </c>
      <c r="E6316" s="959" t="e">
        <f t="shared" si="240"/>
        <v>#DIV/0!</v>
      </c>
      <c r="F6316" s="959" t="e">
        <f t="shared" si="240"/>
        <v>#DIV/0!</v>
      </c>
    </row>
    <row r="6317" spans="2:6" ht="13.5" thickBot="1" x14ac:dyDescent="0.25">
      <c r="B6317" s="1247" t="s">
        <v>2486</v>
      </c>
      <c r="C6317" s="1248"/>
      <c r="D6317" s="1248"/>
      <c r="E6317" s="1248"/>
      <c r="F6317" s="1249"/>
    </row>
    <row r="6318" spans="2:6" x14ac:dyDescent="0.2">
      <c r="B6318" s="968"/>
      <c r="C6318" s="836">
        <v>2019</v>
      </c>
      <c r="D6318" s="836">
        <v>2020</v>
      </c>
      <c r="E6318" s="836">
        <v>2021</v>
      </c>
      <c r="F6318" s="836">
        <v>2022</v>
      </c>
    </row>
    <row r="6319" spans="2:6" ht="13.5" thickBot="1" x14ac:dyDescent="0.25">
      <c r="B6319" s="876"/>
      <c r="C6319" s="837" t="s">
        <v>5</v>
      </c>
      <c r="D6319" s="837" t="s">
        <v>6</v>
      </c>
      <c r="E6319" s="837" t="s">
        <v>6</v>
      </c>
      <c r="F6319" s="837" t="s">
        <v>6</v>
      </c>
    </row>
    <row r="6320" spans="2:6" ht="13.5" thickBot="1" x14ac:dyDescent="0.25">
      <c r="B6320" s="843" t="s">
        <v>59</v>
      </c>
      <c r="C6320" s="960"/>
      <c r="D6320" s="960"/>
      <c r="E6320" s="960"/>
      <c r="F6320" s="960"/>
    </row>
    <row r="6321" spans="2:6" ht="13.5" thickBot="1" x14ac:dyDescent="0.25">
      <c r="B6321" s="845" t="s">
        <v>28</v>
      </c>
      <c r="C6321" s="960"/>
      <c r="D6321" s="960"/>
      <c r="E6321" s="960"/>
      <c r="F6321" s="960"/>
    </row>
    <row r="6322" spans="2:6" ht="13.5" thickBot="1" x14ac:dyDescent="0.25">
      <c r="B6322" s="845" t="s">
        <v>60</v>
      </c>
      <c r="C6322" s="960"/>
      <c r="D6322" s="960"/>
      <c r="E6322" s="960"/>
      <c r="F6322" s="960"/>
    </row>
    <row r="6323" spans="2:6" ht="13.5" thickBot="1" x14ac:dyDescent="0.25">
      <c r="B6323" s="845" t="s">
        <v>42</v>
      </c>
      <c r="C6323" s="960"/>
      <c r="D6323" s="960"/>
      <c r="E6323" s="960"/>
      <c r="F6323" s="960"/>
    </row>
    <row r="6324" spans="2:6" ht="13.5" thickBot="1" x14ac:dyDescent="0.25">
      <c r="B6324" s="845" t="s">
        <v>43</v>
      </c>
      <c r="C6324" s="960"/>
      <c r="D6324" s="960"/>
      <c r="E6324" s="960"/>
      <c r="F6324" s="960"/>
    </row>
    <row r="6325" spans="2:6" ht="13.5" thickBot="1" x14ac:dyDescent="0.25">
      <c r="B6325" s="843" t="s">
        <v>61</v>
      </c>
      <c r="C6325" s="960">
        <f>SUM(C6326:C6329)</f>
        <v>36487</v>
      </c>
      <c r="D6325" s="960">
        <f>SUM(D6326:D6329)</f>
        <v>0</v>
      </c>
      <c r="E6325" s="960">
        <f>SUM(E6326:E6329)</f>
        <v>0</v>
      </c>
      <c r="F6325" s="960">
        <f>SUM(F6326:F6329)</f>
        <v>0</v>
      </c>
    </row>
    <row r="6326" spans="2:6" ht="13.5" thickBot="1" x14ac:dyDescent="0.25">
      <c r="B6326" s="845" t="s">
        <v>28</v>
      </c>
      <c r="C6326" s="960"/>
      <c r="D6326" s="960"/>
      <c r="E6326" s="960"/>
      <c r="F6326" s="960"/>
    </row>
    <row r="6327" spans="2:6" ht="13.5" thickBot="1" x14ac:dyDescent="0.25">
      <c r="B6327" s="845" t="s">
        <v>60</v>
      </c>
      <c r="C6327" s="960"/>
      <c r="D6327" s="960"/>
      <c r="E6327" s="960"/>
      <c r="F6327" s="960"/>
    </row>
    <row r="6328" spans="2:6" ht="13.5" thickBot="1" x14ac:dyDescent="0.25">
      <c r="B6328" s="845" t="s">
        <v>42</v>
      </c>
      <c r="C6328" s="962">
        <v>36487</v>
      </c>
      <c r="D6328" s="962"/>
      <c r="E6328" s="962"/>
      <c r="F6328" s="962"/>
    </row>
    <row r="6329" spans="2:6" ht="13.5" thickBot="1" x14ac:dyDescent="0.25">
      <c r="B6329" s="845" t="s">
        <v>43</v>
      </c>
      <c r="C6329" s="962"/>
      <c r="D6329" s="962"/>
      <c r="E6329" s="962"/>
      <c r="F6329" s="962"/>
    </row>
    <row r="6330" spans="2:6" ht="13.5" thickBot="1" x14ac:dyDescent="0.25">
      <c r="B6330" s="923" t="s">
        <v>2110</v>
      </c>
      <c r="C6330" s="961">
        <f>C6328+C6320</f>
        <v>36487</v>
      </c>
      <c r="D6330" s="961">
        <f>D6328+D6320</f>
        <v>0</v>
      </c>
      <c r="E6330" s="961">
        <f>E6328+E6320</f>
        <v>0</v>
      </c>
      <c r="F6330" s="961">
        <f>F6328+F6320</f>
        <v>0</v>
      </c>
    </row>
    <row r="6331" spans="2:6" ht="13.5" thickBot="1" x14ac:dyDescent="0.25">
      <c r="B6331" s="954" t="s">
        <v>978</v>
      </c>
      <c r="C6331" s="1346" t="s">
        <v>2487</v>
      </c>
      <c r="D6331" s="1351"/>
      <c r="E6331" s="1351"/>
      <c r="F6331" s="1352"/>
    </row>
    <row r="6332" spans="2:6" ht="13.5" thickBot="1" x14ac:dyDescent="0.25">
      <c r="B6332" s="835" t="s">
        <v>2111</v>
      </c>
      <c r="C6332" s="1250" t="s">
        <v>2485</v>
      </c>
      <c r="D6332" s="1238"/>
      <c r="E6332" s="1238"/>
      <c r="F6332" s="1260"/>
    </row>
    <row r="6333" spans="2:6" ht="13.5" thickBot="1" x14ac:dyDescent="0.25">
      <c r="B6333" s="828" t="s">
        <v>9</v>
      </c>
      <c r="C6333" s="1230" t="s">
        <v>2485</v>
      </c>
      <c r="D6333" s="1231"/>
      <c r="E6333" s="1231"/>
      <c r="F6333" s="1232"/>
    </row>
    <row r="6334" spans="2:6" ht="13.5" thickBot="1" x14ac:dyDescent="0.25">
      <c r="B6334" s="828" t="s">
        <v>13</v>
      </c>
      <c r="C6334" s="1244" t="s">
        <v>67</v>
      </c>
      <c r="D6334" s="1245"/>
      <c r="E6334" s="1245"/>
      <c r="F6334" s="1246"/>
    </row>
    <row r="6335" spans="2:6" x14ac:dyDescent="0.2">
      <c r="B6335" s="968"/>
      <c r="C6335" s="836">
        <v>2019</v>
      </c>
      <c r="D6335" s="836">
        <v>2020</v>
      </c>
      <c r="E6335" s="836">
        <v>2021</v>
      </c>
      <c r="F6335" s="836">
        <v>2022</v>
      </c>
    </row>
    <row r="6336" spans="2:6" ht="13.5" thickBot="1" x14ac:dyDescent="0.25">
      <c r="B6336" s="876"/>
      <c r="C6336" s="837" t="s">
        <v>5</v>
      </c>
      <c r="D6336" s="837" t="s">
        <v>6</v>
      </c>
      <c r="E6336" s="837" t="s">
        <v>6</v>
      </c>
      <c r="F6336" s="837" t="s">
        <v>6</v>
      </c>
    </row>
    <row r="6337" spans="2:6" ht="13.5" thickBot="1" x14ac:dyDescent="0.25">
      <c r="B6337" s="828" t="s">
        <v>8</v>
      </c>
      <c r="C6337" s="955">
        <v>1</v>
      </c>
      <c r="D6337" s="955">
        <v>0</v>
      </c>
      <c r="E6337" s="955">
        <v>0</v>
      </c>
      <c r="F6337" s="955">
        <v>0</v>
      </c>
    </row>
    <row r="6338" spans="2:6" ht="13.5" thickBot="1" x14ac:dyDescent="0.25">
      <c r="B6338" s="828" t="s">
        <v>14</v>
      </c>
      <c r="C6338" s="957">
        <v>1856</v>
      </c>
      <c r="D6338" s="957"/>
      <c r="E6338" s="957"/>
      <c r="F6338" s="957"/>
    </row>
    <row r="6339" spans="2:6" ht="13.5" thickBot="1" x14ac:dyDescent="0.25">
      <c r="B6339" s="828" t="s">
        <v>20</v>
      </c>
      <c r="C6339" s="957">
        <f>C6338/C6337</f>
        <v>1856</v>
      </c>
      <c r="D6339" s="957" t="e">
        <f>D6338/D6337</f>
        <v>#DIV/0!</v>
      </c>
      <c r="E6339" s="957" t="e">
        <f>E6338/E6337</f>
        <v>#DIV/0!</v>
      </c>
      <c r="F6339" s="957" t="e">
        <f>F6338/F6337</f>
        <v>#DIV/0!</v>
      </c>
    </row>
    <row r="6340" spans="2:6" ht="13.5" thickBot="1" x14ac:dyDescent="0.25">
      <c r="B6340" s="828" t="s">
        <v>15</v>
      </c>
      <c r="C6340" s="958" t="s">
        <v>19</v>
      </c>
      <c r="D6340" s="959">
        <f>D6337/C6337-1</f>
        <v>-1</v>
      </c>
      <c r="E6340" s="959" t="e">
        <f t="shared" ref="E6340:F6342" si="241">E6337/D6337-1</f>
        <v>#DIV/0!</v>
      </c>
      <c r="F6340" s="959" t="e">
        <f t="shared" si="241"/>
        <v>#DIV/0!</v>
      </c>
    </row>
    <row r="6341" spans="2:6" ht="13.5" thickBot="1" x14ac:dyDescent="0.25">
      <c r="B6341" s="828" t="s">
        <v>16</v>
      </c>
      <c r="C6341" s="958" t="s">
        <v>19</v>
      </c>
      <c r="D6341" s="959">
        <f>D6338/C6338-1</f>
        <v>-1</v>
      </c>
      <c r="E6341" s="959" t="e">
        <f t="shared" si="241"/>
        <v>#DIV/0!</v>
      </c>
      <c r="F6341" s="959" t="e">
        <f t="shared" si="241"/>
        <v>#DIV/0!</v>
      </c>
    </row>
    <row r="6342" spans="2:6" ht="13.5" thickBot="1" x14ac:dyDescent="0.25">
      <c r="B6342" s="828" t="s">
        <v>17</v>
      </c>
      <c r="C6342" s="958" t="s">
        <v>19</v>
      </c>
      <c r="D6342" s="959" t="e">
        <f>D6339/C6339-1</f>
        <v>#DIV/0!</v>
      </c>
      <c r="E6342" s="959" t="e">
        <f t="shared" si="241"/>
        <v>#DIV/0!</v>
      </c>
      <c r="F6342" s="959" t="e">
        <f t="shared" si="241"/>
        <v>#DIV/0!</v>
      </c>
    </row>
    <row r="6343" spans="2:6" ht="13.5" thickBot="1" x14ac:dyDescent="0.25">
      <c r="B6343" s="1247" t="s">
        <v>2488</v>
      </c>
      <c r="C6343" s="1248"/>
      <c r="D6343" s="1248"/>
      <c r="E6343" s="1248"/>
      <c r="F6343" s="1249"/>
    </row>
    <row r="6344" spans="2:6" x14ac:dyDescent="0.2">
      <c r="B6344" s="968"/>
      <c r="C6344" s="836">
        <v>2019</v>
      </c>
      <c r="D6344" s="836">
        <v>2020</v>
      </c>
      <c r="E6344" s="836">
        <v>2021</v>
      </c>
      <c r="F6344" s="836">
        <v>2022</v>
      </c>
    </row>
    <row r="6345" spans="2:6" ht="13.5" thickBot="1" x14ac:dyDescent="0.25">
      <c r="B6345" s="876"/>
      <c r="C6345" s="837" t="s">
        <v>5</v>
      </c>
      <c r="D6345" s="837" t="s">
        <v>6</v>
      </c>
      <c r="E6345" s="837" t="s">
        <v>6</v>
      </c>
      <c r="F6345" s="837" t="s">
        <v>6</v>
      </c>
    </row>
    <row r="6346" spans="2:6" ht="13.5" thickBot="1" x14ac:dyDescent="0.25">
      <c r="B6346" s="843" t="s">
        <v>59</v>
      </c>
      <c r="C6346" s="960"/>
      <c r="D6346" s="960"/>
      <c r="E6346" s="960"/>
      <c r="F6346" s="960"/>
    </row>
    <row r="6347" spans="2:6" ht="13.5" thickBot="1" x14ac:dyDescent="0.25">
      <c r="B6347" s="845" t="s">
        <v>28</v>
      </c>
      <c r="C6347" s="960"/>
      <c r="D6347" s="960"/>
      <c r="E6347" s="960"/>
      <c r="F6347" s="960"/>
    </row>
    <row r="6348" spans="2:6" ht="13.5" thickBot="1" x14ac:dyDescent="0.25">
      <c r="B6348" s="845" t="s">
        <v>60</v>
      </c>
      <c r="C6348" s="960"/>
      <c r="D6348" s="960"/>
      <c r="E6348" s="960"/>
      <c r="F6348" s="960"/>
    </row>
    <row r="6349" spans="2:6" ht="13.5" thickBot="1" x14ac:dyDescent="0.25">
      <c r="B6349" s="845" t="s">
        <v>42</v>
      </c>
      <c r="C6349" s="960"/>
      <c r="D6349" s="960"/>
      <c r="E6349" s="960"/>
      <c r="F6349" s="960"/>
    </row>
    <row r="6350" spans="2:6" ht="13.5" thickBot="1" x14ac:dyDescent="0.25">
      <c r="B6350" s="845" t="s">
        <v>43</v>
      </c>
      <c r="C6350" s="960"/>
      <c r="D6350" s="960"/>
      <c r="E6350" s="960"/>
      <c r="F6350" s="960"/>
    </row>
    <row r="6351" spans="2:6" ht="13.5" thickBot="1" x14ac:dyDescent="0.25">
      <c r="B6351" s="843" t="s">
        <v>61</v>
      </c>
      <c r="C6351" s="960">
        <f>SUM(C6352:C6355)</f>
        <v>1856</v>
      </c>
      <c r="D6351" s="960">
        <f>SUM(D6352:D6355)</f>
        <v>0</v>
      </c>
      <c r="E6351" s="960">
        <f>SUM(E6352:E6355)</f>
        <v>0</v>
      </c>
      <c r="F6351" s="960">
        <f>SUM(F6352:F6355)</f>
        <v>0</v>
      </c>
    </row>
    <row r="6352" spans="2:6" ht="13.5" thickBot="1" x14ac:dyDescent="0.25">
      <c r="B6352" s="845" t="s">
        <v>28</v>
      </c>
      <c r="C6352" s="960"/>
      <c r="D6352" s="960"/>
      <c r="E6352" s="960"/>
      <c r="F6352" s="960"/>
    </row>
    <row r="6353" spans="2:6" ht="13.5" thickBot="1" x14ac:dyDescent="0.25">
      <c r="B6353" s="845" t="s">
        <v>60</v>
      </c>
      <c r="C6353" s="960"/>
      <c r="D6353" s="960"/>
      <c r="E6353" s="960"/>
      <c r="F6353" s="960"/>
    </row>
    <row r="6354" spans="2:6" ht="13.5" thickBot="1" x14ac:dyDescent="0.25">
      <c r="B6354" s="845" t="s">
        <v>42</v>
      </c>
      <c r="C6354" s="960"/>
      <c r="D6354" s="960"/>
      <c r="E6354" s="960"/>
      <c r="F6354" s="960"/>
    </row>
    <row r="6355" spans="2:6" ht="13.5" thickBot="1" x14ac:dyDescent="0.25">
      <c r="B6355" s="845" t="s">
        <v>43</v>
      </c>
      <c r="C6355" s="961">
        <v>1856</v>
      </c>
      <c r="D6355" s="961"/>
      <c r="E6355" s="961"/>
      <c r="F6355" s="961"/>
    </row>
    <row r="6356" spans="2:6" ht="13.5" thickBot="1" x14ac:dyDescent="0.25">
      <c r="B6356" s="923" t="s">
        <v>2114</v>
      </c>
      <c r="C6356" s="961">
        <f>C6355+C6346</f>
        <v>1856</v>
      </c>
      <c r="D6356" s="961">
        <f>D6355+D6346</f>
        <v>0</v>
      </c>
      <c r="E6356" s="961">
        <f>E6355+E6346</f>
        <v>0</v>
      </c>
      <c r="F6356" s="961">
        <f>F6355+F6346</f>
        <v>0</v>
      </c>
    </row>
    <row r="6357" spans="2:6" ht="13.5" thickBot="1" x14ac:dyDescent="0.25">
      <c r="B6357" s="954" t="s">
        <v>978</v>
      </c>
      <c r="C6357" s="1346" t="s">
        <v>2489</v>
      </c>
      <c r="D6357" s="1351"/>
      <c r="E6357" s="1351"/>
      <c r="F6357" s="1352"/>
    </row>
    <row r="6358" spans="2:6" ht="13.5" thickBot="1" x14ac:dyDescent="0.25">
      <c r="B6358" s="835" t="s">
        <v>2115</v>
      </c>
      <c r="C6358" s="1250" t="s">
        <v>2386</v>
      </c>
      <c r="D6358" s="1238"/>
      <c r="E6358" s="1238"/>
      <c r="F6358" s="1260"/>
    </row>
    <row r="6359" spans="2:6" ht="13.5" thickBot="1" x14ac:dyDescent="0.25">
      <c r="B6359" s="828" t="s">
        <v>9</v>
      </c>
      <c r="C6359" s="1230" t="s">
        <v>2490</v>
      </c>
      <c r="D6359" s="1231"/>
      <c r="E6359" s="1231"/>
      <c r="F6359" s="1232"/>
    </row>
    <row r="6360" spans="2:6" ht="13.5" thickBot="1" x14ac:dyDescent="0.25">
      <c r="B6360" s="828" t="s">
        <v>13</v>
      </c>
      <c r="C6360" s="1244" t="s">
        <v>67</v>
      </c>
      <c r="D6360" s="1245"/>
      <c r="E6360" s="1245"/>
      <c r="F6360" s="1246"/>
    </row>
    <row r="6361" spans="2:6" x14ac:dyDescent="0.2">
      <c r="B6361" s="968"/>
      <c r="C6361" s="836">
        <v>2019</v>
      </c>
      <c r="D6361" s="836">
        <v>2020</v>
      </c>
      <c r="E6361" s="836">
        <v>2021</v>
      </c>
      <c r="F6361" s="836">
        <v>2022</v>
      </c>
    </row>
    <row r="6362" spans="2:6" ht="13.5" thickBot="1" x14ac:dyDescent="0.25">
      <c r="B6362" s="876"/>
      <c r="C6362" s="837" t="s">
        <v>5</v>
      </c>
      <c r="D6362" s="837" t="s">
        <v>6</v>
      </c>
      <c r="E6362" s="837" t="s">
        <v>6</v>
      </c>
      <c r="F6362" s="837" t="s">
        <v>6</v>
      </c>
    </row>
    <row r="6363" spans="2:6" ht="13.5" thickBot="1" x14ac:dyDescent="0.25">
      <c r="B6363" s="828" t="s">
        <v>8</v>
      </c>
      <c r="C6363" s="955">
        <v>1</v>
      </c>
      <c r="D6363" s="955">
        <v>0</v>
      </c>
      <c r="E6363" s="955">
        <v>0</v>
      </c>
      <c r="F6363" s="955">
        <v>0</v>
      </c>
    </row>
    <row r="6364" spans="2:6" ht="13.5" thickBot="1" x14ac:dyDescent="0.25">
      <c r="B6364" s="828" t="s">
        <v>14</v>
      </c>
      <c r="C6364" s="957">
        <v>24309</v>
      </c>
      <c r="D6364" s="957"/>
      <c r="E6364" s="957"/>
      <c r="F6364" s="957"/>
    </row>
    <row r="6365" spans="2:6" ht="13.5" thickBot="1" x14ac:dyDescent="0.25">
      <c r="B6365" s="828" t="s">
        <v>20</v>
      </c>
      <c r="C6365" s="957">
        <f>C6364/C6363</f>
        <v>24309</v>
      </c>
      <c r="D6365" s="957" t="e">
        <f>D6364/D6363</f>
        <v>#DIV/0!</v>
      </c>
      <c r="E6365" s="957" t="e">
        <f>E6364/E6363</f>
        <v>#DIV/0!</v>
      </c>
      <c r="F6365" s="957" t="e">
        <f>F6364/F6363</f>
        <v>#DIV/0!</v>
      </c>
    </row>
    <row r="6366" spans="2:6" ht="13.5" thickBot="1" x14ac:dyDescent="0.25">
      <c r="B6366" s="828" t="s">
        <v>15</v>
      </c>
      <c r="C6366" s="958" t="s">
        <v>19</v>
      </c>
      <c r="D6366" s="959">
        <f>D6363/C6363-1</f>
        <v>-1</v>
      </c>
      <c r="E6366" s="959" t="e">
        <f t="shared" ref="E6366:F6368" si="242">E6363/D6363-1</f>
        <v>#DIV/0!</v>
      </c>
      <c r="F6366" s="959" t="e">
        <f t="shared" si="242"/>
        <v>#DIV/0!</v>
      </c>
    </row>
    <row r="6367" spans="2:6" ht="13.5" thickBot="1" x14ac:dyDescent="0.25">
      <c r="B6367" s="828" t="s">
        <v>16</v>
      </c>
      <c r="C6367" s="958" t="s">
        <v>19</v>
      </c>
      <c r="D6367" s="959">
        <f>D6364/C6364-1</f>
        <v>-1</v>
      </c>
      <c r="E6367" s="959" t="e">
        <f t="shared" si="242"/>
        <v>#DIV/0!</v>
      </c>
      <c r="F6367" s="959" t="e">
        <f t="shared" si="242"/>
        <v>#DIV/0!</v>
      </c>
    </row>
    <row r="6368" spans="2:6" ht="13.5" thickBot="1" x14ac:dyDescent="0.25">
      <c r="B6368" s="828" t="s">
        <v>17</v>
      </c>
      <c r="C6368" s="958" t="s">
        <v>19</v>
      </c>
      <c r="D6368" s="959" t="e">
        <f>D6365/C6365-1</f>
        <v>#DIV/0!</v>
      </c>
      <c r="E6368" s="959" t="e">
        <f t="shared" si="242"/>
        <v>#DIV/0!</v>
      </c>
      <c r="F6368" s="959" t="e">
        <f t="shared" si="242"/>
        <v>#DIV/0!</v>
      </c>
    </row>
    <row r="6369" spans="2:6" ht="13.5" thickBot="1" x14ac:dyDescent="0.25">
      <c r="B6369" s="1247" t="s">
        <v>2491</v>
      </c>
      <c r="C6369" s="1248"/>
      <c r="D6369" s="1248"/>
      <c r="E6369" s="1248"/>
      <c r="F6369" s="1249"/>
    </row>
    <row r="6370" spans="2:6" x14ac:dyDescent="0.2">
      <c r="B6370" s="968"/>
      <c r="C6370" s="836">
        <v>2019</v>
      </c>
      <c r="D6370" s="836">
        <v>2020</v>
      </c>
      <c r="E6370" s="836">
        <v>2021</v>
      </c>
      <c r="F6370" s="836">
        <v>2022</v>
      </c>
    </row>
    <row r="6371" spans="2:6" ht="13.5" thickBot="1" x14ac:dyDescent="0.25">
      <c r="B6371" s="876"/>
      <c r="C6371" s="837" t="s">
        <v>5</v>
      </c>
      <c r="D6371" s="837" t="s">
        <v>6</v>
      </c>
      <c r="E6371" s="837" t="s">
        <v>6</v>
      </c>
      <c r="F6371" s="837" t="s">
        <v>6</v>
      </c>
    </row>
    <row r="6372" spans="2:6" ht="13.5" thickBot="1" x14ac:dyDescent="0.25">
      <c r="B6372" s="843" t="s">
        <v>59</v>
      </c>
      <c r="C6372" s="960"/>
      <c r="D6372" s="960"/>
      <c r="E6372" s="960"/>
      <c r="F6372" s="960"/>
    </row>
    <row r="6373" spans="2:6" ht="13.5" thickBot="1" x14ac:dyDescent="0.25">
      <c r="B6373" s="845" t="s">
        <v>28</v>
      </c>
      <c r="C6373" s="960"/>
      <c r="D6373" s="960"/>
      <c r="E6373" s="960"/>
      <c r="F6373" s="960"/>
    </row>
    <row r="6374" spans="2:6" ht="13.5" thickBot="1" x14ac:dyDescent="0.25">
      <c r="B6374" s="845" t="s">
        <v>60</v>
      </c>
      <c r="C6374" s="960"/>
      <c r="D6374" s="960"/>
      <c r="E6374" s="960"/>
      <c r="F6374" s="960"/>
    </row>
    <row r="6375" spans="2:6" ht="13.5" thickBot="1" x14ac:dyDescent="0.25">
      <c r="B6375" s="845" t="s">
        <v>42</v>
      </c>
      <c r="C6375" s="960"/>
      <c r="D6375" s="960"/>
      <c r="E6375" s="960"/>
      <c r="F6375" s="960"/>
    </row>
    <row r="6376" spans="2:6" ht="13.5" thickBot="1" x14ac:dyDescent="0.25">
      <c r="B6376" s="845" t="s">
        <v>43</v>
      </c>
      <c r="C6376" s="960"/>
      <c r="D6376" s="960"/>
      <c r="E6376" s="960"/>
      <c r="F6376" s="960"/>
    </row>
    <row r="6377" spans="2:6" ht="13.5" thickBot="1" x14ac:dyDescent="0.25">
      <c r="B6377" s="843" t="s">
        <v>61</v>
      </c>
      <c r="C6377" s="960">
        <f>SUM(C6378:C6381)</f>
        <v>24309</v>
      </c>
      <c r="D6377" s="960">
        <f>SUM(D6378:D6381)</f>
        <v>0</v>
      </c>
      <c r="E6377" s="960">
        <f>SUM(E6378:E6381)</f>
        <v>0</v>
      </c>
      <c r="F6377" s="960">
        <f>SUM(F6378:F6381)</f>
        <v>0</v>
      </c>
    </row>
    <row r="6378" spans="2:6" ht="13.5" thickBot="1" x14ac:dyDescent="0.25">
      <c r="B6378" s="845" t="s">
        <v>28</v>
      </c>
      <c r="C6378" s="960"/>
      <c r="D6378" s="960"/>
      <c r="E6378" s="960"/>
      <c r="F6378" s="960"/>
    </row>
    <row r="6379" spans="2:6" ht="13.5" thickBot="1" x14ac:dyDescent="0.25">
      <c r="B6379" s="845" t="s">
        <v>60</v>
      </c>
      <c r="C6379" s="960"/>
      <c r="D6379" s="960"/>
      <c r="E6379" s="960"/>
      <c r="F6379" s="960"/>
    </row>
    <row r="6380" spans="2:6" ht="13.5" thickBot="1" x14ac:dyDescent="0.25">
      <c r="B6380" s="845" t="s">
        <v>42</v>
      </c>
      <c r="C6380" s="961">
        <v>24309</v>
      </c>
      <c r="D6380" s="961"/>
      <c r="E6380" s="961"/>
      <c r="F6380" s="961"/>
    </row>
    <row r="6381" spans="2:6" ht="13.5" thickBot="1" x14ac:dyDescent="0.25">
      <c r="B6381" s="845" t="s">
        <v>43</v>
      </c>
      <c r="C6381" s="961"/>
      <c r="D6381" s="961"/>
      <c r="E6381" s="961"/>
      <c r="F6381" s="961"/>
    </row>
    <row r="6382" spans="2:6" ht="13.5" thickBot="1" x14ac:dyDescent="0.25">
      <c r="B6382" s="923" t="s">
        <v>2119</v>
      </c>
      <c r="C6382" s="961">
        <f>C6380+C6372</f>
        <v>24309</v>
      </c>
      <c r="D6382" s="961">
        <f>D6380+D6372</f>
        <v>0</v>
      </c>
      <c r="E6382" s="961">
        <f>E6380+E6372</f>
        <v>0</v>
      </c>
      <c r="F6382" s="961">
        <f>F6380+F6372</f>
        <v>0</v>
      </c>
    </row>
    <row r="6383" spans="2:6" ht="13.5" thickBot="1" x14ac:dyDescent="0.25">
      <c r="B6383" s="954" t="s">
        <v>978</v>
      </c>
      <c r="C6383" s="1346" t="s">
        <v>2492</v>
      </c>
      <c r="D6383" s="1351"/>
      <c r="E6383" s="1351"/>
      <c r="F6383" s="1352"/>
    </row>
    <row r="6384" spans="2:6" ht="13.5" thickBot="1" x14ac:dyDescent="0.25">
      <c r="B6384" s="835" t="s">
        <v>2120</v>
      </c>
      <c r="C6384" s="1250" t="s">
        <v>2386</v>
      </c>
      <c r="D6384" s="1238"/>
      <c r="E6384" s="1238"/>
      <c r="F6384" s="1260"/>
    </row>
    <row r="6385" spans="2:6" ht="13.5" thickBot="1" x14ac:dyDescent="0.25">
      <c r="B6385" s="828" t="s">
        <v>9</v>
      </c>
      <c r="C6385" s="1230" t="s">
        <v>2490</v>
      </c>
      <c r="D6385" s="1231"/>
      <c r="E6385" s="1231"/>
      <c r="F6385" s="1232"/>
    </row>
    <row r="6386" spans="2:6" ht="13.5" thickBot="1" x14ac:dyDescent="0.25">
      <c r="B6386" s="828" t="s">
        <v>13</v>
      </c>
      <c r="C6386" s="1244" t="s">
        <v>67</v>
      </c>
      <c r="D6386" s="1245"/>
      <c r="E6386" s="1245"/>
      <c r="F6386" s="1246"/>
    </row>
    <row r="6387" spans="2:6" x14ac:dyDescent="0.2">
      <c r="B6387" s="968"/>
      <c r="C6387" s="836">
        <v>2019</v>
      </c>
      <c r="D6387" s="836">
        <v>2020</v>
      </c>
      <c r="E6387" s="836">
        <v>2021</v>
      </c>
      <c r="F6387" s="836">
        <v>2022</v>
      </c>
    </row>
    <row r="6388" spans="2:6" ht="13.5" thickBot="1" x14ac:dyDescent="0.25">
      <c r="B6388" s="876"/>
      <c r="C6388" s="837" t="s">
        <v>5</v>
      </c>
      <c r="D6388" s="837" t="s">
        <v>6</v>
      </c>
      <c r="E6388" s="837" t="s">
        <v>6</v>
      </c>
      <c r="F6388" s="837" t="s">
        <v>6</v>
      </c>
    </row>
    <row r="6389" spans="2:6" ht="13.5" thickBot="1" x14ac:dyDescent="0.25">
      <c r="B6389" s="828" t="s">
        <v>8</v>
      </c>
      <c r="C6389" s="955">
        <v>1</v>
      </c>
      <c r="D6389" s="955">
        <v>0</v>
      </c>
      <c r="E6389" s="955">
        <v>0</v>
      </c>
      <c r="F6389" s="955">
        <v>0</v>
      </c>
    </row>
    <row r="6390" spans="2:6" ht="13.5" thickBot="1" x14ac:dyDescent="0.25">
      <c r="B6390" s="828" t="s">
        <v>14</v>
      </c>
      <c r="C6390" s="957">
        <v>4228</v>
      </c>
      <c r="D6390" s="957"/>
      <c r="E6390" s="957"/>
      <c r="F6390" s="957"/>
    </row>
    <row r="6391" spans="2:6" ht="13.5" thickBot="1" x14ac:dyDescent="0.25">
      <c r="B6391" s="828" t="s">
        <v>20</v>
      </c>
      <c r="C6391" s="957">
        <f>C6390/C6389</f>
        <v>4228</v>
      </c>
      <c r="D6391" s="957" t="e">
        <f>D6390/D6389</f>
        <v>#DIV/0!</v>
      </c>
      <c r="E6391" s="957" t="e">
        <f>E6390/E6389</f>
        <v>#DIV/0!</v>
      </c>
      <c r="F6391" s="957" t="e">
        <f>F6390/F6389</f>
        <v>#DIV/0!</v>
      </c>
    </row>
    <row r="6392" spans="2:6" ht="13.5" thickBot="1" x14ac:dyDescent="0.25">
      <c r="B6392" s="828" t="s">
        <v>15</v>
      </c>
      <c r="C6392" s="958" t="s">
        <v>19</v>
      </c>
      <c r="D6392" s="959">
        <f>D6389/C6389-1</f>
        <v>-1</v>
      </c>
      <c r="E6392" s="959" t="e">
        <f t="shared" ref="E6392:F6394" si="243">E6389/D6389-1</f>
        <v>#DIV/0!</v>
      </c>
      <c r="F6392" s="959" t="e">
        <f t="shared" si="243"/>
        <v>#DIV/0!</v>
      </c>
    </row>
    <row r="6393" spans="2:6" ht="13.5" thickBot="1" x14ac:dyDescent="0.25">
      <c r="B6393" s="828" t="s">
        <v>16</v>
      </c>
      <c r="C6393" s="958" t="s">
        <v>19</v>
      </c>
      <c r="D6393" s="959">
        <f>D6390/C6390-1</f>
        <v>-1</v>
      </c>
      <c r="E6393" s="959" t="e">
        <f t="shared" si="243"/>
        <v>#DIV/0!</v>
      </c>
      <c r="F6393" s="959" t="e">
        <f t="shared" si="243"/>
        <v>#DIV/0!</v>
      </c>
    </row>
    <row r="6394" spans="2:6" ht="13.5" thickBot="1" x14ac:dyDescent="0.25">
      <c r="B6394" s="828" t="s">
        <v>17</v>
      </c>
      <c r="C6394" s="958" t="s">
        <v>19</v>
      </c>
      <c r="D6394" s="959" t="e">
        <f>D6391/C6391-1</f>
        <v>#DIV/0!</v>
      </c>
      <c r="E6394" s="959" t="e">
        <f t="shared" si="243"/>
        <v>#DIV/0!</v>
      </c>
      <c r="F6394" s="959" t="e">
        <f t="shared" si="243"/>
        <v>#DIV/0!</v>
      </c>
    </row>
    <row r="6395" spans="2:6" ht="13.5" thickBot="1" x14ac:dyDescent="0.25">
      <c r="B6395" s="1247" t="s">
        <v>2493</v>
      </c>
      <c r="C6395" s="1248"/>
      <c r="D6395" s="1248"/>
      <c r="E6395" s="1248"/>
      <c r="F6395" s="1249"/>
    </row>
    <row r="6396" spans="2:6" x14ac:dyDescent="0.2">
      <c r="B6396" s="968"/>
      <c r="C6396" s="836">
        <v>2019</v>
      </c>
      <c r="D6396" s="836">
        <v>2020</v>
      </c>
      <c r="E6396" s="836">
        <v>2021</v>
      </c>
      <c r="F6396" s="836">
        <v>2022</v>
      </c>
    </row>
    <row r="6397" spans="2:6" ht="13.5" thickBot="1" x14ac:dyDescent="0.25">
      <c r="B6397" s="876"/>
      <c r="C6397" s="837" t="s">
        <v>5</v>
      </c>
      <c r="D6397" s="837" t="s">
        <v>6</v>
      </c>
      <c r="E6397" s="837" t="s">
        <v>6</v>
      </c>
      <c r="F6397" s="837" t="s">
        <v>6</v>
      </c>
    </row>
    <row r="6398" spans="2:6" ht="13.5" thickBot="1" x14ac:dyDescent="0.25">
      <c r="B6398" s="843" t="s">
        <v>59</v>
      </c>
      <c r="C6398" s="960"/>
      <c r="D6398" s="960"/>
      <c r="E6398" s="960"/>
      <c r="F6398" s="960"/>
    </row>
    <row r="6399" spans="2:6" ht="13.5" thickBot="1" x14ac:dyDescent="0.25">
      <c r="B6399" s="845" t="s">
        <v>28</v>
      </c>
      <c r="C6399" s="960"/>
      <c r="D6399" s="960"/>
      <c r="E6399" s="960"/>
      <c r="F6399" s="960"/>
    </row>
    <row r="6400" spans="2:6" ht="13.5" thickBot="1" x14ac:dyDescent="0.25">
      <c r="B6400" s="845" t="s">
        <v>60</v>
      </c>
      <c r="C6400" s="960"/>
      <c r="D6400" s="960"/>
      <c r="E6400" s="960"/>
      <c r="F6400" s="960"/>
    </row>
    <row r="6401" spans="2:6" ht="13.5" thickBot="1" x14ac:dyDescent="0.25">
      <c r="B6401" s="845" t="s">
        <v>42</v>
      </c>
      <c r="C6401" s="960"/>
      <c r="D6401" s="960"/>
      <c r="E6401" s="960"/>
      <c r="F6401" s="960"/>
    </row>
    <row r="6402" spans="2:6" ht="13.5" thickBot="1" x14ac:dyDescent="0.25">
      <c r="B6402" s="845" t="s">
        <v>43</v>
      </c>
      <c r="C6402" s="960"/>
      <c r="D6402" s="960"/>
      <c r="E6402" s="960"/>
      <c r="F6402" s="960"/>
    </row>
    <row r="6403" spans="2:6" ht="13.5" thickBot="1" x14ac:dyDescent="0.25">
      <c r="B6403" s="843" t="s">
        <v>61</v>
      </c>
      <c r="C6403" s="960">
        <f>SUM(C6404:C6407)</f>
        <v>4228</v>
      </c>
      <c r="D6403" s="960">
        <f>SUM(D6404:D6407)</f>
        <v>0</v>
      </c>
      <c r="E6403" s="960">
        <f>SUM(E6404:E6407)</f>
        <v>0</v>
      </c>
      <c r="F6403" s="960">
        <f>SUM(F6404:F6407)</f>
        <v>0</v>
      </c>
    </row>
    <row r="6404" spans="2:6" ht="13.5" thickBot="1" x14ac:dyDescent="0.25">
      <c r="B6404" s="845" t="s">
        <v>28</v>
      </c>
      <c r="C6404" s="960"/>
      <c r="D6404" s="960"/>
      <c r="E6404" s="960"/>
      <c r="F6404" s="960"/>
    </row>
    <row r="6405" spans="2:6" ht="13.5" thickBot="1" x14ac:dyDescent="0.25">
      <c r="B6405" s="845" t="s">
        <v>60</v>
      </c>
      <c r="C6405" s="964"/>
      <c r="D6405" s="964"/>
      <c r="E6405" s="964"/>
      <c r="F6405" s="964"/>
    </row>
    <row r="6406" spans="2:6" ht="13.5" thickBot="1" x14ac:dyDescent="0.25">
      <c r="B6406" s="845" t="s">
        <v>42</v>
      </c>
      <c r="C6406" s="964"/>
      <c r="D6406" s="964"/>
      <c r="E6406" s="964"/>
      <c r="F6406" s="964"/>
    </row>
    <row r="6407" spans="2:6" ht="13.5" thickBot="1" x14ac:dyDescent="0.25">
      <c r="B6407" s="845" t="s">
        <v>43</v>
      </c>
      <c r="C6407" s="961">
        <v>4228</v>
      </c>
      <c r="D6407" s="961"/>
      <c r="E6407" s="961"/>
      <c r="F6407" s="961"/>
    </row>
    <row r="6408" spans="2:6" ht="13.5" thickBot="1" x14ac:dyDescent="0.25">
      <c r="B6408" s="923" t="s">
        <v>2125</v>
      </c>
      <c r="C6408" s="971">
        <f>C6407+C6398</f>
        <v>4228</v>
      </c>
      <c r="D6408" s="971">
        <f>D6407+D6398</f>
        <v>0</v>
      </c>
      <c r="E6408" s="971">
        <f>E6407+E6398</f>
        <v>0</v>
      </c>
      <c r="F6408" s="971">
        <f>F6407+F6398</f>
        <v>0</v>
      </c>
    </row>
    <row r="6409" spans="2:6" ht="24.75" customHeight="1" thickBot="1" x14ac:dyDescent="0.25">
      <c r="B6409" s="954" t="s">
        <v>978</v>
      </c>
      <c r="C6409" s="1346" t="s">
        <v>2494</v>
      </c>
      <c r="D6409" s="1351"/>
      <c r="E6409" s="1351"/>
      <c r="F6409" s="1352"/>
    </row>
    <row r="6410" spans="2:6" ht="13.5" thickBot="1" x14ac:dyDescent="0.25">
      <c r="B6410" s="835" t="s">
        <v>2126</v>
      </c>
      <c r="C6410" s="1250" t="s">
        <v>2495</v>
      </c>
      <c r="D6410" s="1238"/>
      <c r="E6410" s="1238"/>
      <c r="F6410" s="1260"/>
    </row>
    <row r="6411" spans="2:6" ht="13.5" thickBot="1" x14ac:dyDescent="0.25">
      <c r="B6411" s="828" t="s">
        <v>9</v>
      </c>
      <c r="C6411" s="1230" t="s">
        <v>2496</v>
      </c>
      <c r="D6411" s="1231"/>
      <c r="E6411" s="1231"/>
      <c r="F6411" s="1232"/>
    </row>
    <row r="6412" spans="2:6" ht="13.5" thickBot="1" x14ac:dyDescent="0.25">
      <c r="B6412" s="828" t="s">
        <v>13</v>
      </c>
      <c r="C6412" s="1244" t="s">
        <v>67</v>
      </c>
      <c r="D6412" s="1245"/>
      <c r="E6412" s="1245"/>
      <c r="F6412" s="1246"/>
    </row>
    <row r="6413" spans="2:6" x14ac:dyDescent="0.2">
      <c r="B6413" s="968"/>
      <c r="C6413" s="836">
        <v>2019</v>
      </c>
      <c r="D6413" s="836">
        <v>2020</v>
      </c>
      <c r="E6413" s="836">
        <v>2021</v>
      </c>
      <c r="F6413" s="836">
        <v>2022</v>
      </c>
    </row>
    <row r="6414" spans="2:6" ht="13.5" thickBot="1" x14ac:dyDescent="0.25">
      <c r="B6414" s="876"/>
      <c r="C6414" s="837" t="s">
        <v>5</v>
      </c>
      <c r="D6414" s="837" t="s">
        <v>6</v>
      </c>
      <c r="E6414" s="837" t="s">
        <v>6</v>
      </c>
      <c r="F6414" s="837" t="s">
        <v>6</v>
      </c>
    </row>
    <row r="6415" spans="2:6" ht="13.5" thickBot="1" x14ac:dyDescent="0.25">
      <c r="B6415" s="828" t="s">
        <v>8</v>
      </c>
      <c r="C6415" s="955">
        <v>0</v>
      </c>
      <c r="D6415" s="955">
        <v>1</v>
      </c>
      <c r="E6415" s="955">
        <v>0</v>
      </c>
      <c r="F6415" s="955">
        <v>0</v>
      </c>
    </row>
    <row r="6416" spans="2:6" ht="13.5" thickBot="1" x14ac:dyDescent="0.25">
      <c r="B6416" s="828" t="s">
        <v>14</v>
      </c>
      <c r="C6416" s="957"/>
      <c r="D6416" s="957">
        <v>17862</v>
      </c>
      <c r="E6416" s="957"/>
      <c r="F6416" s="957"/>
    </row>
    <row r="6417" spans="2:6" ht="13.5" thickBot="1" x14ac:dyDescent="0.25">
      <c r="B6417" s="828" t="s">
        <v>20</v>
      </c>
      <c r="C6417" s="957" t="e">
        <f>C6416/C6415</f>
        <v>#DIV/0!</v>
      </c>
      <c r="D6417" s="957">
        <f>D6416/D6415</f>
        <v>17862</v>
      </c>
      <c r="E6417" s="957" t="e">
        <f>E6416/E6415</f>
        <v>#DIV/0!</v>
      </c>
      <c r="F6417" s="957" t="e">
        <f>F6416/F6415</f>
        <v>#DIV/0!</v>
      </c>
    </row>
    <row r="6418" spans="2:6" ht="13.5" thickBot="1" x14ac:dyDescent="0.25">
      <c r="B6418" s="828" t="s">
        <v>15</v>
      </c>
      <c r="C6418" s="958" t="s">
        <v>19</v>
      </c>
      <c r="D6418" s="959" t="e">
        <f>D6415/C6415-1</f>
        <v>#DIV/0!</v>
      </c>
      <c r="E6418" s="959">
        <f t="shared" ref="E6418:F6420" si="244">E6415/D6415-1</f>
        <v>-1</v>
      </c>
      <c r="F6418" s="959" t="e">
        <f t="shared" si="244"/>
        <v>#DIV/0!</v>
      </c>
    </row>
    <row r="6419" spans="2:6" ht="13.5" thickBot="1" x14ac:dyDescent="0.25">
      <c r="B6419" s="828" t="s">
        <v>16</v>
      </c>
      <c r="C6419" s="958" t="s">
        <v>19</v>
      </c>
      <c r="D6419" s="959" t="e">
        <f>D6416/C6416-1</f>
        <v>#DIV/0!</v>
      </c>
      <c r="E6419" s="959">
        <f t="shared" si="244"/>
        <v>-1</v>
      </c>
      <c r="F6419" s="959" t="e">
        <f t="shared" si="244"/>
        <v>#DIV/0!</v>
      </c>
    </row>
    <row r="6420" spans="2:6" ht="13.5" thickBot="1" x14ac:dyDescent="0.25">
      <c r="B6420" s="828" t="s">
        <v>17</v>
      </c>
      <c r="C6420" s="958" t="s">
        <v>19</v>
      </c>
      <c r="D6420" s="959" t="e">
        <f>D6417/C6417-1</f>
        <v>#DIV/0!</v>
      </c>
      <c r="E6420" s="959" t="e">
        <f t="shared" si="244"/>
        <v>#DIV/0!</v>
      </c>
      <c r="F6420" s="959" t="e">
        <f t="shared" si="244"/>
        <v>#DIV/0!</v>
      </c>
    </row>
    <row r="6421" spans="2:6" ht="13.5" thickBot="1" x14ac:dyDescent="0.25">
      <c r="B6421" s="1247" t="s">
        <v>2497</v>
      </c>
      <c r="C6421" s="1248"/>
      <c r="D6421" s="1248"/>
      <c r="E6421" s="1248"/>
      <c r="F6421" s="1249"/>
    </row>
    <row r="6422" spans="2:6" x14ac:dyDescent="0.2">
      <c r="B6422" s="968"/>
      <c r="C6422" s="836">
        <v>2019</v>
      </c>
      <c r="D6422" s="836">
        <v>2020</v>
      </c>
      <c r="E6422" s="836">
        <v>2021</v>
      </c>
      <c r="F6422" s="836">
        <v>2022</v>
      </c>
    </row>
    <row r="6423" spans="2:6" ht="13.5" thickBot="1" x14ac:dyDescent="0.25">
      <c r="B6423" s="876"/>
      <c r="C6423" s="837" t="s">
        <v>5</v>
      </c>
      <c r="D6423" s="837" t="s">
        <v>6</v>
      </c>
      <c r="E6423" s="837" t="s">
        <v>6</v>
      </c>
      <c r="F6423" s="837" t="s">
        <v>6</v>
      </c>
    </row>
    <row r="6424" spans="2:6" ht="13.5" thickBot="1" x14ac:dyDescent="0.25">
      <c r="B6424" s="843" t="s">
        <v>59</v>
      </c>
      <c r="C6424" s="960"/>
      <c r="D6424" s="960"/>
      <c r="E6424" s="960"/>
      <c r="F6424" s="960"/>
    </row>
    <row r="6425" spans="2:6" ht="13.5" thickBot="1" x14ac:dyDescent="0.25">
      <c r="B6425" s="845" t="s">
        <v>28</v>
      </c>
      <c r="C6425" s="960"/>
      <c r="D6425" s="960"/>
      <c r="E6425" s="960"/>
      <c r="F6425" s="960"/>
    </row>
    <row r="6426" spans="2:6" ht="13.5" thickBot="1" x14ac:dyDescent="0.25">
      <c r="B6426" s="845" t="s">
        <v>60</v>
      </c>
      <c r="C6426" s="960"/>
      <c r="D6426" s="960"/>
      <c r="E6426" s="960"/>
      <c r="F6426" s="960"/>
    </row>
    <row r="6427" spans="2:6" ht="13.5" thickBot="1" x14ac:dyDescent="0.25">
      <c r="B6427" s="845" t="s">
        <v>42</v>
      </c>
      <c r="C6427" s="960"/>
      <c r="D6427" s="960"/>
      <c r="E6427" s="960"/>
      <c r="F6427" s="960"/>
    </row>
    <row r="6428" spans="2:6" ht="13.5" thickBot="1" x14ac:dyDescent="0.25">
      <c r="B6428" s="845" t="s">
        <v>43</v>
      </c>
      <c r="C6428" s="960"/>
      <c r="D6428" s="960"/>
      <c r="E6428" s="960"/>
      <c r="F6428" s="960"/>
    </row>
    <row r="6429" spans="2:6" ht="13.5" thickBot="1" x14ac:dyDescent="0.25">
      <c r="B6429" s="843" t="s">
        <v>61</v>
      </c>
      <c r="C6429" s="960">
        <f>SUM(C6430:C6433)</f>
        <v>0</v>
      </c>
      <c r="D6429" s="960">
        <f>SUM(D6430:D6433)</f>
        <v>17862</v>
      </c>
      <c r="E6429" s="960">
        <f>SUM(E6430:E6433)</f>
        <v>0</v>
      </c>
      <c r="F6429" s="960">
        <f>SUM(F6430:F6433)</f>
        <v>0</v>
      </c>
    </row>
    <row r="6430" spans="2:6" ht="13.5" thickBot="1" x14ac:dyDescent="0.25">
      <c r="B6430" s="845" t="s">
        <v>28</v>
      </c>
      <c r="C6430" s="960"/>
      <c r="D6430" s="960"/>
      <c r="E6430" s="960"/>
      <c r="F6430" s="960"/>
    </row>
    <row r="6431" spans="2:6" ht="13.5" thickBot="1" x14ac:dyDescent="0.25">
      <c r="B6431" s="845" t="s">
        <v>60</v>
      </c>
      <c r="C6431" s="964"/>
      <c r="D6431" s="964"/>
      <c r="E6431" s="964"/>
      <c r="F6431" s="964"/>
    </row>
    <row r="6432" spans="2:6" ht="13.5" thickBot="1" x14ac:dyDescent="0.25">
      <c r="B6432" s="845" t="s">
        <v>42</v>
      </c>
      <c r="C6432" s="964"/>
      <c r="D6432" s="964"/>
      <c r="E6432" s="964"/>
      <c r="F6432" s="964"/>
    </row>
    <row r="6433" spans="2:6" ht="13.5" thickBot="1" x14ac:dyDescent="0.25">
      <c r="B6433" s="845" t="s">
        <v>43</v>
      </c>
      <c r="C6433" s="961"/>
      <c r="D6433" s="965">
        <v>17862</v>
      </c>
      <c r="E6433" s="961"/>
      <c r="F6433" s="961"/>
    </row>
    <row r="6434" spans="2:6" ht="13.5" thickBot="1" x14ac:dyDescent="0.25">
      <c r="B6434" s="923" t="s">
        <v>2131</v>
      </c>
      <c r="C6434" s="971">
        <f>C6433+C6424</f>
        <v>0</v>
      </c>
      <c r="D6434" s="971">
        <f>D6433+D6424</f>
        <v>17862</v>
      </c>
      <c r="E6434" s="971">
        <f>E6433+E6424</f>
        <v>0</v>
      </c>
      <c r="F6434" s="971">
        <f>F6433+F6424</f>
        <v>0</v>
      </c>
    </row>
    <row r="6435" spans="2:6" ht="33" customHeight="1" thickBot="1" x14ac:dyDescent="0.25">
      <c r="B6435" s="954" t="s">
        <v>978</v>
      </c>
      <c r="C6435" s="1346" t="s">
        <v>2498</v>
      </c>
      <c r="D6435" s="1351"/>
      <c r="E6435" s="1351"/>
      <c r="F6435" s="1352"/>
    </row>
    <row r="6436" spans="2:6" ht="13.5" thickBot="1" x14ac:dyDescent="0.25">
      <c r="B6436" s="835" t="s">
        <v>2132</v>
      </c>
      <c r="C6436" s="1250" t="s">
        <v>2495</v>
      </c>
      <c r="D6436" s="1238"/>
      <c r="E6436" s="1238"/>
      <c r="F6436" s="1260"/>
    </row>
    <row r="6437" spans="2:6" ht="13.5" thickBot="1" x14ac:dyDescent="0.25">
      <c r="B6437" s="828" t="s">
        <v>9</v>
      </c>
      <c r="C6437" s="1230" t="s">
        <v>2499</v>
      </c>
      <c r="D6437" s="1231"/>
      <c r="E6437" s="1231"/>
      <c r="F6437" s="1232"/>
    </row>
    <row r="6438" spans="2:6" ht="13.5" thickBot="1" x14ac:dyDescent="0.25">
      <c r="B6438" s="828" t="s">
        <v>13</v>
      </c>
      <c r="C6438" s="1244" t="s">
        <v>67</v>
      </c>
      <c r="D6438" s="1245"/>
      <c r="E6438" s="1245"/>
      <c r="F6438" s="1246"/>
    </row>
    <row r="6439" spans="2:6" x14ac:dyDescent="0.2">
      <c r="B6439" s="968"/>
      <c r="C6439" s="836">
        <v>2019</v>
      </c>
      <c r="D6439" s="836">
        <v>2020</v>
      </c>
      <c r="E6439" s="836">
        <v>2021</v>
      </c>
      <c r="F6439" s="836">
        <v>2022</v>
      </c>
    </row>
    <row r="6440" spans="2:6" ht="13.5" thickBot="1" x14ac:dyDescent="0.25">
      <c r="B6440" s="876"/>
      <c r="C6440" s="837" t="s">
        <v>5</v>
      </c>
      <c r="D6440" s="837" t="s">
        <v>6</v>
      </c>
      <c r="E6440" s="837" t="s">
        <v>6</v>
      </c>
      <c r="F6440" s="837" t="s">
        <v>6</v>
      </c>
    </row>
    <row r="6441" spans="2:6" ht="13.5" thickBot="1" x14ac:dyDescent="0.25">
      <c r="B6441" s="828" t="s">
        <v>8</v>
      </c>
      <c r="C6441" s="955">
        <v>1</v>
      </c>
      <c r="D6441" s="955">
        <v>0</v>
      </c>
      <c r="E6441" s="955">
        <v>0</v>
      </c>
      <c r="F6441" s="955">
        <v>0</v>
      </c>
    </row>
    <row r="6442" spans="2:6" ht="13.5" thickBot="1" x14ac:dyDescent="0.25">
      <c r="B6442" s="828" t="s">
        <v>14</v>
      </c>
      <c r="C6442" s="957">
        <v>12060</v>
      </c>
      <c r="D6442" s="957">
        <v>0</v>
      </c>
      <c r="E6442" s="957">
        <v>0</v>
      </c>
      <c r="F6442" s="957">
        <v>0</v>
      </c>
    </row>
    <row r="6443" spans="2:6" ht="13.5" thickBot="1" x14ac:dyDescent="0.25">
      <c r="B6443" s="828" t="s">
        <v>20</v>
      </c>
      <c r="C6443" s="957">
        <f>C6442/C6441</f>
        <v>12060</v>
      </c>
      <c r="D6443" s="957" t="e">
        <f>D6442/D6441</f>
        <v>#DIV/0!</v>
      </c>
      <c r="E6443" s="957" t="e">
        <f>E6442/E6441</f>
        <v>#DIV/0!</v>
      </c>
      <c r="F6443" s="957" t="e">
        <f>F6442/F6441</f>
        <v>#DIV/0!</v>
      </c>
    </row>
    <row r="6444" spans="2:6" ht="13.5" thickBot="1" x14ac:dyDescent="0.25">
      <c r="B6444" s="828" t="s">
        <v>15</v>
      </c>
      <c r="C6444" s="958" t="s">
        <v>19</v>
      </c>
      <c r="D6444" s="959">
        <f>D6441/C6441-1</f>
        <v>-1</v>
      </c>
      <c r="E6444" s="959" t="e">
        <f t="shared" ref="E6444:F6446" si="245">E6441/D6441-1</f>
        <v>#DIV/0!</v>
      </c>
      <c r="F6444" s="959" t="e">
        <f t="shared" si="245"/>
        <v>#DIV/0!</v>
      </c>
    </row>
    <row r="6445" spans="2:6" ht="13.5" thickBot="1" x14ac:dyDescent="0.25">
      <c r="B6445" s="828" t="s">
        <v>16</v>
      </c>
      <c r="C6445" s="958" t="s">
        <v>19</v>
      </c>
      <c r="D6445" s="959">
        <f>D6442/C6442-1</f>
        <v>-1</v>
      </c>
      <c r="E6445" s="959" t="e">
        <f t="shared" si="245"/>
        <v>#DIV/0!</v>
      </c>
      <c r="F6445" s="959" t="e">
        <f t="shared" si="245"/>
        <v>#DIV/0!</v>
      </c>
    </row>
    <row r="6446" spans="2:6" ht="13.5" thickBot="1" x14ac:dyDescent="0.25">
      <c r="B6446" s="828" t="s">
        <v>17</v>
      </c>
      <c r="C6446" s="958" t="s">
        <v>19</v>
      </c>
      <c r="D6446" s="959" t="e">
        <f>D6443/C6443-1</f>
        <v>#DIV/0!</v>
      </c>
      <c r="E6446" s="959" t="e">
        <f t="shared" si="245"/>
        <v>#DIV/0!</v>
      </c>
      <c r="F6446" s="959" t="e">
        <f t="shared" si="245"/>
        <v>#DIV/0!</v>
      </c>
    </row>
    <row r="6447" spans="2:6" ht="13.5" thickBot="1" x14ac:dyDescent="0.25">
      <c r="B6447" s="1247" t="s">
        <v>2500</v>
      </c>
      <c r="C6447" s="1248"/>
      <c r="D6447" s="1248"/>
      <c r="E6447" s="1248"/>
      <c r="F6447" s="1249"/>
    </row>
    <row r="6448" spans="2:6" x14ac:dyDescent="0.2">
      <c r="B6448" s="968"/>
      <c r="C6448" s="836">
        <v>2019</v>
      </c>
      <c r="D6448" s="836">
        <v>2020</v>
      </c>
      <c r="E6448" s="836">
        <v>2021</v>
      </c>
      <c r="F6448" s="836">
        <v>2022</v>
      </c>
    </row>
    <row r="6449" spans="2:6" ht="13.5" thickBot="1" x14ac:dyDescent="0.25">
      <c r="B6449" s="876"/>
      <c r="C6449" s="837" t="s">
        <v>5</v>
      </c>
      <c r="D6449" s="837" t="s">
        <v>6</v>
      </c>
      <c r="E6449" s="837" t="s">
        <v>6</v>
      </c>
      <c r="F6449" s="837" t="s">
        <v>6</v>
      </c>
    </row>
    <row r="6450" spans="2:6" ht="13.5" thickBot="1" x14ac:dyDescent="0.25">
      <c r="B6450" s="843" t="s">
        <v>59</v>
      </c>
      <c r="C6450" s="960"/>
      <c r="D6450" s="960"/>
      <c r="E6450" s="960"/>
      <c r="F6450" s="960"/>
    </row>
    <row r="6451" spans="2:6" ht="13.5" thickBot="1" x14ac:dyDescent="0.25">
      <c r="B6451" s="845" t="s">
        <v>28</v>
      </c>
      <c r="C6451" s="960"/>
      <c r="D6451" s="960"/>
      <c r="E6451" s="960"/>
      <c r="F6451" s="960"/>
    </row>
    <row r="6452" spans="2:6" ht="13.5" thickBot="1" x14ac:dyDescent="0.25">
      <c r="B6452" s="845" t="s">
        <v>60</v>
      </c>
      <c r="C6452" s="960"/>
      <c r="D6452" s="960"/>
      <c r="E6452" s="960"/>
      <c r="F6452" s="960"/>
    </row>
    <row r="6453" spans="2:6" ht="13.5" thickBot="1" x14ac:dyDescent="0.25">
      <c r="B6453" s="845" t="s">
        <v>42</v>
      </c>
      <c r="C6453" s="960"/>
      <c r="D6453" s="960"/>
      <c r="E6453" s="960"/>
      <c r="F6453" s="960"/>
    </row>
    <row r="6454" spans="2:6" ht="13.5" thickBot="1" x14ac:dyDescent="0.25">
      <c r="B6454" s="845" t="s">
        <v>43</v>
      </c>
      <c r="C6454" s="960"/>
      <c r="D6454" s="960"/>
      <c r="E6454" s="960"/>
      <c r="F6454" s="960"/>
    </row>
    <row r="6455" spans="2:6" ht="13.5" thickBot="1" x14ac:dyDescent="0.25">
      <c r="B6455" s="843" t="s">
        <v>61</v>
      </c>
      <c r="C6455" s="960">
        <f>SUM(C6456:C6459)</f>
        <v>12060</v>
      </c>
      <c r="D6455" s="960">
        <f>SUM(D6456:D6459)</f>
        <v>0</v>
      </c>
      <c r="E6455" s="960">
        <f>SUM(E6456:E6459)</f>
        <v>0</v>
      </c>
      <c r="F6455" s="960">
        <f>SUM(F6456:F6459)</f>
        <v>0</v>
      </c>
    </row>
    <row r="6456" spans="2:6" ht="13.5" thickBot="1" x14ac:dyDescent="0.25">
      <c r="B6456" s="845" t="s">
        <v>28</v>
      </c>
      <c r="C6456" s="960"/>
      <c r="D6456" s="960"/>
      <c r="E6456" s="960"/>
      <c r="F6456" s="960"/>
    </row>
    <row r="6457" spans="2:6" ht="13.5" thickBot="1" x14ac:dyDescent="0.25">
      <c r="B6457" s="845" t="s">
        <v>60</v>
      </c>
      <c r="C6457" s="960"/>
      <c r="D6457" s="960"/>
      <c r="E6457" s="960"/>
      <c r="F6457" s="960"/>
    </row>
    <row r="6458" spans="2:6" ht="13.5" thickBot="1" x14ac:dyDescent="0.25">
      <c r="B6458" s="845" t="s">
        <v>42</v>
      </c>
      <c r="C6458" s="964"/>
      <c r="D6458" s="964"/>
      <c r="E6458" s="964"/>
      <c r="F6458" s="964"/>
    </row>
    <row r="6459" spans="2:6" ht="13.5" thickBot="1" x14ac:dyDescent="0.25">
      <c r="B6459" s="845" t="s">
        <v>43</v>
      </c>
      <c r="C6459" s="961">
        <v>12060</v>
      </c>
      <c r="D6459" s="961"/>
      <c r="E6459" s="961"/>
      <c r="F6459" s="961"/>
    </row>
    <row r="6460" spans="2:6" ht="13.5" thickBot="1" x14ac:dyDescent="0.25">
      <c r="B6460" s="923" t="s">
        <v>2137</v>
      </c>
      <c r="C6460" s="971">
        <f>C6459+C6450</f>
        <v>12060</v>
      </c>
      <c r="D6460" s="971">
        <f>D6459+D6450</f>
        <v>0</v>
      </c>
      <c r="E6460" s="971">
        <f>E6459+E6450</f>
        <v>0</v>
      </c>
      <c r="F6460" s="971">
        <f>F6459+F6450</f>
        <v>0</v>
      </c>
    </row>
    <row r="6461" spans="2:6" ht="13.5" thickBot="1" x14ac:dyDescent="0.25">
      <c r="B6461" s="954" t="s">
        <v>978</v>
      </c>
      <c r="C6461" s="1346" t="s">
        <v>2501</v>
      </c>
      <c r="D6461" s="1351"/>
      <c r="E6461" s="1351"/>
      <c r="F6461" s="1352"/>
    </row>
    <row r="6462" spans="2:6" ht="13.5" thickBot="1" x14ac:dyDescent="0.25">
      <c r="B6462" s="835" t="s">
        <v>2139</v>
      </c>
      <c r="C6462" s="1353" t="s">
        <v>2502</v>
      </c>
      <c r="D6462" s="1354"/>
      <c r="E6462" s="1354"/>
      <c r="F6462" s="1355"/>
    </row>
    <row r="6463" spans="2:6" ht="13.5" thickBot="1" x14ac:dyDescent="0.25">
      <c r="B6463" s="828" t="s">
        <v>9</v>
      </c>
      <c r="C6463" s="1356" t="s">
        <v>2501</v>
      </c>
      <c r="D6463" s="1357"/>
      <c r="E6463" s="1357"/>
      <c r="F6463" s="1358"/>
    </row>
    <row r="6464" spans="2:6" ht="13.5" thickBot="1" x14ac:dyDescent="0.25">
      <c r="B6464" s="828" t="s">
        <v>13</v>
      </c>
      <c r="C6464" s="1244" t="s">
        <v>127</v>
      </c>
      <c r="D6464" s="1245"/>
      <c r="E6464" s="1245"/>
      <c r="F6464" s="1246"/>
    </row>
    <row r="6465" spans="2:6" x14ac:dyDescent="0.2">
      <c r="B6465" s="968"/>
      <c r="C6465" s="836">
        <v>2019</v>
      </c>
      <c r="D6465" s="836">
        <v>2020</v>
      </c>
      <c r="E6465" s="836">
        <v>2021</v>
      </c>
      <c r="F6465" s="836">
        <v>2022</v>
      </c>
    </row>
    <row r="6466" spans="2:6" ht="13.5" thickBot="1" x14ac:dyDescent="0.25">
      <c r="B6466" s="876"/>
      <c r="C6466" s="837" t="s">
        <v>5</v>
      </c>
      <c r="D6466" s="837" t="s">
        <v>6</v>
      </c>
      <c r="E6466" s="837" t="s">
        <v>6</v>
      </c>
      <c r="F6466" s="837" t="s">
        <v>6</v>
      </c>
    </row>
    <row r="6467" spans="2:6" ht="13.5" thickBot="1" x14ac:dyDescent="0.25">
      <c r="B6467" s="828" t="s">
        <v>8</v>
      </c>
      <c r="C6467" s="955">
        <v>0</v>
      </c>
      <c r="D6467" s="955">
        <v>0</v>
      </c>
      <c r="E6467" s="955">
        <v>0.03</v>
      </c>
      <c r="F6467" s="955">
        <v>0.77100000000000002</v>
      </c>
    </row>
    <row r="6468" spans="2:6" ht="13.5" thickBot="1" x14ac:dyDescent="0.25">
      <c r="B6468" s="828" t="s">
        <v>14</v>
      </c>
      <c r="C6468" s="957"/>
      <c r="D6468" s="957"/>
      <c r="E6468" s="957">
        <v>20000</v>
      </c>
      <c r="F6468" s="957">
        <v>550000</v>
      </c>
    </row>
    <row r="6469" spans="2:6" ht="13.5" thickBot="1" x14ac:dyDescent="0.25">
      <c r="B6469" s="828" t="s">
        <v>20</v>
      </c>
      <c r="C6469" s="957" t="e">
        <f>C6468/C6467</f>
        <v>#DIV/0!</v>
      </c>
      <c r="D6469" s="957" t="e">
        <f>D6468/D6467</f>
        <v>#DIV/0!</v>
      </c>
      <c r="E6469" s="957">
        <f>E6468/E6467</f>
        <v>666666.66666666674</v>
      </c>
      <c r="F6469" s="957">
        <f>F6468/F6467</f>
        <v>713359.27367055765</v>
      </c>
    </row>
    <row r="6470" spans="2:6" ht="13.5" thickBot="1" x14ac:dyDescent="0.25">
      <c r="B6470" s="828" t="s">
        <v>15</v>
      </c>
      <c r="C6470" s="958" t="s">
        <v>19</v>
      </c>
      <c r="D6470" s="959" t="e">
        <f>D6467/C6467-1</f>
        <v>#DIV/0!</v>
      </c>
      <c r="E6470" s="959" t="e">
        <f t="shared" ref="E6470:F6472" si="246">E6467/D6467-1</f>
        <v>#DIV/0!</v>
      </c>
      <c r="F6470" s="959">
        <f t="shared" si="246"/>
        <v>24.700000000000003</v>
      </c>
    </row>
    <row r="6471" spans="2:6" ht="13.5" thickBot="1" x14ac:dyDescent="0.25">
      <c r="B6471" s="828" t="s">
        <v>16</v>
      </c>
      <c r="C6471" s="958" t="s">
        <v>19</v>
      </c>
      <c r="D6471" s="959" t="e">
        <f>D6468/C6468-1</f>
        <v>#DIV/0!</v>
      </c>
      <c r="E6471" s="959" t="e">
        <f t="shared" si="246"/>
        <v>#DIV/0!</v>
      </c>
      <c r="F6471" s="959">
        <f t="shared" si="246"/>
        <v>26.5</v>
      </c>
    </row>
    <row r="6472" spans="2:6" ht="13.5" thickBot="1" x14ac:dyDescent="0.25">
      <c r="B6472" s="828" t="s">
        <v>17</v>
      </c>
      <c r="C6472" s="958" t="s">
        <v>19</v>
      </c>
      <c r="D6472" s="959" t="e">
        <f>D6469/C6469-1</f>
        <v>#DIV/0!</v>
      </c>
      <c r="E6472" s="959" t="e">
        <f t="shared" si="246"/>
        <v>#DIV/0!</v>
      </c>
      <c r="F6472" s="959">
        <f t="shared" si="246"/>
        <v>7.0038910505836327E-2</v>
      </c>
    </row>
    <row r="6473" spans="2:6" ht="13.5" thickBot="1" x14ac:dyDescent="0.25">
      <c r="B6473" s="1247" t="s">
        <v>2503</v>
      </c>
      <c r="C6473" s="1248"/>
      <c r="D6473" s="1248"/>
      <c r="E6473" s="1248"/>
      <c r="F6473" s="1249"/>
    </row>
    <row r="6474" spans="2:6" x14ac:dyDescent="0.2">
      <c r="B6474" s="968"/>
      <c r="C6474" s="836">
        <v>2019</v>
      </c>
      <c r="D6474" s="836">
        <v>2020</v>
      </c>
      <c r="E6474" s="836">
        <v>2021</v>
      </c>
      <c r="F6474" s="836">
        <v>2022</v>
      </c>
    </row>
    <row r="6475" spans="2:6" ht="13.5" thickBot="1" x14ac:dyDescent="0.25">
      <c r="B6475" s="876"/>
      <c r="C6475" s="837" t="s">
        <v>5</v>
      </c>
      <c r="D6475" s="837" t="s">
        <v>6</v>
      </c>
      <c r="E6475" s="837" t="s">
        <v>6</v>
      </c>
      <c r="F6475" s="837" t="s">
        <v>6</v>
      </c>
    </row>
    <row r="6476" spans="2:6" ht="13.5" thickBot="1" x14ac:dyDescent="0.25">
      <c r="B6476" s="843" t="s">
        <v>59</v>
      </c>
      <c r="C6476" s="960"/>
      <c r="D6476" s="960"/>
      <c r="E6476" s="960"/>
      <c r="F6476" s="960"/>
    </row>
    <row r="6477" spans="2:6" ht="13.5" thickBot="1" x14ac:dyDescent="0.25">
      <c r="B6477" s="845" t="s">
        <v>28</v>
      </c>
      <c r="C6477" s="960"/>
      <c r="D6477" s="960"/>
      <c r="E6477" s="960"/>
      <c r="F6477" s="960"/>
    </row>
    <row r="6478" spans="2:6" ht="13.5" thickBot="1" x14ac:dyDescent="0.25">
      <c r="B6478" s="845" t="s">
        <v>60</v>
      </c>
      <c r="C6478" s="960"/>
      <c r="D6478" s="960"/>
      <c r="E6478" s="960"/>
      <c r="F6478" s="960"/>
    </row>
    <row r="6479" spans="2:6" ht="13.5" thickBot="1" x14ac:dyDescent="0.25">
      <c r="B6479" s="845" t="s">
        <v>42</v>
      </c>
      <c r="C6479" s="960"/>
      <c r="D6479" s="960"/>
      <c r="E6479" s="960"/>
      <c r="F6479" s="960"/>
    </row>
    <row r="6480" spans="2:6" ht="13.5" thickBot="1" x14ac:dyDescent="0.25">
      <c r="B6480" s="845" t="s">
        <v>43</v>
      </c>
      <c r="C6480" s="960"/>
      <c r="D6480" s="960"/>
      <c r="E6480" s="960"/>
      <c r="F6480" s="960"/>
    </row>
    <row r="6481" spans="2:6" ht="13.5" thickBot="1" x14ac:dyDescent="0.25">
      <c r="B6481" s="843" t="s">
        <v>61</v>
      </c>
      <c r="C6481" s="960"/>
      <c r="D6481" s="960">
        <f>SUM(D6482:D6485)</f>
        <v>0</v>
      </c>
      <c r="E6481" s="960">
        <f>SUM(E6482:E6485)</f>
        <v>20000</v>
      </c>
      <c r="F6481" s="960">
        <f>SUM(F6482:F6485)</f>
        <v>550000</v>
      </c>
    </row>
    <row r="6482" spans="2:6" ht="13.5" thickBot="1" x14ac:dyDescent="0.25">
      <c r="B6482" s="845" t="s">
        <v>28</v>
      </c>
      <c r="C6482" s="960"/>
      <c r="D6482" s="960"/>
      <c r="E6482" s="960"/>
      <c r="F6482" s="960"/>
    </row>
    <row r="6483" spans="2:6" ht="13.5" thickBot="1" x14ac:dyDescent="0.25">
      <c r="B6483" s="845" t="s">
        <v>60</v>
      </c>
      <c r="C6483" s="957"/>
      <c r="D6483" s="957"/>
      <c r="E6483" s="957">
        <v>20000</v>
      </c>
      <c r="F6483" s="957">
        <v>550000</v>
      </c>
    </row>
    <row r="6484" spans="2:6" ht="13.5" thickBot="1" x14ac:dyDescent="0.25">
      <c r="B6484" s="845" t="s">
        <v>42</v>
      </c>
      <c r="C6484" s="960"/>
      <c r="D6484" s="960"/>
      <c r="E6484" s="960"/>
      <c r="F6484" s="960"/>
    </row>
    <row r="6485" spans="2:6" ht="13.5" thickBot="1" x14ac:dyDescent="0.25">
      <c r="B6485" s="845" t="s">
        <v>43</v>
      </c>
      <c r="C6485" s="961"/>
      <c r="D6485" s="961"/>
      <c r="E6485" s="961"/>
      <c r="F6485" s="961"/>
    </row>
    <row r="6486" spans="2:6" ht="13.5" thickBot="1" x14ac:dyDescent="0.25">
      <c r="B6486" s="923" t="s">
        <v>2144</v>
      </c>
      <c r="C6486" s="971">
        <f>C6482+C6485+C6483+C6484+C6485</f>
        <v>0</v>
      </c>
      <c r="D6486" s="971">
        <f>D6482+D6485+D6483+D6484+D6485</f>
        <v>0</v>
      </c>
      <c r="E6486" s="971">
        <f>E6482+E6485+E6483+E6484+E6485</f>
        <v>20000</v>
      </c>
      <c r="F6486" s="971">
        <f>F6482+F6485+F6483+F6484+F6485</f>
        <v>550000</v>
      </c>
    </row>
    <row r="6487" spans="2:6" ht="13.5" thickBot="1" x14ac:dyDescent="0.25">
      <c r="B6487" s="954" t="s">
        <v>978</v>
      </c>
      <c r="C6487" s="1346" t="s">
        <v>2504</v>
      </c>
      <c r="D6487" s="1351"/>
      <c r="E6487" s="1351"/>
      <c r="F6487" s="1352"/>
    </row>
    <row r="6488" spans="2:6" ht="13.5" thickBot="1" x14ac:dyDescent="0.25">
      <c r="B6488" s="835" t="s">
        <v>2145</v>
      </c>
      <c r="C6488" s="1353" t="s">
        <v>2505</v>
      </c>
      <c r="D6488" s="1354"/>
      <c r="E6488" s="1354"/>
      <c r="F6488" s="1355"/>
    </row>
    <row r="6489" spans="2:6" ht="13.5" thickBot="1" x14ac:dyDescent="0.25">
      <c r="B6489" s="828" t="s">
        <v>9</v>
      </c>
      <c r="C6489" s="1356" t="s">
        <v>2501</v>
      </c>
      <c r="D6489" s="1357"/>
      <c r="E6489" s="1357"/>
      <c r="F6489" s="1358"/>
    </row>
    <row r="6490" spans="2:6" ht="13.5" thickBot="1" x14ac:dyDescent="0.25">
      <c r="B6490" s="828" t="s">
        <v>13</v>
      </c>
      <c r="C6490" s="1244" t="s">
        <v>67</v>
      </c>
      <c r="D6490" s="1245"/>
      <c r="E6490" s="1245"/>
      <c r="F6490" s="1246"/>
    </row>
    <row r="6491" spans="2:6" x14ac:dyDescent="0.2">
      <c r="B6491" s="968"/>
      <c r="C6491" s="836">
        <v>2019</v>
      </c>
      <c r="D6491" s="836">
        <v>2020</v>
      </c>
      <c r="E6491" s="836">
        <v>2021</v>
      </c>
      <c r="F6491" s="836">
        <v>2022</v>
      </c>
    </row>
    <row r="6492" spans="2:6" ht="13.5" thickBot="1" x14ac:dyDescent="0.25">
      <c r="B6492" s="876"/>
      <c r="C6492" s="837" t="s">
        <v>5</v>
      </c>
      <c r="D6492" s="837" t="s">
        <v>6</v>
      </c>
      <c r="E6492" s="837" t="s">
        <v>6</v>
      </c>
      <c r="F6492" s="837" t="s">
        <v>6</v>
      </c>
    </row>
    <row r="6493" spans="2:6" ht="13.5" thickBot="1" x14ac:dyDescent="0.25">
      <c r="B6493" s="828" t="s">
        <v>8</v>
      </c>
      <c r="C6493" s="955">
        <v>0</v>
      </c>
      <c r="D6493" s="955">
        <v>0</v>
      </c>
      <c r="E6493" s="955">
        <v>1</v>
      </c>
      <c r="F6493" s="955">
        <v>1</v>
      </c>
    </row>
    <row r="6494" spans="2:6" ht="13.5" thickBot="1" x14ac:dyDescent="0.25">
      <c r="B6494" s="828" t="s">
        <v>14</v>
      </c>
      <c r="C6494" s="957"/>
      <c r="D6494" s="957"/>
      <c r="E6494" s="957">
        <v>10000</v>
      </c>
      <c r="F6494" s="957">
        <v>130000</v>
      </c>
    </row>
    <row r="6495" spans="2:6" ht="13.5" thickBot="1" x14ac:dyDescent="0.25">
      <c r="B6495" s="828" t="s">
        <v>20</v>
      </c>
      <c r="C6495" s="957" t="e">
        <f>C6494/C6493</f>
        <v>#DIV/0!</v>
      </c>
      <c r="D6495" s="957" t="e">
        <f>D6494/D6493</f>
        <v>#DIV/0!</v>
      </c>
      <c r="E6495" s="957">
        <f>E6494/E6493</f>
        <v>10000</v>
      </c>
      <c r="F6495" s="957">
        <f>F6494/F6493</f>
        <v>130000</v>
      </c>
    </row>
    <row r="6496" spans="2:6" ht="13.5" thickBot="1" x14ac:dyDescent="0.25">
      <c r="B6496" s="828" t="s">
        <v>15</v>
      </c>
      <c r="C6496" s="958" t="s">
        <v>19</v>
      </c>
      <c r="D6496" s="959" t="e">
        <f>D6493/C6493-1</f>
        <v>#DIV/0!</v>
      </c>
      <c r="E6496" s="959" t="e">
        <f t="shared" ref="E6496:F6498" si="247">E6493/D6493-1</f>
        <v>#DIV/0!</v>
      </c>
      <c r="F6496" s="959">
        <f t="shared" si="247"/>
        <v>0</v>
      </c>
    </row>
    <row r="6497" spans="2:6" ht="13.5" thickBot="1" x14ac:dyDescent="0.25">
      <c r="B6497" s="828" t="s">
        <v>16</v>
      </c>
      <c r="C6497" s="958" t="s">
        <v>19</v>
      </c>
      <c r="D6497" s="959" t="e">
        <f>D6494/C6494-1</f>
        <v>#DIV/0!</v>
      </c>
      <c r="E6497" s="959" t="e">
        <f t="shared" si="247"/>
        <v>#DIV/0!</v>
      </c>
      <c r="F6497" s="959">
        <f t="shared" si="247"/>
        <v>12</v>
      </c>
    </row>
    <row r="6498" spans="2:6" ht="13.5" thickBot="1" x14ac:dyDescent="0.25">
      <c r="B6498" s="828" t="s">
        <v>17</v>
      </c>
      <c r="C6498" s="958" t="s">
        <v>19</v>
      </c>
      <c r="D6498" s="959" t="e">
        <f>D6495/C6495-1</f>
        <v>#DIV/0!</v>
      </c>
      <c r="E6498" s="959" t="e">
        <f t="shared" si="247"/>
        <v>#DIV/0!</v>
      </c>
      <c r="F6498" s="959">
        <f t="shared" si="247"/>
        <v>12</v>
      </c>
    </row>
    <row r="6499" spans="2:6" ht="13.5" thickBot="1" x14ac:dyDescent="0.25">
      <c r="B6499" s="1247" t="s">
        <v>2506</v>
      </c>
      <c r="C6499" s="1248"/>
      <c r="D6499" s="1248"/>
      <c r="E6499" s="1248"/>
      <c r="F6499" s="1249"/>
    </row>
    <row r="6500" spans="2:6" x14ac:dyDescent="0.2">
      <c r="B6500" s="968"/>
      <c r="C6500" s="836">
        <v>2019</v>
      </c>
      <c r="D6500" s="836">
        <v>2020</v>
      </c>
      <c r="E6500" s="836">
        <v>2021</v>
      </c>
      <c r="F6500" s="836">
        <v>2022</v>
      </c>
    </row>
    <row r="6501" spans="2:6" ht="13.5" thickBot="1" x14ac:dyDescent="0.25">
      <c r="B6501" s="876"/>
      <c r="C6501" s="837" t="s">
        <v>5</v>
      </c>
      <c r="D6501" s="837" t="s">
        <v>6</v>
      </c>
      <c r="E6501" s="837" t="s">
        <v>6</v>
      </c>
      <c r="F6501" s="837" t="s">
        <v>6</v>
      </c>
    </row>
    <row r="6502" spans="2:6" ht="13.5" thickBot="1" x14ac:dyDescent="0.25">
      <c r="B6502" s="843" t="s">
        <v>59</v>
      </c>
      <c r="C6502" s="960"/>
      <c r="D6502" s="960"/>
      <c r="E6502" s="960"/>
      <c r="F6502" s="960"/>
    </row>
    <row r="6503" spans="2:6" ht="13.5" thickBot="1" x14ac:dyDescent="0.25">
      <c r="B6503" s="845" t="s">
        <v>28</v>
      </c>
      <c r="C6503" s="960"/>
      <c r="D6503" s="960"/>
      <c r="E6503" s="960"/>
      <c r="F6503" s="960"/>
    </row>
    <row r="6504" spans="2:6" ht="13.5" thickBot="1" x14ac:dyDescent="0.25">
      <c r="B6504" s="845" t="s">
        <v>60</v>
      </c>
      <c r="C6504" s="960"/>
      <c r="D6504" s="960"/>
      <c r="E6504" s="960"/>
      <c r="F6504" s="960"/>
    </row>
    <row r="6505" spans="2:6" ht="13.5" thickBot="1" x14ac:dyDescent="0.25">
      <c r="B6505" s="845" t="s">
        <v>42</v>
      </c>
      <c r="C6505" s="960"/>
      <c r="D6505" s="960"/>
      <c r="E6505" s="960"/>
      <c r="F6505" s="960"/>
    </row>
    <row r="6506" spans="2:6" ht="13.5" thickBot="1" x14ac:dyDescent="0.25">
      <c r="B6506" s="845" t="s">
        <v>43</v>
      </c>
      <c r="C6506" s="960"/>
      <c r="D6506" s="960"/>
      <c r="E6506" s="960"/>
      <c r="F6506" s="960"/>
    </row>
    <row r="6507" spans="2:6" ht="13.5" thickBot="1" x14ac:dyDescent="0.25">
      <c r="B6507" s="843" t="s">
        <v>61</v>
      </c>
      <c r="C6507" s="960"/>
      <c r="D6507" s="960">
        <f>SUM(D6508:D6511)</f>
        <v>0</v>
      </c>
      <c r="E6507" s="960">
        <f>SUM(E6508:E6511)</f>
        <v>10000</v>
      </c>
      <c r="F6507" s="960">
        <f>SUM(F6508:F6511)</f>
        <v>130000</v>
      </c>
    </row>
    <row r="6508" spans="2:6" ht="13.5" thickBot="1" x14ac:dyDescent="0.25">
      <c r="B6508" s="845" t="s">
        <v>28</v>
      </c>
      <c r="C6508" s="960"/>
      <c r="D6508" s="960"/>
      <c r="E6508" s="960"/>
      <c r="F6508" s="960"/>
    </row>
    <row r="6509" spans="2:6" ht="13.5" thickBot="1" x14ac:dyDescent="0.25">
      <c r="B6509" s="845" t="s">
        <v>60</v>
      </c>
      <c r="C6509" s="960"/>
      <c r="D6509" s="960"/>
      <c r="E6509" s="960"/>
      <c r="F6509" s="960"/>
    </row>
    <row r="6510" spans="2:6" ht="13.5" thickBot="1" x14ac:dyDescent="0.25">
      <c r="B6510" s="845" t="s">
        <v>42</v>
      </c>
      <c r="C6510" s="964"/>
      <c r="D6510" s="964"/>
      <c r="E6510" s="964"/>
      <c r="F6510" s="964"/>
    </row>
    <row r="6511" spans="2:6" ht="13.5" thickBot="1" x14ac:dyDescent="0.25">
      <c r="B6511" s="845" t="s">
        <v>43</v>
      </c>
      <c r="C6511" s="965"/>
      <c r="D6511" s="965"/>
      <c r="E6511" s="965">
        <v>10000</v>
      </c>
      <c r="F6511" s="965">
        <v>130000</v>
      </c>
    </row>
    <row r="6512" spans="2:6" ht="13.5" thickBot="1" x14ac:dyDescent="0.25">
      <c r="B6512" s="923" t="s">
        <v>2151</v>
      </c>
      <c r="C6512" s="961">
        <f>C6508+C6509+C6510+C6511</f>
        <v>0</v>
      </c>
      <c r="D6512" s="961">
        <f>D6508+D6509+D6510+D6511</f>
        <v>0</v>
      </c>
      <c r="E6512" s="961">
        <f>E6508+E6509+E6510+E6511</f>
        <v>10000</v>
      </c>
      <c r="F6512" s="961">
        <f>F6508+F6509+F6510+F6511</f>
        <v>130000</v>
      </c>
    </row>
    <row r="6513" spans="2:6" ht="13.5" thickBot="1" x14ac:dyDescent="0.25">
      <c r="B6513" s="954" t="s">
        <v>978</v>
      </c>
      <c r="C6513" s="1346" t="s">
        <v>2507</v>
      </c>
      <c r="D6513" s="1351"/>
      <c r="E6513" s="1351"/>
      <c r="F6513" s="1352"/>
    </row>
    <row r="6514" spans="2:6" ht="13.5" thickBot="1" x14ac:dyDescent="0.25">
      <c r="B6514" s="835" t="s">
        <v>2152</v>
      </c>
      <c r="C6514" s="1353" t="s">
        <v>2508</v>
      </c>
      <c r="D6514" s="1354"/>
      <c r="E6514" s="1354"/>
      <c r="F6514" s="1355"/>
    </row>
    <row r="6515" spans="2:6" ht="13.5" thickBot="1" x14ac:dyDescent="0.25">
      <c r="B6515" s="828" t="s">
        <v>9</v>
      </c>
      <c r="C6515" s="1356" t="s">
        <v>2470</v>
      </c>
      <c r="D6515" s="1357"/>
      <c r="E6515" s="1357"/>
      <c r="F6515" s="1358"/>
    </row>
    <row r="6516" spans="2:6" ht="13.5" thickBot="1" x14ac:dyDescent="0.25">
      <c r="B6516" s="828" t="s">
        <v>13</v>
      </c>
      <c r="C6516" s="1244" t="s">
        <v>67</v>
      </c>
      <c r="D6516" s="1245"/>
      <c r="E6516" s="1245"/>
      <c r="F6516" s="1246"/>
    </row>
    <row r="6517" spans="2:6" x14ac:dyDescent="0.2">
      <c r="B6517" s="968"/>
      <c r="C6517" s="836">
        <v>2019</v>
      </c>
      <c r="D6517" s="836">
        <v>2020</v>
      </c>
      <c r="E6517" s="836">
        <v>2021</v>
      </c>
      <c r="F6517" s="836">
        <v>2022</v>
      </c>
    </row>
    <row r="6518" spans="2:6" ht="13.5" thickBot="1" x14ac:dyDescent="0.25">
      <c r="B6518" s="876"/>
      <c r="C6518" s="837" t="s">
        <v>5</v>
      </c>
      <c r="D6518" s="837" t="s">
        <v>6</v>
      </c>
      <c r="E6518" s="837" t="s">
        <v>6</v>
      </c>
      <c r="F6518" s="837" t="s">
        <v>6</v>
      </c>
    </row>
    <row r="6519" spans="2:6" ht="13.5" thickBot="1" x14ac:dyDescent="0.25">
      <c r="B6519" s="828" t="s">
        <v>8</v>
      </c>
      <c r="C6519" s="955">
        <v>0</v>
      </c>
      <c r="D6519" s="955">
        <v>0</v>
      </c>
      <c r="E6519" s="955">
        <v>1</v>
      </c>
      <c r="F6519" s="955">
        <v>1</v>
      </c>
    </row>
    <row r="6520" spans="2:6" ht="13.5" thickBot="1" x14ac:dyDescent="0.25">
      <c r="B6520" s="828" t="s">
        <v>14</v>
      </c>
      <c r="C6520" s="957"/>
      <c r="D6520" s="957"/>
      <c r="E6520" s="957">
        <v>2000</v>
      </c>
      <c r="F6520" s="957">
        <v>50000</v>
      </c>
    </row>
    <row r="6521" spans="2:6" ht="13.5" thickBot="1" x14ac:dyDescent="0.25">
      <c r="B6521" s="828" t="s">
        <v>20</v>
      </c>
      <c r="C6521" s="957" t="e">
        <f>C6520/C6519</f>
        <v>#DIV/0!</v>
      </c>
      <c r="D6521" s="957" t="e">
        <f>D6520/D6519</f>
        <v>#DIV/0!</v>
      </c>
      <c r="E6521" s="957">
        <f>E6520/E6519</f>
        <v>2000</v>
      </c>
      <c r="F6521" s="957">
        <f>F6520/F6519</f>
        <v>50000</v>
      </c>
    </row>
    <row r="6522" spans="2:6" ht="13.5" thickBot="1" x14ac:dyDescent="0.25">
      <c r="B6522" s="828" t="s">
        <v>15</v>
      </c>
      <c r="C6522" s="958" t="s">
        <v>19</v>
      </c>
      <c r="D6522" s="959" t="e">
        <f>D6519/C6519-1</f>
        <v>#DIV/0!</v>
      </c>
      <c r="E6522" s="959" t="e">
        <f t="shared" ref="E6522:F6524" si="248">E6519/D6519-1</f>
        <v>#DIV/0!</v>
      </c>
      <c r="F6522" s="959">
        <f t="shared" si="248"/>
        <v>0</v>
      </c>
    </row>
    <row r="6523" spans="2:6" ht="13.5" thickBot="1" x14ac:dyDescent="0.25">
      <c r="B6523" s="828" t="s">
        <v>16</v>
      </c>
      <c r="C6523" s="958" t="s">
        <v>19</v>
      </c>
      <c r="D6523" s="959" t="e">
        <f>D6520/C6520-1</f>
        <v>#DIV/0!</v>
      </c>
      <c r="E6523" s="959" t="e">
        <f t="shared" si="248"/>
        <v>#DIV/0!</v>
      </c>
      <c r="F6523" s="959">
        <f t="shared" si="248"/>
        <v>24</v>
      </c>
    </row>
    <row r="6524" spans="2:6" ht="13.5" thickBot="1" x14ac:dyDescent="0.25">
      <c r="B6524" s="828" t="s">
        <v>17</v>
      </c>
      <c r="C6524" s="958" t="s">
        <v>19</v>
      </c>
      <c r="D6524" s="959" t="e">
        <f>D6521/C6521-1</f>
        <v>#DIV/0!</v>
      </c>
      <c r="E6524" s="959" t="e">
        <f t="shared" si="248"/>
        <v>#DIV/0!</v>
      </c>
      <c r="F6524" s="959">
        <f t="shared" si="248"/>
        <v>24</v>
      </c>
    </row>
    <row r="6525" spans="2:6" ht="13.5" thickBot="1" x14ac:dyDescent="0.25">
      <c r="B6525" s="1247" t="s">
        <v>2509</v>
      </c>
      <c r="C6525" s="1248"/>
      <c r="D6525" s="1248"/>
      <c r="E6525" s="1248"/>
      <c r="F6525" s="1249"/>
    </row>
    <row r="6526" spans="2:6" x14ac:dyDescent="0.2">
      <c r="B6526" s="968"/>
      <c r="C6526" s="836">
        <v>2019</v>
      </c>
      <c r="D6526" s="836">
        <v>2020</v>
      </c>
      <c r="E6526" s="836">
        <v>2021</v>
      </c>
      <c r="F6526" s="836">
        <v>2022</v>
      </c>
    </row>
    <row r="6527" spans="2:6" ht="13.5" thickBot="1" x14ac:dyDescent="0.25">
      <c r="B6527" s="876"/>
      <c r="C6527" s="837" t="s">
        <v>5</v>
      </c>
      <c r="D6527" s="837" t="s">
        <v>6</v>
      </c>
      <c r="E6527" s="837" t="s">
        <v>6</v>
      </c>
      <c r="F6527" s="837" t="s">
        <v>6</v>
      </c>
    </row>
    <row r="6528" spans="2:6" ht="13.5" thickBot="1" x14ac:dyDescent="0.25">
      <c r="B6528" s="843" t="s">
        <v>59</v>
      </c>
      <c r="C6528" s="960"/>
      <c r="D6528" s="960"/>
      <c r="E6528" s="960"/>
      <c r="F6528" s="960"/>
    </row>
    <row r="6529" spans="2:6" ht="13.5" thickBot="1" x14ac:dyDescent="0.25">
      <c r="B6529" s="845" t="s">
        <v>28</v>
      </c>
      <c r="C6529" s="960"/>
      <c r="D6529" s="960"/>
      <c r="E6529" s="960"/>
      <c r="F6529" s="960"/>
    </row>
    <row r="6530" spans="2:6" ht="13.5" thickBot="1" x14ac:dyDescent="0.25">
      <c r="B6530" s="845" t="s">
        <v>60</v>
      </c>
      <c r="C6530" s="960"/>
      <c r="D6530" s="960"/>
      <c r="E6530" s="960"/>
      <c r="F6530" s="960"/>
    </row>
    <row r="6531" spans="2:6" ht="13.5" thickBot="1" x14ac:dyDescent="0.25">
      <c r="B6531" s="845" t="s">
        <v>42</v>
      </c>
      <c r="C6531" s="960"/>
      <c r="D6531" s="960"/>
      <c r="E6531" s="960"/>
      <c r="F6531" s="960"/>
    </row>
    <row r="6532" spans="2:6" ht="13.5" thickBot="1" x14ac:dyDescent="0.25">
      <c r="B6532" s="845" t="s">
        <v>43</v>
      </c>
      <c r="C6532" s="960"/>
      <c r="D6532" s="960"/>
      <c r="E6532" s="960"/>
      <c r="F6532" s="960"/>
    </row>
    <row r="6533" spans="2:6" ht="13.5" thickBot="1" x14ac:dyDescent="0.25">
      <c r="B6533" s="843" t="s">
        <v>61</v>
      </c>
      <c r="C6533" s="960"/>
      <c r="D6533" s="960">
        <f>SUM(D6534:D6537)</f>
        <v>0</v>
      </c>
      <c r="E6533" s="960">
        <f>SUM(E6534:E6537)</f>
        <v>2000</v>
      </c>
      <c r="F6533" s="960">
        <f>SUM(F6534:F6537)</f>
        <v>50000</v>
      </c>
    </row>
    <row r="6534" spans="2:6" ht="13.5" thickBot="1" x14ac:dyDescent="0.25">
      <c r="B6534" s="845" t="s">
        <v>28</v>
      </c>
      <c r="C6534" s="960"/>
      <c r="D6534" s="960"/>
      <c r="E6534" s="960"/>
      <c r="F6534" s="960"/>
    </row>
    <row r="6535" spans="2:6" ht="13.5" thickBot="1" x14ac:dyDescent="0.25">
      <c r="B6535" s="845" t="s">
        <v>60</v>
      </c>
      <c r="C6535" s="957"/>
      <c r="D6535" s="957"/>
      <c r="E6535" s="957">
        <v>2000</v>
      </c>
      <c r="F6535" s="957">
        <v>50000</v>
      </c>
    </row>
    <row r="6536" spans="2:6" ht="13.5" thickBot="1" x14ac:dyDescent="0.25">
      <c r="B6536" s="845" t="s">
        <v>42</v>
      </c>
      <c r="C6536" s="964"/>
      <c r="D6536" s="964"/>
      <c r="E6536" s="964"/>
      <c r="F6536" s="964"/>
    </row>
    <row r="6537" spans="2:6" ht="13.5" thickBot="1" x14ac:dyDescent="0.25">
      <c r="B6537" s="845" t="s">
        <v>43</v>
      </c>
      <c r="C6537" s="961"/>
      <c r="D6537" s="961"/>
      <c r="E6537" s="961"/>
      <c r="F6537" s="961"/>
    </row>
    <row r="6538" spans="2:6" ht="13.5" thickBot="1" x14ac:dyDescent="0.25">
      <c r="B6538" s="923" t="s">
        <v>2158</v>
      </c>
      <c r="C6538" s="971">
        <f>C6534+C6537+C6535+C6536+C6537</f>
        <v>0</v>
      </c>
      <c r="D6538" s="971">
        <f>D6534+D6537+D6535+D6536+D6537</f>
        <v>0</v>
      </c>
      <c r="E6538" s="971">
        <f>E6534+E6537+E6535+E6536+E6537</f>
        <v>2000</v>
      </c>
      <c r="F6538" s="971">
        <f>F6534+F6537+F6535+F6536+F6537</f>
        <v>50000</v>
      </c>
    </row>
    <row r="6539" spans="2:6" ht="13.5" thickBot="1" x14ac:dyDescent="0.25">
      <c r="B6539" s="954" t="s">
        <v>978</v>
      </c>
      <c r="C6539" s="1346" t="s">
        <v>2510</v>
      </c>
      <c r="D6539" s="1351"/>
      <c r="E6539" s="1351"/>
      <c r="F6539" s="1352"/>
    </row>
    <row r="6540" spans="2:6" ht="13.5" thickBot="1" x14ac:dyDescent="0.25">
      <c r="B6540" s="835" t="s">
        <v>2160</v>
      </c>
      <c r="C6540" s="1353" t="s">
        <v>2511</v>
      </c>
      <c r="D6540" s="1354"/>
      <c r="E6540" s="1354"/>
      <c r="F6540" s="1355"/>
    </row>
    <row r="6541" spans="2:6" ht="13.5" thickBot="1" x14ac:dyDescent="0.25">
      <c r="B6541" s="828" t="s">
        <v>9</v>
      </c>
      <c r="C6541" s="1356" t="s">
        <v>2470</v>
      </c>
      <c r="D6541" s="1357"/>
      <c r="E6541" s="1357"/>
      <c r="F6541" s="1358"/>
    </row>
    <row r="6542" spans="2:6" ht="13.5" thickBot="1" x14ac:dyDescent="0.25">
      <c r="B6542" s="828" t="s">
        <v>13</v>
      </c>
      <c r="C6542" s="1244" t="s">
        <v>67</v>
      </c>
      <c r="D6542" s="1245"/>
      <c r="E6542" s="1245"/>
      <c r="F6542" s="1246"/>
    </row>
    <row r="6543" spans="2:6" x14ac:dyDescent="0.2">
      <c r="B6543" s="968"/>
      <c r="C6543" s="836">
        <v>2019</v>
      </c>
      <c r="D6543" s="836">
        <v>2020</v>
      </c>
      <c r="E6543" s="836">
        <v>2021</v>
      </c>
      <c r="F6543" s="836">
        <v>2022</v>
      </c>
    </row>
    <row r="6544" spans="2:6" ht="13.5" thickBot="1" x14ac:dyDescent="0.25">
      <c r="B6544" s="876"/>
      <c r="C6544" s="837" t="s">
        <v>5</v>
      </c>
      <c r="D6544" s="837" t="s">
        <v>6</v>
      </c>
      <c r="E6544" s="837" t="s">
        <v>6</v>
      </c>
      <c r="F6544" s="837" t="s">
        <v>6</v>
      </c>
    </row>
    <row r="6545" spans="2:6" ht="13.5" thickBot="1" x14ac:dyDescent="0.25">
      <c r="B6545" s="828" t="s">
        <v>8</v>
      </c>
      <c r="C6545" s="955">
        <v>0</v>
      </c>
      <c r="D6545" s="955">
        <v>0</v>
      </c>
      <c r="E6545" s="955">
        <v>1</v>
      </c>
      <c r="F6545" s="955">
        <v>1</v>
      </c>
    </row>
    <row r="6546" spans="2:6" ht="13.5" thickBot="1" x14ac:dyDescent="0.25">
      <c r="B6546" s="828" t="s">
        <v>14</v>
      </c>
      <c r="C6546" s="957"/>
      <c r="D6546" s="957"/>
      <c r="E6546" s="957">
        <v>1000</v>
      </c>
      <c r="F6546" s="957">
        <v>10000</v>
      </c>
    </row>
    <row r="6547" spans="2:6" ht="13.5" thickBot="1" x14ac:dyDescent="0.25">
      <c r="B6547" s="828" t="s">
        <v>20</v>
      </c>
      <c r="C6547" s="957" t="e">
        <f>C6546/C6545</f>
        <v>#DIV/0!</v>
      </c>
      <c r="D6547" s="957" t="e">
        <f>D6546/D6545</f>
        <v>#DIV/0!</v>
      </c>
      <c r="E6547" s="957">
        <f>E6546/E6545</f>
        <v>1000</v>
      </c>
      <c r="F6547" s="957">
        <f>F6546/F6545</f>
        <v>10000</v>
      </c>
    </row>
    <row r="6548" spans="2:6" ht="13.5" thickBot="1" x14ac:dyDescent="0.25">
      <c r="B6548" s="828" t="s">
        <v>15</v>
      </c>
      <c r="C6548" s="958" t="s">
        <v>19</v>
      </c>
      <c r="D6548" s="959" t="e">
        <f>D6545/C6545-1</f>
        <v>#DIV/0!</v>
      </c>
      <c r="E6548" s="959" t="e">
        <f t="shared" ref="E6548:F6550" si="249">E6545/D6545-1</f>
        <v>#DIV/0!</v>
      </c>
      <c r="F6548" s="959">
        <f t="shared" si="249"/>
        <v>0</v>
      </c>
    </row>
    <row r="6549" spans="2:6" ht="13.5" thickBot="1" x14ac:dyDescent="0.25">
      <c r="B6549" s="828" t="s">
        <v>16</v>
      </c>
      <c r="C6549" s="958" t="s">
        <v>19</v>
      </c>
      <c r="D6549" s="959" t="e">
        <f>D6546/C6546-1</f>
        <v>#DIV/0!</v>
      </c>
      <c r="E6549" s="959" t="e">
        <f t="shared" si="249"/>
        <v>#DIV/0!</v>
      </c>
      <c r="F6549" s="959">
        <f t="shared" si="249"/>
        <v>9</v>
      </c>
    </row>
    <row r="6550" spans="2:6" ht="13.5" thickBot="1" x14ac:dyDescent="0.25">
      <c r="B6550" s="828" t="s">
        <v>17</v>
      </c>
      <c r="C6550" s="958" t="s">
        <v>19</v>
      </c>
      <c r="D6550" s="959" t="e">
        <f>D6547/C6547-1</f>
        <v>#DIV/0!</v>
      </c>
      <c r="E6550" s="959" t="e">
        <f t="shared" si="249"/>
        <v>#DIV/0!</v>
      </c>
      <c r="F6550" s="959">
        <f t="shared" si="249"/>
        <v>9</v>
      </c>
    </row>
    <row r="6551" spans="2:6" ht="13.5" thickBot="1" x14ac:dyDescent="0.25">
      <c r="B6551" s="1247" t="s">
        <v>2512</v>
      </c>
      <c r="C6551" s="1248"/>
      <c r="D6551" s="1248"/>
      <c r="E6551" s="1248"/>
      <c r="F6551" s="1249"/>
    </row>
    <row r="6552" spans="2:6" x14ac:dyDescent="0.2">
      <c r="B6552" s="968"/>
      <c r="C6552" s="836">
        <v>2019</v>
      </c>
      <c r="D6552" s="836">
        <v>2020</v>
      </c>
      <c r="E6552" s="836">
        <v>2021</v>
      </c>
      <c r="F6552" s="836">
        <v>2022</v>
      </c>
    </row>
    <row r="6553" spans="2:6" ht="13.5" thickBot="1" x14ac:dyDescent="0.25">
      <c r="B6553" s="876"/>
      <c r="C6553" s="837" t="s">
        <v>5</v>
      </c>
      <c r="D6553" s="837" t="s">
        <v>6</v>
      </c>
      <c r="E6553" s="837" t="s">
        <v>6</v>
      </c>
      <c r="F6553" s="837" t="s">
        <v>6</v>
      </c>
    </row>
    <row r="6554" spans="2:6" ht="13.5" thickBot="1" x14ac:dyDescent="0.25">
      <c r="B6554" s="843" t="s">
        <v>59</v>
      </c>
      <c r="C6554" s="960"/>
      <c r="D6554" s="960"/>
      <c r="E6554" s="960"/>
      <c r="F6554" s="960"/>
    </row>
    <row r="6555" spans="2:6" ht="13.5" thickBot="1" x14ac:dyDescent="0.25">
      <c r="B6555" s="845" t="s">
        <v>28</v>
      </c>
      <c r="C6555" s="960"/>
      <c r="D6555" s="960"/>
      <c r="E6555" s="960"/>
      <c r="F6555" s="960"/>
    </row>
    <row r="6556" spans="2:6" ht="13.5" thickBot="1" x14ac:dyDescent="0.25">
      <c r="B6556" s="845" t="s">
        <v>60</v>
      </c>
      <c r="C6556" s="960"/>
      <c r="D6556" s="960"/>
      <c r="E6556" s="960"/>
      <c r="F6556" s="960"/>
    </row>
    <row r="6557" spans="2:6" ht="13.5" thickBot="1" x14ac:dyDescent="0.25">
      <c r="B6557" s="845" t="s">
        <v>42</v>
      </c>
      <c r="C6557" s="960"/>
      <c r="D6557" s="960"/>
      <c r="E6557" s="960"/>
      <c r="F6557" s="960"/>
    </row>
    <row r="6558" spans="2:6" ht="13.5" thickBot="1" x14ac:dyDescent="0.25">
      <c r="B6558" s="845" t="s">
        <v>43</v>
      </c>
      <c r="C6558" s="960"/>
      <c r="D6558" s="960"/>
      <c r="E6558" s="960"/>
      <c r="F6558" s="960"/>
    </row>
    <row r="6559" spans="2:6" ht="13.5" thickBot="1" x14ac:dyDescent="0.25">
      <c r="B6559" s="843" t="s">
        <v>61</v>
      </c>
      <c r="C6559" s="960"/>
      <c r="D6559" s="960">
        <f>SUM(D6560:D6563)</f>
        <v>0</v>
      </c>
      <c r="E6559" s="960">
        <f>SUM(E6560:E6563)</f>
        <v>1000</v>
      </c>
      <c r="F6559" s="960">
        <f>SUM(F6560:F6563)</f>
        <v>10000</v>
      </c>
    </row>
    <row r="6560" spans="2:6" ht="13.5" thickBot="1" x14ac:dyDescent="0.25">
      <c r="B6560" s="845" t="s">
        <v>28</v>
      </c>
      <c r="C6560" s="960"/>
      <c r="D6560" s="960"/>
      <c r="E6560" s="960"/>
      <c r="F6560" s="960"/>
    </row>
    <row r="6561" spans="2:6" ht="13.5" thickBot="1" x14ac:dyDescent="0.25">
      <c r="B6561" s="845" t="s">
        <v>60</v>
      </c>
      <c r="C6561" s="957"/>
      <c r="D6561" s="957"/>
      <c r="E6561" s="957"/>
      <c r="F6561" s="957"/>
    </row>
    <row r="6562" spans="2:6" ht="13.5" thickBot="1" x14ac:dyDescent="0.25">
      <c r="B6562" s="845" t="s">
        <v>42</v>
      </c>
      <c r="C6562" s="960"/>
      <c r="D6562" s="960"/>
      <c r="E6562" s="960"/>
      <c r="F6562" s="960"/>
    </row>
    <row r="6563" spans="2:6" ht="13.5" thickBot="1" x14ac:dyDescent="0.25">
      <c r="B6563" s="845" t="s">
        <v>43</v>
      </c>
      <c r="C6563" s="961"/>
      <c r="D6563" s="961"/>
      <c r="E6563" s="961">
        <v>1000</v>
      </c>
      <c r="F6563" s="961">
        <v>10000</v>
      </c>
    </row>
    <row r="6564" spans="2:6" ht="13.5" thickBot="1" x14ac:dyDescent="0.25">
      <c r="B6564" s="923" t="s">
        <v>2164</v>
      </c>
      <c r="C6564" s="971">
        <f>C6560+C6563+C6561+C6562+C6563</f>
        <v>0</v>
      </c>
      <c r="D6564" s="971">
        <f>D6560+D6563+D6561+D6562+D6563</f>
        <v>0</v>
      </c>
      <c r="E6564" s="971">
        <f>E6554+E6559</f>
        <v>1000</v>
      </c>
      <c r="F6564" s="971">
        <f>F6554+F6559</f>
        <v>10000</v>
      </c>
    </row>
    <row r="6565" spans="2:6" ht="13.5" thickBot="1" x14ac:dyDescent="0.25">
      <c r="B6565" s="954" t="s">
        <v>978</v>
      </c>
      <c r="C6565" s="1346" t="s">
        <v>2513</v>
      </c>
      <c r="D6565" s="1351"/>
      <c r="E6565" s="1351"/>
      <c r="F6565" s="1352"/>
    </row>
    <row r="6566" spans="2:6" ht="13.5" thickBot="1" x14ac:dyDescent="0.25">
      <c r="B6566" s="835" t="s">
        <v>2165</v>
      </c>
      <c r="C6566" s="1353" t="s">
        <v>2502</v>
      </c>
      <c r="D6566" s="1354"/>
      <c r="E6566" s="1354"/>
      <c r="F6566" s="1355"/>
    </row>
    <row r="6567" spans="2:6" ht="13.5" thickBot="1" x14ac:dyDescent="0.25">
      <c r="B6567" s="828" t="s">
        <v>9</v>
      </c>
      <c r="C6567" s="1356" t="s">
        <v>2513</v>
      </c>
      <c r="D6567" s="1357"/>
      <c r="E6567" s="1357"/>
      <c r="F6567" s="1358"/>
    </row>
    <row r="6568" spans="2:6" ht="13.5" thickBot="1" x14ac:dyDescent="0.25">
      <c r="B6568" s="828" t="s">
        <v>13</v>
      </c>
      <c r="C6568" s="1244" t="s">
        <v>127</v>
      </c>
      <c r="D6568" s="1245"/>
      <c r="E6568" s="1245"/>
      <c r="F6568" s="1246"/>
    </row>
    <row r="6569" spans="2:6" x14ac:dyDescent="0.2">
      <c r="B6569" s="968"/>
      <c r="C6569" s="836">
        <v>2019</v>
      </c>
      <c r="D6569" s="836">
        <v>2020</v>
      </c>
      <c r="E6569" s="836">
        <v>2021</v>
      </c>
      <c r="F6569" s="836">
        <v>2022</v>
      </c>
    </row>
    <row r="6570" spans="2:6" ht="13.5" thickBot="1" x14ac:dyDescent="0.25">
      <c r="B6570" s="876"/>
      <c r="C6570" s="837" t="s">
        <v>5</v>
      </c>
      <c r="D6570" s="837" t="s">
        <v>6</v>
      </c>
      <c r="E6570" s="837" t="s">
        <v>6</v>
      </c>
      <c r="F6570" s="837" t="s">
        <v>6</v>
      </c>
    </row>
    <row r="6571" spans="2:6" ht="13.5" thickBot="1" x14ac:dyDescent="0.25">
      <c r="B6571" s="828" t="s">
        <v>8</v>
      </c>
      <c r="C6571" s="955">
        <v>0</v>
      </c>
      <c r="D6571" s="955">
        <v>0</v>
      </c>
      <c r="E6571" s="955">
        <v>0.04</v>
      </c>
      <c r="F6571" s="955">
        <v>1.1859999999999999</v>
      </c>
    </row>
    <row r="6572" spans="2:6" ht="13.5" thickBot="1" x14ac:dyDescent="0.25">
      <c r="B6572" s="828" t="s">
        <v>14</v>
      </c>
      <c r="C6572" s="957"/>
      <c r="D6572" s="957"/>
      <c r="E6572" s="957">
        <v>20000</v>
      </c>
      <c r="F6572" s="957">
        <v>550000</v>
      </c>
    </row>
    <row r="6573" spans="2:6" ht="13.5" thickBot="1" x14ac:dyDescent="0.25">
      <c r="B6573" s="828" t="s">
        <v>20</v>
      </c>
      <c r="C6573" s="957" t="e">
        <f>C6572/C6571</f>
        <v>#DIV/0!</v>
      </c>
      <c r="D6573" s="957" t="e">
        <f>D6572/D6571</f>
        <v>#DIV/0!</v>
      </c>
      <c r="E6573" s="957">
        <f>E6572/E6571</f>
        <v>500000</v>
      </c>
      <c r="F6573" s="957">
        <f>F6572/F6571</f>
        <v>463743.67622259696</v>
      </c>
    </row>
    <row r="6574" spans="2:6" ht="13.5" thickBot="1" x14ac:dyDescent="0.25">
      <c r="B6574" s="828" t="s">
        <v>15</v>
      </c>
      <c r="C6574" s="958" t="s">
        <v>19</v>
      </c>
      <c r="D6574" s="959" t="e">
        <f>D6571/C6571-1</f>
        <v>#DIV/0!</v>
      </c>
      <c r="E6574" s="959" t="e">
        <f t="shared" ref="E6574:F6576" si="250">E6571/D6571-1</f>
        <v>#DIV/0!</v>
      </c>
      <c r="F6574" s="959">
        <f t="shared" si="250"/>
        <v>28.65</v>
      </c>
    </row>
    <row r="6575" spans="2:6" ht="13.5" thickBot="1" x14ac:dyDescent="0.25">
      <c r="B6575" s="828" t="s">
        <v>16</v>
      </c>
      <c r="C6575" s="958" t="s">
        <v>19</v>
      </c>
      <c r="D6575" s="959" t="e">
        <f>D6572/C6572-1</f>
        <v>#DIV/0!</v>
      </c>
      <c r="E6575" s="959" t="e">
        <f t="shared" si="250"/>
        <v>#DIV/0!</v>
      </c>
      <c r="F6575" s="959">
        <f t="shared" si="250"/>
        <v>26.5</v>
      </c>
    </row>
    <row r="6576" spans="2:6" ht="13.5" thickBot="1" x14ac:dyDescent="0.25">
      <c r="B6576" s="828" t="s">
        <v>17</v>
      </c>
      <c r="C6576" s="958" t="s">
        <v>19</v>
      </c>
      <c r="D6576" s="959" t="e">
        <f>D6573/C6573-1</f>
        <v>#DIV/0!</v>
      </c>
      <c r="E6576" s="959" t="e">
        <f t="shared" si="250"/>
        <v>#DIV/0!</v>
      </c>
      <c r="F6576" s="959">
        <f t="shared" si="250"/>
        <v>-7.2512647554806131E-2</v>
      </c>
    </row>
    <row r="6577" spans="2:6" ht="13.5" thickBot="1" x14ac:dyDescent="0.25">
      <c r="B6577" s="1247" t="s">
        <v>2514</v>
      </c>
      <c r="C6577" s="1248"/>
      <c r="D6577" s="1248"/>
      <c r="E6577" s="1248"/>
      <c r="F6577" s="1249"/>
    </row>
    <row r="6578" spans="2:6" x14ac:dyDescent="0.2">
      <c r="B6578" s="968"/>
      <c r="C6578" s="836">
        <v>2019</v>
      </c>
      <c r="D6578" s="836">
        <v>2020</v>
      </c>
      <c r="E6578" s="836">
        <v>2021</v>
      </c>
      <c r="F6578" s="836">
        <v>2022</v>
      </c>
    </row>
    <row r="6579" spans="2:6" ht="13.5" thickBot="1" x14ac:dyDescent="0.25">
      <c r="B6579" s="876"/>
      <c r="C6579" s="837" t="s">
        <v>5</v>
      </c>
      <c r="D6579" s="837" t="s">
        <v>6</v>
      </c>
      <c r="E6579" s="837" t="s">
        <v>6</v>
      </c>
      <c r="F6579" s="837" t="s">
        <v>6</v>
      </c>
    </row>
    <row r="6580" spans="2:6" ht="13.5" thickBot="1" x14ac:dyDescent="0.25">
      <c r="B6580" s="843" t="s">
        <v>59</v>
      </c>
      <c r="C6580" s="960"/>
      <c r="D6580" s="960"/>
      <c r="E6580" s="960"/>
      <c r="F6580" s="960"/>
    </row>
    <row r="6581" spans="2:6" ht="13.5" thickBot="1" x14ac:dyDescent="0.25">
      <c r="B6581" s="845" t="s">
        <v>28</v>
      </c>
      <c r="C6581" s="960"/>
      <c r="D6581" s="960"/>
      <c r="E6581" s="960"/>
      <c r="F6581" s="960"/>
    </row>
    <row r="6582" spans="2:6" ht="13.5" thickBot="1" x14ac:dyDescent="0.25">
      <c r="B6582" s="845" t="s">
        <v>60</v>
      </c>
      <c r="C6582" s="960"/>
      <c r="D6582" s="960"/>
      <c r="E6582" s="960"/>
      <c r="F6582" s="960"/>
    </row>
    <row r="6583" spans="2:6" ht="13.5" thickBot="1" x14ac:dyDescent="0.25">
      <c r="B6583" s="845" t="s">
        <v>42</v>
      </c>
      <c r="C6583" s="960"/>
      <c r="D6583" s="960"/>
      <c r="E6583" s="960"/>
      <c r="F6583" s="960"/>
    </row>
    <row r="6584" spans="2:6" ht="13.5" thickBot="1" x14ac:dyDescent="0.25">
      <c r="B6584" s="845" t="s">
        <v>43</v>
      </c>
      <c r="C6584" s="960"/>
      <c r="D6584" s="960"/>
      <c r="E6584" s="960"/>
      <c r="F6584" s="960"/>
    </row>
    <row r="6585" spans="2:6" ht="13.5" thickBot="1" x14ac:dyDescent="0.25">
      <c r="B6585" s="843" t="s">
        <v>61</v>
      </c>
      <c r="C6585" s="957"/>
      <c r="D6585" s="957"/>
      <c r="E6585" s="957">
        <v>20000</v>
      </c>
      <c r="F6585" s="957">
        <v>550000</v>
      </c>
    </row>
    <row r="6586" spans="2:6" ht="13.5" thickBot="1" x14ac:dyDescent="0.25">
      <c r="B6586" s="845" t="s">
        <v>28</v>
      </c>
      <c r="C6586" s="960"/>
      <c r="D6586" s="960"/>
      <c r="E6586" s="960"/>
      <c r="F6586" s="960"/>
    </row>
    <row r="6587" spans="2:6" ht="13.5" thickBot="1" x14ac:dyDescent="0.25">
      <c r="B6587" s="845" t="s">
        <v>60</v>
      </c>
      <c r="C6587" s="957"/>
      <c r="D6587" s="957"/>
      <c r="E6587" s="957">
        <v>20000</v>
      </c>
      <c r="F6587" s="957">
        <v>550000</v>
      </c>
    </row>
    <row r="6588" spans="2:6" ht="13.5" thickBot="1" x14ac:dyDescent="0.25">
      <c r="B6588" s="845" t="s">
        <v>42</v>
      </c>
      <c r="C6588" s="957"/>
      <c r="D6588" s="957"/>
      <c r="E6588" s="957"/>
      <c r="F6588" s="957"/>
    </row>
    <row r="6589" spans="2:6" ht="13.5" thickBot="1" x14ac:dyDescent="0.25">
      <c r="B6589" s="845" t="s">
        <v>43</v>
      </c>
      <c r="C6589" s="961"/>
      <c r="D6589" s="961"/>
      <c r="E6589" s="961"/>
      <c r="F6589" s="961"/>
    </row>
    <row r="6590" spans="2:6" ht="13.5" thickBot="1" x14ac:dyDescent="0.25">
      <c r="B6590" s="923" t="s">
        <v>2170</v>
      </c>
      <c r="C6590" s="971">
        <f>C6586+C6589+C6587+C6588+C6589</f>
        <v>0</v>
      </c>
      <c r="D6590" s="971">
        <f>D6586+D6589+D6587+D6588+D6589</f>
        <v>0</v>
      </c>
      <c r="E6590" s="971">
        <f>E6586+E6589+E6587+E6588+E6589</f>
        <v>20000</v>
      </c>
      <c r="F6590" s="971">
        <f>F6586+F6589+F6587+F6588+F6589</f>
        <v>550000</v>
      </c>
    </row>
    <row r="6591" spans="2:6" ht="13.5" thickBot="1" x14ac:dyDescent="0.25">
      <c r="B6591" s="954" t="s">
        <v>978</v>
      </c>
      <c r="C6591" s="1346" t="s">
        <v>2515</v>
      </c>
      <c r="D6591" s="1351"/>
      <c r="E6591" s="1351"/>
      <c r="F6591" s="1352"/>
    </row>
    <row r="6592" spans="2:6" ht="13.5" thickBot="1" x14ac:dyDescent="0.25">
      <c r="B6592" s="835" t="s">
        <v>2171</v>
      </c>
      <c r="C6592" s="1353" t="s">
        <v>2516</v>
      </c>
      <c r="D6592" s="1354"/>
      <c r="E6592" s="1354"/>
      <c r="F6592" s="1355"/>
    </row>
    <row r="6593" spans="2:6" ht="13.5" thickBot="1" x14ac:dyDescent="0.25">
      <c r="B6593" s="828" t="s">
        <v>9</v>
      </c>
      <c r="C6593" s="1356" t="s">
        <v>2513</v>
      </c>
      <c r="D6593" s="1357"/>
      <c r="E6593" s="1357"/>
      <c r="F6593" s="1358"/>
    </row>
    <row r="6594" spans="2:6" ht="13.5" thickBot="1" x14ac:dyDescent="0.25">
      <c r="B6594" s="828" t="s">
        <v>13</v>
      </c>
      <c r="C6594" s="1244" t="s">
        <v>67</v>
      </c>
      <c r="D6594" s="1245"/>
      <c r="E6594" s="1245"/>
      <c r="F6594" s="1246"/>
    </row>
    <row r="6595" spans="2:6" x14ac:dyDescent="0.2">
      <c r="B6595" s="968"/>
      <c r="C6595" s="836">
        <v>2019</v>
      </c>
      <c r="D6595" s="836">
        <v>2020</v>
      </c>
      <c r="E6595" s="836">
        <v>2021</v>
      </c>
      <c r="F6595" s="836">
        <v>2022</v>
      </c>
    </row>
    <row r="6596" spans="2:6" ht="13.5" thickBot="1" x14ac:dyDescent="0.25">
      <c r="B6596" s="876"/>
      <c r="C6596" s="837" t="s">
        <v>5</v>
      </c>
      <c r="D6596" s="837" t="s">
        <v>6</v>
      </c>
      <c r="E6596" s="837" t="s">
        <v>6</v>
      </c>
      <c r="F6596" s="837" t="s">
        <v>6</v>
      </c>
    </row>
    <row r="6597" spans="2:6" ht="13.5" thickBot="1" x14ac:dyDescent="0.25">
      <c r="B6597" s="838" t="s">
        <v>8</v>
      </c>
      <c r="C6597" s="955">
        <v>0</v>
      </c>
      <c r="D6597" s="955">
        <v>0</v>
      </c>
      <c r="E6597" s="955">
        <v>1</v>
      </c>
      <c r="F6597" s="955">
        <v>1</v>
      </c>
    </row>
    <row r="6598" spans="2:6" ht="13.5" thickBot="1" x14ac:dyDescent="0.25">
      <c r="B6598" s="838" t="s">
        <v>14</v>
      </c>
      <c r="C6598" s="957"/>
      <c r="D6598" s="957"/>
      <c r="E6598" s="957">
        <v>10000</v>
      </c>
      <c r="F6598" s="957">
        <v>133535</v>
      </c>
    </row>
    <row r="6599" spans="2:6" ht="13.5" thickBot="1" x14ac:dyDescent="0.25">
      <c r="B6599" s="838" t="s">
        <v>20</v>
      </c>
      <c r="C6599" s="957" t="e">
        <f>C6598/C6597</f>
        <v>#DIV/0!</v>
      </c>
      <c r="D6599" s="957" t="e">
        <f>D6598/D6597</f>
        <v>#DIV/0!</v>
      </c>
      <c r="E6599" s="957">
        <f>E6598/E6597</f>
        <v>10000</v>
      </c>
      <c r="F6599" s="957">
        <f>F6598/F6597</f>
        <v>133535</v>
      </c>
    </row>
    <row r="6600" spans="2:6" ht="13.5" thickBot="1" x14ac:dyDescent="0.25">
      <c r="B6600" s="838" t="s">
        <v>15</v>
      </c>
      <c r="C6600" s="958" t="s">
        <v>19</v>
      </c>
      <c r="D6600" s="959" t="e">
        <f>D6597/C6597-1</f>
        <v>#DIV/0!</v>
      </c>
      <c r="E6600" s="959" t="e">
        <f t="shared" ref="E6600:F6602" si="251">E6597/D6597-1</f>
        <v>#DIV/0!</v>
      </c>
      <c r="F6600" s="959">
        <f t="shared" si="251"/>
        <v>0</v>
      </c>
    </row>
    <row r="6601" spans="2:6" ht="13.5" thickBot="1" x14ac:dyDescent="0.25">
      <c r="B6601" s="838" t="s">
        <v>16</v>
      </c>
      <c r="C6601" s="958" t="s">
        <v>19</v>
      </c>
      <c r="D6601" s="959" t="e">
        <f>D6598/C6598-1</f>
        <v>#DIV/0!</v>
      </c>
      <c r="E6601" s="959" t="e">
        <f t="shared" si="251"/>
        <v>#DIV/0!</v>
      </c>
      <c r="F6601" s="959">
        <f t="shared" si="251"/>
        <v>12.3535</v>
      </c>
    </row>
    <row r="6602" spans="2:6" ht="13.5" thickBot="1" x14ac:dyDescent="0.25">
      <c r="B6602" s="838" t="s">
        <v>17</v>
      </c>
      <c r="C6602" s="958" t="s">
        <v>19</v>
      </c>
      <c r="D6602" s="959" t="e">
        <f>D6599/C6599-1</f>
        <v>#DIV/0!</v>
      </c>
      <c r="E6602" s="959" t="e">
        <f t="shared" si="251"/>
        <v>#DIV/0!</v>
      </c>
      <c r="F6602" s="959">
        <f t="shared" si="251"/>
        <v>12.3535</v>
      </c>
    </row>
    <row r="6603" spans="2:6" ht="13.5" thickBot="1" x14ac:dyDescent="0.25">
      <c r="B6603" s="1247" t="s">
        <v>2517</v>
      </c>
      <c r="C6603" s="1248"/>
      <c r="D6603" s="1248"/>
      <c r="E6603" s="1248"/>
      <c r="F6603" s="1249"/>
    </row>
    <row r="6604" spans="2:6" x14ac:dyDescent="0.2">
      <c r="B6604" s="972"/>
      <c r="C6604" s="836">
        <v>2019</v>
      </c>
      <c r="D6604" s="836">
        <v>2020</v>
      </c>
      <c r="E6604" s="836">
        <v>2021</v>
      </c>
      <c r="F6604" s="836">
        <v>2022</v>
      </c>
    </row>
    <row r="6605" spans="2:6" ht="13.5" thickBot="1" x14ac:dyDescent="0.25">
      <c r="B6605" s="841"/>
      <c r="C6605" s="837" t="s">
        <v>5</v>
      </c>
      <c r="D6605" s="837" t="s">
        <v>6</v>
      </c>
      <c r="E6605" s="837" t="s">
        <v>6</v>
      </c>
      <c r="F6605" s="837" t="s">
        <v>6</v>
      </c>
    </row>
    <row r="6606" spans="2:6" ht="13.5" thickBot="1" x14ac:dyDescent="0.25">
      <c r="B6606" s="843" t="s">
        <v>59</v>
      </c>
      <c r="C6606" s="960"/>
      <c r="D6606" s="960"/>
      <c r="E6606" s="960"/>
      <c r="F6606" s="960"/>
    </row>
    <row r="6607" spans="2:6" ht="13.5" thickBot="1" x14ac:dyDescent="0.25">
      <c r="B6607" s="845" t="s">
        <v>28</v>
      </c>
      <c r="C6607" s="960"/>
      <c r="D6607" s="960"/>
      <c r="E6607" s="960"/>
      <c r="F6607" s="960"/>
    </row>
    <row r="6608" spans="2:6" ht="13.5" thickBot="1" x14ac:dyDescent="0.25">
      <c r="B6608" s="845" t="s">
        <v>60</v>
      </c>
      <c r="C6608" s="960"/>
      <c r="D6608" s="960"/>
      <c r="E6608" s="960"/>
      <c r="F6608" s="960"/>
    </row>
    <row r="6609" spans="2:6" ht="13.5" thickBot="1" x14ac:dyDescent="0.25">
      <c r="B6609" s="845" t="s">
        <v>42</v>
      </c>
      <c r="C6609" s="960"/>
      <c r="D6609" s="960"/>
      <c r="E6609" s="960"/>
      <c r="F6609" s="960"/>
    </row>
    <row r="6610" spans="2:6" ht="13.5" thickBot="1" x14ac:dyDescent="0.25">
      <c r="B6610" s="845" t="s">
        <v>43</v>
      </c>
      <c r="C6610" s="960"/>
      <c r="D6610" s="960"/>
      <c r="E6610" s="960"/>
      <c r="F6610" s="960"/>
    </row>
    <row r="6611" spans="2:6" ht="13.5" thickBot="1" x14ac:dyDescent="0.25">
      <c r="B6611" s="843" t="s">
        <v>61</v>
      </c>
      <c r="C6611" s="960"/>
      <c r="D6611" s="960">
        <f>SUM(D6612:D6615)</f>
        <v>0</v>
      </c>
      <c r="E6611" s="960">
        <f>SUM(E6612:E6615)</f>
        <v>10000</v>
      </c>
      <c r="F6611" s="960">
        <f>SUM(F6612:F6615)</f>
        <v>133535</v>
      </c>
    </row>
    <row r="6612" spans="2:6" ht="13.5" thickBot="1" x14ac:dyDescent="0.25">
      <c r="B6612" s="845" t="s">
        <v>28</v>
      </c>
      <c r="C6612" s="960"/>
      <c r="D6612" s="960"/>
      <c r="E6612" s="960"/>
      <c r="F6612" s="960"/>
    </row>
    <row r="6613" spans="2:6" ht="13.5" thickBot="1" x14ac:dyDescent="0.25">
      <c r="B6613" s="845" t="s">
        <v>60</v>
      </c>
      <c r="C6613" s="960"/>
      <c r="D6613" s="960"/>
      <c r="E6613" s="960"/>
      <c r="F6613" s="960"/>
    </row>
    <row r="6614" spans="2:6" ht="13.5" thickBot="1" x14ac:dyDescent="0.25">
      <c r="B6614" s="845" t="s">
        <v>42</v>
      </c>
      <c r="C6614" s="964"/>
      <c r="D6614" s="964"/>
      <c r="E6614" s="964"/>
      <c r="F6614" s="964"/>
    </row>
    <row r="6615" spans="2:6" ht="13.5" thickBot="1" x14ac:dyDescent="0.25">
      <c r="B6615" s="845" t="s">
        <v>43</v>
      </c>
      <c r="C6615" s="965"/>
      <c r="D6615" s="965"/>
      <c r="E6615" s="965">
        <v>10000</v>
      </c>
      <c r="F6615" s="965">
        <v>133535</v>
      </c>
    </row>
    <row r="6616" spans="2:6" ht="13.5" thickBot="1" x14ac:dyDescent="0.25">
      <c r="B6616" s="923" t="s">
        <v>2176</v>
      </c>
      <c r="C6616" s="961">
        <f>C6612+C6615+C6613+C6614+C6615</f>
        <v>0</v>
      </c>
      <c r="D6616" s="961">
        <f>D6612+D6615+D6613+D6614+D6615</f>
        <v>0</v>
      </c>
      <c r="E6616" s="961">
        <f>E6606+E6611</f>
        <v>10000</v>
      </c>
      <c r="F6616" s="961">
        <f>F6606+F6611</f>
        <v>133535</v>
      </c>
    </row>
    <row r="6617" spans="2:6" ht="13.5" thickBot="1" x14ac:dyDescent="0.25">
      <c r="B6617" s="954" t="s">
        <v>978</v>
      </c>
      <c r="C6617" s="1346" t="s">
        <v>2518</v>
      </c>
      <c r="D6617" s="1351"/>
      <c r="E6617" s="1351"/>
      <c r="F6617" s="1352"/>
    </row>
    <row r="6618" spans="2:6" ht="13.5" thickBot="1" x14ac:dyDescent="0.25">
      <c r="B6618" s="835" t="s">
        <v>2177</v>
      </c>
      <c r="C6618" s="1353" t="s">
        <v>2519</v>
      </c>
      <c r="D6618" s="1354"/>
      <c r="E6618" s="1354"/>
      <c r="F6618" s="1355"/>
    </row>
    <row r="6619" spans="2:6" ht="13.5" thickBot="1" x14ac:dyDescent="0.25">
      <c r="B6619" s="828" t="s">
        <v>9</v>
      </c>
      <c r="C6619" s="1356" t="s">
        <v>2470</v>
      </c>
      <c r="D6619" s="1357"/>
      <c r="E6619" s="1357"/>
      <c r="F6619" s="1358"/>
    </row>
    <row r="6620" spans="2:6" ht="13.5" thickBot="1" x14ac:dyDescent="0.25">
      <c r="B6620" s="828" t="s">
        <v>13</v>
      </c>
      <c r="C6620" s="1244" t="s">
        <v>67</v>
      </c>
      <c r="D6620" s="1245"/>
      <c r="E6620" s="1245"/>
      <c r="F6620" s="1246"/>
    </row>
    <row r="6621" spans="2:6" x14ac:dyDescent="0.2">
      <c r="B6621" s="968"/>
      <c r="C6621" s="836">
        <v>2019</v>
      </c>
      <c r="D6621" s="836">
        <v>2020</v>
      </c>
      <c r="E6621" s="836">
        <v>2021</v>
      </c>
      <c r="F6621" s="836">
        <v>2022</v>
      </c>
    </row>
    <row r="6622" spans="2:6" ht="13.5" thickBot="1" x14ac:dyDescent="0.25">
      <c r="B6622" s="876"/>
      <c r="C6622" s="837" t="s">
        <v>5</v>
      </c>
      <c r="D6622" s="837" t="s">
        <v>6</v>
      </c>
      <c r="E6622" s="837" t="s">
        <v>6</v>
      </c>
      <c r="F6622" s="837" t="s">
        <v>6</v>
      </c>
    </row>
    <row r="6623" spans="2:6" ht="13.5" thickBot="1" x14ac:dyDescent="0.25">
      <c r="B6623" s="838" t="s">
        <v>8</v>
      </c>
      <c r="C6623" s="955">
        <v>0</v>
      </c>
      <c r="D6623" s="955">
        <v>0</v>
      </c>
      <c r="E6623" s="955">
        <v>1</v>
      </c>
      <c r="F6623" s="955">
        <v>1</v>
      </c>
    </row>
    <row r="6624" spans="2:6" ht="13.5" thickBot="1" x14ac:dyDescent="0.25">
      <c r="B6624" s="838" t="s">
        <v>14</v>
      </c>
      <c r="C6624" s="957"/>
      <c r="D6624" s="957"/>
      <c r="E6624" s="957">
        <v>2000</v>
      </c>
      <c r="F6624" s="957">
        <v>50000</v>
      </c>
    </row>
    <row r="6625" spans="2:6" ht="13.5" thickBot="1" x14ac:dyDescent="0.25">
      <c r="B6625" s="838" t="s">
        <v>20</v>
      </c>
      <c r="C6625" s="957" t="e">
        <f>C6624/C6623</f>
        <v>#DIV/0!</v>
      </c>
      <c r="D6625" s="957" t="e">
        <f>D6624/D6623</f>
        <v>#DIV/0!</v>
      </c>
      <c r="E6625" s="957">
        <f>E6624/E6623</f>
        <v>2000</v>
      </c>
      <c r="F6625" s="957">
        <f>F6624/F6623</f>
        <v>50000</v>
      </c>
    </row>
    <row r="6626" spans="2:6" ht="13.5" thickBot="1" x14ac:dyDescent="0.25">
      <c r="B6626" s="838" t="s">
        <v>15</v>
      </c>
      <c r="C6626" s="958" t="s">
        <v>19</v>
      </c>
      <c r="D6626" s="959" t="e">
        <f>D6623/C6623-1</f>
        <v>#DIV/0!</v>
      </c>
      <c r="E6626" s="959" t="e">
        <f t="shared" ref="E6626:F6628" si="252">E6623/D6623-1</f>
        <v>#DIV/0!</v>
      </c>
      <c r="F6626" s="959">
        <f t="shared" si="252"/>
        <v>0</v>
      </c>
    </row>
    <row r="6627" spans="2:6" ht="13.5" thickBot="1" x14ac:dyDescent="0.25">
      <c r="B6627" s="838" t="s">
        <v>16</v>
      </c>
      <c r="C6627" s="958" t="s">
        <v>19</v>
      </c>
      <c r="D6627" s="959" t="e">
        <f>D6624/C6624-1</f>
        <v>#DIV/0!</v>
      </c>
      <c r="E6627" s="959" t="e">
        <f t="shared" si="252"/>
        <v>#DIV/0!</v>
      </c>
      <c r="F6627" s="959">
        <f t="shared" si="252"/>
        <v>24</v>
      </c>
    </row>
    <row r="6628" spans="2:6" ht="13.5" thickBot="1" x14ac:dyDescent="0.25">
      <c r="B6628" s="838" t="s">
        <v>17</v>
      </c>
      <c r="C6628" s="958" t="s">
        <v>19</v>
      </c>
      <c r="D6628" s="959" t="e">
        <f>D6625/C6625-1</f>
        <v>#DIV/0!</v>
      </c>
      <c r="E6628" s="959" t="e">
        <f t="shared" si="252"/>
        <v>#DIV/0!</v>
      </c>
      <c r="F6628" s="959">
        <f t="shared" si="252"/>
        <v>24</v>
      </c>
    </row>
    <row r="6629" spans="2:6" ht="13.5" thickBot="1" x14ac:dyDescent="0.25">
      <c r="B6629" s="1247" t="s">
        <v>2520</v>
      </c>
      <c r="C6629" s="1248"/>
      <c r="D6629" s="1248"/>
      <c r="E6629" s="1248"/>
      <c r="F6629" s="1249"/>
    </row>
    <row r="6630" spans="2:6" x14ac:dyDescent="0.2">
      <c r="B6630" s="972"/>
      <c r="C6630" s="836">
        <v>2019</v>
      </c>
      <c r="D6630" s="836">
        <v>2020</v>
      </c>
      <c r="E6630" s="836">
        <v>2021</v>
      </c>
      <c r="F6630" s="836">
        <v>2022</v>
      </c>
    </row>
    <row r="6631" spans="2:6" ht="13.5" thickBot="1" x14ac:dyDescent="0.25">
      <c r="B6631" s="841"/>
      <c r="C6631" s="837" t="s">
        <v>5</v>
      </c>
      <c r="D6631" s="837" t="s">
        <v>6</v>
      </c>
      <c r="E6631" s="837" t="s">
        <v>6</v>
      </c>
      <c r="F6631" s="837" t="s">
        <v>6</v>
      </c>
    </row>
    <row r="6632" spans="2:6" ht="13.5" thickBot="1" x14ac:dyDescent="0.25">
      <c r="B6632" s="843" t="s">
        <v>59</v>
      </c>
      <c r="C6632" s="960"/>
      <c r="D6632" s="960"/>
      <c r="E6632" s="960"/>
      <c r="F6632" s="960"/>
    </row>
    <row r="6633" spans="2:6" ht="13.5" thickBot="1" x14ac:dyDescent="0.25">
      <c r="B6633" s="845" t="s">
        <v>28</v>
      </c>
      <c r="C6633" s="960"/>
      <c r="D6633" s="960"/>
      <c r="E6633" s="960"/>
      <c r="F6633" s="960"/>
    </row>
    <row r="6634" spans="2:6" ht="13.5" thickBot="1" x14ac:dyDescent="0.25">
      <c r="B6634" s="845" t="s">
        <v>60</v>
      </c>
      <c r="C6634" s="960"/>
      <c r="D6634" s="960"/>
      <c r="E6634" s="960"/>
      <c r="F6634" s="960"/>
    </row>
    <row r="6635" spans="2:6" ht="13.5" thickBot="1" x14ac:dyDescent="0.25">
      <c r="B6635" s="845" t="s">
        <v>42</v>
      </c>
      <c r="C6635" s="960"/>
      <c r="D6635" s="960"/>
      <c r="E6635" s="960"/>
      <c r="F6635" s="960"/>
    </row>
    <row r="6636" spans="2:6" ht="13.5" thickBot="1" x14ac:dyDescent="0.25">
      <c r="B6636" s="845" t="s">
        <v>43</v>
      </c>
      <c r="C6636" s="960"/>
      <c r="D6636" s="960"/>
      <c r="E6636" s="960"/>
      <c r="F6636" s="960"/>
    </row>
    <row r="6637" spans="2:6" ht="13.5" thickBot="1" x14ac:dyDescent="0.25">
      <c r="B6637" s="843" t="s">
        <v>61</v>
      </c>
      <c r="C6637" s="957"/>
      <c r="D6637" s="957"/>
      <c r="E6637" s="957">
        <v>2000</v>
      </c>
      <c r="F6637" s="957">
        <v>50000</v>
      </c>
    </row>
    <row r="6638" spans="2:6" ht="13.5" thickBot="1" x14ac:dyDescent="0.25">
      <c r="B6638" s="845" t="s">
        <v>28</v>
      </c>
      <c r="C6638" s="960"/>
      <c r="D6638" s="960"/>
      <c r="E6638" s="960"/>
      <c r="F6638" s="960"/>
    </row>
    <row r="6639" spans="2:6" ht="13.5" thickBot="1" x14ac:dyDescent="0.25">
      <c r="B6639" s="845" t="s">
        <v>60</v>
      </c>
      <c r="C6639" s="957"/>
      <c r="D6639" s="957"/>
      <c r="E6639" s="957">
        <v>2000</v>
      </c>
      <c r="F6639" s="957">
        <v>50000</v>
      </c>
    </row>
    <row r="6640" spans="2:6" ht="13.5" thickBot="1" x14ac:dyDescent="0.25">
      <c r="B6640" s="845" t="s">
        <v>42</v>
      </c>
      <c r="C6640" s="957"/>
      <c r="D6640" s="957"/>
      <c r="E6640" s="957"/>
      <c r="F6640" s="957"/>
    </row>
    <row r="6641" spans="2:6" ht="13.5" thickBot="1" x14ac:dyDescent="0.25">
      <c r="B6641" s="845" t="s">
        <v>43</v>
      </c>
      <c r="C6641" s="961"/>
      <c r="D6641" s="961"/>
      <c r="E6641" s="961"/>
      <c r="F6641" s="961"/>
    </row>
    <row r="6642" spans="2:6" ht="13.5" thickBot="1" x14ac:dyDescent="0.25">
      <c r="B6642" s="923" t="s">
        <v>2182</v>
      </c>
      <c r="C6642" s="971">
        <f>C6638+C6641+C6639+C6640+C6641</f>
        <v>0</v>
      </c>
      <c r="D6642" s="971">
        <f>D6638+D6641+D6639+D6640+D6641</f>
        <v>0</v>
      </c>
      <c r="E6642" s="971">
        <f>E6638+E6641+E6639+E6640</f>
        <v>2000</v>
      </c>
      <c r="F6642" s="971">
        <f>F6638+F6641+F6639+F6640</f>
        <v>50000</v>
      </c>
    </row>
    <row r="6643" spans="2:6" ht="13.5" thickBot="1" x14ac:dyDescent="0.25">
      <c r="B6643" s="954" t="s">
        <v>978</v>
      </c>
      <c r="C6643" s="1346" t="s">
        <v>2521</v>
      </c>
      <c r="D6643" s="1351"/>
      <c r="E6643" s="1351"/>
      <c r="F6643" s="1352"/>
    </row>
    <row r="6644" spans="2:6" ht="13.5" thickBot="1" x14ac:dyDescent="0.25">
      <c r="B6644" s="835" t="s">
        <v>2183</v>
      </c>
      <c r="C6644" s="1353" t="s">
        <v>2522</v>
      </c>
      <c r="D6644" s="1354"/>
      <c r="E6644" s="1354"/>
      <c r="F6644" s="1355"/>
    </row>
    <row r="6645" spans="2:6" ht="13.5" thickBot="1" x14ac:dyDescent="0.25">
      <c r="B6645" s="828" t="s">
        <v>9</v>
      </c>
      <c r="C6645" s="1356" t="s">
        <v>2470</v>
      </c>
      <c r="D6645" s="1357"/>
      <c r="E6645" s="1357"/>
      <c r="F6645" s="1358"/>
    </row>
    <row r="6646" spans="2:6" ht="13.5" thickBot="1" x14ac:dyDescent="0.25">
      <c r="B6646" s="828" t="s">
        <v>13</v>
      </c>
      <c r="C6646" s="1244" t="s">
        <v>67</v>
      </c>
      <c r="D6646" s="1245"/>
      <c r="E6646" s="1245"/>
      <c r="F6646" s="1246"/>
    </row>
    <row r="6647" spans="2:6" x14ac:dyDescent="0.2">
      <c r="B6647" s="968"/>
      <c r="C6647" s="836">
        <v>2019</v>
      </c>
      <c r="D6647" s="836">
        <v>2020</v>
      </c>
      <c r="E6647" s="836">
        <v>2021</v>
      </c>
      <c r="F6647" s="836">
        <v>2022</v>
      </c>
    </row>
    <row r="6648" spans="2:6" ht="13.5" thickBot="1" x14ac:dyDescent="0.25">
      <c r="B6648" s="876"/>
      <c r="C6648" s="837" t="s">
        <v>5</v>
      </c>
      <c r="D6648" s="837" t="s">
        <v>6</v>
      </c>
      <c r="E6648" s="837" t="s">
        <v>6</v>
      </c>
      <c r="F6648" s="837" t="s">
        <v>6</v>
      </c>
    </row>
    <row r="6649" spans="2:6" ht="13.5" thickBot="1" x14ac:dyDescent="0.25">
      <c r="B6649" s="838" t="s">
        <v>8</v>
      </c>
      <c r="C6649" s="955">
        <v>0</v>
      </c>
      <c r="D6649" s="955">
        <v>0</v>
      </c>
      <c r="E6649" s="955">
        <v>1</v>
      </c>
      <c r="F6649" s="955">
        <v>1</v>
      </c>
    </row>
    <row r="6650" spans="2:6" ht="13.5" thickBot="1" x14ac:dyDescent="0.25">
      <c r="B6650" s="838" t="s">
        <v>14</v>
      </c>
      <c r="C6650" s="957"/>
      <c r="D6650" s="957"/>
      <c r="E6650" s="957">
        <v>1000</v>
      </c>
      <c r="F6650" s="957">
        <v>10000</v>
      </c>
    </row>
    <row r="6651" spans="2:6" ht="13.5" thickBot="1" x14ac:dyDescent="0.25">
      <c r="B6651" s="838" t="s">
        <v>20</v>
      </c>
      <c r="C6651" s="957" t="e">
        <f>C6650/C6649</f>
        <v>#DIV/0!</v>
      </c>
      <c r="D6651" s="957" t="e">
        <f>D6650/D6649</f>
        <v>#DIV/0!</v>
      </c>
      <c r="E6651" s="957">
        <f>E6650/E6649</f>
        <v>1000</v>
      </c>
      <c r="F6651" s="957">
        <f>F6650/F6649</f>
        <v>10000</v>
      </c>
    </row>
    <row r="6652" spans="2:6" ht="13.5" thickBot="1" x14ac:dyDescent="0.25">
      <c r="B6652" s="838" t="s">
        <v>15</v>
      </c>
      <c r="C6652" s="958" t="s">
        <v>19</v>
      </c>
      <c r="D6652" s="959" t="e">
        <f>D6649/C6649-1</f>
        <v>#DIV/0!</v>
      </c>
      <c r="E6652" s="959" t="e">
        <f t="shared" ref="E6652:F6654" si="253">E6649/D6649-1</f>
        <v>#DIV/0!</v>
      </c>
      <c r="F6652" s="959">
        <f t="shared" si="253"/>
        <v>0</v>
      </c>
    </row>
    <row r="6653" spans="2:6" ht="13.5" thickBot="1" x14ac:dyDescent="0.25">
      <c r="B6653" s="838" t="s">
        <v>16</v>
      </c>
      <c r="C6653" s="958" t="s">
        <v>19</v>
      </c>
      <c r="D6653" s="959" t="e">
        <f>D6650/C6650-1</f>
        <v>#DIV/0!</v>
      </c>
      <c r="E6653" s="959" t="e">
        <f t="shared" si="253"/>
        <v>#DIV/0!</v>
      </c>
      <c r="F6653" s="959">
        <f t="shared" si="253"/>
        <v>9</v>
      </c>
    </row>
    <row r="6654" spans="2:6" ht="13.5" thickBot="1" x14ac:dyDescent="0.25">
      <c r="B6654" s="838" t="s">
        <v>17</v>
      </c>
      <c r="C6654" s="958" t="s">
        <v>19</v>
      </c>
      <c r="D6654" s="959" t="e">
        <f>D6651/C6651-1</f>
        <v>#DIV/0!</v>
      </c>
      <c r="E6654" s="959" t="e">
        <f t="shared" si="253"/>
        <v>#DIV/0!</v>
      </c>
      <c r="F6654" s="959">
        <f t="shared" si="253"/>
        <v>9</v>
      </c>
    </row>
    <row r="6655" spans="2:6" ht="13.5" thickBot="1" x14ac:dyDescent="0.25">
      <c r="B6655" s="1247" t="s">
        <v>2523</v>
      </c>
      <c r="C6655" s="1248"/>
      <c r="D6655" s="1248"/>
      <c r="E6655" s="1248"/>
      <c r="F6655" s="1249"/>
    </row>
    <row r="6656" spans="2:6" x14ac:dyDescent="0.2">
      <c r="B6656" s="972"/>
      <c r="C6656" s="836">
        <v>2019</v>
      </c>
      <c r="D6656" s="836">
        <v>2020</v>
      </c>
      <c r="E6656" s="836">
        <v>2021</v>
      </c>
      <c r="F6656" s="836">
        <v>2022</v>
      </c>
    </row>
    <row r="6657" spans="2:6" ht="13.5" thickBot="1" x14ac:dyDescent="0.25">
      <c r="B6657" s="841"/>
      <c r="C6657" s="837" t="s">
        <v>5</v>
      </c>
      <c r="D6657" s="837" t="s">
        <v>6</v>
      </c>
      <c r="E6657" s="837" t="s">
        <v>6</v>
      </c>
      <c r="F6657" s="837" t="s">
        <v>6</v>
      </c>
    </row>
    <row r="6658" spans="2:6" ht="13.5" thickBot="1" x14ac:dyDescent="0.25">
      <c r="B6658" s="843" t="s">
        <v>59</v>
      </c>
      <c r="C6658" s="960"/>
      <c r="D6658" s="960"/>
      <c r="E6658" s="960"/>
      <c r="F6658" s="960"/>
    </row>
    <row r="6659" spans="2:6" ht="13.5" thickBot="1" x14ac:dyDescent="0.25">
      <c r="B6659" s="845" t="s">
        <v>28</v>
      </c>
      <c r="C6659" s="960"/>
      <c r="D6659" s="960"/>
      <c r="E6659" s="960"/>
      <c r="F6659" s="960"/>
    </row>
    <row r="6660" spans="2:6" ht="13.5" thickBot="1" x14ac:dyDescent="0.25">
      <c r="B6660" s="845" t="s">
        <v>60</v>
      </c>
      <c r="C6660" s="960"/>
      <c r="D6660" s="960"/>
      <c r="E6660" s="960"/>
      <c r="F6660" s="960"/>
    </row>
    <row r="6661" spans="2:6" ht="13.5" thickBot="1" x14ac:dyDescent="0.25">
      <c r="B6661" s="845" t="s">
        <v>42</v>
      </c>
      <c r="C6661" s="960"/>
      <c r="D6661" s="960"/>
      <c r="E6661" s="960"/>
      <c r="F6661" s="960"/>
    </row>
    <row r="6662" spans="2:6" ht="13.5" thickBot="1" x14ac:dyDescent="0.25">
      <c r="B6662" s="845" t="s">
        <v>43</v>
      </c>
      <c r="C6662" s="960"/>
      <c r="D6662" s="960"/>
      <c r="E6662" s="960"/>
      <c r="F6662" s="960"/>
    </row>
    <row r="6663" spans="2:6" ht="13.5" thickBot="1" x14ac:dyDescent="0.25">
      <c r="B6663" s="843" t="s">
        <v>61</v>
      </c>
      <c r="C6663" s="957">
        <f>C6664+C6665+C6666+C6667</f>
        <v>0</v>
      </c>
      <c r="D6663" s="957">
        <f>D6664+D6665+D6666+D6667</f>
        <v>0</v>
      </c>
      <c r="E6663" s="957">
        <f>E6664+E6665+E6666+E6667</f>
        <v>1000</v>
      </c>
      <c r="F6663" s="957">
        <f>F6664+F6665+F6666+F6667</f>
        <v>10000</v>
      </c>
    </row>
    <row r="6664" spans="2:6" ht="13.5" thickBot="1" x14ac:dyDescent="0.25">
      <c r="B6664" s="845" t="s">
        <v>28</v>
      </c>
      <c r="C6664" s="960"/>
      <c r="D6664" s="960"/>
      <c r="E6664" s="960"/>
      <c r="F6664" s="960"/>
    </row>
    <row r="6665" spans="2:6" ht="13.5" thickBot="1" x14ac:dyDescent="0.25">
      <c r="B6665" s="845" t="s">
        <v>60</v>
      </c>
      <c r="C6665" s="957"/>
      <c r="D6665" s="957"/>
      <c r="E6665" s="957"/>
      <c r="F6665" s="957"/>
    </row>
    <row r="6666" spans="2:6" ht="13.5" thickBot="1" x14ac:dyDescent="0.25">
      <c r="B6666" s="845" t="s">
        <v>42</v>
      </c>
      <c r="C6666" s="957"/>
      <c r="D6666" s="957"/>
      <c r="E6666" s="957"/>
      <c r="F6666" s="957"/>
    </row>
    <row r="6667" spans="2:6" ht="13.5" thickBot="1" x14ac:dyDescent="0.25">
      <c r="B6667" s="845" t="s">
        <v>43</v>
      </c>
      <c r="C6667" s="962"/>
      <c r="D6667" s="962"/>
      <c r="E6667" s="957">
        <v>1000</v>
      </c>
      <c r="F6667" s="957">
        <v>10000</v>
      </c>
    </row>
    <row r="6668" spans="2:6" ht="13.5" thickBot="1" x14ac:dyDescent="0.25">
      <c r="B6668" s="923" t="s">
        <v>2188</v>
      </c>
      <c r="C6668" s="961">
        <f>C6664+C6667+C6665+C6666+C6667</f>
        <v>0</v>
      </c>
      <c r="D6668" s="961">
        <f>D6664+D6667+D6665+D6666+D6667</f>
        <v>0</v>
      </c>
      <c r="E6668" s="961">
        <f>E6664+E6667+E6665+E6666</f>
        <v>1000</v>
      </c>
      <c r="F6668" s="961">
        <f>F6664+F6667+F6665+F6666</f>
        <v>10000</v>
      </c>
    </row>
    <row r="6669" spans="2:6" ht="13.5" thickBot="1" x14ac:dyDescent="0.25">
      <c r="B6669" s="954" t="s">
        <v>978</v>
      </c>
      <c r="C6669" s="1346" t="s">
        <v>2524</v>
      </c>
      <c r="D6669" s="1351"/>
      <c r="E6669" s="1351"/>
      <c r="F6669" s="1352"/>
    </row>
    <row r="6670" spans="2:6" ht="13.5" thickBot="1" x14ac:dyDescent="0.25">
      <c r="B6670" s="835" t="s">
        <v>2189</v>
      </c>
      <c r="C6670" s="1353" t="s">
        <v>2525</v>
      </c>
      <c r="D6670" s="1354"/>
      <c r="E6670" s="1354"/>
      <c r="F6670" s="1355"/>
    </row>
    <row r="6671" spans="2:6" ht="13.5" thickBot="1" x14ac:dyDescent="0.25">
      <c r="B6671" s="828" t="s">
        <v>9</v>
      </c>
      <c r="C6671" s="1356" t="s">
        <v>2524</v>
      </c>
      <c r="D6671" s="1357"/>
      <c r="E6671" s="1357"/>
      <c r="F6671" s="1358"/>
    </row>
    <row r="6672" spans="2:6" ht="13.5" thickBot="1" x14ac:dyDescent="0.25">
      <c r="B6672" s="828" t="s">
        <v>13</v>
      </c>
      <c r="C6672" s="1244" t="s">
        <v>127</v>
      </c>
      <c r="D6672" s="1245"/>
      <c r="E6672" s="1245"/>
      <c r="F6672" s="1246"/>
    </row>
    <row r="6673" spans="2:6" x14ac:dyDescent="0.2">
      <c r="B6673" s="968"/>
      <c r="C6673" s="836">
        <v>2019</v>
      </c>
      <c r="D6673" s="836">
        <v>2020</v>
      </c>
      <c r="E6673" s="836">
        <v>2021</v>
      </c>
      <c r="F6673" s="836">
        <v>2022</v>
      </c>
    </row>
    <row r="6674" spans="2:6" ht="13.5" thickBot="1" x14ac:dyDescent="0.25">
      <c r="B6674" s="841"/>
      <c r="C6674" s="837" t="s">
        <v>5</v>
      </c>
      <c r="D6674" s="837" t="s">
        <v>6</v>
      </c>
      <c r="E6674" s="837" t="s">
        <v>6</v>
      </c>
      <c r="F6674" s="837" t="s">
        <v>6</v>
      </c>
    </row>
    <row r="6675" spans="2:6" ht="13.5" thickBot="1" x14ac:dyDescent="0.25">
      <c r="B6675" s="838" t="s">
        <v>8</v>
      </c>
      <c r="C6675" s="955">
        <v>0</v>
      </c>
      <c r="D6675" s="955">
        <v>0</v>
      </c>
      <c r="E6675" s="955">
        <v>0.03</v>
      </c>
      <c r="F6675" s="955">
        <v>0.96199999999999997</v>
      </c>
    </row>
    <row r="6676" spans="2:6" ht="13.5" thickBot="1" x14ac:dyDescent="0.25">
      <c r="B6676" s="838" t="s">
        <v>14</v>
      </c>
      <c r="C6676" s="957"/>
      <c r="D6676" s="957"/>
      <c r="E6676" s="957">
        <v>20000</v>
      </c>
      <c r="F6676" s="957">
        <v>550000</v>
      </c>
    </row>
    <row r="6677" spans="2:6" ht="13.5" thickBot="1" x14ac:dyDescent="0.25">
      <c r="B6677" s="838" t="s">
        <v>20</v>
      </c>
      <c r="C6677" s="957" t="e">
        <f>C6676/C6675</f>
        <v>#DIV/0!</v>
      </c>
      <c r="D6677" s="957" t="e">
        <f>D6676/D6675</f>
        <v>#DIV/0!</v>
      </c>
      <c r="E6677" s="957">
        <f>E6676/E6675</f>
        <v>666666.66666666674</v>
      </c>
      <c r="F6677" s="957">
        <f>F6676/F6675</f>
        <v>571725.57172557176</v>
      </c>
    </row>
    <row r="6678" spans="2:6" ht="13.5" thickBot="1" x14ac:dyDescent="0.25">
      <c r="B6678" s="838" t="s">
        <v>15</v>
      </c>
      <c r="C6678" s="958" t="s">
        <v>19</v>
      </c>
      <c r="D6678" s="959" t="e">
        <f>D6675/C6675-1</f>
        <v>#DIV/0!</v>
      </c>
      <c r="E6678" s="959" t="e">
        <f t="shared" ref="E6678:F6680" si="254">E6675/D6675-1</f>
        <v>#DIV/0!</v>
      </c>
      <c r="F6678" s="959">
        <f t="shared" si="254"/>
        <v>31.06666666666667</v>
      </c>
    </row>
    <row r="6679" spans="2:6" ht="13.5" thickBot="1" x14ac:dyDescent="0.25">
      <c r="B6679" s="838" t="s">
        <v>16</v>
      </c>
      <c r="C6679" s="958" t="s">
        <v>19</v>
      </c>
      <c r="D6679" s="959" t="e">
        <f>D6676/C6676-1</f>
        <v>#DIV/0!</v>
      </c>
      <c r="E6679" s="959" t="e">
        <f t="shared" si="254"/>
        <v>#DIV/0!</v>
      </c>
      <c r="F6679" s="959">
        <f t="shared" si="254"/>
        <v>26.5</v>
      </c>
    </row>
    <row r="6680" spans="2:6" ht="13.5" thickBot="1" x14ac:dyDescent="0.25">
      <c r="B6680" s="838" t="s">
        <v>17</v>
      </c>
      <c r="C6680" s="958" t="s">
        <v>19</v>
      </c>
      <c r="D6680" s="959" t="e">
        <f>D6677/C6677-1</f>
        <v>#DIV/0!</v>
      </c>
      <c r="E6680" s="959" t="e">
        <f t="shared" si="254"/>
        <v>#DIV/0!</v>
      </c>
      <c r="F6680" s="959">
        <f t="shared" si="254"/>
        <v>-0.1424116424116425</v>
      </c>
    </row>
    <row r="6681" spans="2:6" ht="13.5" thickBot="1" x14ac:dyDescent="0.25">
      <c r="B6681" s="1247" t="s">
        <v>2526</v>
      </c>
      <c r="C6681" s="1248"/>
      <c r="D6681" s="1248"/>
      <c r="E6681" s="1248"/>
      <c r="F6681" s="1249"/>
    </row>
    <row r="6682" spans="2:6" x14ac:dyDescent="0.2">
      <c r="B6682" s="972"/>
      <c r="C6682" s="836">
        <v>2019</v>
      </c>
      <c r="D6682" s="836">
        <v>2020</v>
      </c>
      <c r="E6682" s="836">
        <v>2021</v>
      </c>
      <c r="F6682" s="836">
        <v>2022</v>
      </c>
    </row>
    <row r="6683" spans="2:6" ht="13.5" thickBot="1" x14ac:dyDescent="0.25">
      <c r="B6683" s="841"/>
      <c r="C6683" s="837" t="s">
        <v>5</v>
      </c>
      <c r="D6683" s="837" t="s">
        <v>6</v>
      </c>
      <c r="E6683" s="837" t="s">
        <v>6</v>
      </c>
      <c r="F6683" s="837" t="s">
        <v>6</v>
      </c>
    </row>
    <row r="6684" spans="2:6" ht="13.5" thickBot="1" x14ac:dyDescent="0.25">
      <c r="B6684" s="843" t="s">
        <v>59</v>
      </c>
      <c r="C6684" s="960"/>
      <c r="D6684" s="960"/>
      <c r="E6684" s="960"/>
      <c r="F6684" s="960"/>
    </row>
    <row r="6685" spans="2:6" ht="13.5" thickBot="1" x14ac:dyDescent="0.25">
      <c r="B6685" s="845" t="s">
        <v>28</v>
      </c>
      <c r="C6685" s="960"/>
      <c r="D6685" s="960"/>
      <c r="E6685" s="960"/>
      <c r="F6685" s="960"/>
    </row>
    <row r="6686" spans="2:6" ht="13.5" thickBot="1" x14ac:dyDescent="0.25">
      <c r="B6686" s="845" t="s">
        <v>60</v>
      </c>
      <c r="C6686" s="960"/>
      <c r="D6686" s="960"/>
      <c r="E6686" s="960"/>
      <c r="F6686" s="960"/>
    </row>
    <row r="6687" spans="2:6" ht="13.5" thickBot="1" x14ac:dyDescent="0.25">
      <c r="B6687" s="845" t="s">
        <v>42</v>
      </c>
      <c r="C6687" s="960"/>
      <c r="D6687" s="960"/>
      <c r="E6687" s="960"/>
      <c r="F6687" s="960"/>
    </row>
    <row r="6688" spans="2:6" ht="13.5" thickBot="1" x14ac:dyDescent="0.25">
      <c r="B6688" s="845" t="s">
        <v>43</v>
      </c>
      <c r="C6688" s="960"/>
      <c r="D6688" s="960"/>
      <c r="E6688" s="960"/>
      <c r="F6688" s="960"/>
    </row>
    <row r="6689" spans="2:6" ht="13.5" thickBot="1" x14ac:dyDescent="0.25">
      <c r="B6689" s="843" t="s">
        <v>61</v>
      </c>
      <c r="C6689" s="960"/>
      <c r="D6689" s="960">
        <f>SUM(D6690:D6693)</f>
        <v>0</v>
      </c>
      <c r="E6689" s="960">
        <f>SUM(E6690:E6693)</f>
        <v>20000</v>
      </c>
      <c r="F6689" s="960">
        <f>SUM(F6690:F6693)</f>
        <v>550000</v>
      </c>
    </row>
    <row r="6690" spans="2:6" ht="13.5" thickBot="1" x14ac:dyDescent="0.25">
      <c r="B6690" s="845" t="s">
        <v>28</v>
      </c>
      <c r="C6690" s="960"/>
      <c r="D6690" s="960"/>
      <c r="E6690" s="960"/>
      <c r="F6690" s="960"/>
    </row>
    <row r="6691" spans="2:6" ht="13.5" thickBot="1" x14ac:dyDescent="0.25">
      <c r="B6691" s="845" t="s">
        <v>60</v>
      </c>
      <c r="C6691" s="957"/>
      <c r="D6691" s="957"/>
      <c r="E6691" s="957">
        <v>20000</v>
      </c>
      <c r="F6691" s="957">
        <v>550000</v>
      </c>
    </row>
    <row r="6692" spans="2:6" ht="13.5" thickBot="1" x14ac:dyDescent="0.25">
      <c r="B6692" s="845" t="s">
        <v>42</v>
      </c>
      <c r="C6692" s="960"/>
      <c r="D6692" s="960"/>
      <c r="E6692" s="960"/>
      <c r="F6692" s="960"/>
    </row>
    <row r="6693" spans="2:6" ht="13.5" thickBot="1" x14ac:dyDescent="0.25">
      <c r="B6693" s="845" t="s">
        <v>43</v>
      </c>
      <c r="C6693" s="961"/>
      <c r="D6693" s="961"/>
      <c r="E6693" s="961"/>
      <c r="F6693" s="961"/>
    </row>
    <row r="6694" spans="2:6" ht="13.5" thickBot="1" x14ac:dyDescent="0.25">
      <c r="B6694" s="923" t="s">
        <v>2192</v>
      </c>
      <c r="C6694" s="971">
        <f>C6690+C6693+C6691+C6692+C6693</f>
        <v>0</v>
      </c>
      <c r="D6694" s="971">
        <f>D6690+D6693+D6691+D6692+D6693</f>
        <v>0</v>
      </c>
      <c r="E6694" s="971">
        <f>E6690+E6693+E6691+E6692+E6693</f>
        <v>20000</v>
      </c>
      <c r="F6694" s="971">
        <f>F6690+F6693+F6691+F6692+F6693</f>
        <v>550000</v>
      </c>
    </row>
    <row r="6695" spans="2:6" ht="13.5" thickBot="1" x14ac:dyDescent="0.25">
      <c r="B6695" s="954" t="s">
        <v>978</v>
      </c>
      <c r="C6695" s="1346" t="s">
        <v>2527</v>
      </c>
      <c r="D6695" s="1351"/>
      <c r="E6695" s="1351"/>
      <c r="F6695" s="1352"/>
    </row>
    <row r="6696" spans="2:6" ht="13.5" thickBot="1" x14ac:dyDescent="0.25">
      <c r="B6696" s="835" t="s">
        <v>2193</v>
      </c>
      <c r="C6696" s="1353" t="s">
        <v>2528</v>
      </c>
      <c r="D6696" s="1354"/>
      <c r="E6696" s="1354"/>
      <c r="F6696" s="1355"/>
    </row>
    <row r="6697" spans="2:6" ht="13.5" thickBot="1" x14ac:dyDescent="0.25">
      <c r="B6697" s="828" t="s">
        <v>9</v>
      </c>
      <c r="C6697" s="1356" t="s">
        <v>2524</v>
      </c>
      <c r="D6697" s="1357"/>
      <c r="E6697" s="1357"/>
      <c r="F6697" s="1358"/>
    </row>
    <row r="6698" spans="2:6" ht="13.5" thickBot="1" x14ac:dyDescent="0.25">
      <c r="B6698" s="828" t="s">
        <v>13</v>
      </c>
      <c r="C6698" s="1244" t="s">
        <v>67</v>
      </c>
      <c r="D6698" s="1245"/>
      <c r="E6698" s="1245"/>
      <c r="F6698" s="1246"/>
    </row>
    <row r="6699" spans="2:6" x14ac:dyDescent="0.2">
      <c r="B6699" s="968"/>
      <c r="C6699" s="836">
        <v>2019</v>
      </c>
      <c r="D6699" s="836">
        <v>2020</v>
      </c>
      <c r="E6699" s="836">
        <v>2021</v>
      </c>
      <c r="F6699" s="836">
        <v>2022</v>
      </c>
    </row>
    <row r="6700" spans="2:6" ht="13.5" thickBot="1" x14ac:dyDescent="0.25">
      <c r="B6700" s="876"/>
      <c r="C6700" s="837" t="s">
        <v>5</v>
      </c>
      <c r="D6700" s="837" t="s">
        <v>6</v>
      </c>
      <c r="E6700" s="837" t="s">
        <v>6</v>
      </c>
      <c r="F6700" s="837" t="s">
        <v>6</v>
      </c>
    </row>
    <row r="6701" spans="2:6" ht="13.5" thickBot="1" x14ac:dyDescent="0.25">
      <c r="B6701" s="838" t="s">
        <v>8</v>
      </c>
      <c r="C6701" s="955">
        <v>0</v>
      </c>
      <c r="D6701" s="955">
        <v>0</v>
      </c>
      <c r="E6701" s="955">
        <v>1</v>
      </c>
      <c r="F6701" s="955">
        <v>1</v>
      </c>
    </row>
    <row r="6702" spans="2:6" ht="13.5" thickBot="1" x14ac:dyDescent="0.25">
      <c r="B6702" s="838" t="s">
        <v>14</v>
      </c>
      <c r="C6702" s="957"/>
      <c r="D6702" s="957"/>
      <c r="E6702" s="957">
        <v>10000</v>
      </c>
      <c r="F6702" s="957">
        <v>130000</v>
      </c>
    </row>
    <row r="6703" spans="2:6" ht="13.5" thickBot="1" x14ac:dyDescent="0.25">
      <c r="B6703" s="838" t="s">
        <v>20</v>
      </c>
      <c r="C6703" s="957" t="e">
        <f>C6702/C6701</f>
        <v>#DIV/0!</v>
      </c>
      <c r="D6703" s="957" t="e">
        <f>D6702/D6701</f>
        <v>#DIV/0!</v>
      </c>
      <c r="E6703" s="957">
        <f>E6702/E6701</f>
        <v>10000</v>
      </c>
      <c r="F6703" s="957">
        <f>F6702/F6701</f>
        <v>130000</v>
      </c>
    </row>
    <row r="6704" spans="2:6" ht="13.5" thickBot="1" x14ac:dyDescent="0.25">
      <c r="B6704" s="838" t="s">
        <v>15</v>
      </c>
      <c r="C6704" s="958" t="s">
        <v>19</v>
      </c>
      <c r="D6704" s="959" t="e">
        <f>D6701/C6701-1</f>
        <v>#DIV/0!</v>
      </c>
      <c r="E6704" s="959" t="e">
        <f t="shared" ref="E6704:F6706" si="255">E6701/D6701-1</f>
        <v>#DIV/0!</v>
      </c>
      <c r="F6704" s="959">
        <f t="shared" si="255"/>
        <v>0</v>
      </c>
    </row>
    <row r="6705" spans="2:6" ht="13.5" thickBot="1" x14ac:dyDescent="0.25">
      <c r="B6705" s="838" t="s">
        <v>16</v>
      </c>
      <c r="C6705" s="958" t="s">
        <v>19</v>
      </c>
      <c r="D6705" s="959" t="e">
        <f>D6702/C6702-1</f>
        <v>#DIV/0!</v>
      </c>
      <c r="E6705" s="959" t="e">
        <f t="shared" si="255"/>
        <v>#DIV/0!</v>
      </c>
      <c r="F6705" s="959">
        <f t="shared" si="255"/>
        <v>12</v>
      </c>
    </row>
    <row r="6706" spans="2:6" ht="13.5" thickBot="1" x14ac:dyDescent="0.25">
      <c r="B6706" s="838" t="s">
        <v>17</v>
      </c>
      <c r="C6706" s="958" t="s">
        <v>19</v>
      </c>
      <c r="D6706" s="959" t="e">
        <f>D6703/C6703-1</f>
        <v>#DIV/0!</v>
      </c>
      <c r="E6706" s="959" t="e">
        <f t="shared" si="255"/>
        <v>#DIV/0!</v>
      </c>
      <c r="F6706" s="959">
        <f t="shared" si="255"/>
        <v>12</v>
      </c>
    </row>
    <row r="6707" spans="2:6" ht="13.5" thickBot="1" x14ac:dyDescent="0.25">
      <c r="B6707" s="1247" t="s">
        <v>2529</v>
      </c>
      <c r="C6707" s="1248"/>
      <c r="D6707" s="1248"/>
      <c r="E6707" s="1248"/>
      <c r="F6707" s="1249"/>
    </row>
    <row r="6708" spans="2:6" x14ac:dyDescent="0.2">
      <c r="B6708" s="972"/>
      <c r="C6708" s="836">
        <v>2019</v>
      </c>
      <c r="D6708" s="836">
        <v>2020</v>
      </c>
      <c r="E6708" s="836">
        <v>2021</v>
      </c>
      <c r="F6708" s="836">
        <v>2022</v>
      </c>
    </row>
    <row r="6709" spans="2:6" ht="13.5" thickBot="1" x14ac:dyDescent="0.25">
      <c r="B6709" s="841"/>
      <c r="C6709" s="837" t="s">
        <v>5</v>
      </c>
      <c r="D6709" s="837" t="s">
        <v>6</v>
      </c>
      <c r="E6709" s="837" t="s">
        <v>6</v>
      </c>
      <c r="F6709" s="837" t="s">
        <v>6</v>
      </c>
    </row>
    <row r="6710" spans="2:6" ht="13.5" thickBot="1" x14ac:dyDescent="0.25">
      <c r="B6710" s="843" t="s">
        <v>59</v>
      </c>
      <c r="C6710" s="960"/>
      <c r="D6710" s="960"/>
      <c r="E6710" s="960"/>
      <c r="F6710" s="960"/>
    </row>
    <row r="6711" spans="2:6" ht="13.5" thickBot="1" x14ac:dyDescent="0.25">
      <c r="B6711" s="845" t="s">
        <v>28</v>
      </c>
      <c r="C6711" s="960"/>
      <c r="D6711" s="960"/>
      <c r="E6711" s="960"/>
      <c r="F6711" s="960"/>
    </row>
    <row r="6712" spans="2:6" ht="13.5" thickBot="1" x14ac:dyDescent="0.25">
      <c r="B6712" s="845" t="s">
        <v>60</v>
      </c>
      <c r="C6712" s="960"/>
      <c r="D6712" s="960"/>
      <c r="E6712" s="960"/>
      <c r="F6712" s="960"/>
    </row>
    <row r="6713" spans="2:6" ht="13.5" thickBot="1" x14ac:dyDescent="0.25">
      <c r="B6713" s="845" t="s">
        <v>42</v>
      </c>
      <c r="C6713" s="960"/>
      <c r="D6713" s="960"/>
      <c r="E6713" s="960"/>
      <c r="F6713" s="960"/>
    </row>
    <row r="6714" spans="2:6" ht="13.5" thickBot="1" x14ac:dyDescent="0.25">
      <c r="B6714" s="845" t="s">
        <v>43</v>
      </c>
      <c r="C6714" s="960"/>
      <c r="D6714" s="960"/>
      <c r="E6714" s="960"/>
      <c r="F6714" s="960"/>
    </row>
    <row r="6715" spans="2:6" ht="13.5" thickBot="1" x14ac:dyDescent="0.25">
      <c r="B6715" s="843" t="s">
        <v>61</v>
      </c>
      <c r="C6715" s="960"/>
      <c r="D6715" s="960">
        <f>SUM(D6716:D6719)</f>
        <v>0</v>
      </c>
      <c r="E6715" s="960">
        <f>SUM(E6716:E6719)</f>
        <v>10000</v>
      </c>
      <c r="F6715" s="960">
        <f>SUM(F6716:F6719)</f>
        <v>130000</v>
      </c>
    </row>
    <row r="6716" spans="2:6" ht="13.5" thickBot="1" x14ac:dyDescent="0.25">
      <c r="B6716" s="845" t="s">
        <v>28</v>
      </c>
      <c r="C6716" s="960"/>
      <c r="D6716" s="960"/>
      <c r="E6716" s="960"/>
      <c r="F6716" s="960"/>
    </row>
    <row r="6717" spans="2:6" ht="13.5" thickBot="1" x14ac:dyDescent="0.25">
      <c r="B6717" s="845" t="s">
        <v>60</v>
      </c>
      <c r="C6717" s="960"/>
      <c r="D6717" s="960"/>
      <c r="E6717" s="960"/>
      <c r="F6717" s="960"/>
    </row>
    <row r="6718" spans="2:6" ht="13.5" thickBot="1" x14ac:dyDescent="0.25">
      <c r="B6718" s="845" t="s">
        <v>42</v>
      </c>
      <c r="C6718" s="960"/>
      <c r="D6718" s="960"/>
      <c r="E6718" s="960"/>
      <c r="F6718" s="960"/>
    </row>
    <row r="6719" spans="2:6" ht="13.5" thickBot="1" x14ac:dyDescent="0.25">
      <c r="B6719" s="845" t="s">
        <v>43</v>
      </c>
      <c r="C6719" s="965"/>
      <c r="D6719" s="965"/>
      <c r="E6719" s="965">
        <v>10000</v>
      </c>
      <c r="F6719" s="965">
        <v>130000</v>
      </c>
    </row>
    <row r="6720" spans="2:6" ht="13.5" thickBot="1" x14ac:dyDescent="0.25">
      <c r="B6720" s="923" t="s">
        <v>2197</v>
      </c>
      <c r="C6720" s="971">
        <f>C6716+C6719+C6717+C6718+C6719</f>
        <v>0</v>
      </c>
      <c r="D6720" s="971">
        <f>D6716+D6719+D6717+D6718+D6719</f>
        <v>0</v>
      </c>
      <c r="E6720" s="971">
        <f>E6716+E6717+E6718+E6719</f>
        <v>10000</v>
      </c>
      <c r="F6720" s="971">
        <f>F6716+F6717+F6718+F6719</f>
        <v>130000</v>
      </c>
    </row>
    <row r="6721" spans="2:6" ht="13.5" thickBot="1" x14ac:dyDescent="0.25">
      <c r="B6721" s="954" t="s">
        <v>978</v>
      </c>
      <c r="C6721" s="1346" t="s">
        <v>2530</v>
      </c>
      <c r="D6721" s="1351"/>
      <c r="E6721" s="1351"/>
      <c r="F6721" s="1352"/>
    </row>
    <row r="6722" spans="2:6" ht="13.5" thickBot="1" x14ac:dyDescent="0.25">
      <c r="B6722" s="835" t="s">
        <v>2198</v>
      </c>
      <c r="C6722" s="1353" t="s">
        <v>2530</v>
      </c>
      <c r="D6722" s="1354"/>
      <c r="E6722" s="1354"/>
      <c r="F6722" s="1355"/>
    </row>
    <row r="6723" spans="2:6" ht="13.5" thickBot="1" x14ac:dyDescent="0.25">
      <c r="B6723" s="828" t="s">
        <v>9</v>
      </c>
      <c r="C6723" s="1356" t="s">
        <v>2530</v>
      </c>
      <c r="D6723" s="1357"/>
      <c r="E6723" s="1357"/>
      <c r="F6723" s="1358"/>
    </row>
    <row r="6724" spans="2:6" ht="13.5" thickBot="1" x14ac:dyDescent="0.25">
      <c r="B6724" s="828" t="s">
        <v>13</v>
      </c>
      <c r="C6724" s="1244" t="s">
        <v>67</v>
      </c>
      <c r="D6724" s="1245"/>
      <c r="E6724" s="1245"/>
      <c r="F6724" s="1246"/>
    </row>
    <row r="6725" spans="2:6" x14ac:dyDescent="0.2">
      <c r="B6725" s="968"/>
      <c r="C6725" s="836">
        <v>2019</v>
      </c>
      <c r="D6725" s="836">
        <v>2020</v>
      </c>
      <c r="E6725" s="836">
        <v>2021</v>
      </c>
      <c r="F6725" s="836">
        <v>2022</v>
      </c>
    </row>
    <row r="6726" spans="2:6" ht="13.5" thickBot="1" x14ac:dyDescent="0.25">
      <c r="B6726" s="876"/>
      <c r="C6726" s="837" t="s">
        <v>5</v>
      </c>
      <c r="D6726" s="837" t="s">
        <v>6</v>
      </c>
      <c r="E6726" s="837" t="s">
        <v>6</v>
      </c>
      <c r="F6726" s="837" t="s">
        <v>6</v>
      </c>
    </row>
    <row r="6727" spans="2:6" ht="13.5" thickBot="1" x14ac:dyDescent="0.25">
      <c r="B6727" s="838" t="s">
        <v>8</v>
      </c>
      <c r="C6727" s="955">
        <v>0</v>
      </c>
      <c r="D6727" s="955">
        <v>0</v>
      </c>
      <c r="E6727" s="955">
        <v>1</v>
      </c>
      <c r="F6727" s="955">
        <v>1</v>
      </c>
    </row>
    <row r="6728" spans="2:6" ht="13.5" thickBot="1" x14ac:dyDescent="0.25">
      <c r="B6728" s="838" t="s">
        <v>14</v>
      </c>
      <c r="C6728" s="957"/>
      <c r="D6728" s="957"/>
      <c r="E6728" s="957">
        <v>2000</v>
      </c>
      <c r="F6728" s="957">
        <v>50000</v>
      </c>
    </row>
    <row r="6729" spans="2:6" ht="13.5" thickBot="1" x14ac:dyDescent="0.25">
      <c r="B6729" s="838" t="s">
        <v>20</v>
      </c>
      <c r="C6729" s="957" t="e">
        <f>C6728/C6727</f>
        <v>#DIV/0!</v>
      </c>
      <c r="D6729" s="957" t="e">
        <f>D6728/D6727</f>
        <v>#DIV/0!</v>
      </c>
      <c r="E6729" s="957">
        <f>E6728/E6727</f>
        <v>2000</v>
      </c>
      <c r="F6729" s="957">
        <f>F6728/F6727</f>
        <v>50000</v>
      </c>
    </row>
    <row r="6730" spans="2:6" ht="13.5" thickBot="1" x14ac:dyDescent="0.25">
      <c r="B6730" s="838" t="s">
        <v>15</v>
      </c>
      <c r="C6730" s="958" t="s">
        <v>19</v>
      </c>
      <c r="D6730" s="959" t="e">
        <f>D6727/C6727-1</f>
        <v>#DIV/0!</v>
      </c>
      <c r="E6730" s="959" t="e">
        <f t="shared" ref="E6730:F6732" si="256">E6727/D6727-1</f>
        <v>#DIV/0!</v>
      </c>
      <c r="F6730" s="959">
        <f t="shared" si="256"/>
        <v>0</v>
      </c>
    </row>
    <row r="6731" spans="2:6" ht="13.5" thickBot="1" x14ac:dyDescent="0.25">
      <c r="B6731" s="838" t="s">
        <v>16</v>
      </c>
      <c r="C6731" s="958" t="s">
        <v>19</v>
      </c>
      <c r="D6731" s="959" t="e">
        <f>D6728/C6728-1</f>
        <v>#DIV/0!</v>
      </c>
      <c r="E6731" s="959" t="e">
        <f t="shared" si="256"/>
        <v>#DIV/0!</v>
      </c>
      <c r="F6731" s="959">
        <f t="shared" si="256"/>
        <v>24</v>
      </c>
    </row>
    <row r="6732" spans="2:6" ht="13.5" thickBot="1" x14ac:dyDescent="0.25">
      <c r="B6732" s="838" t="s">
        <v>17</v>
      </c>
      <c r="C6732" s="958" t="s">
        <v>19</v>
      </c>
      <c r="D6732" s="959" t="e">
        <f>D6729/C6729-1</f>
        <v>#DIV/0!</v>
      </c>
      <c r="E6732" s="959" t="e">
        <f t="shared" si="256"/>
        <v>#DIV/0!</v>
      </c>
      <c r="F6732" s="959">
        <f t="shared" si="256"/>
        <v>24</v>
      </c>
    </row>
    <row r="6733" spans="2:6" ht="13.5" thickBot="1" x14ac:dyDescent="0.25">
      <c r="B6733" s="1247" t="s">
        <v>2531</v>
      </c>
      <c r="C6733" s="1248"/>
      <c r="D6733" s="1248"/>
      <c r="E6733" s="1248"/>
      <c r="F6733" s="1249"/>
    </row>
    <row r="6734" spans="2:6" x14ac:dyDescent="0.2">
      <c r="B6734" s="972"/>
      <c r="C6734" s="836">
        <v>2019</v>
      </c>
      <c r="D6734" s="836">
        <v>2020</v>
      </c>
      <c r="E6734" s="836">
        <v>2021</v>
      </c>
      <c r="F6734" s="836">
        <v>2022</v>
      </c>
    </row>
    <row r="6735" spans="2:6" ht="13.5" thickBot="1" x14ac:dyDescent="0.25">
      <c r="B6735" s="841"/>
      <c r="C6735" s="837" t="s">
        <v>5</v>
      </c>
      <c r="D6735" s="837" t="s">
        <v>6</v>
      </c>
      <c r="E6735" s="837" t="s">
        <v>6</v>
      </c>
      <c r="F6735" s="837" t="s">
        <v>6</v>
      </c>
    </row>
    <row r="6736" spans="2:6" ht="13.5" thickBot="1" x14ac:dyDescent="0.25">
      <c r="B6736" s="843" t="s">
        <v>59</v>
      </c>
      <c r="C6736" s="960"/>
      <c r="D6736" s="960"/>
      <c r="E6736" s="960"/>
      <c r="F6736" s="960"/>
    </row>
    <row r="6737" spans="2:6" ht="13.5" thickBot="1" x14ac:dyDescent="0.25">
      <c r="B6737" s="845" t="s">
        <v>28</v>
      </c>
      <c r="C6737" s="960"/>
      <c r="D6737" s="960"/>
      <c r="E6737" s="960"/>
      <c r="F6737" s="960"/>
    </row>
    <row r="6738" spans="2:6" ht="13.5" thickBot="1" x14ac:dyDescent="0.25">
      <c r="B6738" s="845" t="s">
        <v>60</v>
      </c>
      <c r="C6738" s="960"/>
      <c r="D6738" s="960"/>
      <c r="E6738" s="960"/>
      <c r="F6738" s="960"/>
    </row>
    <row r="6739" spans="2:6" ht="13.5" thickBot="1" x14ac:dyDescent="0.25">
      <c r="B6739" s="845" t="s">
        <v>42</v>
      </c>
      <c r="C6739" s="960"/>
      <c r="D6739" s="960"/>
      <c r="E6739" s="960"/>
      <c r="F6739" s="960"/>
    </row>
    <row r="6740" spans="2:6" ht="13.5" thickBot="1" x14ac:dyDescent="0.25">
      <c r="B6740" s="845" t="s">
        <v>43</v>
      </c>
      <c r="C6740" s="960"/>
      <c r="D6740" s="960"/>
      <c r="E6740" s="960"/>
      <c r="F6740" s="960"/>
    </row>
    <row r="6741" spans="2:6" ht="13.5" thickBot="1" x14ac:dyDescent="0.25">
      <c r="B6741" s="843" t="s">
        <v>61</v>
      </c>
      <c r="C6741" s="960"/>
      <c r="D6741" s="960">
        <f>SUM(D6742:D6745)</f>
        <v>0</v>
      </c>
      <c r="E6741" s="960">
        <f>SUM(E6742:E6745)</f>
        <v>2000</v>
      </c>
      <c r="F6741" s="960">
        <f>SUM(F6742:F6745)</f>
        <v>50000</v>
      </c>
    </row>
    <row r="6742" spans="2:6" ht="13.5" thickBot="1" x14ac:dyDescent="0.25">
      <c r="B6742" s="845" t="s">
        <v>28</v>
      </c>
      <c r="C6742" s="960"/>
      <c r="D6742" s="960"/>
      <c r="E6742" s="960"/>
      <c r="F6742" s="960"/>
    </row>
    <row r="6743" spans="2:6" ht="13.5" thickBot="1" x14ac:dyDescent="0.25">
      <c r="B6743" s="845" t="s">
        <v>60</v>
      </c>
      <c r="C6743" s="957"/>
      <c r="D6743" s="957"/>
      <c r="E6743" s="957">
        <v>2000</v>
      </c>
      <c r="F6743" s="957">
        <v>50000</v>
      </c>
    </row>
    <row r="6744" spans="2:6" ht="13.5" thickBot="1" x14ac:dyDescent="0.25">
      <c r="B6744" s="845" t="s">
        <v>42</v>
      </c>
      <c r="C6744" s="964"/>
      <c r="D6744" s="964"/>
      <c r="E6744" s="964"/>
      <c r="F6744" s="964"/>
    </row>
    <row r="6745" spans="2:6" ht="13.5" thickBot="1" x14ac:dyDescent="0.25">
      <c r="B6745" s="845" t="s">
        <v>43</v>
      </c>
      <c r="C6745" s="961"/>
      <c r="D6745" s="961"/>
      <c r="E6745" s="961"/>
      <c r="F6745" s="961"/>
    </row>
    <row r="6746" spans="2:6" ht="13.5" thickBot="1" x14ac:dyDescent="0.25">
      <c r="B6746" s="923" t="s">
        <v>2203</v>
      </c>
      <c r="C6746" s="971">
        <f>C6742+C6745+C6743+C6744+C6745</f>
        <v>0</v>
      </c>
      <c r="D6746" s="971">
        <f>D6742+D6745+D6743+D6744+D6745</f>
        <v>0</v>
      </c>
      <c r="E6746" s="971">
        <f>E6742+E6745+E6743+E6744+E6745</f>
        <v>2000</v>
      </c>
      <c r="F6746" s="971">
        <f>F6742+F6745+F6743+F6744+F6745</f>
        <v>50000</v>
      </c>
    </row>
    <row r="6747" spans="2:6" ht="13.5" thickBot="1" x14ac:dyDescent="0.25">
      <c r="B6747" s="954" t="s">
        <v>978</v>
      </c>
      <c r="C6747" s="1346" t="s">
        <v>2532</v>
      </c>
      <c r="D6747" s="1351"/>
      <c r="E6747" s="1351"/>
      <c r="F6747" s="1352"/>
    </row>
    <row r="6748" spans="2:6" ht="13.5" thickBot="1" x14ac:dyDescent="0.25">
      <c r="B6748" s="835" t="s">
        <v>2204</v>
      </c>
      <c r="C6748" s="1353" t="s">
        <v>2533</v>
      </c>
      <c r="D6748" s="1354"/>
      <c r="E6748" s="1354"/>
      <c r="F6748" s="1355"/>
    </row>
    <row r="6749" spans="2:6" ht="13.5" thickBot="1" x14ac:dyDescent="0.25">
      <c r="B6749" s="828" t="s">
        <v>9</v>
      </c>
      <c r="C6749" s="1356" t="s">
        <v>2534</v>
      </c>
      <c r="D6749" s="1357"/>
      <c r="E6749" s="1357"/>
      <c r="F6749" s="1358"/>
    </row>
    <row r="6750" spans="2:6" ht="13.5" thickBot="1" x14ac:dyDescent="0.25">
      <c r="B6750" s="828" t="s">
        <v>13</v>
      </c>
      <c r="C6750" s="1244" t="s">
        <v>67</v>
      </c>
      <c r="D6750" s="1245"/>
      <c r="E6750" s="1245"/>
      <c r="F6750" s="1246"/>
    </row>
    <row r="6751" spans="2:6" x14ac:dyDescent="0.2">
      <c r="B6751" s="968"/>
      <c r="C6751" s="836">
        <v>2019</v>
      </c>
      <c r="D6751" s="836">
        <v>2020</v>
      </c>
      <c r="E6751" s="836">
        <v>2021</v>
      </c>
      <c r="F6751" s="836">
        <v>2022</v>
      </c>
    </row>
    <row r="6752" spans="2:6" ht="13.5" thickBot="1" x14ac:dyDescent="0.25">
      <c r="B6752" s="876"/>
      <c r="C6752" s="837" t="s">
        <v>5</v>
      </c>
      <c r="D6752" s="837" t="s">
        <v>6</v>
      </c>
      <c r="E6752" s="837" t="s">
        <v>6</v>
      </c>
      <c r="F6752" s="837" t="s">
        <v>6</v>
      </c>
    </row>
    <row r="6753" spans="2:6" ht="13.5" thickBot="1" x14ac:dyDescent="0.25">
      <c r="B6753" s="838" t="s">
        <v>8</v>
      </c>
      <c r="C6753" s="955">
        <v>0</v>
      </c>
      <c r="D6753" s="955">
        <v>0</v>
      </c>
      <c r="E6753" s="955">
        <v>1</v>
      </c>
      <c r="F6753" s="955">
        <v>1</v>
      </c>
    </row>
    <row r="6754" spans="2:6" ht="13.5" thickBot="1" x14ac:dyDescent="0.25">
      <c r="B6754" s="838" t="s">
        <v>14</v>
      </c>
      <c r="C6754" s="957"/>
      <c r="D6754" s="957"/>
      <c r="E6754" s="957">
        <v>1000</v>
      </c>
      <c r="F6754" s="957">
        <v>10000</v>
      </c>
    </row>
    <row r="6755" spans="2:6" ht="13.5" thickBot="1" x14ac:dyDescent="0.25">
      <c r="B6755" s="838" t="s">
        <v>20</v>
      </c>
      <c r="C6755" s="957" t="e">
        <f>C6754/C6753</f>
        <v>#DIV/0!</v>
      </c>
      <c r="D6755" s="957" t="e">
        <f>D6754/D6753</f>
        <v>#DIV/0!</v>
      </c>
      <c r="E6755" s="957">
        <f>E6754/E6753</f>
        <v>1000</v>
      </c>
      <c r="F6755" s="957">
        <f>F6754/F6753</f>
        <v>10000</v>
      </c>
    </row>
    <row r="6756" spans="2:6" ht="13.5" thickBot="1" x14ac:dyDescent="0.25">
      <c r="B6756" s="838" t="s">
        <v>15</v>
      </c>
      <c r="C6756" s="958" t="s">
        <v>19</v>
      </c>
      <c r="D6756" s="959" t="e">
        <f>D6753/C6753-1</f>
        <v>#DIV/0!</v>
      </c>
      <c r="E6756" s="959" t="e">
        <f t="shared" ref="E6756:F6758" si="257">E6753/D6753-1</f>
        <v>#DIV/0!</v>
      </c>
      <c r="F6756" s="959">
        <f t="shared" si="257"/>
        <v>0</v>
      </c>
    </row>
    <row r="6757" spans="2:6" ht="13.5" thickBot="1" x14ac:dyDescent="0.25">
      <c r="B6757" s="838" t="s">
        <v>16</v>
      </c>
      <c r="C6757" s="958" t="s">
        <v>19</v>
      </c>
      <c r="D6757" s="959" t="e">
        <f>D6754/C6754-1</f>
        <v>#DIV/0!</v>
      </c>
      <c r="E6757" s="959" t="e">
        <f t="shared" si="257"/>
        <v>#DIV/0!</v>
      </c>
      <c r="F6757" s="959">
        <f t="shared" si="257"/>
        <v>9</v>
      </c>
    </row>
    <row r="6758" spans="2:6" ht="13.5" thickBot="1" x14ac:dyDescent="0.25">
      <c r="B6758" s="838" t="s">
        <v>17</v>
      </c>
      <c r="C6758" s="958" t="s">
        <v>19</v>
      </c>
      <c r="D6758" s="959" t="e">
        <f>D6755/C6755-1</f>
        <v>#DIV/0!</v>
      </c>
      <c r="E6758" s="959" t="e">
        <f t="shared" si="257"/>
        <v>#DIV/0!</v>
      </c>
      <c r="F6758" s="959">
        <f t="shared" si="257"/>
        <v>9</v>
      </c>
    </row>
    <row r="6759" spans="2:6" ht="13.5" thickBot="1" x14ac:dyDescent="0.25">
      <c r="B6759" s="1247" t="s">
        <v>2535</v>
      </c>
      <c r="C6759" s="1248"/>
      <c r="D6759" s="1248"/>
      <c r="E6759" s="1248"/>
      <c r="F6759" s="1249"/>
    </row>
    <row r="6760" spans="2:6" x14ac:dyDescent="0.2">
      <c r="B6760" s="972"/>
      <c r="C6760" s="836">
        <v>2019</v>
      </c>
      <c r="D6760" s="836">
        <v>2020</v>
      </c>
      <c r="E6760" s="836">
        <v>2021</v>
      </c>
      <c r="F6760" s="836">
        <v>2022</v>
      </c>
    </row>
    <row r="6761" spans="2:6" ht="13.5" thickBot="1" x14ac:dyDescent="0.25">
      <c r="B6761" s="841"/>
      <c r="C6761" s="837" t="s">
        <v>5</v>
      </c>
      <c r="D6761" s="837" t="s">
        <v>6</v>
      </c>
      <c r="E6761" s="837" t="s">
        <v>6</v>
      </c>
      <c r="F6761" s="837" t="s">
        <v>6</v>
      </c>
    </row>
    <row r="6762" spans="2:6" ht="13.5" thickBot="1" x14ac:dyDescent="0.25">
      <c r="B6762" s="843" t="s">
        <v>59</v>
      </c>
      <c r="C6762" s="960"/>
      <c r="D6762" s="960"/>
      <c r="E6762" s="960"/>
      <c r="F6762" s="960"/>
    </row>
    <row r="6763" spans="2:6" ht="13.5" thickBot="1" x14ac:dyDescent="0.25">
      <c r="B6763" s="845" t="s">
        <v>28</v>
      </c>
      <c r="C6763" s="960"/>
      <c r="D6763" s="960"/>
      <c r="E6763" s="960"/>
      <c r="F6763" s="960"/>
    </row>
    <row r="6764" spans="2:6" ht="13.5" thickBot="1" x14ac:dyDescent="0.25">
      <c r="B6764" s="845" t="s">
        <v>60</v>
      </c>
      <c r="C6764" s="960"/>
      <c r="D6764" s="960"/>
      <c r="E6764" s="960"/>
      <c r="F6764" s="960"/>
    </row>
    <row r="6765" spans="2:6" ht="13.5" thickBot="1" x14ac:dyDescent="0.25">
      <c r="B6765" s="845" t="s">
        <v>42</v>
      </c>
      <c r="C6765" s="960"/>
      <c r="D6765" s="960"/>
      <c r="E6765" s="960"/>
      <c r="F6765" s="960"/>
    </row>
    <row r="6766" spans="2:6" ht="13.5" thickBot="1" x14ac:dyDescent="0.25">
      <c r="B6766" s="845" t="s">
        <v>43</v>
      </c>
      <c r="C6766" s="960"/>
      <c r="D6766" s="960"/>
      <c r="E6766" s="960"/>
      <c r="F6766" s="960"/>
    </row>
    <row r="6767" spans="2:6" ht="13.5" thickBot="1" x14ac:dyDescent="0.25">
      <c r="B6767" s="843" t="s">
        <v>61</v>
      </c>
      <c r="C6767" s="960"/>
      <c r="D6767" s="960">
        <f>SUM(D6768:D6771)</f>
        <v>0</v>
      </c>
      <c r="E6767" s="960">
        <f>SUM(E6768:E6771)</f>
        <v>1000</v>
      </c>
      <c r="F6767" s="960">
        <f>SUM(F6768:F6771)</f>
        <v>10000</v>
      </c>
    </row>
    <row r="6768" spans="2:6" ht="13.5" thickBot="1" x14ac:dyDescent="0.25">
      <c r="B6768" s="845" t="s">
        <v>28</v>
      </c>
      <c r="C6768" s="960"/>
      <c r="D6768" s="960"/>
      <c r="E6768" s="960"/>
      <c r="F6768" s="960"/>
    </row>
    <row r="6769" spans="2:6" ht="13.5" thickBot="1" x14ac:dyDescent="0.25">
      <c r="B6769" s="845" t="s">
        <v>60</v>
      </c>
      <c r="C6769" s="957"/>
      <c r="D6769" s="957"/>
      <c r="E6769" s="957"/>
      <c r="F6769" s="957"/>
    </row>
    <row r="6770" spans="2:6" ht="13.5" thickBot="1" x14ac:dyDescent="0.25">
      <c r="B6770" s="845" t="s">
        <v>42</v>
      </c>
      <c r="C6770" s="960"/>
      <c r="D6770" s="960"/>
      <c r="E6770" s="960"/>
      <c r="F6770" s="960"/>
    </row>
    <row r="6771" spans="2:6" ht="13.5" thickBot="1" x14ac:dyDescent="0.25">
      <c r="B6771" s="845" t="s">
        <v>43</v>
      </c>
      <c r="C6771" s="961"/>
      <c r="D6771" s="961"/>
      <c r="E6771" s="961">
        <v>1000</v>
      </c>
      <c r="F6771" s="961">
        <v>10000</v>
      </c>
    </row>
    <row r="6772" spans="2:6" ht="13.5" thickBot="1" x14ac:dyDescent="0.25">
      <c r="B6772" s="923" t="s">
        <v>2209</v>
      </c>
      <c r="C6772" s="971">
        <f>C6768+C6771+C6769+C6770+C6771</f>
        <v>0</v>
      </c>
      <c r="D6772" s="971">
        <f>D6768+D6771+D6769+D6770+D6771</f>
        <v>0</v>
      </c>
      <c r="E6772" s="971">
        <f>E6768+E6771+E6769+E6770</f>
        <v>1000</v>
      </c>
      <c r="F6772" s="971">
        <f>F6768+F6771+F6769+F6770</f>
        <v>10000</v>
      </c>
    </row>
    <row r="6773" spans="2:6" ht="13.5" thickBot="1" x14ac:dyDescent="0.25">
      <c r="B6773" s="954" t="s">
        <v>978</v>
      </c>
      <c r="C6773" s="1346" t="s">
        <v>2536</v>
      </c>
      <c r="D6773" s="1351"/>
      <c r="E6773" s="1351"/>
      <c r="F6773" s="1352"/>
    </row>
    <row r="6774" spans="2:6" ht="13.5" thickBot="1" x14ac:dyDescent="0.25">
      <c r="B6774" s="835" t="s">
        <v>2210</v>
      </c>
      <c r="C6774" s="1353" t="s">
        <v>2525</v>
      </c>
      <c r="D6774" s="1354"/>
      <c r="E6774" s="1354"/>
      <c r="F6774" s="1355"/>
    </row>
    <row r="6775" spans="2:6" ht="13.5" thickBot="1" x14ac:dyDescent="0.25">
      <c r="B6775" s="828" t="s">
        <v>9</v>
      </c>
      <c r="C6775" s="1356" t="s">
        <v>2536</v>
      </c>
      <c r="D6775" s="1357"/>
      <c r="E6775" s="1357"/>
      <c r="F6775" s="1358"/>
    </row>
    <row r="6776" spans="2:6" ht="13.5" thickBot="1" x14ac:dyDescent="0.25">
      <c r="B6776" s="828" t="s">
        <v>13</v>
      </c>
      <c r="C6776" s="1244" t="s">
        <v>1679</v>
      </c>
      <c r="D6776" s="1245"/>
      <c r="E6776" s="1245"/>
      <c r="F6776" s="1246"/>
    </row>
    <row r="6777" spans="2:6" x14ac:dyDescent="0.2">
      <c r="B6777" s="968"/>
      <c r="C6777" s="836">
        <v>2019</v>
      </c>
      <c r="D6777" s="836">
        <v>2020</v>
      </c>
      <c r="E6777" s="836">
        <v>2021</v>
      </c>
      <c r="F6777" s="836">
        <v>2022</v>
      </c>
    </row>
    <row r="6778" spans="2:6" ht="13.5" thickBot="1" x14ac:dyDescent="0.25">
      <c r="B6778" s="841"/>
      <c r="C6778" s="837" t="s">
        <v>5</v>
      </c>
      <c r="D6778" s="837" t="s">
        <v>6</v>
      </c>
      <c r="E6778" s="837" t="s">
        <v>6</v>
      </c>
      <c r="F6778" s="837" t="s">
        <v>6</v>
      </c>
    </row>
    <row r="6779" spans="2:6" ht="13.5" thickBot="1" x14ac:dyDescent="0.25">
      <c r="B6779" s="838" t="s">
        <v>8</v>
      </c>
      <c r="C6779" s="955">
        <v>0</v>
      </c>
      <c r="D6779" s="955">
        <v>0</v>
      </c>
      <c r="E6779" s="955">
        <v>0.04</v>
      </c>
      <c r="F6779" s="955">
        <v>0.96899999999999997</v>
      </c>
    </row>
    <row r="6780" spans="2:6" ht="13.5" thickBot="1" x14ac:dyDescent="0.25">
      <c r="B6780" s="838" t="s">
        <v>14</v>
      </c>
      <c r="C6780" s="957"/>
      <c r="D6780" s="957"/>
      <c r="E6780" s="957">
        <v>20000</v>
      </c>
      <c r="F6780" s="957">
        <v>542710</v>
      </c>
    </row>
    <row r="6781" spans="2:6" ht="13.5" thickBot="1" x14ac:dyDescent="0.25">
      <c r="B6781" s="838" t="s">
        <v>20</v>
      </c>
      <c r="C6781" s="957" t="e">
        <f>C6780/C6779</f>
        <v>#DIV/0!</v>
      </c>
      <c r="D6781" s="957" t="e">
        <f>D6780/D6779</f>
        <v>#DIV/0!</v>
      </c>
      <c r="E6781" s="957">
        <f>E6780/E6779</f>
        <v>500000</v>
      </c>
      <c r="F6781" s="957">
        <f>F6780/F6779</f>
        <v>560072.23942208465</v>
      </c>
    </row>
    <row r="6782" spans="2:6" ht="13.5" thickBot="1" x14ac:dyDescent="0.25">
      <c r="B6782" s="838" t="s">
        <v>15</v>
      </c>
      <c r="C6782" s="958" t="s">
        <v>19</v>
      </c>
      <c r="D6782" s="959" t="e">
        <f>D6779/C6779-1</f>
        <v>#DIV/0!</v>
      </c>
      <c r="E6782" s="959" t="e">
        <f t="shared" ref="E6782:F6784" si="258">E6779/D6779-1</f>
        <v>#DIV/0!</v>
      </c>
      <c r="F6782" s="959">
        <f t="shared" si="258"/>
        <v>23.224999999999998</v>
      </c>
    </row>
    <row r="6783" spans="2:6" ht="13.5" thickBot="1" x14ac:dyDescent="0.25">
      <c r="B6783" s="838" t="s">
        <v>16</v>
      </c>
      <c r="C6783" s="958" t="s">
        <v>19</v>
      </c>
      <c r="D6783" s="959" t="e">
        <f>D6780/C6780-1</f>
        <v>#DIV/0!</v>
      </c>
      <c r="E6783" s="959" t="e">
        <f t="shared" si="258"/>
        <v>#DIV/0!</v>
      </c>
      <c r="F6783" s="959">
        <f t="shared" si="258"/>
        <v>26.1355</v>
      </c>
    </row>
    <row r="6784" spans="2:6" ht="13.5" thickBot="1" x14ac:dyDescent="0.25">
      <c r="B6784" s="838" t="s">
        <v>17</v>
      </c>
      <c r="C6784" s="958" t="s">
        <v>19</v>
      </c>
      <c r="D6784" s="959" t="e">
        <f>D6781/C6781-1</f>
        <v>#DIV/0!</v>
      </c>
      <c r="E6784" s="959" t="e">
        <f t="shared" si="258"/>
        <v>#DIV/0!</v>
      </c>
      <c r="F6784" s="959">
        <f t="shared" si="258"/>
        <v>0.12014447884416923</v>
      </c>
    </row>
    <row r="6785" spans="2:6" ht="13.5" thickBot="1" x14ac:dyDescent="0.25">
      <c r="B6785" s="1247" t="s">
        <v>2537</v>
      </c>
      <c r="C6785" s="1248"/>
      <c r="D6785" s="1248"/>
      <c r="E6785" s="1248"/>
      <c r="F6785" s="1249"/>
    </row>
    <row r="6786" spans="2:6" x14ac:dyDescent="0.2">
      <c r="B6786" s="972"/>
      <c r="C6786" s="836">
        <v>2019</v>
      </c>
      <c r="D6786" s="836">
        <v>2020</v>
      </c>
      <c r="E6786" s="836">
        <v>2021</v>
      </c>
      <c r="F6786" s="836">
        <v>2022</v>
      </c>
    </row>
    <row r="6787" spans="2:6" ht="13.5" thickBot="1" x14ac:dyDescent="0.25">
      <c r="B6787" s="841"/>
      <c r="C6787" s="837" t="s">
        <v>5</v>
      </c>
      <c r="D6787" s="837" t="s">
        <v>6</v>
      </c>
      <c r="E6787" s="837" t="s">
        <v>6</v>
      </c>
      <c r="F6787" s="837" t="s">
        <v>6</v>
      </c>
    </row>
    <row r="6788" spans="2:6" ht="13.5" thickBot="1" x14ac:dyDescent="0.25">
      <c r="B6788" s="843" t="s">
        <v>59</v>
      </c>
      <c r="C6788" s="960"/>
      <c r="D6788" s="960"/>
      <c r="E6788" s="960"/>
      <c r="F6788" s="960"/>
    </row>
    <row r="6789" spans="2:6" ht="13.5" thickBot="1" x14ac:dyDescent="0.25">
      <c r="B6789" s="845" t="s">
        <v>28</v>
      </c>
      <c r="C6789" s="960"/>
      <c r="D6789" s="960"/>
      <c r="E6789" s="960"/>
      <c r="F6789" s="960"/>
    </row>
    <row r="6790" spans="2:6" ht="13.5" thickBot="1" x14ac:dyDescent="0.25">
      <c r="B6790" s="845" t="s">
        <v>60</v>
      </c>
      <c r="C6790" s="960"/>
      <c r="D6790" s="960"/>
      <c r="E6790" s="960"/>
      <c r="F6790" s="960"/>
    </row>
    <row r="6791" spans="2:6" ht="13.5" thickBot="1" x14ac:dyDescent="0.25">
      <c r="B6791" s="845" t="s">
        <v>42</v>
      </c>
      <c r="C6791" s="960"/>
      <c r="D6791" s="960"/>
      <c r="E6791" s="960"/>
      <c r="F6791" s="960"/>
    </row>
    <row r="6792" spans="2:6" ht="13.5" thickBot="1" x14ac:dyDescent="0.25">
      <c r="B6792" s="845" t="s">
        <v>43</v>
      </c>
      <c r="C6792" s="960"/>
      <c r="D6792" s="960"/>
      <c r="E6792" s="960"/>
      <c r="F6792" s="960"/>
    </row>
    <row r="6793" spans="2:6" ht="13.5" thickBot="1" x14ac:dyDescent="0.25">
      <c r="B6793" s="843" t="s">
        <v>61</v>
      </c>
      <c r="C6793" s="960"/>
      <c r="D6793" s="960">
        <f>SUM(D6794:D6797)</f>
        <v>0</v>
      </c>
      <c r="E6793" s="960">
        <f>SUM(E6794:E6797)</f>
        <v>20000</v>
      </c>
      <c r="F6793" s="960">
        <f>SUM(F6794:F6797)</f>
        <v>542710</v>
      </c>
    </row>
    <row r="6794" spans="2:6" ht="13.5" thickBot="1" x14ac:dyDescent="0.25">
      <c r="B6794" s="845" t="s">
        <v>28</v>
      </c>
      <c r="C6794" s="960"/>
      <c r="D6794" s="960"/>
      <c r="E6794" s="960"/>
      <c r="F6794" s="960"/>
    </row>
    <row r="6795" spans="2:6" ht="13.5" thickBot="1" x14ac:dyDescent="0.25">
      <c r="B6795" s="845" t="s">
        <v>60</v>
      </c>
      <c r="C6795" s="957"/>
      <c r="D6795" s="957"/>
      <c r="E6795" s="957">
        <v>20000</v>
      </c>
      <c r="F6795" s="957">
        <v>542710</v>
      </c>
    </row>
    <row r="6796" spans="2:6" ht="13.5" thickBot="1" x14ac:dyDescent="0.25">
      <c r="B6796" s="845" t="s">
        <v>42</v>
      </c>
      <c r="C6796" s="960"/>
      <c r="D6796" s="960"/>
      <c r="E6796" s="960"/>
      <c r="F6796" s="960"/>
    </row>
    <row r="6797" spans="2:6" ht="13.5" thickBot="1" x14ac:dyDescent="0.25">
      <c r="B6797" s="845" t="s">
        <v>43</v>
      </c>
      <c r="C6797" s="961"/>
      <c r="D6797" s="961"/>
      <c r="E6797" s="961"/>
      <c r="F6797" s="961"/>
    </row>
    <row r="6798" spans="2:6" ht="13.5" thickBot="1" x14ac:dyDescent="0.25">
      <c r="B6798" s="923" t="s">
        <v>2215</v>
      </c>
      <c r="C6798" s="971">
        <f>C6794+C6797+C6795+C6796+C6797</f>
        <v>0</v>
      </c>
      <c r="D6798" s="971">
        <f>D6794+D6797+D6795+D6796+D6797</f>
        <v>0</v>
      </c>
      <c r="E6798" s="971">
        <f>E6794+E6797+E6795+E6796+E6797</f>
        <v>20000</v>
      </c>
      <c r="F6798" s="971">
        <f>F6794+F6797+F6795+F6796+F6797</f>
        <v>542710</v>
      </c>
    </row>
    <row r="6799" spans="2:6" ht="13.5" thickBot="1" x14ac:dyDescent="0.25">
      <c r="B6799" s="954" t="s">
        <v>978</v>
      </c>
      <c r="C6799" s="1346" t="s">
        <v>2538</v>
      </c>
      <c r="D6799" s="1351"/>
      <c r="E6799" s="1351"/>
      <c r="F6799" s="1352"/>
    </row>
    <row r="6800" spans="2:6" ht="13.5" thickBot="1" x14ac:dyDescent="0.25">
      <c r="B6800" s="835" t="s">
        <v>2216</v>
      </c>
      <c r="C6800" s="1353" t="s">
        <v>2539</v>
      </c>
      <c r="D6800" s="1354"/>
      <c r="E6800" s="1354"/>
      <c r="F6800" s="1355"/>
    </row>
    <row r="6801" spans="2:6" ht="13.5" thickBot="1" x14ac:dyDescent="0.25">
      <c r="B6801" s="828" t="s">
        <v>9</v>
      </c>
      <c r="C6801" s="1356" t="s">
        <v>2536</v>
      </c>
      <c r="D6801" s="1357"/>
      <c r="E6801" s="1357"/>
      <c r="F6801" s="1358"/>
    </row>
    <row r="6802" spans="2:6" ht="13.5" thickBot="1" x14ac:dyDescent="0.25">
      <c r="B6802" s="828" t="s">
        <v>13</v>
      </c>
      <c r="C6802" s="1244" t="s">
        <v>67</v>
      </c>
      <c r="D6802" s="1245"/>
      <c r="E6802" s="1245"/>
      <c r="F6802" s="1246"/>
    </row>
    <row r="6803" spans="2:6" x14ac:dyDescent="0.2">
      <c r="B6803" s="968"/>
      <c r="C6803" s="836">
        <v>2019</v>
      </c>
      <c r="D6803" s="836">
        <v>2020</v>
      </c>
      <c r="E6803" s="836">
        <v>2021</v>
      </c>
      <c r="F6803" s="836">
        <v>2022</v>
      </c>
    </row>
    <row r="6804" spans="2:6" ht="13.5" thickBot="1" x14ac:dyDescent="0.25">
      <c r="B6804" s="876"/>
      <c r="C6804" s="837" t="s">
        <v>5</v>
      </c>
      <c r="D6804" s="837" t="s">
        <v>6</v>
      </c>
      <c r="E6804" s="837" t="s">
        <v>6</v>
      </c>
      <c r="F6804" s="837" t="s">
        <v>6</v>
      </c>
    </row>
    <row r="6805" spans="2:6" ht="13.5" thickBot="1" x14ac:dyDescent="0.25">
      <c r="B6805" s="838" t="s">
        <v>8</v>
      </c>
      <c r="C6805" s="955">
        <v>0</v>
      </c>
      <c r="D6805" s="955">
        <v>0</v>
      </c>
      <c r="E6805" s="955">
        <v>1</v>
      </c>
      <c r="F6805" s="955">
        <v>1</v>
      </c>
    </row>
    <row r="6806" spans="2:6" ht="13.5" thickBot="1" x14ac:dyDescent="0.25">
      <c r="B6806" s="838" t="s">
        <v>14</v>
      </c>
      <c r="C6806" s="957"/>
      <c r="D6806" s="957"/>
      <c r="E6806" s="957">
        <v>10000</v>
      </c>
      <c r="F6806" s="957">
        <v>130000</v>
      </c>
    </row>
    <row r="6807" spans="2:6" ht="13.5" thickBot="1" x14ac:dyDescent="0.25">
      <c r="B6807" s="838" t="s">
        <v>20</v>
      </c>
      <c r="C6807" s="957" t="e">
        <f>C6806/C6805</f>
        <v>#DIV/0!</v>
      </c>
      <c r="D6807" s="957" t="e">
        <f>D6806/D6805</f>
        <v>#DIV/0!</v>
      </c>
      <c r="E6807" s="957">
        <f>E6806/E6805</f>
        <v>10000</v>
      </c>
      <c r="F6807" s="957">
        <f>F6806/F6805</f>
        <v>130000</v>
      </c>
    </row>
    <row r="6808" spans="2:6" ht="13.5" thickBot="1" x14ac:dyDescent="0.25">
      <c r="B6808" s="838" t="s">
        <v>15</v>
      </c>
      <c r="C6808" s="958" t="s">
        <v>19</v>
      </c>
      <c r="D6808" s="959" t="e">
        <f>D6805/C6805-1</f>
        <v>#DIV/0!</v>
      </c>
      <c r="E6808" s="959" t="e">
        <f t="shared" ref="E6808:F6810" si="259">E6805/D6805-1</f>
        <v>#DIV/0!</v>
      </c>
      <c r="F6808" s="959">
        <f t="shared" si="259"/>
        <v>0</v>
      </c>
    </row>
    <row r="6809" spans="2:6" ht="13.5" thickBot="1" x14ac:dyDescent="0.25">
      <c r="B6809" s="838" t="s">
        <v>16</v>
      </c>
      <c r="C6809" s="958" t="s">
        <v>19</v>
      </c>
      <c r="D6809" s="959" t="e">
        <f>D6806/C6806-1</f>
        <v>#DIV/0!</v>
      </c>
      <c r="E6809" s="959" t="e">
        <f t="shared" si="259"/>
        <v>#DIV/0!</v>
      </c>
      <c r="F6809" s="959">
        <f t="shared" si="259"/>
        <v>12</v>
      </c>
    </row>
    <row r="6810" spans="2:6" ht="13.5" thickBot="1" x14ac:dyDescent="0.25">
      <c r="B6810" s="838" t="s">
        <v>17</v>
      </c>
      <c r="C6810" s="958" t="s">
        <v>19</v>
      </c>
      <c r="D6810" s="959" t="e">
        <f>D6807/C6807-1</f>
        <v>#DIV/0!</v>
      </c>
      <c r="E6810" s="959" t="e">
        <f t="shared" si="259"/>
        <v>#DIV/0!</v>
      </c>
      <c r="F6810" s="959">
        <f t="shared" si="259"/>
        <v>12</v>
      </c>
    </row>
    <row r="6811" spans="2:6" ht="13.5" thickBot="1" x14ac:dyDescent="0.25">
      <c r="B6811" s="1247" t="s">
        <v>2540</v>
      </c>
      <c r="C6811" s="1248"/>
      <c r="D6811" s="1248"/>
      <c r="E6811" s="1248"/>
      <c r="F6811" s="1249"/>
    </row>
    <row r="6812" spans="2:6" x14ac:dyDescent="0.2">
      <c r="B6812" s="972"/>
      <c r="C6812" s="836">
        <v>2019</v>
      </c>
      <c r="D6812" s="836">
        <v>2020</v>
      </c>
      <c r="E6812" s="836">
        <v>2021</v>
      </c>
      <c r="F6812" s="836">
        <v>2022</v>
      </c>
    </row>
    <row r="6813" spans="2:6" ht="13.5" thickBot="1" x14ac:dyDescent="0.25">
      <c r="B6813" s="841"/>
      <c r="C6813" s="837" t="s">
        <v>5</v>
      </c>
      <c r="D6813" s="837" t="s">
        <v>6</v>
      </c>
      <c r="E6813" s="837" t="s">
        <v>6</v>
      </c>
      <c r="F6813" s="837" t="s">
        <v>6</v>
      </c>
    </row>
    <row r="6814" spans="2:6" ht="13.5" thickBot="1" x14ac:dyDescent="0.25">
      <c r="B6814" s="843" t="s">
        <v>59</v>
      </c>
      <c r="C6814" s="960"/>
      <c r="D6814" s="960"/>
      <c r="E6814" s="960"/>
      <c r="F6814" s="960"/>
    </row>
    <row r="6815" spans="2:6" ht="13.5" thickBot="1" x14ac:dyDescent="0.25">
      <c r="B6815" s="845" t="s">
        <v>28</v>
      </c>
      <c r="C6815" s="960"/>
      <c r="D6815" s="960"/>
      <c r="E6815" s="960"/>
      <c r="F6815" s="960"/>
    </row>
    <row r="6816" spans="2:6" ht="13.5" thickBot="1" x14ac:dyDescent="0.25">
      <c r="B6816" s="845" t="s">
        <v>60</v>
      </c>
      <c r="C6816" s="960"/>
      <c r="D6816" s="960"/>
      <c r="E6816" s="960"/>
      <c r="F6816" s="960"/>
    </row>
    <row r="6817" spans="2:6" ht="13.5" thickBot="1" x14ac:dyDescent="0.25">
      <c r="B6817" s="845" t="s">
        <v>42</v>
      </c>
      <c r="C6817" s="960"/>
      <c r="D6817" s="960"/>
      <c r="E6817" s="960"/>
      <c r="F6817" s="960"/>
    </row>
    <row r="6818" spans="2:6" ht="13.5" thickBot="1" x14ac:dyDescent="0.25">
      <c r="B6818" s="845" t="s">
        <v>43</v>
      </c>
      <c r="C6818" s="960"/>
      <c r="D6818" s="960"/>
      <c r="E6818" s="960"/>
      <c r="F6818" s="960"/>
    </row>
    <row r="6819" spans="2:6" ht="13.5" thickBot="1" x14ac:dyDescent="0.25">
      <c r="B6819" s="843" t="s">
        <v>61</v>
      </c>
      <c r="C6819" s="960"/>
      <c r="D6819" s="960">
        <f>SUM(D6820:D6823)</f>
        <v>0</v>
      </c>
      <c r="E6819" s="960">
        <f>SUM(E6820:E6823)</f>
        <v>10000</v>
      </c>
      <c r="F6819" s="960">
        <f>SUM(F6820:F6823)</f>
        <v>130000</v>
      </c>
    </row>
    <row r="6820" spans="2:6" ht="13.5" thickBot="1" x14ac:dyDescent="0.25">
      <c r="B6820" s="845" t="s">
        <v>28</v>
      </c>
      <c r="C6820" s="960"/>
      <c r="D6820" s="960"/>
      <c r="E6820" s="960"/>
      <c r="F6820" s="960"/>
    </row>
    <row r="6821" spans="2:6" ht="13.5" thickBot="1" x14ac:dyDescent="0.25">
      <c r="B6821" s="845" t="s">
        <v>60</v>
      </c>
      <c r="C6821" s="960"/>
      <c r="D6821" s="960"/>
      <c r="E6821" s="960"/>
      <c r="F6821" s="960"/>
    </row>
    <row r="6822" spans="2:6" ht="13.5" thickBot="1" x14ac:dyDescent="0.25">
      <c r="B6822" s="845" t="s">
        <v>42</v>
      </c>
      <c r="C6822" s="960"/>
      <c r="D6822" s="960"/>
      <c r="E6822" s="960"/>
      <c r="F6822" s="960"/>
    </row>
    <row r="6823" spans="2:6" ht="13.5" thickBot="1" x14ac:dyDescent="0.25">
      <c r="B6823" s="845" t="s">
        <v>43</v>
      </c>
      <c r="C6823" s="962"/>
      <c r="D6823" s="962"/>
      <c r="E6823" s="957">
        <v>10000</v>
      </c>
      <c r="F6823" s="957">
        <v>130000</v>
      </c>
    </row>
    <row r="6824" spans="2:6" ht="13.5" thickBot="1" x14ac:dyDescent="0.25">
      <c r="B6824" s="973" t="s">
        <v>2221</v>
      </c>
      <c r="C6824" s="971">
        <f>C6820+C6823+C6821+C6822+C6823</f>
        <v>0</v>
      </c>
      <c r="D6824" s="971">
        <f>D6820+D6823+D6821+D6822+D6823</f>
        <v>0</v>
      </c>
      <c r="E6824" s="971">
        <f>E6820+E6821+E6822+E6823</f>
        <v>10000</v>
      </c>
      <c r="F6824" s="971">
        <f>F6820+F6821+F6822+F6823</f>
        <v>130000</v>
      </c>
    </row>
    <row r="6825" spans="2:6" ht="13.5" thickBot="1" x14ac:dyDescent="0.25">
      <c r="B6825" s="954" t="s">
        <v>978</v>
      </c>
      <c r="C6825" s="1346" t="s">
        <v>2541</v>
      </c>
      <c r="D6825" s="1351"/>
      <c r="E6825" s="1351"/>
      <c r="F6825" s="1352"/>
    </row>
    <row r="6826" spans="2:6" ht="13.5" thickBot="1" x14ac:dyDescent="0.25">
      <c r="B6826" s="835" t="s">
        <v>2223</v>
      </c>
      <c r="C6826" s="1353" t="s">
        <v>2542</v>
      </c>
      <c r="D6826" s="1354"/>
      <c r="E6826" s="1354"/>
      <c r="F6826" s="1355"/>
    </row>
    <row r="6827" spans="2:6" ht="13.5" thickBot="1" x14ac:dyDescent="0.25">
      <c r="B6827" s="828" t="s">
        <v>9</v>
      </c>
      <c r="C6827" s="1356" t="s">
        <v>2536</v>
      </c>
      <c r="D6827" s="1357"/>
      <c r="E6827" s="1357"/>
      <c r="F6827" s="1358"/>
    </row>
    <row r="6828" spans="2:6" ht="13.5" thickBot="1" x14ac:dyDescent="0.25">
      <c r="B6828" s="828" t="s">
        <v>13</v>
      </c>
      <c r="C6828" s="1244" t="s">
        <v>67</v>
      </c>
      <c r="D6828" s="1245"/>
      <c r="E6828" s="1245"/>
      <c r="F6828" s="1246"/>
    </row>
    <row r="6829" spans="2:6" x14ac:dyDescent="0.2">
      <c r="B6829" s="968"/>
      <c r="C6829" s="836">
        <v>2019</v>
      </c>
      <c r="D6829" s="836">
        <v>2020</v>
      </c>
      <c r="E6829" s="836">
        <v>2021</v>
      </c>
      <c r="F6829" s="836">
        <v>2022</v>
      </c>
    </row>
    <row r="6830" spans="2:6" ht="13.5" thickBot="1" x14ac:dyDescent="0.25">
      <c r="B6830" s="841"/>
      <c r="C6830" s="837" t="s">
        <v>5</v>
      </c>
      <c r="D6830" s="837" t="s">
        <v>6</v>
      </c>
      <c r="E6830" s="837" t="s">
        <v>6</v>
      </c>
      <c r="F6830" s="837" t="s">
        <v>6</v>
      </c>
    </row>
    <row r="6831" spans="2:6" ht="13.5" thickBot="1" x14ac:dyDescent="0.25">
      <c r="B6831" s="838" t="s">
        <v>8</v>
      </c>
      <c r="C6831" s="955">
        <v>0</v>
      </c>
      <c r="D6831" s="955">
        <v>0</v>
      </c>
      <c r="E6831" s="955">
        <v>1</v>
      </c>
      <c r="F6831" s="955">
        <v>1</v>
      </c>
    </row>
    <row r="6832" spans="2:6" ht="13.5" thickBot="1" x14ac:dyDescent="0.25">
      <c r="B6832" s="838" t="s">
        <v>14</v>
      </c>
      <c r="C6832" s="957"/>
      <c r="D6832" s="957"/>
      <c r="E6832" s="957">
        <v>2000</v>
      </c>
      <c r="F6832" s="957">
        <v>50000</v>
      </c>
    </row>
    <row r="6833" spans="2:6" ht="13.5" thickBot="1" x14ac:dyDescent="0.25">
      <c r="B6833" s="838" t="s">
        <v>20</v>
      </c>
      <c r="C6833" s="957" t="e">
        <f>C6832/C6831</f>
        <v>#DIV/0!</v>
      </c>
      <c r="D6833" s="957" t="e">
        <f>D6832/D6831</f>
        <v>#DIV/0!</v>
      </c>
      <c r="E6833" s="957">
        <f>E6832/E6831</f>
        <v>2000</v>
      </c>
      <c r="F6833" s="957">
        <f>F6832/F6831</f>
        <v>50000</v>
      </c>
    </row>
    <row r="6834" spans="2:6" ht="13.5" thickBot="1" x14ac:dyDescent="0.25">
      <c r="B6834" s="838" t="s">
        <v>15</v>
      </c>
      <c r="C6834" s="958" t="s">
        <v>19</v>
      </c>
      <c r="D6834" s="959" t="e">
        <f>D6831/C6831-1</f>
        <v>#DIV/0!</v>
      </c>
      <c r="E6834" s="959" t="e">
        <f t="shared" ref="E6834:F6836" si="260">E6831/D6831-1</f>
        <v>#DIV/0!</v>
      </c>
      <c r="F6834" s="959">
        <f t="shared" si="260"/>
        <v>0</v>
      </c>
    </row>
    <row r="6835" spans="2:6" ht="13.5" thickBot="1" x14ac:dyDescent="0.25">
      <c r="B6835" s="838" t="s">
        <v>16</v>
      </c>
      <c r="C6835" s="958" t="s">
        <v>19</v>
      </c>
      <c r="D6835" s="959" t="e">
        <f>D6832/C6832-1</f>
        <v>#DIV/0!</v>
      </c>
      <c r="E6835" s="959" t="e">
        <f t="shared" si="260"/>
        <v>#DIV/0!</v>
      </c>
      <c r="F6835" s="959">
        <f t="shared" si="260"/>
        <v>24</v>
      </c>
    </row>
    <row r="6836" spans="2:6" ht="13.5" thickBot="1" x14ac:dyDescent="0.25">
      <c r="B6836" s="838" t="s">
        <v>17</v>
      </c>
      <c r="C6836" s="958" t="s">
        <v>19</v>
      </c>
      <c r="D6836" s="959" t="e">
        <f>D6833/C6833-1</f>
        <v>#DIV/0!</v>
      </c>
      <c r="E6836" s="959" t="e">
        <f t="shared" si="260"/>
        <v>#DIV/0!</v>
      </c>
      <c r="F6836" s="959">
        <f t="shared" si="260"/>
        <v>24</v>
      </c>
    </row>
    <row r="6837" spans="2:6" ht="13.5" thickBot="1" x14ac:dyDescent="0.25">
      <c r="B6837" s="1247" t="s">
        <v>2543</v>
      </c>
      <c r="C6837" s="1248"/>
      <c r="D6837" s="1248"/>
      <c r="E6837" s="1248"/>
      <c r="F6837" s="1249"/>
    </row>
    <row r="6838" spans="2:6" x14ac:dyDescent="0.2">
      <c r="B6838" s="972"/>
      <c r="C6838" s="836">
        <v>2019</v>
      </c>
      <c r="D6838" s="836">
        <v>2020</v>
      </c>
      <c r="E6838" s="836">
        <v>2021</v>
      </c>
      <c r="F6838" s="836">
        <v>2022</v>
      </c>
    </row>
    <row r="6839" spans="2:6" ht="13.5" thickBot="1" x14ac:dyDescent="0.25">
      <c r="B6839" s="841"/>
      <c r="C6839" s="837" t="s">
        <v>5</v>
      </c>
      <c r="D6839" s="837" t="s">
        <v>6</v>
      </c>
      <c r="E6839" s="837" t="s">
        <v>6</v>
      </c>
      <c r="F6839" s="837" t="s">
        <v>6</v>
      </c>
    </row>
    <row r="6840" spans="2:6" ht="13.5" thickBot="1" x14ac:dyDescent="0.25">
      <c r="B6840" s="843" t="s">
        <v>59</v>
      </c>
      <c r="C6840" s="960"/>
      <c r="D6840" s="960"/>
      <c r="E6840" s="960"/>
      <c r="F6840" s="960"/>
    </row>
    <row r="6841" spans="2:6" ht="13.5" thickBot="1" x14ac:dyDescent="0.25">
      <c r="B6841" s="845" t="s">
        <v>28</v>
      </c>
      <c r="C6841" s="960"/>
      <c r="D6841" s="960"/>
      <c r="E6841" s="960"/>
      <c r="F6841" s="960"/>
    </row>
    <row r="6842" spans="2:6" ht="13.5" thickBot="1" x14ac:dyDescent="0.25">
      <c r="B6842" s="845" t="s">
        <v>60</v>
      </c>
      <c r="C6842" s="960"/>
      <c r="D6842" s="960"/>
      <c r="E6842" s="960"/>
      <c r="F6842" s="960"/>
    </row>
    <row r="6843" spans="2:6" ht="13.5" thickBot="1" x14ac:dyDescent="0.25">
      <c r="B6843" s="845" t="s">
        <v>42</v>
      </c>
      <c r="C6843" s="960"/>
      <c r="D6843" s="960"/>
      <c r="E6843" s="960"/>
      <c r="F6843" s="960"/>
    </row>
    <row r="6844" spans="2:6" ht="13.5" thickBot="1" x14ac:dyDescent="0.25">
      <c r="B6844" s="845" t="s">
        <v>43</v>
      </c>
      <c r="C6844" s="960"/>
      <c r="D6844" s="960"/>
      <c r="E6844" s="960"/>
      <c r="F6844" s="960"/>
    </row>
    <row r="6845" spans="2:6" ht="13.5" thickBot="1" x14ac:dyDescent="0.25">
      <c r="B6845" s="843" t="s">
        <v>61</v>
      </c>
      <c r="C6845" s="960"/>
      <c r="D6845" s="960">
        <f>SUM(D6846:D6849)</f>
        <v>0</v>
      </c>
      <c r="E6845" s="960">
        <f>SUM(E6846:E6849)</f>
        <v>2000</v>
      </c>
      <c r="F6845" s="960">
        <f>SUM(F6846:F6849)</f>
        <v>50000</v>
      </c>
    </row>
    <row r="6846" spans="2:6" ht="13.5" thickBot="1" x14ac:dyDescent="0.25">
      <c r="B6846" s="845" t="s">
        <v>28</v>
      </c>
      <c r="C6846" s="960"/>
      <c r="D6846" s="960"/>
      <c r="E6846" s="960"/>
      <c r="F6846" s="960"/>
    </row>
    <row r="6847" spans="2:6" ht="13.5" thickBot="1" x14ac:dyDescent="0.25">
      <c r="B6847" s="845" t="s">
        <v>60</v>
      </c>
      <c r="C6847" s="957"/>
      <c r="D6847" s="957"/>
      <c r="E6847" s="957">
        <v>2000</v>
      </c>
      <c r="F6847" s="957">
        <v>50000</v>
      </c>
    </row>
    <row r="6848" spans="2:6" ht="13.5" thickBot="1" x14ac:dyDescent="0.25">
      <c r="B6848" s="845" t="s">
        <v>42</v>
      </c>
      <c r="C6848" s="960"/>
      <c r="D6848" s="960"/>
      <c r="E6848" s="960"/>
      <c r="F6848" s="960"/>
    </row>
    <row r="6849" spans="2:6" ht="13.5" thickBot="1" x14ac:dyDescent="0.25">
      <c r="B6849" s="845" t="s">
        <v>43</v>
      </c>
      <c r="C6849" s="961"/>
      <c r="D6849" s="961"/>
      <c r="E6849" s="961"/>
      <c r="F6849" s="961"/>
    </row>
    <row r="6850" spans="2:6" ht="13.5" thickBot="1" x14ac:dyDescent="0.25">
      <c r="B6850" s="923" t="s">
        <v>2228</v>
      </c>
      <c r="C6850" s="971">
        <f>C6846+C6849+C6847+C6848+C6849</f>
        <v>0</v>
      </c>
      <c r="D6850" s="971">
        <f>D6846+D6849+D6847+D6848+D6849</f>
        <v>0</v>
      </c>
      <c r="E6850" s="971">
        <f>E6846+E6849+E6847+E6848+E6849</f>
        <v>2000</v>
      </c>
      <c r="F6850" s="971">
        <f>F6846+F6849+F6847+F6848+F6849</f>
        <v>50000</v>
      </c>
    </row>
    <row r="6851" spans="2:6" ht="13.5" thickBot="1" x14ac:dyDescent="0.25">
      <c r="B6851" s="954" t="s">
        <v>978</v>
      </c>
      <c r="C6851" s="1346" t="s">
        <v>2544</v>
      </c>
      <c r="D6851" s="1351"/>
      <c r="E6851" s="1351"/>
      <c r="F6851" s="1352"/>
    </row>
    <row r="6852" spans="2:6" ht="13.5" thickBot="1" x14ac:dyDescent="0.25">
      <c r="B6852" s="835" t="s">
        <v>2229</v>
      </c>
      <c r="C6852" s="1353" t="s">
        <v>2539</v>
      </c>
      <c r="D6852" s="1354"/>
      <c r="E6852" s="1354"/>
      <c r="F6852" s="1355"/>
    </row>
    <row r="6853" spans="2:6" ht="13.5" thickBot="1" x14ac:dyDescent="0.25">
      <c r="B6853" s="828" t="s">
        <v>9</v>
      </c>
      <c r="C6853" s="1356" t="s">
        <v>2536</v>
      </c>
      <c r="D6853" s="1357"/>
      <c r="E6853" s="1357"/>
      <c r="F6853" s="1358"/>
    </row>
    <row r="6854" spans="2:6" ht="13.5" thickBot="1" x14ac:dyDescent="0.25">
      <c r="B6854" s="828" t="s">
        <v>13</v>
      </c>
      <c r="C6854" s="1244" t="s">
        <v>67</v>
      </c>
      <c r="D6854" s="1245"/>
      <c r="E6854" s="1245"/>
      <c r="F6854" s="1246"/>
    </row>
    <row r="6855" spans="2:6" x14ac:dyDescent="0.2">
      <c r="B6855" s="968"/>
      <c r="C6855" s="836">
        <v>2019</v>
      </c>
      <c r="D6855" s="836">
        <v>2020</v>
      </c>
      <c r="E6855" s="836">
        <v>2021</v>
      </c>
      <c r="F6855" s="836">
        <v>2022</v>
      </c>
    </row>
    <row r="6856" spans="2:6" ht="13.5" thickBot="1" x14ac:dyDescent="0.25">
      <c r="B6856" s="876"/>
      <c r="C6856" s="837" t="s">
        <v>5</v>
      </c>
      <c r="D6856" s="837" t="s">
        <v>6</v>
      </c>
      <c r="E6856" s="837" t="s">
        <v>6</v>
      </c>
      <c r="F6856" s="837" t="s">
        <v>6</v>
      </c>
    </row>
    <row r="6857" spans="2:6" ht="13.5" thickBot="1" x14ac:dyDescent="0.25">
      <c r="B6857" s="838" t="s">
        <v>8</v>
      </c>
      <c r="C6857" s="955">
        <v>0</v>
      </c>
      <c r="D6857" s="955">
        <v>0</v>
      </c>
      <c r="E6857" s="955">
        <v>1</v>
      </c>
      <c r="F6857" s="955">
        <v>1</v>
      </c>
    </row>
    <row r="6858" spans="2:6" ht="13.5" thickBot="1" x14ac:dyDescent="0.25">
      <c r="B6858" s="838" t="s">
        <v>14</v>
      </c>
      <c r="C6858" s="957"/>
      <c r="D6858" s="957"/>
      <c r="E6858" s="957">
        <v>1000</v>
      </c>
      <c r="F6858" s="957">
        <v>10000</v>
      </c>
    </row>
    <row r="6859" spans="2:6" ht="13.5" thickBot="1" x14ac:dyDescent="0.25">
      <c r="B6859" s="838" t="s">
        <v>20</v>
      </c>
      <c r="C6859" s="957" t="e">
        <f>C6858/C6857</f>
        <v>#DIV/0!</v>
      </c>
      <c r="D6859" s="957" t="e">
        <f>D6858/D6857</f>
        <v>#DIV/0!</v>
      </c>
      <c r="E6859" s="957">
        <f>E6858/E6857</f>
        <v>1000</v>
      </c>
      <c r="F6859" s="957">
        <f>F6858/F6857</f>
        <v>10000</v>
      </c>
    </row>
    <row r="6860" spans="2:6" ht="13.5" thickBot="1" x14ac:dyDescent="0.25">
      <c r="B6860" s="838" t="s">
        <v>15</v>
      </c>
      <c r="C6860" s="958" t="s">
        <v>19</v>
      </c>
      <c r="D6860" s="959" t="e">
        <f>D6857/C6857-1</f>
        <v>#DIV/0!</v>
      </c>
      <c r="E6860" s="959" t="e">
        <f t="shared" ref="E6860:F6862" si="261">E6857/D6857-1</f>
        <v>#DIV/0!</v>
      </c>
      <c r="F6860" s="959">
        <f t="shared" si="261"/>
        <v>0</v>
      </c>
    </row>
    <row r="6861" spans="2:6" ht="13.5" thickBot="1" x14ac:dyDescent="0.25">
      <c r="B6861" s="838" t="s">
        <v>16</v>
      </c>
      <c r="C6861" s="958" t="s">
        <v>19</v>
      </c>
      <c r="D6861" s="959" t="e">
        <f>D6858/C6858-1</f>
        <v>#DIV/0!</v>
      </c>
      <c r="E6861" s="959" t="e">
        <f t="shared" si="261"/>
        <v>#DIV/0!</v>
      </c>
      <c r="F6861" s="959">
        <f t="shared" si="261"/>
        <v>9</v>
      </c>
    </row>
    <row r="6862" spans="2:6" ht="13.5" thickBot="1" x14ac:dyDescent="0.25">
      <c r="B6862" s="838" t="s">
        <v>17</v>
      </c>
      <c r="C6862" s="958" t="s">
        <v>19</v>
      </c>
      <c r="D6862" s="959" t="e">
        <f>D6859/C6859-1</f>
        <v>#DIV/0!</v>
      </c>
      <c r="E6862" s="959" t="e">
        <f t="shared" si="261"/>
        <v>#DIV/0!</v>
      </c>
      <c r="F6862" s="959">
        <f t="shared" si="261"/>
        <v>9</v>
      </c>
    </row>
    <row r="6863" spans="2:6" ht="13.5" thickBot="1" x14ac:dyDescent="0.25">
      <c r="B6863" s="1247" t="s">
        <v>2545</v>
      </c>
      <c r="C6863" s="1248"/>
      <c r="D6863" s="1248"/>
      <c r="E6863" s="1248"/>
      <c r="F6863" s="1249"/>
    </row>
    <row r="6864" spans="2:6" x14ac:dyDescent="0.2">
      <c r="B6864" s="972"/>
      <c r="C6864" s="836">
        <v>2019</v>
      </c>
      <c r="D6864" s="836">
        <v>2020</v>
      </c>
      <c r="E6864" s="836">
        <v>2021</v>
      </c>
      <c r="F6864" s="836">
        <v>2022</v>
      </c>
    </row>
    <row r="6865" spans="2:6" ht="13.5" thickBot="1" x14ac:dyDescent="0.25">
      <c r="B6865" s="841"/>
      <c r="C6865" s="837" t="s">
        <v>5</v>
      </c>
      <c r="D6865" s="837" t="s">
        <v>6</v>
      </c>
      <c r="E6865" s="837" t="s">
        <v>6</v>
      </c>
      <c r="F6865" s="837" t="s">
        <v>6</v>
      </c>
    </row>
    <row r="6866" spans="2:6" ht="13.5" thickBot="1" x14ac:dyDescent="0.25">
      <c r="B6866" s="843" t="s">
        <v>59</v>
      </c>
      <c r="C6866" s="960"/>
      <c r="D6866" s="960"/>
      <c r="E6866" s="960"/>
      <c r="F6866" s="960"/>
    </row>
    <row r="6867" spans="2:6" ht="13.5" thickBot="1" x14ac:dyDescent="0.25">
      <c r="B6867" s="845" t="s">
        <v>28</v>
      </c>
      <c r="C6867" s="960"/>
      <c r="D6867" s="960"/>
      <c r="E6867" s="960"/>
      <c r="F6867" s="960"/>
    </row>
    <row r="6868" spans="2:6" ht="13.5" thickBot="1" x14ac:dyDescent="0.25">
      <c r="B6868" s="845" t="s">
        <v>60</v>
      </c>
      <c r="C6868" s="960"/>
      <c r="D6868" s="960"/>
      <c r="E6868" s="960"/>
      <c r="F6868" s="960"/>
    </row>
    <row r="6869" spans="2:6" ht="13.5" thickBot="1" x14ac:dyDescent="0.25">
      <c r="B6869" s="845" t="s">
        <v>42</v>
      </c>
      <c r="C6869" s="960"/>
      <c r="D6869" s="960"/>
      <c r="E6869" s="960"/>
      <c r="F6869" s="960"/>
    </row>
    <row r="6870" spans="2:6" ht="13.5" thickBot="1" x14ac:dyDescent="0.25">
      <c r="B6870" s="845" t="s">
        <v>43</v>
      </c>
      <c r="C6870" s="960"/>
      <c r="D6870" s="960"/>
      <c r="E6870" s="960"/>
      <c r="F6870" s="960"/>
    </row>
    <row r="6871" spans="2:6" ht="13.5" thickBot="1" x14ac:dyDescent="0.25">
      <c r="B6871" s="843" t="s">
        <v>61</v>
      </c>
      <c r="C6871" s="960"/>
      <c r="D6871" s="960">
        <f>SUM(D6872:D6875)</f>
        <v>0</v>
      </c>
      <c r="E6871" s="960">
        <f>SUM(E6872:E6875)</f>
        <v>1000</v>
      </c>
      <c r="F6871" s="960">
        <f>SUM(F6872:F6875)</f>
        <v>10000</v>
      </c>
    </row>
    <row r="6872" spans="2:6" ht="13.5" thickBot="1" x14ac:dyDescent="0.25">
      <c r="B6872" s="845" t="s">
        <v>28</v>
      </c>
      <c r="C6872" s="960"/>
      <c r="D6872" s="960"/>
      <c r="E6872" s="960"/>
      <c r="F6872" s="960"/>
    </row>
    <row r="6873" spans="2:6" ht="13.5" thickBot="1" x14ac:dyDescent="0.25">
      <c r="B6873" s="845" t="s">
        <v>60</v>
      </c>
      <c r="C6873" s="957"/>
      <c r="D6873" s="957"/>
      <c r="E6873" s="957"/>
      <c r="F6873" s="957"/>
    </row>
    <row r="6874" spans="2:6" ht="13.5" thickBot="1" x14ac:dyDescent="0.25">
      <c r="B6874" s="845" t="s">
        <v>42</v>
      </c>
      <c r="C6874" s="960"/>
      <c r="D6874" s="960"/>
      <c r="E6874" s="960"/>
      <c r="F6874" s="960"/>
    </row>
    <row r="6875" spans="2:6" ht="13.5" thickBot="1" x14ac:dyDescent="0.25">
      <c r="B6875" s="845" t="s">
        <v>43</v>
      </c>
      <c r="C6875" s="961"/>
      <c r="D6875" s="961"/>
      <c r="E6875" s="961">
        <v>1000</v>
      </c>
      <c r="F6875" s="961">
        <v>10000</v>
      </c>
    </row>
    <row r="6876" spans="2:6" ht="13.5" thickBot="1" x14ac:dyDescent="0.25">
      <c r="B6876" s="923" t="s">
        <v>2233</v>
      </c>
      <c r="C6876" s="971">
        <f>C6872+C6875+C6873+C6874+C6875</f>
        <v>0</v>
      </c>
      <c r="D6876" s="971">
        <f>D6872+D6875+D6873+D6874+D6875</f>
        <v>0</v>
      </c>
      <c r="E6876" s="971">
        <f>E6872+E6873+E6874+E6875</f>
        <v>1000</v>
      </c>
      <c r="F6876" s="971">
        <f>F6872+F6873+F6874+F6875</f>
        <v>10000</v>
      </c>
    </row>
    <row r="6877" spans="2:6" ht="13.5" thickBot="1" x14ac:dyDescent="0.25">
      <c r="B6877" s="954" t="s">
        <v>978</v>
      </c>
      <c r="C6877" s="1346" t="s">
        <v>2546</v>
      </c>
      <c r="D6877" s="1351"/>
      <c r="E6877" s="1351"/>
      <c r="F6877" s="1352"/>
    </row>
    <row r="6878" spans="2:6" ht="13.5" thickBot="1" x14ac:dyDescent="0.25">
      <c r="B6878" s="835" t="s">
        <v>2234</v>
      </c>
      <c r="C6878" s="1353" t="s">
        <v>2525</v>
      </c>
      <c r="D6878" s="1354"/>
      <c r="E6878" s="1354"/>
      <c r="F6878" s="1355"/>
    </row>
    <row r="6879" spans="2:6" ht="13.5" thickBot="1" x14ac:dyDescent="0.25">
      <c r="B6879" s="828" t="s">
        <v>9</v>
      </c>
      <c r="C6879" s="1356" t="s">
        <v>2546</v>
      </c>
      <c r="D6879" s="1357"/>
      <c r="E6879" s="1357"/>
      <c r="F6879" s="1358"/>
    </row>
    <row r="6880" spans="2:6" ht="13.5" thickBot="1" x14ac:dyDescent="0.25">
      <c r="B6880" s="828" t="s">
        <v>13</v>
      </c>
      <c r="C6880" s="1244" t="s">
        <v>1679</v>
      </c>
      <c r="D6880" s="1245"/>
      <c r="E6880" s="1245"/>
      <c r="F6880" s="1246"/>
    </row>
    <row r="6881" spans="2:6" x14ac:dyDescent="0.2">
      <c r="B6881" s="968"/>
      <c r="C6881" s="836">
        <v>2019</v>
      </c>
      <c r="D6881" s="836">
        <v>2020</v>
      </c>
      <c r="E6881" s="836">
        <v>2021</v>
      </c>
      <c r="F6881" s="836">
        <v>2022</v>
      </c>
    </row>
    <row r="6882" spans="2:6" ht="13.5" thickBot="1" x14ac:dyDescent="0.25">
      <c r="B6882" s="876"/>
      <c r="C6882" s="837" t="s">
        <v>5</v>
      </c>
      <c r="D6882" s="837" t="s">
        <v>6</v>
      </c>
      <c r="E6882" s="837" t="s">
        <v>6</v>
      </c>
      <c r="F6882" s="837" t="s">
        <v>6</v>
      </c>
    </row>
    <row r="6883" spans="2:6" ht="13.5" thickBot="1" x14ac:dyDescent="0.25">
      <c r="B6883" s="838" t="s">
        <v>8</v>
      </c>
      <c r="C6883" s="955">
        <v>0</v>
      </c>
      <c r="D6883" s="955">
        <v>0</v>
      </c>
      <c r="E6883" s="955">
        <v>0.03</v>
      </c>
      <c r="F6883" s="955">
        <v>0.63700000000000001</v>
      </c>
    </row>
    <row r="6884" spans="2:6" ht="13.5" thickBot="1" x14ac:dyDescent="0.25">
      <c r="B6884" s="838" t="s">
        <v>14</v>
      </c>
      <c r="C6884" s="957"/>
      <c r="D6884" s="957"/>
      <c r="E6884" s="957">
        <v>20000</v>
      </c>
      <c r="F6884" s="957">
        <v>500000</v>
      </c>
    </row>
    <row r="6885" spans="2:6" ht="13.5" thickBot="1" x14ac:dyDescent="0.25">
      <c r="B6885" s="838" t="s">
        <v>20</v>
      </c>
      <c r="C6885" s="957" t="e">
        <f>C6884/C6883</f>
        <v>#DIV/0!</v>
      </c>
      <c r="D6885" s="957" t="e">
        <f>D6884/D6883</f>
        <v>#DIV/0!</v>
      </c>
      <c r="E6885" s="957">
        <f>E6884/E6883</f>
        <v>666666.66666666674</v>
      </c>
      <c r="F6885" s="957">
        <f>F6884/F6883</f>
        <v>784929.35635792778</v>
      </c>
    </row>
    <row r="6886" spans="2:6" ht="13.5" thickBot="1" x14ac:dyDescent="0.25">
      <c r="B6886" s="838" t="s">
        <v>15</v>
      </c>
      <c r="C6886" s="955" t="s">
        <v>19</v>
      </c>
      <c r="D6886" s="959" t="e">
        <f>D6883/C6883-1</f>
        <v>#DIV/0!</v>
      </c>
      <c r="E6886" s="959" t="e">
        <f t="shared" ref="E6886:F6888" si="262">E6883/D6883-1</f>
        <v>#DIV/0!</v>
      </c>
      <c r="F6886" s="959">
        <f t="shared" si="262"/>
        <v>20.233333333333334</v>
      </c>
    </row>
    <row r="6887" spans="2:6" ht="13.5" thickBot="1" x14ac:dyDescent="0.25">
      <c r="B6887" s="838" t="s">
        <v>16</v>
      </c>
      <c r="C6887" s="957" t="s">
        <v>19</v>
      </c>
      <c r="D6887" s="959" t="e">
        <f>D6884/C6884-1</f>
        <v>#DIV/0!</v>
      </c>
      <c r="E6887" s="959" t="e">
        <f t="shared" si="262"/>
        <v>#DIV/0!</v>
      </c>
      <c r="F6887" s="959">
        <f t="shared" si="262"/>
        <v>24</v>
      </c>
    </row>
    <row r="6888" spans="2:6" ht="13.5" thickBot="1" x14ac:dyDescent="0.25">
      <c r="B6888" s="838" t="s">
        <v>17</v>
      </c>
      <c r="C6888" s="958" t="s">
        <v>19</v>
      </c>
      <c r="D6888" s="959" t="e">
        <f>D6885/C6885-1</f>
        <v>#DIV/0!</v>
      </c>
      <c r="E6888" s="959" t="e">
        <f t="shared" si="262"/>
        <v>#DIV/0!</v>
      </c>
      <c r="F6888" s="959">
        <f t="shared" si="262"/>
        <v>0.17739403453689162</v>
      </c>
    </row>
    <row r="6889" spans="2:6" ht="13.5" thickBot="1" x14ac:dyDescent="0.25">
      <c r="B6889" s="1247" t="s">
        <v>2547</v>
      </c>
      <c r="C6889" s="1248"/>
      <c r="D6889" s="1248"/>
      <c r="E6889" s="1248"/>
      <c r="F6889" s="1249"/>
    </row>
    <row r="6890" spans="2:6" x14ac:dyDescent="0.2">
      <c r="B6890" s="972"/>
      <c r="C6890" s="836">
        <v>2019</v>
      </c>
      <c r="D6890" s="836">
        <v>2020</v>
      </c>
      <c r="E6890" s="836">
        <v>2021</v>
      </c>
      <c r="F6890" s="836">
        <v>2022</v>
      </c>
    </row>
    <row r="6891" spans="2:6" ht="13.5" thickBot="1" x14ac:dyDescent="0.25">
      <c r="B6891" s="841"/>
      <c r="C6891" s="837" t="s">
        <v>5</v>
      </c>
      <c r="D6891" s="837" t="s">
        <v>6</v>
      </c>
      <c r="E6891" s="837" t="s">
        <v>6</v>
      </c>
      <c r="F6891" s="837" t="s">
        <v>6</v>
      </c>
    </row>
    <row r="6892" spans="2:6" ht="13.5" thickBot="1" x14ac:dyDescent="0.25">
      <c r="B6892" s="843" t="s">
        <v>59</v>
      </c>
      <c r="C6892" s="960"/>
      <c r="D6892" s="960"/>
      <c r="E6892" s="960"/>
      <c r="F6892" s="960"/>
    </row>
    <row r="6893" spans="2:6" ht="13.5" thickBot="1" x14ac:dyDescent="0.25">
      <c r="B6893" s="845" t="s">
        <v>28</v>
      </c>
      <c r="C6893" s="960"/>
      <c r="D6893" s="960"/>
      <c r="E6893" s="960"/>
      <c r="F6893" s="960"/>
    </row>
    <row r="6894" spans="2:6" ht="13.5" thickBot="1" x14ac:dyDescent="0.25">
      <c r="B6894" s="845" t="s">
        <v>60</v>
      </c>
      <c r="C6894" s="960"/>
      <c r="D6894" s="960"/>
      <c r="E6894" s="960"/>
      <c r="F6894" s="960"/>
    </row>
    <row r="6895" spans="2:6" ht="13.5" thickBot="1" x14ac:dyDescent="0.25">
      <c r="B6895" s="845" t="s">
        <v>42</v>
      </c>
      <c r="C6895" s="960"/>
      <c r="D6895" s="960"/>
      <c r="E6895" s="960"/>
      <c r="F6895" s="960"/>
    </row>
    <row r="6896" spans="2:6" ht="13.5" thickBot="1" x14ac:dyDescent="0.25">
      <c r="B6896" s="845" t="s">
        <v>43</v>
      </c>
      <c r="C6896" s="960"/>
      <c r="D6896" s="960"/>
      <c r="E6896" s="960"/>
      <c r="F6896" s="960"/>
    </row>
    <row r="6897" spans="2:6" ht="13.5" thickBot="1" x14ac:dyDescent="0.25">
      <c r="B6897" s="843" t="s">
        <v>61</v>
      </c>
      <c r="C6897" s="960"/>
      <c r="D6897" s="960">
        <f>SUM(D6898:D6901)</f>
        <v>0</v>
      </c>
      <c r="E6897" s="960">
        <f>SUM(E6898:E6901)</f>
        <v>20000</v>
      </c>
      <c r="F6897" s="960">
        <f>SUM(F6898:F6901)</f>
        <v>500000</v>
      </c>
    </row>
    <row r="6898" spans="2:6" ht="13.5" thickBot="1" x14ac:dyDescent="0.25">
      <c r="B6898" s="845" t="s">
        <v>28</v>
      </c>
      <c r="C6898" s="960"/>
      <c r="D6898" s="960"/>
      <c r="E6898" s="960"/>
      <c r="F6898" s="960"/>
    </row>
    <row r="6899" spans="2:6" ht="13.5" thickBot="1" x14ac:dyDescent="0.25">
      <c r="B6899" s="845" t="s">
        <v>60</v>
      </c>
      <c r="C6899" s="957"/>
      <c r="D6899" s="957"/>
      <c r="E6899" s="957">
        <v>20000</v>
      </c>
      <c r="F6899" s="957">
        <v>500000</v>
      </c>
    </row>
    <row r="6900" spans="2:6" ht="13.5" thickBot="1" x14ac:dyDescent="0.25">
      <c r="B6900" s="845" t="s">
        <v>42</v>
      </c>
      <c r="C6900" s="960"/>
      <c r="D6900" s="960"/>
      <c r="E6900" s="960"/>
      <c r="F6900" s="960"/>
    </row>
    <row r="6901" spans="2:6" ht="13.5" thickBot="1" x14ac:dyDescent="0.25">
      <c r="B6901" s="845" t="s">
        <v>43</v>
      </c>
      <c r="C6901" s="962"/>
      <c r="D6901" s="962"/>
      <c r="E6901" s="962"/>
      <c r="F6901" s="962"/>
    </row>
    <row r="6902" spans="2:6" ht="13.5" thickBot="1" x14ac:dyDescent="0.25">
      <c r="B6902" s="923" t="s">
        <v>2238</v>
      </c>
      <c r="C6902" s="961">
        <f>C6898+C6901+C6899+C6900+C6901</f>
        <v>0</v>
      </c>
      <c r="D6902" s="961">
        <f>D6898+D6901+D6899+D6900+D6901</f>
        <v>0</v>
      </c>
      <c r="E6902" s="961">
        <f>E6898+E6901+E6899+E6900+E6901</f>
        <v>20000</v>
      </c>
      <c r="F6902" s="961">
        <f>F6898+F6901+F6899+F6900+F6901</f>
        <v>500000</v>
      </c>
    </row>
    <row r="6903" spans="2:6" ht="13.5" thickBot="1" x14ac:dyDescent="0.25">
      <c r="B6903" s="954" t="s">
        <v>978</v>
      </c>
      <c r="C6903" s="1346" t="s">
        <v>2548</v>
      </c>
      <c r="D6903" s="1351"/>
      <c r="E6903" s="1351"/>
      <c r="F6903" s="1352"/>
    </row>
    <row r="6904" spans="2:6" ht="13.5" thickBot="1" x14ac:dyDescent="0.25">
      <c r="B6904" s="835" t="s">
        <v>2239</v>
      </c>
      <c r="C6904" s="1353" t="s">
        <v>2549</v>
      </c>
      <c r="D6904" s="1354"/>
      <c r="E6904" s="1354"/>
      <c r="F6904" s="1355"/>
    </row>
    <row r="6905" spans="2:6" ht="13.5" thickBot="1" x14ac:dyDescent="0.25">
      <c r="B6905" s="828" t="s">
        <v>9</v>
      </c>
      <c r="C6905" s="1356" t="s">
        <v>2546</v>
      </c>
      <c r="D6905" s="1357"/>
      <c r="E6905" s="1357"/>
      <c r="F6905" s="1358"/>
    </row>
    <row r="6906" spans="2:6" ht="13.5" thickBot="1" x14ac:dyDescent="0.25">
      <c r="B6906" s="828" t="s">
        <v>13</v>
      </c>
      <c r="C6906" s="1244" t="s">
        <v>67</v>
      </c>
      <c r="D6906" s="1245"/>
      <c r="E6906" s="1245"/>
      <c r="F6906" s="1246"/>
    </row>
    <row r="6907" spans="2:6" x14ac:dyDescent="0.2">
      <c r="B6907" s="968"/>
      <c r="C6907" s="836">
        <v>2019</v>
      </c>
      <c r="D6907" s="836">
        <v>2020</v>
      </c>
      <c r="E6907" s="836">
        <v>2021</v>
      </c>
      <c r="F6907" s="836">
        <v>2022</v>
      </c>
    </row>
    <row r="6908" spans="2:6" ht="13.5" thickBot="1" x14ac:dyDescent="0.25">
      <c r="B6908" s="876"/>
      <c r="C6908" s="837" t="s">
        <v>5</v>
      </c>
      <c r="D6908" s="837" t="s">
        <v>6</v>
      </c>
      <c r="E6908" s="837" t="s">
        <v>6</v>
      </c>
      <c r="F6908" s="837" t="s">
        <v>6</v>
      </c>
    </row>
    <row r="6909" spans="2:6" ht="13.5" thickBot="1" x14ac:dyDescent="0.25">
      <c r="B6909" s="838" t="s">
        <v>8</v>
      </c>
      <c r="C6909" s="955">
        <v>0</v>
      </c>
      <c r="D6909" s="955">
        <v>0</v>
      </c>
      <c r="E6909" s="955">
        <v>1</v>
      </c>
      <c r="F6909" s="955">
        <v>1</v>
      </c>
    </row>
    <row r="6910" spans="2:6" ht="13.5" thickBot="1" x14ac:dyDescent="0.25">
      <c r="B6910" s="838" t="s">
        <v>14</v>
      </c>
      <c r="C6910" s="957"/>
      <c r="D6910" s="957"/>
      <c r="E6910" s="957">
        <v>10000</v>
      </c>
      <c r="F6910" s="957">
        <v>130000</v>
      </c>
    </row>
    <row r="6911" spans="2:6" ht="13.5" thickBot="1" x14ac:dyDescent="0.25">
      <c r="B6911" s="838" t="s">
        <v>20</v>
      </c>
      <c r="C6911" s="957" t="e">
        <f>C6910/C6909</f>
        <v>#DIV/0!</v>
      </c>
      <c r="D6911" s="957" t="e">
        <f>D6910/D6909</f>
        <v>#DIV/0!</v>
      </c>
      <c r="E6911" s="957">
        <f>E6910/E6909</f>
        <v>10000</v>
      </c>
      <c r="F6911" s="957">
        <f>F6910/F6909</f>
        <v>130000</v>
      </c>
    </row>
    <row r="6912" spans="2:6" ht="13.5" thickBot="1" x14ac:dyDescent="0.25">
      <c r="B6912" s="838" t="s">
        <v>15</v>
      </c>
      <c r="C6912" s="958" t="s">
        <v>19</v>
      </c>
      <c r="D6912" s="959" t="e">
        <f>D6909/C6909-1</f>
        <v>#DIV/0!</v>
      </c>
      <c r="E6912" s="959" t="e">
        <f t="shared" ref="E6912:F6914" si="263">E6909/D6909-1</f>
        <v>#DIV/0!</v>
      </c>
      <c r="F6912" s="959">
        <f t="shared" si="263"/>
        <v>0</v>
      </c>
    </row>
    <row r="6913" spans="2:6" ht="13.5" thickBot="1" x14ac:dyDescent="0.25">
      <c r="B6913" s="838" t="s">
        <v>16</v>
      </c>
      <c r="C6913" s="958" t="s">
        <v>19</v>
      </c>
      <c r="D6913" s="959" t="e">
        <f>D6910/C6910-1</f>
        <v>#DIV/0!</v>
      </c>
      <c r="E6913" s="959" t="e">
        <f t="shared" si="263"/>
        <v>#DIV/0!</v>
      </c>
      <c r="F6913" s="959">
        <f t="shared" si="263"/>
        <v>12</v>
      </c>
    </row>
    <row r="6914" spans="2:6" ht="13.5" thickBot="1" x14ac:dyDescent="0.25">
      <c r="B6914" s="828" t="s">
        <v>17</v>
      </c>
      <c r="C6914" s="958" t="s">
        <v>19</v>
      </c>
      <c r="D6914" s="959" t="e">
        <f>D6911/C6911-1</f>
        <v>#DIV/0!</v>
      </c>
      <c r="E6914" s="959" t="e">
        <f t="shared" si="263"/>
        <v>#DIV/0!</v>
      </c>
      <c r="F6914" s="959">
        <f t="shared" si="263"/>
        <v>12</v>
      </c>
    </row>
    <row r="6915" spans="2:6" ht="13.5" thickBot="1" x14ac:dyDescent="0.25">
      <c r="B6915" s="1247" t="s">
        <v>2550</v>
      </c>
      <c r="C6915" s="1248"/>
      <c r="D6915" s="1248"/>
      <c r="E6915" s="1248"/>
      <c r="F6915" s="1249"/>
    </row>
    <row r="6916" spans="2:6" x14ac:dyDescent="0.2">
      <c r="B6916" s="968"/>
      <c r="C6916" s="836">
        <v>2019</v>
      </c>
      <c r="D6916" s="836">
        <v>2020</v>
      </c>
      <c r="E6916" s="836">
        <v>2021</v>
      </c>
      <c r="F6916" s="836">
        <v>2022</v>
      </c>
    </row>
    <row r="6917" spans="2:6" ht="13.5" thickBot="1" x14ac:dyDescent="0.25">
      <c r="B6917" s="876"/>
      <c r="C6917" s="837" t="s">
        <v>5</v>
      </c>
      <c r="D6917" s="837" t="s">
        <v>6</v>
      </c>
      <c r="E6917" s="837" t="s">
        <v>6</v>
      </c>
      <c r="F6917" s="837" t="s">
        <v>6</v>
      </c>
    </row>
    <row r="6918" spans="2:6" ht="13.5" thickBot="1" x14ac:dyDescent="0.25">
      <c r="B6918" s="843" t="s">
        <v>59</v>
      </c>
      <c r="C6918" s="960"/>
      <c r="D6918" s="960"/>
      <c r="E6918" s="960"/>
      <c r="F6918" s="960"/>
    </row>
    <row r="6919" spans="2:6" ht="13.5" thickBot="1" x14ac:dyDescent="0.25">
      <c r="B6919" s="845" t="s">
        <v>28</v>
      </c>
      <c r="C6919" s="960"/>
      <c r="D6919" s="960"/>
      <c r="E6919" s="960"/>
      <c r="F6919" s="960"/>
    </row>
    <row r="6920" spans="2:6" ht="13.5" thickBot="1" x14ac:dyDescent="0.25">
      <c r="B6920" s="845" t="s">
        <v>60</v>
      </c>
      <c r="C6920" s="960"/>
      <c r="D6920" s="960"/>
      <c r="E6920" s="960"/>
      <c r="F6920" s="960"/>
    </row>
    <row r="6921" spans="2:6" ht="13.5" thickBot="1" x14ac:dyDescent="0.25">
      <c r="B6921" s="845" t="s">
        <v>42</v>
      </c>
      <c r="C6921" s="960"/>
      <c r="D6921" s="960"/>
      <c r="E6921" s="960"/>
      <c r="F6921" s="960"/>
    </row>
    <row r="6922" spans="2:6" ht="13.5" thickBot="1" x14ac:dyDescent="0.25">
      <c r="B6922" s="845" t="s">
        <v>43</v>
      </c>
      <c r="C6922" s="960"/>
      <c r="D6922" s="960"/>
      <c r="E6922" s="960"/>
      <c r="F6922" s="960"/>
    </row>
    <row r="6923" spans="2:6" ht="13.5" thickBot="1" x14ac:dyDescent="0.25">
      <c r="B6923" s="843" t="s">
        <v>61</v>
      </c>
      <c r="C6923" s="960"/>
      <c r="D6923" s="960">
        <f>SUM(D6924:D6927)</f>
        <v>0</v>
      </c>
      <c r="E6923" s="960">
        <f>SUM(E6924:E6927)</f>
        <v>10000</v>
      </c>
      <c r="F6923" s="960">
        <f>SUM(F6924:F6927)</f>
        <v>130000</v>
      </c>
    </row>
    <row r="6924" spans="2:6" ht="13.5" thickBot="1" x14ac:dyDescent="0.25">
      <c r="B6924" s="845" t="s">
        <v>28</v>
      </c>
      <c r="C6924" s="960"/>
      <c r="D6924" s="960"/>
      <c r="E6924" s="960"/>
      <c r="F6924" s="960"/>
    </row>
    <row r="6925" spans="2:6" ht="13.5" thickBot="1" x14ac:dyDescent="0.25">
      <c r="B6925" s="845" t="s">
        <v>60</v>
      </c>
      <c r="C6925" s="960"/>
      <c r="D6925" s="960"/>
      <c r="E6925" s="960"/>
      <c r="F6925" s="960"/>
    </row>
    <row r="6926" spans="2:6" ht="13.5" thickBot="1" x14ac:dyDescent="0.25">
      <c r="B6926" s="845" t="s">
        <v>42</v>
      </c>
      <c r="C6926" s="960"/>
      <c r="D6926" s="960"/>
      <c r="E6926" s="960"/>
      <c r="F6926" s="960"/>
    </row>
    <row r="6927" spans="2:6" ht="13.5" thickBot="1" x14ac:dyDescent="0.25">
      <c r="B6927" s="845" t="s">
        <v>43</v>
      </c>
      <c r="C6927" s="965"/>
      <c r="D6927" s="965"/>
      <c r="E6927" s="965">
        <v>10000</v>
      </c>
      <c r="F6927" s="965">
        <v>130000</v>
      </c>
    </row>
    <row r="6928" spans="2:6" ht="13.5" thickBot="1" x14ac:dyDescent="0.25">
      <c r="B6928" s="923" t="s">
        <v>2243</v>
      </c>
      <c r="C6928" s="961">
        <f>C6924+C6927+C6925+C6926+C6927</f>
        <v>0</v>
      </c>
      <c r="D6928" s="961">
        <f>D6924+D6927+D6925+D6926+D6927</f>
        <v>0</v>
      </c>
      <c r="E6928" s="961">
        <f>E6924+E6925+E6926+E6927</f>
        <v>10000</v>
      </c>
      <c r="F6928" s="961">
        <f>F6924+F6925+F6926+F6927</f>
        <v>130000</v>
      </c>
    </row>
    <row r="6929" spans="2:6" ht="13.5" thickBot="1" x14ac:dyDescent="0.25">
      <c r="B6929" s="954" t="s">
        <v>978</v>
      </c>
      <c r="C6929" s="1346" t="s">
        <v>2551</v>
      </c>
      <c r="D6929" s="1351"/>
      <c r="E6929" s="1351"/>
      <c r="F6929" s="1352"/>
    </row>
    <row r="6930" spans="2:6" ht="13.5" thickBot="1" x14ac:dyDescent="0.25">
      <c r="B6930" s="835" t="s">
        <v>2244</v>
      </c>
      <c r="C6930" s="1353" t="s">
        <v>2552</v>
      </c>
      <c r="D6930" s="1354"/>
      <c r="E6930" s="1354"/>
      <c r="F6930" s="1355"/>
    </row>
    <row r="6931" spans="2:6" ht="13.5" thickBot="1" x14ac:dyDescent="0.25">
      <c r="B6931" s="828" t="s">
        <v>9</v>
      </c>
      <c r="C6931" s="1356" t="s">
        <v>2470</v>
      </c>
      <c r="D6931" s="1357"/>
      <c r="E6931" s="1357"/>
      <c r="F6931" s="1358"/>
    </row>
    <row r="6932" spans="2:6" ht="13.5" thickBot="1" x14ac:dyDescent="0.25">
      <c r="B6932" s="828" t="s">
        <v>13</v>
      </c>
      <c r="C6932" s="1244" t="s">
        <v>67</v>
      </c>
      <c r="D6932" s="1245"/>
      <c r="E6932" s="1245"/>
      <c r="F6932" s="1246"/>
    </row>
    <row r="6933" spans="2:6" x14ac:dyDescent="0.2">
      <c r="B6933" s="968"/>
      <c r="C6933" s="836">
        <v>2019</v>
      </c>
      <c r="D6933" s="836">
        <v>2020</v>
      </c>
      <c r="E6933" s="836">
        <v>2021</v>
      </c>
      <c r="F6933" s="836">
        <v>2022</v>
      </c>
    </row>
    <row r="6934" spans="2:6" ht="13.5" thickBot="1" x14ac:dyDescent="0.25">
      <c r="B6934" s="876"/>
      <c r="C6934" s="837" t="s">
        <v>5</v>
      </c>
      <c r="D6934" s="837" t="s">
        <v>6</v>
      </c>
      <c r="E6934" s="837" t="s">
        <v>6</v>
      </c>
      <c r="F6934" s="837" t="s">
        <v>6</v>
      </c>
    </row>
    <row r="6935" spans="2:6" ht="13.5" thickBot="1" x14ac:dyDescent="0.25">
      <c r="B6935" s="838" t="s">
        <v>8</v>
      </c>
      <c r="C6935" s="955">
        <v>0</v>
      </c>
      <c r="D6935" s="955">
        <v>0</v>
      </c>
      <c r="E6935" s="955">
        <v>1</v>
      </c>
      <c r="F6935" s="955">
        <v>1</v>
      </c>
    </row>
    <row r="6936" spans="2:6" ht="13.5" thickBot="1" x14ac:dyDescent="0.25">
      <c r="B6936" s="838" t="s">
        <v>14</v>
      </c>
      <c r="C6936" s="957"/>
      <c r="D6936" s="957"/>
      <c r="E6936" s="957">
        <v>2000</v>
      </c>
      <c r="F6936" s="957">
        <v>50000</v>
      </c>
    </row>
    <row r="6937" spans="2:6" ht="13.5" thickBot="1" x14ac:dyDescent="0.25">
      <c r="B6937" s="838" t="s">
        <v>20</v>
      </c>
      <c r="C6937" s="957" t="e">
        <f>C6936/C6935</f>
        <v>#DIV/0!</v>
      </c>
      <c r="D6937" s="957" t="e">
        <f>D6936/D6935</f>
        <v>#DIV/0!</v>
      </c>
      <c r="E6937" s="957">
        <f>E6936/E6935</f>
        <v>2000</v>
      </c>
      <c r="F6937" s="957">
        <f>F6936/F6935</f>
        <v>50000</v>
      </c>
    </row>
    <row r="6938" spans="2:6" ht="13.5" thickBot="1" x14ac:dyDescent="0.25">
      <c r="B6938" s="838" t="s">
        <v>15</v>
      </c>
      <c r="C6938" s="958" t="s">
        <v>19</v>
      </c>
      <c r="D6938" s="959" t="e">
        <f>D6935/C6935-1</f>
        <v>#DIV/0!</v>
      </c>
      <c r="E6938" s="959" t="e">
        <f t="shared" ref="E6938:F6940" si="264">E6935/D6935-1</f>
        <v>#DIV/0!</v>
      </c>
      <c r="F6938" s="959">
        <f t="shared" si="264"/>
        <v>0</v>
      </c>
    </row>
    <row r="6939" spans="2:6" ht="13.5" thickBot="1" x14ac:dyDescent="0.25">
      <c r="B6939" s="838" t="s">
        <v>16</v>
      </c>
      <c r="C6939" s="958" t="s">
        <v>19</v>
      </c>
      <c r="D6939" s="959" t="e">
        <f>D6936/C6936-1</f>
        <v>#DIV/0!</v>
      </c>
      <c r="E6939" s="959" t="e">
        <f t="shared" si="264"/>
        <v>#DIV/0!</v>
      </c>
      <c r="F6939" s="959">
        <f t="shared" si="264"/>
        <v>24</v>
      </c>
    </row>
    <row r="6940" spans="2:6" ht="13.5" thickBot="1" x14ac:dyDescent="0.25">
      <c r="B6940" s="838" t="s">
        <v>17</v>
      </c>
      <c r="C6940" s="958" t="s">
        <v>19</v>
      </c>
      <c r="D6940" s="959" t="e">
        <f>D6937/C6937-1</f>
        <v>#DIV/0!</v>
      </c>
      <c r="E6940" s="959" t="e">
        <f t="shared" si="264"/>
        <v>#DIV/0!</v>
      </c>
      <c r="F6940" s="959">
        <f t="shared" si="264"/>
        <v>24</v>
      </c>
    </row>
    <row r="6941" spans="2:6" ht="13.5" thickBot="1" x14ac:dyDescent="0.25">
      <c r="B6941" s="1247" t="s">
        <v>2553</v>
      </c>
      <c r="C6941" s="1248"/>
      <c r="D6941" s="1248"/>
      <c r="E6941" s="1248"/>
      <c r="F6941" s="1249"/>
    </row>
    <row r="6942" spans="2:6" x14ac:dyDescent="0.2">
      <c r="B6942" s="972"/>
      <c r="C6942" s="836">
        <v>2019</v>
      </c>
      <c r="D6942" s="836">
        <v>2020</v>
      </c>
      <c r="E6942" s="836">
        <v>2021</v>
      </c>
      <c r="F6942" s="836">
        <v>2022</v>
      </c>
    </row>
    <row r="6943" spans="2:6" ht="13.5" thickBot="1" x14ac:dyDescent="0.25">
      <c r="B6943" s="841"/>
      <c r="C6943" s="837" t="s">
        <v>5</v>
      </c>
      <c r="D6943" s="837" t="s">
        <v>6</v>
      </c>
      <c r="E6943" s="837" t="s">
        <v>6</v>
      </c>
      <c r="F6943" s="837" t="s">
        <v>6</v>
      </c>
    </row>
    <row r="6944" spans="2:6" ht="13.5" thickBot="1" x14ac:dyDescent="0.25">
      <c r="B6944" s="843" t="s">
        <v>59</v>
      </c>
      <c r="C6944" s="960"/>
      <c r="D6944" s="960"/>
      <c r="E6944" s="960"/>
      <c r="F6944" s="960"/>
    </row>
    <row r="6945" spans="2:6" ht="13.5" thickBot="1" x14ac:dyDescent="0.25">
      <c r="B6945" s="845" t="s">
        <v>28</v>
      </c>
      <c r="C6945" s="960"/>
      <c r="D6945" s="960"/>
      <c r="E6945" s="960"/>
      <c r="F6945" s="960"/>
    </row>
    <row r="6946" spans="2:6" ht="13.5" thickBot="1" x14ac:dyDescent="0.25">
      <c r="B6946" s="845" t="s">
        <v>60</v>
      </c>
      <c r="C6946" s="960"/>
      <c r="D6946" s="960"/>
      <c r="E6946" s="960"/>
      <c r="F6946" s="960"/>
    </row>
    <row r="6947" spans="2:6" ht="13.5" thickBot="1" x14ac:dyDescent="0.25">
      <c r="B6947" s="845" t="s">
        <v>42</v>
      </c>
      <c r="C6947" s="960"/>
      <c r="D6947" s="960"/>
      <c r="E6947" s="960"/>
      <c r="F6947" s="960"/>
    </row>
    <row r="6948" spans="2:6" ht="13.5" thickBot="1" x14ac:dyDescent="0.25">
      <c r="B6948" s="845" t="s">
        <v>43</v>
      </c>
      <c r="C6948" s="960"/>
      <c r="D6948" s="960"/>
      <c r="E6948" s="960"/>
      <c r="F6948" s="960"/>
    </row>
    <row r="6949" spans="2:6" ht="13.5" thickBot="1" x14ac:dyDescent="0.25">
      <c r="B6949" s="843" t="s">
        <v>61</v>
      </c>
      <c r="C6949" s="960"/>
      <c r="D6949" s="960">
        <f>SUM(D6950:D6953)</f>
        <v>0</v>
      </c>
      <c r="E6949" s="960">
        <f>SUM(E6950:E6953)</f>
        <v>2000</v>
      </c>
      <c r="F6949" s="960">
        <f>SUM(F6950:F6953)</f>
        <v>50000</v>
      </c>
    </row>
    <row r="6950" spans="2:6" ht="13.5" thickBot="1" x14ac:dyDescent="0.25">
      <c r="B6950" s="845" t="s">
        <v>28</v>
      </c>
      <c r="C6950" s="960"/>
      <c r="D6950" s="960"/>
      <c r="E6950" s="960"/>
      <c r="F6950" s="960"/>
    </row>
    <row r="6951" spans="2:6" ht="13.5" thickBot="1" x14ac:dyDescent="0.25">
      <c r="B6951" s="845" t="s">
        <v>60</v>
      </c>
      <c r="C6951" s="957"/>
      <c r="D6951" s="957"/>
      <c r="E6951" s="957">
        <v>2000</v>
      </c>
      <c r="F6951" s="957">
        <v>50000</v>
      </c>
    </row>
    <row r="6952" spans="2:6" ht="13.5" thickBot="1" x14ac:dyDescent="0.25">
      <c r="B6952" s="845" t="s">
        <v>42</v>
      </c>
      <c r="C6952" s="960"/>
      <c r="D6952" s="960"/>
      <c r="E6952" s="960"/>
      <c r="F6952" s="960"/>
    </row>
    <row r="6953" spans="2:6" ht="13.5" thickBot="1" x14ac:dyDescent="0.25">
      <c r="B6953" s="845" t="s">
        <v>43</v>
      </c>
      <c r="C6953" s="961"/>
      <c r="D6953" s="961"/>
      <c r="E6953" s="961"/>
      <c r="F6953" s="961"/>
    </row>
    <row r="6954" spans="2:6" ht="13.5" thickBot="1" x14ac:dyDescent="0.25">
      <c r="B6954" s="973" t="s">
        <v>2248</v>
      </c>
      <c r="C6954" s="961">
        <f>C6950+C6953+C6951+C6952+C6953</f>
        <v>0</v>
      </c>
      <c r="D6954" s="961">
        <f>D6950+D6953+D6951+D6952+D6953</f>
        <v>0</v>
      </c>
      <c r="E6954" s="961">
        <f>E6950+E6953+E6951+E6952+E6953</f>
        <v>2000</v>
      </c>
      <c r="F6954" s="961">
        <f>F6950+F6953+F6951+F6952+F6953</f>
        <v>50000</v>
      </c>
    </row>
    <row r="6955" spans="2:6" ht="13.5" thickBot="1" x14ac:dyDescent="0.25">
      <c r="B6955" s="954" t="s">
        <v>978</v>
      </c>
      <c r="C6955" s="1346" t="s">
        <v>2554</v>
      </c>
      <c r="D6955" s="1351"/>
      <c r="E6955" s="1351"/>
      <c r="F6955" s="1352"/>
    </row>
    <row r="6956" spans="2:6" ht="13.5" thickBot="1" x14ac:dyDescent="0.25">
      <c r="B6956" s="835" t="s">
        <v>2249</v>
      </c>
      <c r="C6956" s="1353" t="s">
        <v>2555</v>
      </c>
      <c r="D6956" s="1354"/>
      <c r="E6956" s="1354"/>
      <c r="F6956" s="1355"/>
    </row>
    <row r="6957" spans="2:6" ht="13.5" thickBot="1" x14ac:dyDescent="0.25">
      <c r="B6957" s="838" t="s">
        <v>9</v>
      </c>
      <c r="C6957" s="1368" t="s">
        <v>2556</v>
      </c>
      <c r="D6957" s="1369"/>
      <c r="E6957" s="1369"/>
      <c r="F6957" s="1370"/>
    </row>
    <row r="6958" spans="2:6" ht="13.5" thickBot="1" x14ac:dyDescent="0.25">
      <c r="B6958" s="838" t="s">
        <v>13</v>
      </c>
      <c r="C6958" s="1244" t="s">
        <v>67</v>
      </c>
      <c r="D6958" s="1245"/>
      <c r="E6958" s="1245"/>
      <c r="F6958" s="1246"/>
    </row>
    <row r="6959" spans="2:6" x14ac:dyDescent="0.2">
      <c r="B6959" s="972"/>
      <c r="C6959" s="836">
        <v>2019</v>
      </c>
      <c r="D6959" s="836">
        <v>2020</v>
      </c>
      <c r="E6959" s="836">
        <v>2021</v>
      </c>
      <c r="F6959" s="836">
        <v>2022</v>
      </c>
    </row>
    <row r="6960" spans="2:6" ht="13.5" thickBot="1" x14ac:dyDescent="0.25">
      <c r="B6960" s="841"/>
      <c r="C6960" s="837" t="s">
        <v>5</v>
      </c>
      <c r="D6960" s="837" t="s">
        <v>6</v>
      </c>
      <c r="E6960" s="837" t="s">
        <v>6</v>
      </c>
      <c r="F6960" s="837" t="s">
        <v>6</v>
      </c>
    </row>
    <row r="6961" spans="2:6" ht="13.5" thickBot="1" x14ac:dyDescent="0.25">
      <c r="B6961" s="838" t="s">
        <v>8</v>
      </c>
      <c r="C6961" s="955">
        <v>0</v>
      </c>
      <c r="D6961" s="955">
        <v>0</v>
      </c>
      <c r="E6961" s="955">
        <v>1</v>
      </c>
      <c r="F6961" s="955">
        <v>1</v>
      </c>
    </row>
    <row r="6962" spans="2:6" ht="13.5" thickBot="1" x14ac:dyDescent="0.25">
      <c r="B6962" s="838" t="s">
        <v>14</v>
      </c>
      <c r="C6962" s="957"/>
      <c r="D6962" s="957"/>
      <c r="E6962" s="957">
        <v>1000</v>
      </c>
      <c r="F6962" s="957">
        <v>10000</v>
      </c>
    </row>
    <row r="6963" spans="2:6" ht="13.5" thickBot="1" x14ac:dyDescent="0.25">
      <c r="B6963" s="838" t="s">
        <v>20</v>
      </c>
      <c r="C6963" s="957" t="e">
        <f>C6962/C6961</f>
        <v>#DIV/0!</v>
      </c>
      <c r="D6963" s="957" t="e">
        <f>D6962/D6961</f>
        <v>#DIV/0!</v>
      </c>
      <c r="E6963" s="957">
        <f>E6962/E6961</f>
        <v>1000</v>
      </c>
      <c r="F6963" s="957">
        <f>F6962/F6961</f>
        <v>10000</v>
      </c>
    </row>
    <row r="6964" spans="2:6" ht="13.5" thickBot="1" x14ac:dyDescent="0.25">
      <c r="B6964" s="838" t="s">
        <v>15</v>
      </c>
      <c r="C6964" s="958" t="s">
        <v>19</v>
      </c>
      <c r="D6964" s="959" t="e">
        <f>D6961/C6961-1</f>
        <v>#DIV/0!</v>
      </c>
      <c r="E6964" s="959" t="e">
        <f t="shared" ref="E6964:F6966" si="265">E6961/D6961-1</f>
        <v>#DIV/0!</v>
      </c>
      <c r="F6964" s="959">
        <f t="shared" si="265"/>
        <v>0</v>
      </c>
    </row>
    <row r="6965" spans="2:6" ht="13.5" thickBot="1" x14ac:dyDescent="0.25">
      <c r="B6965" s="838" t="s">
        <v>16</v>
      </c>
      <c r="C6965" s="958" t="s">
        <v>19</v>
      </c>
      <c r="D6965" s="959" t="e">
        <f>D6962/C6962-1</f>
        <v>#DIV/0!</v>
      </c>
      <c r="E6965" s="959" t="e">
        <f t="shared" si="265"/>
        <v>#DIV/0!</v>
      </c>
      <c r="F6965" s="959">
        <f t="shared" si="265"/>
        <v>9</v>
      </c>
    </row>
    <row r="6966" spans="2:6" ht="13.5" thickBot="1" x14ac:dyDescent="0.25">
      <c r="B6966" s="838" t="s">
        <v>17</v>
      </c>
      <c r="C6966" s="958" t="s">
        <v>19</v>
      </c>
      <c r="D6966" s="959" t="e">
        <f>D6963/C6963-1</f>
        <v>#DIV/0!</v>
      </c>
      <c r="E6966" s="959" t="e">
        <f t="shared" si="265"/>
        <v>#DIV/0!</v>
      </c>
      <c r="F6966" s="959">
        <f t="shared" si="265"/>
        <v>9</v>
      </c>
    </row>
    <row r="6967" spans="2:6" ht="13.5" thickBot="1" x14ac:dyDescent="0.25">
      <c r="B6967" s="1247" t="s">
        <v>2557</v>
      </c>
      <c r="C6967" s="1248"/>
      <c r="D6967" s="1248"/>
      <c r="E6967" s="1248"/>
      <c r="F6967" s="1249"/>
    </row>
    <row r="6968" spans="2:6" x14ac:dyDescent="0.2">
      <c r="B6968" s="972"/>
      <c r="C6968" s="836">
        <v>2019</v>
      </c>
      <c r="D6968" s="836">
        <v>2020</v>
      </c>
      <c r="E6968" s="836">
        <v>2021</v>
      </c>
      <c r="F6968" s="836">
        <v>2022</v>
      </c>
    </row>
    <row r="6969" spans="2:6" ht="13.5" thickBot="1" x14ac:dyDescent="0.25">
      <c r="B6969" s="841"/>
      <c r="C6969" s="837" t="s">
        <v>5</v>
      </c>
      <c r="D6969" s="837" t="s">
        <v>6</v>
      </c>
      <c r="E6969" s="837" t="s">
        <v>6</v>
      </c>
      <c r="F6969" s="837" t="s">
        <v>6</v>
      </c>
    </row>
    <row r="6970" spans="2:6" ht="13.5" thickBot="1" x14ac:dyDescent="0.25">
      <c r="B6970" s="843" t="s">
        <v>59</v>
      </c>
      <c r="C6970" s="960"/>
      <c r="D6970" s="960"/>
      <c r="E6970" s="960"/>
      <c r="F6970" s="960"/>
    </row>
    <row r="6971" spans="2:6" ht="13.5" thickBot="1" x14ac:dyDescent="0.25">
      <c r="B6971" s="845" t="s">
        <v>28</v>
      </c>
      <c r="C6971" s="960"/>
      <c r="D6971" s="960"/>
      <c r="E6971" s="960"/>
      <c r="F6971" s="960"/>
    </row>
    <row r="6972" spans="2:6" ht="13.5" thickBot="1" x14ac:dyDescent="0.25">
      <c r="B6972" s="845" t="s">
        <v>60</v>
      </c>
      <c r="C6972" s="960"/>
      <c r="D6972" s="960"/>
      <c r="E6972" s="960"/>
      <c r="F6972" s="960"/>
    </row>
    <row r="6973" spans="2:6" ht="13.5" thickBot="1" x14ac:dyDescent="0.25">
      <c r="B6973" s="845" t="s">
        <v>42</v>
      </c>
      <c r="C6973" s="960"/>
      <c r="D6973" s="960"/>
      <c r="E6973" s="960"/>
      <c r="F6973" s="960"/>
    </row>
    <row r="6974" spans="2:6" ht="13.5" thickBot="1" x14ac:dyDescent="0.25">
      <c r="B6974" s="845" t="s">
        <v>43</v>
      </c>
      <c r="C6974" s="960"/>
      <c r="D6974" s="960"/>
      <c r="E6974" s="960"/>
      <c r="F6974" s="960"/>
    </row>
    <row r="6975" spans="2:6" ht="13.5" thickBot="1" x14ac:dyDescent="0.25">
      <c r="B6975" s="843" t="s">
        <v>61</v>
      </c>
      <c r="C6975" s="960"/>
      <c r="D6975" s="960">
        <f>SUM(D6976:D6979)</f>
        <v>0</v>
      </c>
      <c r="E6975" s="960">
        <f>SUM(E6976:E6979)</f>
        <v>1000</v>
      </c>
      <c r="F6975" s="960">
        <f>SUM(F6976:F6979)</f>
        <v>10000</v>
      </c>
    </row>
    <row r="6976" spans="2:6" ht="13.5" thickBot="1" x14ac:dyDescent="0.25">
      <c r="B6976" s="845" t="s">
        <v>28</v>
      </c>
      <c r="C6976" s="960"/>
      <c r="D6976" s="960"/>
      <c r="E6976" s="960"/>
      <c r="F6976" s="960"/>
    </row>
    <row r="6977" spans="2:6" ht="13.5" thickBot="1" x14ac:dyDescent="0.25">
      <c r="B6977" s="845" t="s">
        <v>60</v>
      </c>
      <c r="C6977" s="957"/>
      <c r="D6977" s="957"/>
      <c r="E6977" s="957"/>
      <c r="F6977" s="957"/>
    </row>
    <row r="6978" spans="2:6" ht="13.5" thickBot="1" x14ac:dyDescent="0.25">
      <c r="B6978" s="845" t="s">
        <v>42</v>
      </c>
      <c r="C6978" s="964"/>
      <c r="D6978" s="964"/>
      <c r="E6978" s="964"/>
      <c r="F6978" s="964"/>
    </row>
    <row r="6979" spans="2:6" ht="13.5" thickBot="1" x14ac:dyDescent="0.25">
      <c r="B6979" s="845" t="s">
        <v>43</v>
      </c>
      <c r="C6979" s="961"/>
      <c r="D6979" s="961"/>
      <c r="E6979" s="961">
        <v>1000</v>
      </c>
      <c r="F6979" s="961">
        <v>10000</v>
      </c>
    </row>
    <row r="6980" spans="2:6" ht="13.5" thickBot="1" x14ac:dyDescent="0.25">
      <c r="B6980" s="973" t="s">
        <v>2253</v>
      </c>
      <c r="C6980" s="971">
        <f>C6976+C6979+C6977+C6978+C6979</f>
        <v>0</v>
      </c>
      <c r="D6980" s="971">
        <f>D6976+D6979+D6977+D6978+D6979</f>
        <v>0</v>
      </c>
      <c r="E6980" s="971">
        <f>E6976+E6979+E6977+E6978</f>
        <v>1000</v>
      </c>
      <c r="F6980" s="971">
        <f>F6976+F6979+F6977+F6978</f>
        <v>10000</v>
      </c>
    </row>
    <row r="6981" spans="2:6" ht="13.5" thickBot="1" x14ac:dyDescent="0.25">
      <c r="B6981" s="954" t="s">
        <v>978</v>
      </c>
      <c r="C6981" s="1346" t="s">
        <v>2558</v>
      </c>
      <c r="D6981" s="1351"/>
      <c r="E6981" s="1351"/>
      <c r="F6981" s="1352"/>
    </row>
    <row r="6982" spans="2:6" ht="13.5" thickBot="1" x14ac:dyDescent="0.25">
      <c r="B6982" s="835" t="s">
        <v>2254</v>
      </c>
      <c r="C6982" s="1353" t="s">
        <v>2559</v>
      </c>
      <c r="D6982" s="1354"/>
      <c r="E6982" s="1354"/>
      <c r="F6982" s="1355"/>
    </row>
    <row r="6983" spans="2:6" ht="13.5" thickBot="1" x14ac:dyDescent="0.25">
      <c r="B6983" s="828" t="s">
        <v>9</v>
      </c>
      <c r="C6983" s="1356" t="s">
        <v>2558</v>
      </c>
      <c r="D6983" s="1357"/>
      <c r="E6983" s="1357"/>
      <c r="F6983" s="1358"/>
    </row>
    <row r="6984" spans="2:6" ht="13.5" thickBot="1" x14ac:dyDescent="0.25">
      <c r="B6984" s="828" t="s">
        <v>13</v>
      </c>
      <c r="C6984" s="1244" t="s">
        <v>127</v>
      </c>
      <c r="D6984" s="1245"/>
      <c r="E6984" s="1245"/>
      <c r="F6984" s="1246"/>
    </row>
    <row r="6985" spans="2:6" x14ac:dyDescent="0.2">
      <c r="B6985" s="968"/>
      <c r="C6985" s="836">
        <v>2019</v>
      </c>
      <c r="D6985" s="836">
        <v>2020</v>
      </c>
      <c r="E6985" s="836">
        <v>2021</v>
      </c>
      <c r="F6985" s="836">
        <v>2022</v>
      </c>
    </row>
    <row r="6986" spans="2:6" ht="13.5" thickBot="1" x14ac:dyDescent="0.25">
      <c r="B6986" s="876"/>
      <c r="C6986" s="837" t="s">
        <v>5</v>
      </c>
      <c r="D6986" s="837" t="s">
        <v>6</v>
      </c>
      <c r="E6986" s="837" t="s">
        <v>6</v>
      </c>
      <c r="F6986" s="837" t="s">
        <v>6</v>
      </c>
    </row>
    <row r="6987" spans="2:6" ht="13.5" thickBot="1" x14ac:dyDescent="0.25">
      <c r="B6987" s="838" t="s">
        <v>8</v>
      </c>
      <c r="C6987" s="955">
        <v>0</v>
      </c>
      <c r="D6987" s="955">
        <v>0</v>
      </c>
      <c r="E6987" s="955">
        <v>0.13</v>
      </c>
      <c r="F6987" s="955">
        <v>3.2349999999999999</v>
      </c>
    </row>
    <row r="6988" spans="2:6" ht="13.5" thickBot="1" x14ac:dyDescent="0.25">
      <c r="B6988" s="838" t="s">
        <v>14</v>
      </c>
      <c r="C6988" s="957"/>
      <c r="D6988" s="957"/>
      <c r="E6988" s="957">
        <v>20000</v>
      </c>
      <c r="F6988" s="957">
        <v>500000</v>
      </c>
    </row>
    <row r="6989" spans="2:6" ht="13.5" thickBot="1" x14ac:dyDescent="0.25">
      <c r="B6989" s="838" t="s">
        <v>20</v>
      </c>
      <c r="C6989" s="957" t="e">
        <f>C6988/C6987</f>
        <v>#DIV/0!</v>
      </c>
      <c r="D6989" s="957" t="e">
        <f>D6988/D6987</f>
        <v>#DIV/0!</v>
      </c>
      <c r="E6989" s="957">
        <f>E6988/E6987</f>
        <v>153846.15384615384</v>
      </c>
      <c r="F6989" s="957">
        <f>F6988/F6987</f>
        <v>154559.50540958269</v>
      </c>
    </row>
    <row r="6990" spans="2:6" ht="13.5" thickBot="1" x14ac:dyDescent="0.25">
      <c r="B6990" s="838" t="s">
        <v>15</v>
      </c>
      <c r="C6990" s="958" t="s">
        <v>19</v>
      </c>
      <c r="D6990" s="959" t="e">
        <f>D6987/C6987-1</f>
        <v>#DIV/0!</v>
      </c>
      <c r="E6990" s="959" t="e">
        <f t="shared" ref="E6990:F6992" si="266">E6987/D6987-1</f>
        <v>#DIV/0!</v>
      </c>
      <c r="F6990" s="959">
        <f t="shared" si="266"/>
        <v>23.884615384615383</v>
      </c>
    </row>
    <row r="6991" spans="2:6" ht="13.5" thickBot="1" x14ac:dyDescent="0.25">
      <c r="B6991" s="838" t="s">
        <v>16</v>
      </c>
      <c r="C6991" s="958" t="s">
        <v>19</v>
      </c>
      <c r="D6991" s="959" t="e">
        <f>D6988/C6988-1</f>
        <v>#DIV/0!</v>
      </c>
      <c r="E6991" s="959" t="e">
        <f t="shared" si="266"/>
        <v>#DIV/0!</v>
      </c>
      <c r="F6991" s="959">
        <f t="shared" si="266"/>
        <v>24</v>
      </c>
    </row>
    <row r="6992" spans="2:6" ht="13.5" thickBot="1" x14ac:dyDescent="0.25">
      <c r="B6992" s="838" t="s">
        <v>17</v>
      </c>
      <c r="C6992" s="958" t="s">
        <v>19</v>
      </c>
      <c r="D6992" s="959" t="e">
        <f>D6989/C6989-1</f>
        <v>#DIV/0!</v>
      </c>
      <c r="E6992" s="959" t="e">
        <f t="shared" si="266"/>
        <v>#DIV/0!</v>
      </c>
      <c r="F6992" s="959">
        <f t="shared" si="266"/>
        <v>4.6367851622874934E-3</v>
      </c>
    </row>
    <row r="6993" spans="2:6" ht="13.5" thickBot="1" x14ac:dyDescent="0.25">
      <c r="B6993" s="1247" t="s">
        <v>2560</v>
      </c>
      <c r="C6993" s="1248"/>
      <c r="D6993" s="1248"/>
      <c r="E6993" s="1248"/>
      <c r="F6993" s="1249"/>
    </row>
    <row r="6994" spans="2:6" x14ac:dyDescent="0.2">
      <c r="B6994" s="972"/>
      <c r="C6994" s="836">
        <v>2019</v>
      </c>
      <c r="D6994" s="836">
        <v>2020</v>
      </c>
      <c r="E6994" s="836">
        <v>2021</v>
      </c>
      <c r="F6994" s="836">
        <v>2022</v>
      </c>
    </row>
    <row r="6995" spans="2:6" ht="13.5" thickBot="1" x14ac:dyDescent="0.25">
      <c r="B6995" s="841"/>
      <c r="C6995" s="837" t="s">
        <v>5</v>
      </c>
      <c r="D6995" s="837" t="s">
        <v>6</v>
      </c>
      <c r="E6995" s="837" t="s">
        <v>6</v>
      </c>
      <c r="F6995" s="837" t="s">
        <v>6</v>
      </c>
    </row>
    <row r="6996" spans="2:6" ht="13.5" thickBot="1" x14ac:dyDescent="0.25">
      <c r="B6996" s="843" t="s">
        <v>59</v>
      </c>
      <c r="C6996" s="960"/>
      <c r="D6996" s="960"/>
      <c r="E6996" s="960"/>
      <c r="F6996" s="960"/>
    </row>
    <row r="6997" spans="2:6" ht="13.5" thickBot="1" x14ac:dyDescent="0.25">
      <c r="B6997" s="845" t="s">
        <v>28</v>
      </c>
      <c r="C6997" s="960"/>
      <c r="D6997" s="960"/>
      <c r="E6997" s="960"/>
      <c r="F6997" s="960"/>
    </row>
    <row r="6998" spans="2:6" ht="13.5" thickBot="1" x14ac:dyDescent="0.25">
      <c r="B6998" s="845" t="s">
        <v>60</v>
      </c>
      <c r="C6998" s="960"/>
      <c r="D6998" s="960"/>
      <c r="E6998" s="960"/>
      <c r="F6998" s="960"/>
    </row>
    <row r="6999" spans="2:6" ht="13.5" thickBot="1" x14ac:dyDescent="0.25">
      <c r="B6999" s="845" t="s">
        <v>42</v>
      </c>
      <c r="C6999" s="960"/>
      <c r="D6999" s="960"/>
      <c r="E6999" s="960"/>
      <c r="F6999" s="960"/>
    </row>
    <row r="7000" spans="2:6" ht="13.5" thickBot="1" x14ac:dyDescent="0.25">
      <c r="B7000" s="845" t="s">
        <v>43</v>
      </c>
      <c r="C7000" s="960"/>
      <c r="D7000" s="960"/>
      <c r="E7000" s="960"/>
      <c r="F7000" s="960"/>
    </row>
    <row r="7001" spans="2:6" ht="13.5" thickBot="1" x14ac:dyDescent="0.25">
      <c r="B7001" s="843" t="s">
        <v>61</v>
      </c>
      <c r="C7001" s="960"/>
      <c r="D7001" s="960">
        <f>SUM(D7002:D7005)</f>
        <v>0</v>
      </c>
      <c r="E7001" s="960">
        <f>SUM(E7002:E7005)</f>
        <v>20000</v>
      </c>
      <c r="F7001" s="960">
        <f>SUM(F7002:F7005)</f>
        <v>500000</v>
      </c>
    </row>
    <row r="7002" spans="2:6" ht="13.5" thickBot="1" x14ac:dyDescent="0.25">
      <c r="B7002" s="845" t="s">
        <v>28</v>
      </c>
      <c r="C7002" s="960"/>
      <c r="D7002" s="960"/>
      <c r="E7002" s="960"/>
      <c r="F7002" s="960"/>
    </row>
    <row r="7003" spans="2:6" ht="13.5" thickBot="1" x14ac:dyDescent="0.25">
      <c r="B7003" s="845" t="s">
        <v>60</v>
      </c>
      <c r="C7003" s="957"/>
      <c r="D7003" s="957"/>
      <c r="E7003" s="957">
        <v>20000</v>
      </c>
      <c r="F7003" s="957">
        <v>500000</v>
      </c>
    </row>
    <row r="7004" spans="2:6" ht="13.5" thickBot="1" x14ac:dyDescent="0.25">
      <c r="B7004" s="845" t="s">
        <v>42</v>
      </c>
      <c r="C7004" s="964"/>
      <c r="D7004" s="964"/>
      <c r="E7004" s="964"/>
      <c r="F7004" s="964"/>
    </row>
    <row r="7005" spans="2:6" ht="13.5" thickBot="1" x14ac:dyDescent="0.25">
      <c r="B7005" s="845" t="s">
        <v>43</v>
      </c>
      <c r="C7005" s="961"/>
      <c r="D7005" s="961"/>
      <c r="E7005" s="961"/>
      <c r="F7005" s="961"/>
    </row>
    <row r="7006" spans="2:6" ht="21" customHeight="1" thickBot="1" x14ac:dyDescent="0.25">
      <c r="B7006" s="923" t="s">
        <v>2258</v>
      </c>
      <c r="C7006" s="971">
        <f>C7002+C7005+C7003+C7004+C7005</f>
        <v>0</v>
      </c>
      <c r="D7006" s="971">
        <f>D7002+D7005+D7003+D7004+D7005</f>
        <v>0</v>
      </c>
      <c r="E7006" s="971">
        <f>E7002+E7005+E7003+E7004+E7005</f>
        <v>20000</v>
      </c>
      <c r="F7006" s="971">
        <f>F7002+F7005+F7003+F7004+F7005</f>
        <v>500000</v>
      </c>
    </row>
    <row r="7007" spans="2:6" ht="21" customHeight="1" thickBot="1" x14ac:dyDescent="0.25">
      <c r="B7007" s="954" t="s">
        <v>978</v>
      </c>
      <c r="C7007" s="1346" t="s">
        <v>2561</v>
      </c>
      <c r="D7007" s="1351"/>
      <c r="E7007" s="1351"/>
      <c r="F7007" s="1352"/>
    </row>
    <row r="7008" spans="2:6" ht="13.5" thickBot="1" x14ac:dyDescent="0.25">
      <c r="B7008" s="835" t="s">
        <v>2259</v>
      </c>
      <c r="C7008" s="1353" t="s">
        <v>2562</v>
      </c>
      <c r="D7008" s="1354"/>
      <c r="E7008" s="1354"/>
      <c r="F7008" s="1355"/>
    </row>
    <row r="7009" spans="2:6" ht="13.5" thickBot="1" x14ac:dyDescent="0.25">
      <c r="B7009" s="828" t="s">
        <v>9</v>
      </c>
      <c r="C7009" s="1356" t="s">
        <v>2558</v>
      </c>
      <c r="D7009" s="1357"/>
      <c r="E7009" s="1357"/>
      <c r="F7009" s="1358"/>
    </row>
    <row r="7010" spans="2:6" ht="13.5" thickBot="1" x14ac:dyDescent="0.25">
      <c r="B7010" s="828" t="s">
        <v>13</v>
      </c>
      <c r="C7010" s="1244" t="s">
        <v>67</v>
      </c>
      <c r="D7010" s="1245"/>
      <c r="E7010" s="1245"/>
      <c r="F7010" s="1246"/>
    </row>
    <row r="7011" spans="2:6" x14ac:dyDescent="0.2">
      <c r="B7011" s="968"/>
      <c r="C7011" s="836">
        <v>2019</v>
      </c>
      <c r="D7011" s="836">
        <v>2020</v>
      </c>
      <c r="E7011" s="836">
        <v>2021</v>
      </c>
      <c r="F7011" s="836">
        <v>2022</v>
      </c>
    </row>
    <row r="7012" spans="2:6" ht="13.5" thickBot="1" x14ac:dyDescent="0.25">
      <c r="B7012" s="876"/>
      <c r="C7012" s="837" t="s">
        <v>5</v>
      </c>
      <c r="D7012" s="837" t="s">
        <v>6</v>
      </c>
      <c r="E7012" s="837" t="s">
        <v>6</v>
      </c>
      <c r="F7012" s="837" t="s">
        <v>6</v>
      </c>
    </row>
    <row r="7013" spans="2:6" ht="13.5" thickBot="1" x14ac:dyDescent="0.25">
      <c r="B7013" s="838" t="s">
        <v>8</v>
      </c>
      <c r="C7013" s="955">
        <v>0</v>
      </c>
      <c r="D7013" s="955">
        <v>0</v>
      </c>
      <c r="E7013" s="955">
        <v>1</v>
      </c>
      <c r="F7013" s="955">
        <v>1</v>
      </c>
    </row>
    <row r="7014" spans="2:6" ht="13.5" thickBot="1" x14ac:dyDescent="0.25">
      <c r="B7014" s="838" t="s">
        <v>14</v>
      </c>
      <c r="C7014" s="957"/>
      <c r="D7014" s="957"/>
      <c r="E7014" s="957">
        <v>10000</v>
      </c>
      <c r="F7014" s="957">
        <v>130000</v>
      </c>
    </row>
    <row r="7015" spans="2:6" ht="13.5" thickBot="1" x14ac:dyDescent="0.25">
      <c r="B7015" s="838" t="s">
        <v>20</v>
      </c>
      <c r="C7015" s="957" t="e">
        <f>C7014/C7013</f>
        <v>#DIV/0!</v>
      </c>
      <c r="D7015" s="957" t="e">
        <f>D7014/D7013</f>
        <v>#DIV/0!</v>
      </c>
      <c r="E7015" s="957">
        <f>E7014/E7013</f>
        <v>10000</v>
      </c>
      <c r="F7015" s="957">
        <f>F7014/F7013</f>
        <v>130000</v>
      </c>
    </row>
    <row r="7016" spans="2:6" ht="13.5" thickBot="1" x14ac:dyDescent="0.25">
      <c r="B7016" s="838" t="s">
        <v>15</v>
      </c>
      <c r="C7016" s="958" t="s">
        <v>19</v>
      </c>
      <c r="D7016" s="959" t="e">
        <f>D7013/C7013-1</f>
        <v>#DIV/0!</v>
      </c>
      <c r="E7016" s="959" t="e">
        <f t="shared" ref="E7016:F7018" si="267">E7013/D7013-1</f>
        <v>#DIV/0!</v>
      </c>
      <c r="F7016" s="959">
        <f t="shared" si="267"/>
        <v>0</v>
      </c>
    </row>
    <row r="7017" spans="2:6" ht="13.5" thickBot="1" x14ac:dyDescent="0.25">
      <c r="B7017" s="838" t="s">
        <v>16</v>
      </c>
      <c r="C7017" s="958" t="s">
        <v>19</v>
      </c>
      <c r="D7017" s="959" t="e">
        <f>D7014/C7014-1</f>
        <v>#DIV/0!</v>
      </c>
      <c r="E7017" s="959" t="e">
        <f t="shared" si="267"/>
        <v>#DIV/0!</v>
      </c>
      <c r="F7017" s="959">
        <f t="shared" si="267"/>
        <v>12</v>
      </c>
    </row>
    <row r="7018" spans="2:6" ht="13.5" thickBot="1" x14ac:dyDescent="0.25">
      <c r="B7018" s="838" t="s">
        <v>17</v>
      </c>
      <c r="C7018" s="958" t="s">
        <v>19</v>
      </c>
      <c r="D7018" s="959" t="e">
        <f>D7015/C7015-1</f>
        <v>#DIV/0!</v>
      </c>
      <c r="E7018" s="959" t="e">
        <f t="shared" si="267"/>
        <v>#DIV/0!</v>
      </c>
      <c r="F7018" s="959">
        <f t="shared" si="267"/>
        <v>12</v>
      </c>
    </row>
    <row r="7019" spans="2:6" ht="13.5" thickBot="1" x14ac:dyDescent="0.25">
      <c r="B7019" s="1247" t="s">
        <v>2563</v>
      </c>
      <c r="C7019" s="1248"/>
      <c r="D7019" s="1248"/>
      <c r="E7019" s="1248"/>
      <c r="F7019" s="1249"/>
    </row>
    <row r="7020" spans="2:6" x14ac:dyDescent="0.2">
      <c r="B7020" s="972"/>
      <c r="C7020" s="836">
        <v>2019</v>
      </c>
      <c r="D7020" s="836">
        <v>2020</v>
      </c>
      <c r="E7020" s="836">
        <v>2021</v>
      </c>
      <c r="F7020" s="836">
        <v>2022</v>
      </c>
    </row>
    <row r="7021" spans="2:6" ht="13.5" thickBot="1" x14ac:dyDescent="0.25">
      <c r="B7021" s="841"/>
      <c r="C7021" s="837" t="s">
        <v>5</v>
      </c>
      <c r="D7021" s="837" t="s">
        <v>6</v>
      </c>
      <c r="E7021" s="837" t="s">
        <v>6</v>
      </c>
      <c r="F7021" s="837" t="s">
        <v>6</v>
      </c>
    </row>
    <row r="7022" spans="2:6" ht="13.5" thickBot="1" x14ac:dyDescent="0.25">
      <c r="B7022" s="843" t="s">
        <v>59</v>
      </c>
      <c r="C7022" s="960"/>
      <c r="D7022" s="960"/>
      <c r="E7022" s="960"/>
      <c r="F7022" s="960"/>
    </row>
    <row r="7023" spans="2:6" ht="13.5" thickBot="1" x14ac:dyDescent="0.25">
      <c r="B7023" s="845" t="s">
        <v>28</v>
      </c>
      <c r="C7023" s="960"/>
      <c r="D7023" s="960"/>
      <c r="E7023" s="960"/>
      <c r="F7023" s="960"/>
    </row>
    <row r="7024" spans="2:6" ht="13.5" thickBot="1" x14ac:dyDescent="0.25">
      <c r="B7024" s="845" t="s">
        <v>60</v>
      </c>
      <c r="C7024" s="960"/>
      <c r="D7024" s="960"/>
      <c r="E7024" s="960"/>
      <c r="F7024" s="960"/>
    </row>
    <row r="7025" spans="2:6" ht="13.5" thickBot="1" x14ac:dyDescent="0.25">
      <c r="B7025" s="845" t="s">
        <v>42</v>
      </c>
      <c r="C7025" s="960"/>
      <c r="D7025" s="960"/>
      <c r="E7025" s="960"/>
      <c r="F7025" s="960"/>
    </row>
    <row r="7026" spans="2:6" ht="13.5" thickBot="1" x14ac:dyDescent="0.25">
      <c r="B7026" s="845" t="s">
        <v>43</v>
      </c>
      <c r="C7026" s="960"/>
      <c r="D7026" s="960"/>
      <c r="E7026" s="960"/>
      <c r="F7026" s="960"/>
    </row>
    <row r="7027" spans="2:6" ht="13.5" thickBot="1" x14ac:dyDescent="0.25">
      <c r="B7027" s="843" t="s">
        <v>61</v>
      </c>
      <c r="C7027" s="960"/>
      <c r="D7027" s="960">
        <f>SUM(D7028:D7031)</f>
        <v>0</v>
      </c>
      <c r="E7027" s="960">
        <f>SUM(E7028:E7031)</f>
        <v>10000</v>
      </c>
      <c r="F7027" s="960">
        <f>SUM(F7028:F7031)</f>
        <v>130000</v>
      </c>
    </row>
    <row r="7028" spans="2:6" ht="13.5" thickBot="1" x14ac:dyDescent="0.25">
      <c r="B7028" s="845" t="s">
        <v>28</v>
      </c>
      <c r="C7028" s="960"/>
      <c r="D7028" s="960"/>
      <c r="E7028" s="960"/>
      <c r="F7028" s="960"/>
    </row>
    <row r="7029" spans="2:6" ht="13.5" thickBot="1" x14ac:dyDescent="0.25">
      <c r="B7029" s="845" t="s">
        <v>60</v>
      </c>
      <c r="C7029" s="960"/>
      <c r="D7029" s="960"/>
      <c r="E7029" s="960"/>
      <c r="F7029" s="960"/>
    </row>
    <row r="7030" spans="2:6" ht="13.5" thickBot="1" x14ac:dyDescent="0.25">
      <c r="B7030" s="845" t="s">
        <v>42</v>
      </c>
      <c r="C7030" s="964"/>
      <c r="D7030" s="964"/>
      <c r="E7030" s="964"/>
      <c r="F7030" s="964"/>
    </row>
    <row r="7031" spans="2:6" ht="13.5" thickBot="1" x14ac:dyDescent="0.25">
      <c r="B7031" s="845" t="s">
        <v>43</v>
      </c>
      <c r="C7031" s="965"/>
      <c r="D7031" s="965"/>
      <c r="E7031" s="965">
        <v>10000</v>
      </c>
      <c r="F7031" s="965">
        <v>130000</v>
      </c>
    </row>
    <row r="7032" spans="2:6" ht="13.5" thickBot="1" x14ac:dyDescent="0.25">
      <c r="B7032" s="923" t="s">
        <v>2263</v>
      </c>
      <c r="C7032" s="961">
        <f>C7028+C7029+C7030+C7031</f>
        <v>0</v>
      </c>
      <c r="D7032" s="961">
        <f>D7028+D7029+D7030+D7031</f>
        <v>0</v>
      </c>
      <c r="E7032" s="961">
        <f>E7028+E7029+E7030+E7031</f>
        <v>10000</v>
      </c>
      <c r="F7032" s="961">
        <f>F7028+F7029+F7030+F7031</f>
        <v>130000</v>
      </c>
    </row>
    <row r="7033" spans="2:6" ht="13.5" thickBot="1" x14ac:dyDescent="0.25">
      <c r="B7033" s="954" t="s">
        <v>978</v>
      </c>
      <c r="C7033" s="1346" t="s">
        <v>2564</v>
      </c>
      <c r="D7033" s="1351"/>
      <c r="E7033" s="1351"/>
      <c r="F7033" s="1352"/>
    </row>
    <row r="7034" spans="2:6" ht="13.5" thickBot="1" x14ac:dyDescent="0.25">
      <c r="B7034" s="835" t="s">
        <v>2264</v>
      </c>
      <c r="C7034" s="1353" t="s">
        <v>2565</v>
      </c>
      <c r="D7034" s="1354"/>
      <c r="E7034" s="1354"/>
      <c r="F7034" s="1355"/>
    </row>
    <row r="7035" spans="2:6" ht="13.5" thickBot="1" x14ac:dyDescent="0.25">
      <c r="B7035" s="828" t="s">
        <v>9</v>
      </c>
      <c r="C7035" s="1356" t="s">
        <v>2470</v>
      </c>
      <c r="D7035" s="1357"/>
      <c r="E7035" s="1357"/>
      <c r="F7035" s="1358"/>
    </row>
    <row r="7036" spans="2:6" ht="13.5" thickBot="1" x14ac:dyDescent="0.25">
      <c r="B7036" s="828" t="s">
        <v>13</v>
      </c>
      <c r="C7036" s="1244" t="s">
        <v>67</v>
      </c>
      <c r="D7036" s="1245"/>
      <c r="E7036" s="1245"/>
      <c r="F7036" s="1246"/>
    </row>
    <row r="7037" spans="2:6" x14ac:dyDescent="0.2">
      <c r="B7037" s="968"/>
      <c r="C7037" s="836">
        <v>2019</v>
      </c>
      <c r="D7037" s="836">
        <v>2020</v>
      </c>
      <c r="E7037" s="836">
        <v>2021</v>
      </c>
      <c r="F7037" s="836">
        <v>2022</v>
      </c>
    </row>
    <row r="7038" spans="2:6" ht="13.5" thickBot="1" x14ac:dyDescent="0.25">
      <c r="B7038" s="876"/>
      <c r="C7038" s="837" t="s">
        <v>5</v>
      </c>
      <c r="D7038" s="837" t="s">
        <v>6</v>
      </c>
      <c r="E7038" s="837" t="s">
        <v>6</v>
      </c>
      <c r="F7038" s="837" t="s">
        <v>6</v>
      </c>
    </row>
    <row r="7039" spans="2:6" ht="13.5" thickBot="1" x14ac:dyDescent="0.25">
      <c r="B7039" s="828" t="s">
        <v>8</v>
      </c>
      <c r="C7039" s="955">
        <v>0</v>
      </c>
      <c r="D7039" s="955">
        <v>0</v>
      </c>
      <c r="E7039" s="955">
        <v>1</v>
      </c>
      <c r="F7039" s="955">
        <v>1</v>
      </c>
    </row>
    <row r="7040" spans="2:6" ht="13.5" thickBot="1" x14ac:dyDescent="0.25">
      <c r="B7040" s="838" t="s">
        <v>14</v>
      </c>
      <c r="C7040" s="957"/>
      <c r="D7040" s="957"/>
      <c r="E7040" s="957">
        <v>2000</v>
      </c>
      <c r="F7040" s="957">
        <v>50000</v>
      </c>
    </row>
    <row r="7041" spans="2:6" ht="13.5" thickBot="1" x14ac:dyDescent="0.25">
      <c r="B7041" s="838" t="s">
        <v>20</v>
      </c>
      <c r="C7041" s="957" t="e">
        <f>C7040/C7039</f>
        <v>#DIV/0!</v>
      </c>
      <c r="D7041" s="957" t="e">
        <f>D7040/D7039</f>
        <v>#DIV/0!</v>
      </c>
      <c r="E7041" s="957">
        <f>E7040/E7039</f>
        <v>2000</v>
      </c>
      <c r="F7041" s="957">
        <f>F7040/F7039</f>
        <v>50000</v>
      </c>
    </row>
    <row r="7042" spans="2:6" ht="13.5" thickBot="1" x14ac:dyDescent="0.25">
      <c r="B7042" s="838" t="s">
        <v>15</v>
      </c>
      <c r="C7042" s="958" t="s">
        <v>19</v>
      </c>
      <c r="D7042" s="959" t="e">
        <f>D7039/C7039-1</f>
        <v>#DIV/0!</v>
      </c>
      <c r="E7042" s="959" t="e">
        <f t="shared" ref="E7042:F7044" si="268">E7039/D7039-1</f>
        <v>#DIV/0!</v>
      </c>
      <c r="F7042" s="959">
        <f t="shared" si="268"/>
        <v>0</v>
      </c>
    </row>
    <row r="7043" spans="2:6" ht="13.5" thickBot="1" x14ac:dyDescent="0.25">
      <c r="B7043" s="838" t="s">
        <v>16</v>
      </c>
      <c r="C7043" s="958" t="s">
        <v>19</v>
      </c>
      <c r="D7043" s="959" t="e">
        <f>D7040/C7040-1</f>
        <v>#DIV/0!</v>
      </c>
      <c r="E7043" s="959" t="e">
        <f t="shared" si="268"/>
        <v>#DIV/0!</v>
      </c>
      <c r="F7043" s="959">
        <f t="shared" si="268"/>
        <v>24</v>
      </c>
    </row>
    <row r="7044" spans="2:6" ht="13.5" thickBot="1" x14ac:dyDescent="0.25">
      <c r="B7044" s="838" t="s">
        <v>17</v>
      </c>
      <c r="C7044" s="958" t="s">
        <v>19</v>
      </c>
      <c r="D7044" s="959" t="e">
        <f>D7041/C7041-1</f>
        <v>#DIV/0!</v>
      </c>
      <c r="E7044" s="959" t="e">
        <f t="shared" si="268"/>
        <v>#DIV/0!</v>
      </c>
      <c r="F7044" s="959">
        <f t="shared" si="268"/>
        <v>24</v>
      </c>
    </row>
    <row r="7045" spans="2:6" ht="13.5" thickBot="1" x14ac:dyDescent="0.25">
      <c r="B7045" s="1247" t="s">
        <v>2566</v>
      </c>
      <c r="C7045" s="1248"/>
      <c r="D7045" s="1248"/>
      <c r="E7045" s="1248"/>
      <c r="F7045" s="1249"/>
    </row>
    <row r="7046" spans="2:6" x14ac:dyDescent="0.2">
      <c r="B7046" s="972"/>
      <c r="C7046" s="836">
        <v>2019</v>
      </c>
      <c r="D7046" s="836">
        <v>2020</v>
      </c>
      <c r="E7046" s="836">
        <v>2021</v>
      </c>
      <c r="F7046" s="836">
        <v>2022</v>
      </c>
    </row>
    <row r="7047" spans="2:6" ht="13.5" thickBot="1" x14ac:dyDescent="0.25">
      <c r="B7047" s="841"/>
      <c r="C7047" s="837" t="s">
        <v>5</v>
      </c>
      <c r="D7047" s="837" t="s">
        <v>6</v>
      </c>
      <c r="E7047" s="837" t="s">
        <v>6</v>
      </c>
      <c r="F7047" s="837" t="s">
        <v>6</v>
      </c>
    </row>
    <row r="7048" spans="2:6" ht="13.5" thickBot="1" x14ac:dyDescent="0.25">
      <c r="B7048" s="843" t="s">
        <v>59</v>
      </c>
      <c r="C7048" s="960"/>
      <c r="D7048" s="960"/>
      <c r="E7048" s="960"/>
      <c r="F7048" s="960"/>
    </row>
    <row r="7049" spans="2:6" ht="13.5" thickBot="1" x14ac:dyDescent="0.25">
      <c r="B7049" s="845" t="s">
        <v>28</v>
      </c>
      <c r="C7049" s="960"/>
      <c r="D7049" s="960"/>
      <c r="E7049" s="960"/>
      <c r="F7049" s="960"/>
    </row>
    <row r="7050" spans="2:6" ht="13.5" thickBot="1" x14ac:dyDescent="0.25">
      <c r="B7050" s="845" t="s">
        <v>60</v>
      </c>
      <c r="C7050" s="960"/>
      <c r="D7050" s="960"/>
      <c r="E7050" s="960"/>
      <c r="F7050" s="960"/>
    </row>
    <row r="7051" spans="2:6" ht="13.5" thickBot="1" x14ac:dyDescent="0.25">
      <c r="B7051" s="845" t="s">
        <v>42</v>
      </c>
      <c r="C7051" s="960"/>
      <c r="D7051" s="960"/>
      <c r="E7051" s="960"/>
      <c r="F7051" s="960"/>
    </row>
    <row r="7052" spans="2:6" ht="13.5" thickBot="1" x14ac:dyDescent="0.25">
      <c r="B7052" s="845" t="s">
        <v>43</v>
      </c>
      <c r="C7052" s="960"/>
      <c r="D7052" s="960"/>
      <c r="E7052" s="960"/>
      <c r="F7052" s="960"/>
    </row>
    <row r="7053" spans="2:6" ht="13.5" thickBot="1" x14ac:dyDescent="0.25">
      <c r="B7053" s="843" t="s">
        <v>61</v>
      </c>
      <c r="C7053" s="960"/>
      <c r="D7053" s="960">
        <f>SUM(D7054:D7057)</f>
        <v>0</v>
      </c>
      <c r="E7053" s="960">
        <f>SUM(E7054:E7057)</f>
        <v>2000</v>
      </c>
      <c r="F7053" s="960">
        <f>SUM(F7054:F7057)</f>
        <v>50000</v>
      </c>
    </row>
    <row r="7054" spans="2:6" ht="13.5" thickBot="1" x14ac:dyDescent="0.25">
      <c r="B7054" s="845" t="s">
        <v>28</v>
      </c>
      <c r="C7054" s="960"/>
      <c r="D7054" s="960"/>
      <c r="E7054" s="960"/>
      <c r="F7054" s="960"/>
    </row>
    <row r="7055" spans="2:6" ht="13.5" thickBot="1" x14ac:dyDescent="0.25">
      <c r="B7055" s="845" t="s">
        <v>60</v>
      </c>
      <c r="C7055" s="957"/>
      <c r="D7055" s="957"/>
      <c r="E7055" s="957">
        <v>2000</v>
      </c>
      <c r="F7055" s="957">
        <v>50000</v>
      </c>
    </row>
    <row r="7056" spans="2:6" ht="13.5" thickBot="1" x14ac:dyDescent="0.25">
      <c r="B7056" s="845" t="s">
        <v>42</v>
      </c>
      <c r="C7056" s="964"/>
      <c r="D7056" s="964"/>
      <c r="E7056" s="964"/>
      <c r="F7056" s="964"/>
    </row>
    <row r="7057" spans="2:6" ht="13.5" thickBot="1" x14ac:dyDescent="0.25">
      <c r="B7057" s="845" t="s">
        <v>43</v>
      </c>
      <c r="C7057" s="961"/>
      <c r="D7057" s="961"/>
      <c r="E7057" s="961"/>
      <c r="F7057" s="961"/>
    </row>
    <row r="7058" spans="2:6" ht="13.5" thickBot="1" x14ac:dyDescent="0.25">
      <c r="B7058" s="923" t="s">
        <v>2268</v>
      </c>
      <c r="C7058" s="971">
        <f>C7054+C7057+C7055+C7056+C7057</f>
        <v>0</v>
      </c>
      <c r="D7058" s="971">
        <f>D7054+D7057+D7055+D7056+D7057</f>
        <v>0</v>
      </c>
      <c r="E7058" s="971">
        <f>E7054+E7057+E7055+E7056+E7057</f>
        <v>2000</v>
      </c>
      <c r="F7058" s="971">
        <f>F7054+F7057+F7055+F7056+F7057</f>
        <v>50000</v>
      </c>
    </row>
    <row r="7059" spans="2:6" ht="21.75" customHeight="1" thickBot="1" x14ac:dyDescent="0.25">
      <c r="B7059" s="954" t="s">
        <v>978</v>
      </c>
      <c r="C7059" s="1346" t="s">
        <v>2567</v>
      </c>
      <c r="D7059" s="1351"/>
      <c r="E7059" s="1351"/>
      <c r="F7059" s="1352"/>
    </row>
    <row r="7060" spans="2:6" ht="13.5" thickBot="1" x14ac:dyDescent="0.25">
      <c r="B7060" s="835" t="s">
        <v>2269</v>
      </c>
      <c r="C7060" s="1353" t="s">
        <v>2568</v>
      </c>
      <c r="D7060" s="1354"/>
      <c r="E7060" s="1354"/>
      <c r="F7060" s="1355"/>
    </row>
    <row r="7061" spans="2:6" ht="13.5" thickBot="1" x14ac:dyDescent="0.25">
      <c r="B7061" s="828" t="s">
        <v>9</v>
      </c>
      <c r="C7061" s="1356" t="s">
        <v>2470</v>
      </c>
      <c r="D7061" s="1357"/>
      <c r="E7061" s="1357"/>
      <c r="F7061" s="1358"/>
    </row>
    <row r="7062" spans="2:6" ht="13.5" thickBot="1" x14ac:dyDescent="0.25">
      <c r="B7062" s="828" t="s">
        <v>13</v>
      </c>
      <c r="C7062" s="1244" t="s">
        <v>67</v>
      </c>
      <c r="D7062" s="1245"/>
      <c r="E7062" s="1245"/>
      <c r="F7062" s="1246"/>
    </row>
    <row r="7063" spans="2:6" x14ac:dyDescent="0.2">
      <c r="B7063" s="968"/>
      <c r="C7063" s="836">
        <v>2019</v>
      </c>
      <c r="D7063" s="836">
        <v>2020</v>
      </c>
      <c r="E7063" s="836">
        <v>2021</v>
      </c>
      <c r="F7063" s="836">
        <v>2022</v>
      </c>
    </row>
    <row r="7064" spans="2:6" ht="13.5" thickBot="1" x14ac:dyDescent="0.25">
      <c r="B7064" s="876"/>
      <c r="C7064" s="837" t="s">
        <v>5</v>
      </c>
      <c r="D7064" s="837" t="s">
        <v>6</v>
      </c>
      <c r="E7064" s="837" t="s">
        <v>6</v>
      </c>
      <c r="F7064" s="837" t="s">
        <v>6</v>
      </c>
    </row>
    <row r="7065" spans="2:6" ht="13.5" thickBot="1" x14ac:dyDescent="0.25">
      <c r="B7065" s="838" t="s">
        <v>8</v>
      </c>
      <c r="C7065" s="955">
        <v>0</v>
      </c>
      <c r="D7065" s="955">
        <v>0</v>
      </c>
      <c r="E7065" s="955">
        <v>1</v>
      </c>
      <c r="F7065" s="955">
        <v>1</v>
      </c>
    </row>
    <row r="7066" spans="2:6" ht="13.5" thickBot="1" x14ac:dyDescent="0.25">
      <c r="B7066" s="838" t="s">
        <v>14</v>
      </c>
      <c r="C7066" s="957"/>
      <c r="D7066" s="957"/>
      <c r="E7066" s="957">
        <v>1000</v>
      </c>
      <c r="F7066" s="957">
        <v>10000</v>
      </c>
    </row>
    <row r="7067" spans="2:6" ht="13.5" thickBot="1" x14ac:dyDescent="0.25">
      <c r="B7067" s="838" t="s">
        <v>20</v>
      </c>
      <c r="C7067" s="957" t="e">
        <f>C7066/C7065</f>
        <v>#DIV/0!</v>
      </c>
      <c r="D7067" s="957" t="e">
        <f>D7066/D7065</f>
        <v>#DIV/0!</v>
      </c>
      <c r="E7067" s="957">
        <f>E7066/E7065</f>
        <v>1000</v>
      </c>
      <c r="F7067" s="957">
        <f>F7066/F7065</f>
        <v>10000</v>
      </c>
    </row>
    <row r="7068" spans="2:6" ht="13.5" thickBot="1" x14ac:dyDescent="0.25">
      <c r="B7068" s="838" t="s">
        <v>15</v>
      </c>
      <c r="C7068" s="958" t="s">
        <v>19</v>
      </c>
      <c r="D7068" s="959" t="e">
        <f>D7065/C7065-1</f>
        <v>#DIV/0!</v>
      </c>
      <c r="E7068" s="959" t="e">
        <f t="shared" ref="E7068:F7070" si="269">E7065/D7065-1</f>
        <v>#DIV/0!</v>
      </c>
      <c r="F7068" s="959">
        <f t="shared" si="269"/>
        <v>0</v>
      </c>
    </row>
    <row r="7069" spans="2:6" ht="13.5" thickBot="1" x14ac:dyDescent="0.25">
      <c r="B7069" s="838" t="s">
        <v>16</v>
      </c>
      <c r="C7069" s="958" t="s">
        <v>19</v>
      </c>
      <c r="D7069" s="959" t="e">
        <f>D7066/C7066-1</f>
        <v>#DIV/0!</v>
      </c>
      <c r="E7069" s="959" t="e">
        <f t="shared" si="269"/>
        <v>#DIV/0!</v>
      </c>
      <c r="F7069" s="959">
        <f t="shared" si="269"/>
        <v>9</v>
      </c>
    </row>
    <row r="7070" spans="2:6" ht="13.5" thickBot="1" x14ac:dyDescent="0.25">
      <c r="B7070" s="838" t="s">
        <v>17</v>
      </c>
      <c r="C7070" s="958" t="s">
        <v>19</v>
      </c>
      <c r="D7070" s="959" t="e">
        <f>D7067/C7067-1</f>
        <v>#DIV/0!</v>
      </c>
      <c r="E7070" s="959" t="e">
        <f t="shared" si="269"/>
        <v>#DIV/0!</v>
      </c>
      <c r="F7070" s="959">
        <f t="shared" si="269"/>
        <v>9</v>
      </c>
    </row>
    <row r="7071" spans="2:6" ht="13.5" thickBot="1" x14ac:dyDescent="0.25">
      <c r="B7071" s="1247" t="s">
        <v>2569</v>
      </c>
      <c r="C7071" s="1248"/>
      <c r="D7071" s="1248"/>
      <c r="E7071" s="1248"/>
      <c r="F7071" s="1249"/>
    </row>
    <row r="7072" spans="2:6" x14ac:dyDescent="0.2">
      <c r="B7072" s="972"/>
      <c r="C7072" s="836">
        <v>2019</v>
      </c>
      <c r="D7072" s="836">
        <v>2020</v>
      </c>
      <c r="E7072" s="836">
        <v>2021</v>
      </c>
      <c r="F7072" s="836">
        <v>2022</v>
      </c>
    </row>
    <row r="7073" spans="2:8" ht="13.5" thickBot="1" x14ac:dyDescent="0.25">
      <c r="B7073" s="841"/>
      <c r="C7073" s="837" t="s">
        <v>5</v>
      </c>
      <c r="D7073" s="837" t="s">
        <v>6</v>
      </c>
      <c r="E7073" s="837" t="s">
        <v>6</v>
      </c>
      <c r="F7073" s="837" t="s">
        <v>6</v>
      </c>
    </row>
    <row r="7074" spans="2:8" ht="13.5" thickBot="1" x14ac:dyDescent="0.25">
      <c r="B7074" s="843" t="s">
        <v>59</v>
      </c>
      <c r="C7074" s="960"/>
      <c r="D7074" s="960"/>
      <c r="E7074" s="960"/>
      <c r="F7074" s="960"/>
    </row>
    <row r="7075" spans="2:8" ht="13.5" thickBot="1" x14ac:dyDescent="0.25">
      <c r="B7075" s="845" t="s">
        <v>28</v>
      </c>
      <c r="C7075" s="960"/>
      <c r="D7075" s="960"/>
      <c r="E7075" s="960"/>
      <c r="F7075" s="960"/>
    </row>
    <row r="7076" spans="2:8" ht="13.5" thickBot="1" x14ac:dyDescent="0.25">
      <c r="B7076" s="845" t="s">
        <v>60</v>
      </c>
      <c r="C7076" s="960"/>
      <c r="D7076" s="960"/>
      <c r="E7076" s="960"/>
      <c r="F7076" s="960"/>
    </row>
    <row r="7077" spans="2:8" ht="13.5" thickBot="1" x14ac:dyDescent="0.25">
      <c r="B7077" s="845" t="s">
        <v>42</v>
      </c>
      <c r="C7077" s="960"/>
      <c r="D7077" s="960"/>
      <c r="E7077" s="960"/>
      <c r="F7077" s="960"/>
    </row>
    <row r="7078" spans="2:8" ht="13.5" thickBot="1" x14ac:dyDescent="0.25">
      <c r="B7078" s="845" t="s">
        <v>43</v>
      </c>
      <c r="C7078" s="960"/>
      <c r="D7078" s="960"/>
      <c r="E7078" s="960"/>
      <c r="F7078" s="960"/>
    </row>
    <row r="7079" spans="2:8" ht="13.5" thickBot="1" x14ac:dyDescent="0.25">
      <c r="B7079" s="843" t="s">
        <v>61</v>
      </c>
      <c r="C7079" s="960"/>
      <c r="D7079" s="960">
        <f>SUM(D7080:D7083)</f>
        <v>0</v>
      </c>
      <c r="E7079" s="960">
        <f>SUM(E7080:E7083)</f>
        <v>1000</v>
      </c>
      <c r="F7079" s="960">
        <f>SUM(F7080:F7083)</f>
        <v>10000</v>
      </c>
    </row>
    <row r="7080" spans="2:8" ht="13.5" thickBot="1" x14ac:dyDescent="0.25">
      <c r="B7080" s="849" t="s">
        <v>28</v>
      </c>
      <c r="C7080" s="960"/>
      <c r="D7080" s="960"/>
      <c r="E7080" s="960"/>
      <c r="F7080" s="960"/>
    </row>
    <row r="7081" spans="2:8" ht="13.5" thickBot="1" x14ac:dyDescent="0.25">
      <c r="B7081" s="851" t="s">
        <v>60</v>
      </c>
      <c r="C7081" s="963"/>
      <c r="D7081" s="957"/>
      <c r="E7081" s="957"/>
      <c r="F7081" s="957"/>
    </row>
    <row r="7082" spans="2:8" ht="13.5" thickBot="1" x14ac:dyDescent="0.25">
      <c r="B7082" s="851" t="s">
        <v>42</v>
      </c>
      <c r="C7082" s="960"/>
      <c r="D7082" s="960"/>
      <c r="E7082" s="960"/>
      <c r="F7082" s="960"/>
    </row>
    <row r="7083" spans="2:8" ht="13.5" thickBot="1" x14ac:dyDescent="0.25">
      <c r="B7083" s="851" t="s">
        <v>43</v>
      </c>
      <c r="C7083" s="962"/>
      <c r="D7083" s="962"/>
      <c r="E7083" s="962">
        <v>1000</v>
      </c>
      <c r="F7083" s="962">
        <v>10000</v>
      </c>
    </row>
    <row r="7084" spans="2:8" ht="13.5" thickBot="1" x14ac:dyDescent="0.25">
      <c r="B7084" s="909" t="s">
        <v>2570</v>
      </c>
      <c r="C7084" s="971">
        <f>C7080+C7083+C7081+C7082+C7083</f>
        <v>0</v>
      </c>
      <c r="D7084" s="971">
        <f>D7080+D7083+D7081+D7082+D7083</f>
        <v>0</v>
      </c>
      <c r="E7084" s="971">
        <f>E7080+E7081+E7082+E7083</f>
        <v>1000</v>
      </c>
      <c r="F7084" s="971">
        <f>F7080+F7081+F7082+F7083</f>
        <v>10000</v>
      </c>
    </row>
    <row r="7085" spans="2:8" ht="13.5" thickBot="1" x14ac:dyDescent="0.25">
      <c r="B7085" s="855" t="s">
        <v>27</v>
      </c>
      <c r="C7085" s="864">
        <f>IF(C476-C445=0,0,"Error")</f>
        <v>0</v>
      </c>
      <c r="D7085" s="864">
        <f>IF(D476-D445=0,0,"Error")</f>
        <v>0</v>
      </c>
      <c r="E7085" s="864">
        <f>IF(E476-E445=0,0,"Error")</f>
        <v>0</v>
      </c>
      <c r="F7085" s="864">
        <f>IF(F476-F445=0,0,"Error")</f>
        <v>0</v>
      </c>
    </row>
    <row r="7086" spans="2:8" ht="13.5" thickBot="1" x14ac:dyDescent="0.25">
      <c r="B7086" s="832" t="s">
        <v>44</v>
      </c>
      <c r="C7086" s="974">
        <f>C7066+C7040++C7014+C6988+C6962+C6936+C6910+C6884+C6858+C6832+C6806+C6780+C6754+C6728+C6702+C6676+C6650+C6624+C6598+C6572+C6546+C6520+C6494+C6468+C6442+C6416+C6390+C6364+C6338+C6312+C6286+C6260+C6234+C6208+C6182+C6156+C6130+C6104+C6078+C6052+C6026+C6000+C5974+C5948+C5922+C5896+C5870+C5844+C5818+C5792+C5766+C5740+C5714+C5688+C5662+C5636+C5610+C5584+C5558+C5532+C5506+C5480+C5454+C5428+C5402+C5376+C5350+C5324+C5298+C5272+C5246+C5220+C5194+C5168+C5142+C5116+C5090+C5064+C5038+C5012+C4986+C4960+C4934+C4908+C4882+C4856+C4830+C4804+C4778+C4752+C4726+C4700+C4674+C4648+C4622+C4596+C4570+C4544+C4518+C4492+C4466+C4440+C4414+C4388+C4362+C4336+C4310+C4284+C4258+C4232+C4206+C4180+C4154+C4128+C4102+C4076+C4050+C4024+C3998+C3972+C3946+C3920+C3894+C3868+C3842+C3816+C3790+C3762+C3737+C3712+C3687+C3662+C3637+C3612+C3587+C3562+C3537+C3511+C3486+C3461+C3436+C3411+C3386+C3361+C3336+C3311+C3286+C3260+C3234+C3209+C3184+C3158+C3133+C3108+C3082+C3057+C3032+C3007+C2982+C2957+C2932+C2907+C2882+C2857+C2832+C2807+C2782+C2757+C2732+C2707+C2682+C2657+C2632+C2607+C2582+C2557+C2532+C2507+C2482+C2457+C2432+C2407+C2382+C2357+C2332+C2307+C2282+C2257+C2232+C2207+C2182+C2157+C2131+C2105+C2080+C2030+C2005+C1980+C1955+C1930+C1905+C1880+C1855++C1830+C1805+C1780+C1755+C1730+C1705+C1680+C1655+C1630+C1605+C1580+C1555+C1530+C1504++C1479+C1454+C1429+C1404+C1379+C1354+C1329+C1304+C1279+C1254+C1229+C1204+C1179+C1154+C1129+C1103+C1078+C1053+C1028+C1003+C977+C952+C927+C902+C877+C852+C827+C801+C776+C747+C722+C697+C672+C647+C622+C597++C572+C547+C522+C483+C445+C405+C365+C325+C287+C250+C213+C176+C140+C103+C66+C29+C499</f>
        <v>22638370</v>
      </c>
      <c r="D7086" s="974">
        <f>D7066+D7040++D7014+D6988+D6962+D6936+D6910+D6884+D6858+D6832+D6806+D6780+D6754+D6728+D6702+D6676+D6650+D6624+D6598+D6572+D6546+D6520+D6494+D6468+D6442+D6416+D6390+D6364+D6338+D6312+D6286+D6260+D6234+D6208+D6182+D6156+D6130+D6104+D6078+D6052+D6026+D6000+D5974+D5948+D5922+D5896+D5870+D5844+D5818+D5792+D5766+D5740+D5714+D5688+D5662+D5636+D5610+D5584+D5558+D5532+D5506+D5480+D5454+D5428+D5402+D5376+D5350+D5324+D5298+D5272+D5246+D5220+D5194+D5168+D5142+D5116+D5090+D5064+D5038+D5012+D4986+D4960+D4934+D4908+D4882+D4856+D4830+D4804+D4778+D4752+D4726+D4700+D4674+D4648+D4622+D4596+D4570+D4544+D4518+D4492+D4466+D4440+D4414+D4388+D4362+D4336+D4310+D4284+D4258+D4232+D4206+D4180+D4154+D4128+D4102+D4076+D4050+D4024+D3998+D3972+D3946+D3920+D3894+D3868+D3842+D3816+D3790+D3762+D3737+D3712+D3687+D3662+D3637+D3612+D3587+D3562+D3537+D3511+D3486+D3461+D3436+D3411+D3386+D3361+D3336+D3311+D3286+D3260+D3234+D3209+D3184+D3158+D3133+D3108+D3082+D3057+D3032+D3007+D2982+D2957+D2932+D2907+D2882+D2857+D2832+D2807+D2782+D2757+D2732+D2707+D2682+D2657+D2632+D2607+D2582+D2557+D2532+D2507+D2482+D2457+D2432+D2407+D2382+D2357+D2332+D2307+D2282+D2257+D2232+D2207+D2182+D2157+D2131+D2105+D2080+D2030+D2005+D1980+D1955+D1930+D1905+D1880+D1855++D1830+D1805+D1780+D1755+D1730+D1705+D1680+D1655+D1630+D1605+D1580+D1555+D1530+D1504++D1479+D1454+D1429+D1404+D1379+D1354+D1329+D1304+D1279+D1254+D1229+D1204+D1179+D1154+D1129+D1103+D1078+D1053+D1028+D1003+D977+D952+D927+D902+D877+D852+D827+D801+D776+D747+D722+D697+D672+D647+D622+D597++D572+D547+D522+D483+D445+D405+D365+D325+D287+D250+D213+D176+D140+D103+D66+D29+D2080</f>
        <v>27239130.850000001</v>
      </c>
      <c r="E7086" s="974">
        <f>E7066+E7040++E7014+E6988+E6962+E6936+E6910+E6884+E6858+E6832+E6806+E6780+E6754+E6728+E6702+E6676+E6650+E6624+E6598+E6572+E6546+E6520+E6494+E6468+E6442+E6416+E6390+E6364+E6338+E6312+E6286+E6260+E6234+E6208+E6182+E6156+E6130+E6104+E6078+E6052+E6026+E6000+E5974+E5948+E5922+E5896+E5870+E5844+E5818+E5792+E5766+E5740+E5714+E5688+E5662+E5636+E5610+E5584+E5558+E5532+E5506+E5480+E5454+E5428+E5402+E5376+E5350+E5324+E5298+E5272+E5246+E5220+E5194+E5168+E5142+E5116+E5090+E5064+E5038+E5012+E4986+E4960+E4934+E4908+E4882+E4856+E4830+E4804+E4778+E4752+E4726+E4700+E4674+E4648+E4622+E4596+E4570+E4544+E4518+E4492+E4466+E4440+E4414+E4388+E4362+E4336+E4310+E4284+E4258+E4232+E4206+E4180+E4154+E4128+E4102+E4076+E4050+E4024+E3998+E3972+E3946+E3920+E3894+E3868+E3842+E3816+E3790+E3762+E3737+E3712+E3687+E3662+E3637+E3612+E3587+E3562+E3537+E3511+E3486+E3461+E3436+E3411+E3386+E3361+E3336+E3311+E3286+E3260+E3234+E3209+E3184+E3158+E3133+E3108+E3082+E3057+E3032+E3007+E2982+E2957+E2932+E2907+E2882+E2857+E2832+E2807+E2782+E2757+E2732+E2707+E2682+E2657+E2632+E2607+E2582+E2557+E2532+E2507+E2482+E2457+E2432+E2407+E2382+E2357+E2332+E2307+E2282+E2257+E2232+E2207+E2182+E2157+E2131+E2105+E2080+E2030+E2005+E1980+E1955+E1930+E1905+E1880+E1855++E1830+E1805+E1780+E1755+E1730+E1705+E1680+E1655+E1630+E1605+E1580+E1555+E1530+E1504++E1479+E1454+E1429+E1404+E1379+E1354+E1329+E1304+E1279+E1254+E1229+E1204+E1179+E1154+E1129+E1103+E1078+E1053+E1028+E1003+E977+E952+E927+E902+E877+E852+E827+E801+E776+E747+E722+E697+E672+E647+E622+E597++E572+E547+E522+E483+E445+E405+E365+E325+E287+E250+E213+E176+E140+E103+E66+E29</f>
        <v>28881546</v>
      </c>
      <c r="F7086" s="974">
        <f>F7066+F7040++F7014+F6988+F6962+F6936+F6910+F6884+F6858+F6832+F6806+F6780+F6754+F6728+F6702+F6676+F6650+F6624+F6598+F6572+F6546+F6520+F6494+F6468+F6442+F6416+F6390+F6364+F6338+F6312+F6286+F6260+F6234+F6208+F6182+F6156+F6130+F6104+F6078+F6052+F6026+F6000+F5974+F5948+F5922+F5896+F5870+F5844+F5818+F5792+F5766+F5740+F5714+F5688+F5662+F5636+F5610+F5584+F5558+F5532+F5506+F5480+F5454+F5428+F5402+F5376+F5350+F5324+F5298+F5272+F5246+F5220+F5194+F5168+F5142+F5116+F5090+F5064+F5038+F5012+F4986+F4960+F4934+F4908+F4882+F4856+F4830+F4804+F4778+F4752+F4726+F4700+F4674+F4648+F4622+F4596+F4570+F4544+F4518+F4492+F4466+F4440+F4414+F4388+F4362+F4336+F4310+F4284+F4258+F4232+F4206+F4180+F4154+F4128+F4102+F4076+F4050+F4024+F3998+F3972+F3946+F3920+F3894+F3868+F3842+F3816+F3790+F3762+F3737+F3712+F3687+F3662+F3637+F3612+F3587+F3562+F3537+F3511+F3486+F3461+F3436+F3411+F3386+F3361+F3336+F3311+F3286+F3260+F3234+F3209+F3184+F3158+F3133+F3108+F3082+F3057+F3032+F3007+F2982+F2957+F2932+F2907+F2882+F2857+F2832+F2807+F2782+F2757+F2732+F2707+F2682+F2657+F2632+F2607+F2582+F2557+F2532+F2507+F2482+F2457+F2432+F2407+F2382+F2357+F2332+F2307+F2282+F2257+F2232+F2207+F2182+F2157+F2131+F2105+F2080+F2030+F2005+F1980+F1955+F1930+F1905+F1880+F1855++F1830+F1805+F1780+F1755+F1730+F1705+F1680+F1655+F1630+F1605+F1580+F1555+F1530+F1504++F1479+F1454+F1429+F1404+F1379+F1354+F1329+F1304+F1279+F1254+F1229+F1204+F1179+F1154+F1129+F1103+F1078+F1053+F1028+F1003+F977+F952+F927+F902+F877+F852+F827+F801+F776+F747+F722+F697+F672+F647+F622+F597++F572+F547+F522+F483+F445+F405+F365+F325+F287+F250+F213+F176+F140+F103+F66+F29</f>
        <v>29054546</v>
      </c>
    </row>
    <row r="7087" spans="2:8" ht="13.5" thickBot="1" x14ac:dyDescent="0.25">
      <c r="B7087" s="832" t="s">
        <v>45</v>
      </c>
      <c r="C7087" s="975">
        <f>C7088+C7091+C7094+C7100+C7103+C7106+C7109+C7114</f>
        <v>22638370</v>
      </c>
      <c r="D7087" s="975">
        <f>D7088+D7091+D7094+D7100+D7103+D7106+D7109+D7114</f>
        <v>27239130.850000001</v>
      </c>
      <c r="E7087" s="975">
        <f>E7088+E7091+E7094+E7100+E7103+E7106+E7109+E7114</f>
        <v>28881546</v>
      </c>
      <c r="F7087" s="975">
        <f>F7088+F7091+F7094+F7100+F7103+F7106+F7109+F7114</f>
        <v>29054546</v>
      </c>
      <c r="H7087" s="976">
        <f>D7087-D7086</f>
        <v>0</v>
      </c>
    </row>
    <row r="7088" spans="2:8" ht="13.5" thickBot="1" x14ac:dyDescent="0.25">
      <c r="B7088" s="905" t="s">
        <v>0</v>
      </c>
      <c r="C7088" s="977">
        <f>C7089+C7090</f>
        <v>163879</v>
      </c>
      <c r="D7088" s="977">
        <f>D7089+D7090</f>
        <v>163044</v>
      </c>
      <c r="E7088" s="977">
        <f>E7089+E7090</f>
        <v>163044</v>
      </c>
      <c r="F7088" s="977">
        <f>F7089+F7090</f>
        <v>163044</v>
      </c>
    </row>
    <row r="7089" spans="2:6" ht="20.25" customHeight="1" thickBot="1" x14ac:dyDescent="0.25">
      <c r="B7089" s="879" t="s">
        <v>28</v>
      </c>
      <c r="C7089" s="961">
        <f>C38+C75+C112+C149+C512</f>
        <v>163579</v>
      </c>
      <c r="D7089" s="961">
        <f>D38+D75+D112+D149+D185+D222+D259+D296+D374+D414+D454+D492</f>
        <v>162444</v>
      </c>
      <c r="E7089" s="961">
        <f>E38+E75+E112+E149+E185+E222+E259+E296+E374+E414+E454+E492</f>
        <v>162444</v>
      </c>
      <c r="F7089" s="961">
        <f>F38+F75+F112+F149+F185+F222+F259+F296+F374+F414+F454+F492</f>
        <v>162444</v>
      </c>
    </row>
    <row r="7090" spans="2:6" ht="24" customHeight="1" thickBot="1" x14ac:dyDescent="0.25">
      <c r="B7090" s="879" t="s">
        <v>46</v>
      </c>
      <c r="C7090" s="961">
        <v>300</v>
      </c>
      <c r="D7090" s="961">
        <f>D493</f>
        <v>600</v>
      </c>
      <c r="E7090" s="961">
        <f>E493</f>
        <v>600</v>
      </c>
      <c r="F7090" s="961">
        <f>F493</f>
        <v>600</v>
      </c>
    </row>
    <row r="7091" spans="2:6" ht="20.25" customHeight="1" thickBot="1" x14ac:dyDescent="0.25">
      <c r="B7091" s="905" t="s">
        <v>25</v>
      </c>
      <c r="C7091" s="977">
        <f>C7092+C7093</f>
        <v>23811</v>
      </c>
      <c r="D7091" s="977">
        <f>D7092+D7093</f>
        <v>27097</v>
      </c>
      <c r="E7091" s="977">
        <f>E7092+E7093</f>
        <v>27097</v>
      </c>
      <c r="F7091" s="977">
        <f>F7092+F7093</f>
        <v>27097</v>
      </c>
    </row>
    <row r="7092" spans="2:6" ht="22.5" customHeight="1" thickBot="1" x14ac:dyDescent="0.25">
      <c r="B7092" s="879" t="s">
        <v>28</v>
      </c>
      <c r="C7092" s="964">
        <f>C41+C78+C115+C152</f>
        <v>23811</v>
      </c>
      <c r="D7092" s="964">
        <f>D41++D78+D115+D152+D188+D225+D262+D299++D337+D377+D417+D457+D495</f>
        <v>27097</v>
      </c>
      <c r="E7092" s="964">
        <f>E41++E78+E115+E152+E188+E225+E262+E299++E337+E377+E417+E457+E495</f>
        <v>27097</v>
      </c>
      <c r="F7092" s="964">
        <f>F41++F78+F115+F152+F188+F225+F262+F299++F337+F377+F417+F457+F495</f>
        <v>27097</v>
      </c>
    </row>
    <row r="7093" spans="2:6" ht="24.75" customHeight="1" thickBot="1" x14ac:dyDescent="0.25">
      <c r="B7093" s="879" t="s">
        <v>46</v>
      </c>
      <c r="C7093" s="961">
        <v>0</v>
      </c>
      <c r="D7093" s="961">
        <v>0</v>
      </c>
      <c r="E7093" s="961">
        <v>0</v>
      </c>
      <c r="F7093" s="961">
        <v>0</v>
      </c>
    </row>
    <row r="7094" spans="2:6" ht="21.75" customHeight="1" thickBot="1" x14ac:dyDescent="0.25">
      <c r="B7094" s="905" t="s">
        <v>1</v>
      </c>
      <c r="C7094" s="977">
        <f>C7095+C7096</f>
        <v>1691880</v>
      </c>
      <c r="D7094" s="977">
        <f>D7095+D7096</f>
        <v>1809859</v>
      </c>
      <c r="E7094" s="977">
        <f>E7095+E7096</f>
        <v>2309859</v>
      </c>
      <c r="F7094" s="977">
        <f>F7095+F7096</f>
        <v>2409859</v>
      </c>
    </row>
    <row r="7095" spans="2:6" ht="24" customHeight="1" thickBot="1" x14ac:dyDescent="0.25">
      <c r="B7095" s="879" t="s">
        <v>2571</v>
      </c>
      <c r="C7095" s="964">
        <f>C191+C228+C265+C302+1464880</f>
        <v>1691880</v>
      </c>
      <c r="D7095" s="964">
        <f>D44+D81++D118+D155+D191+D228+D265+D302+D340+D380++D420+D460+D498</f>
        <v>1809559</v>
      </c>
      <c r="E7095" s="964">
        <f>E44+E81++E118+E155+E191+E228+E265+E302+E340+E380++E420+E460+E498</f>
        <v>2309559</v>
      </c>
      <c r="F7095" s="964">
        <f>F44+F81++F118+F155+F191+F228+F265+F302+F340+F380++F420+F460+F498</f>
        <v>2409559</v>
      </c>
    </row>
    <row r="7096" spans="2:6" ht="23.25" customHeight="1" thickBot="1" x14ac:dyDescent="0.25">
      <c r="B7096" s="879" t="s">
        <v>2572</v>
      </c>
      <c r="C7096" s="964"/>
      <c r="D7096" s="964">
        <v>300</v>
      </c>
      <c r="E7096" s="964">
        <v>300</v>
      </c>
      <c r="F7096" s="964">
        <v>300</v>
      </c>
    </row>
    <row r="7097" spans="2:6" ht="23.25" customHeight="1" thickBot="1" x14ac:dyDescent="0.25">
      <c r="B7097" s="905" t="s">
        <v>2</v>
      </c>
      <c r="C7097" s="971">
        <f>C7098+C7099</f>
        <v>0</v>
      </c>
      <c r="D7097" s="971">
        <f>D7098+D7099</f>
        <v>0</v>
      </c>
      <c r="E7097" s="971">
        <f>E7098+E7099</f>
        <v>0</v>
      </c>
      <c r="F7097" s="971">
        <f>F7098+F7099</f>
        <v>0</v>
      </c>
    </row>
    <row r="7098" spans="2:6" ht="24" customHeight="1" thickBot="1" x14ac:dyDescent="0.25">
      <c r="B7098" s="879" t="s">
        <v>28</v>
      </c>
      <c r="C7098" s="961">
        <v>0</v>
      </c>
      <c r="D7098" s="961">
        <v>0</v>
      </c>
      <c r="E7098" s="961">
        <v>0</v>
      </c>
      <c r="F7098" s="961">
        <v>0</v>
      </c>
    </row>
    <row r="7099" spans="2:6" ht="19.5" customHeight="1" thickBot="1" x14ac:dyDescent="0.25">
      <c r="B7099" s="879" t="s">
        <v>46</v>
      </c>
      <c r="C7099" s="961">
        <v>0</v>
      </c>
      <c r="D7099" s="961">
        <v>0</v>
      </c>
      <c r="E7099" s="961">
        <v>0</v>
      </c>
      <c r="F7099" s="961">
        <v>0</v>
      </c>
    </row>
    <row r="7100" spans="2:6" ht="20.25" customHeight="1" thickBot="1" x14ac:dyDescent="0.25">
      <c r="B7100" s="905" t="s">
        <v>21</v>
      </c>
      <c r="C7100" s="971">
        <f>C7101+C7102</f>
        <v>0</v>
      </c>
      <c r="D7100" s="971">
        <f>D7101+D7102</f>
        <v>0</v>
      </c>
      <c r="E7100" s="971">
        <f>E7101+E7102</f>
        <v>0</v>
      </c>
      <c r="F7100" s="971">
        <f>F7101+F7102</f>
        <v>0</v>
      </c>
    </row>
    <row r="7101" spans="2:6" ht="26.25" customHeight="1" thickBot="1" x14ac:dyDescent="0.25">
      <c r="B7101" s="879" t="s">
        <v>28</v>
      </c>
      <c r="C7101" s="961">
        <v>0</v>
      </c>
      <c r="D7101" s="961">
        <v>0</v>
      </c>
      <c r="E7101" s="961">
        <v>0</v>
      </c>
      <c r="F7101" s="961">
        <v>0</v>
      </c>
    </row>
    <row r="7102" spans="2:6" ht="21.75" customHeight="1" thickBot="1" x14ac:dyDescent="0.25">
      <c r="B7102" s="879" t="s">
        <v>46</v>
      </c>
      <c r="C7102" s="961">
        <v>0</v>
      </c>
      <c r="D7102" s="961">
        <v>0</v>
      </c>
      <c r="E7102" s="961">
        <v>0</v>
      </c>
      <c r="F7102" s="961">
        <v>0</v>
      </c>
    </row>
    <row r="7103" spans="2:6" ht="21.75" customHeight="1" thickBot="1" x14ac:dyDescent="0.25">
      <c r="B7103" s="905" t="s">
        <v>22</v>
      </c>
      <c r="C7103" s="971">
        <f>C7104+C7105</f>
        <v>0</v>
      </c>
      <c r="D7103" s="971">
        <f>D7104+D7105</f>
        <v>0</v>
      </c>
      <c r="E7103" s="971">
        <f>E7104+E7105</f>
        <v>0</v>
      </c>
      <c r="F7103" s="971">
        <f>F7104+F7105</f>
        <v>0</v>
      </c>
    </row>
    <row r="7104" spans="2:6" ht="24" customHeight="1" thickBot="1" x14ac:dyDescent="0.25">
      <c r="B7104" s="879" t="s">
        <v>28</v>
      </c>
      <c r="C7104" s="961">
        <v>0</v>
      </c>
      <c r="D7104" s="961">
        <v>0</v>
      </c>
      <c r="E7104" s="961">
        <v>0</v>
      </c>
      <c r="F7104" s="961">
        <v>0</v>
      </c>
    </row>
    <row r="7105" spans="2:6" ht="24" customHeight="1" thickBot="1" x14ac:dyDescent="0.25">
      <c r="B7105" s="879" t="s">
        <v>46</v>
      </c>
      <c r="C7105" s="961">
        <v>0</v>
      </c>
      <c r="D7105" s="961">
        <v>0</v>
      </c>
      <c r="E7105" s="961">
        <v>0</v>
      </c>
      <c r="F7105" s="961">
        <v>0</v>
      </c>
    </row>
    <row r="7106" spans="2:6" ht="25.5" customHeight="1" thickBot="1" x14ac:dyDescent="0.25">
      <c r="B7106" s="905" t="s">
        <v>3</v>
      </c>
      <c r="C7106" s="971">
        <f>SUM(C7107:C7108)</f>
        <v>568</v>
      </c>
      <c r="D7106" s="971">
        <f>SUM(D7107:D7108)</f>
        <v>0</v>
      </c>
      <c r="E7106" s="971">
        <f>SUM(E7107:E7108)</f>
        <v>0</v>
      </c>
      <c r="F7106" s="971">
        <f>SUM(F7107:F7108)</f>
        <v>0</v>
      </c>
    </row>
    <row r="7107" spans="2:6" ht="23.25" customHeight="1" thickBot="1" x14ac:dyDescent="0.25">
      <c r="B7107" s="879" t="s">
        <v>28</v>
      </c>
      <c r="C7107" s="961">
        <f>C56+C93+C130</f>
        <v>568</v>
      </c>
      <c r="D7107" s="961">
        <f>D56+D93+D130</f>
        <v>0</v>
      </c>
      <c r="E7107" s="961">
        <f>E56+E93+E130</f>
        <v>0</v>
      </c>
      <c r="F7107" s="961">
        <f>F56+F93+F130</f>
        <v>0</v>
      </c>
    </row>
    <row r="7108" spans="2:6" ht="24" customHeight="1" thickBot="1" x14ac:dyDescent="0.25">
      <c r="B7108" s="879" t="s">
        <v>46</v>
      </c>
      <c r="C7108" s="961">
        <v>0</v>
      </c>
      <c r="D7108" s="961">
        <v>0</v>
      </c>
      <c r="E7108" s="961">
        <v>0</v>
      </c>
      <c r="F7108" s="961">
        <v>0</v>
      </c>
    </row>
    <row r="7109" spans="2:6" ht="21" customHeight="1" thickBot="1" x14ac:dyDescent="0.25">
      <c r="B7109" s="905" t="s">
        <v>47</v>
      </c>
      <c r="C7109" s="977">
        <f>SUM(C7110:C7113)</f>
        <v>201778</v>
      </c>
      <c r="D7109" s="977">
        <f>SUM(D7110:D7113)</f>
        <v>640458</v>
      </c>
      <c r="E7109" s="977">
        <f>SUM(E7110:E7113)</f>
        <v>477120</v>
      </c>
      <c r="F7109" s="977">
        <f>SUM(F7110:F7113)</f>
        <v>409700</v>
      </c>
    </row>
    <row r="7110" spans="2:6" ht="25.5" customHeight="1" thickBot="1" x14ac:dyDescent="0.25">
      <c r="B7110" s="879" t="s">
        <v>28</v>
      </c>
      <c r="C7110" s="964">
        <f>C1764+C1789+C1814+C1839+C1864+C1889+C1914+C1939+C1964+C1989+C2014+C2039+C2064+C2089+C2114</f>
        <v>131778</v>
      </c>
      <c r="D7110" s="977">
        <f>D1764+D1789+D1814+D1839+D1864+D1889+D1914+D1939+D1964+D1989+D2014+D2039+D2064+D2089+D2114+D731</f>
        <v>361853</v>
      </c>
      <c r="E7110" s="977">
        <f>E1764+E1789+E1814+E1839+E1864+E1889+E1914+E1939+E1964+E1989+E2014+E2039+E2064+E2089+E2114+E731</f>
        <v>467120</v>
      </c>
      <c r="F7110" s="977">
        <f>F1764+F1789+F1814+F1839+F1864+F1889+F1914+F1939+F1964+F1989+F2014+F2039+F2064+F2089+F2114+F731</f>
        <v>359700</v>
      </c>
    </row>
    <row r="7111" spans="2:6" ht="21" customHeight="1" thickBot="1" x14ac:dyDescent="0.25">
      <c r="B7111" s="879" t="s">
        <v>48</v>
      </c>
      <c r="C7111" s="964">
        <f>C6218+C6244</f>
        <v>70000</v>
      </c>
      <c r="D7111" s="977">
        <f>D6218+D6244+D757</f>
        <v>278605</v>
      </c>
      <c r="E7111" s="977">
        <f>E6218+E6244</f>
        <v>10000</v>
      </c>
      <c r="F7111" s="977">
        <f>F6218+F6244</f>
        <v>50000</v>
      </c>
    </row>
    <row r="7112" spans="2:6" ht="21" customHeight="1" thickBot="1" x14ac:dyDescent="0.25">
      <c r="B7112" s="879" t="s">
        <v>42</v>
      </c>
      <c r="C7112" s="964">
        <v>0</v>
      </c>
      <c r="D7112" s="964">
        <v>0</v>
      </c>
      <c r="E7112" s="964">
        <v>0</v>
      </c>
      <c r="F7112" s="964">
        <v>0</v>
      </c>
    </row>
    <row r="7113" spans="2:6" ht="19.5" customHeight="1" thickBot="1" x14ac:dyDescent="0.25">
      <c r="B7113" s="879" t="s">
        <v>43</v>
      </c>
      <c r="C7113" s="964">
        <v>0</v>
      </c>
      <c r="D7113" s="964">
        <v>0</v>
      </c>
      <c r="E7113" s="964">
        <v>0</v>
      </c>
      <c r="F7113" s="964">
        <v>0</v>
      </c>
    </row>
    <row r="7114" spans="2:6" ht="22.5" customHeight="1" thickBot="1" x14ac:dyDescent="0.25">
      <c r="B7114" s="905" t="s">
        <v>49</v>
      </c>
      <c r="C7114" s="977">
        <f>SUM(C7115:C7118)</f>
        <v>20556454</v>
      </c>
      <c r="D7114" s="977">
        <f>SUM(D7115:D7118)</f>
        <v>24598672.850000001</v>
      </c>
      <c r="E7114" s="977">
        <f>SUM(E7115:E7118)</f>
        <v>25904426</v>
      </c>
      <c r="F7114" s="977">
        <f>SUM(F7115:F7118)</f>
        <v>26044846</v>
      </c>
    </row>
    <row r="7115" spans="2:6" ht="24.75" customHeight="1" thickBot="1" x14ac:dyDescent="0.25">
      <c r="B7115" s="879" t="s">
        <v>28</v>
      </c>
      <c r="C7115" s="964">
        <f>C790+C815+C841+C866+C891+C916+C941+C966+C991+C1017+C1042+C1067+C1092+C1117+C1143+C1168+C1193+C1218+C1243+C1268+C1293+C1318+C1343+C1368+C1393+C1418+C1443+C1468+C1493+C1518+C1544+C1569+C1594+C1619+C1644+C1669+C1694+C1719+C1744+C1769+C1794+C2145+C2171+C2196+C2221+C2246+C2271+C2296+C2321+C2346+C2371+C2396+C2421+C2446+C2471+C2496+C2521+C2546+C2571+C2596+C2621+C2646+C2671+C2696+C2721+C2746+C2771+C2796+C2821+C2846+C2871+C2896+C2921+C2946+C2971+C2996+C3021+C3046+C3071+C3096+C3122+C3147+C3172+C3198+C3223+C3248+C3274+C3300+C3325+C3350+C3375+C3400+C3425+C3450+C3475+C3500+C3525+C3551+C3576+C3601+C3626+C3651+C3676+C3701+C3726+C3751+C3776+C536+C561+C586+C611+C636++C661+C686</f>
        <v>11679322</v>
      </c>
      <c r="D7115" s="977">
        <f>D790+D815+D841+D866+D891+D916+D941+D966+D991+D1017+D1042+D1067+D1092+D1117+D1143+D1168+D1193+D1218+D1243+D1268+D1293+D1318+D1343+D1368+D1393+D1418+D1443+D1468+D1493+D1518+D1544+D1569+D1594+D1619+D1644+D1669+D1694+D1719+D1744+D1769+D1794+D2145+D2171+D2196+D2221+D2246+D2271+D2296+D2321+D2346+D2371+D2396+D2421+D2446+D2471+D2496+D2521+D2546+D2571+D2596+D2621+D2646+D2671+D2696+D2721+D2746+D2771+D2796+D2821+D2846+D2871+D2896+D2921+D2946+D711+D686+D661+D636+D611+D586+D561+D536+D2971+D2996+D3021+D3046+D3071+D3096+D3122+D3147+D3172+D3198+D3223+D3248+D3274+D3300+D3325+D3350+D3375+D3400+D3425+D3450+D3475+D3500+D3525+D3551+D3576+D3601+D3626+D3651+D3676+D3701+D3726+D3751+D3776</f>
        <v>13565146</v>
      </c>
      <c r="E7115" s="977">
        <f>E790+E815+E841+E866+E891+E916+E941+E966+E991+E1017+E1042+E1067+E1092+E1117+E1143+E1168+E1193+E1218+E1243+E1268+E1293+E1318+E1343+E1368+E1393+E1418+E1443+E1468+E1493+E1518+E1544+E1569+E1594+E1619+E1644+E1669+E1694+E1719+E1744+E1769+E1794+E2145+E2171+E2196+E2221+E2246+E2271+E2296+E2321+E2346+E2371+E2396+E2421+E2446+E2471+E2496+E2521+E2546+E2571+E2596+E2621+E2646+E2671+E2696+E2721+E2746+E2771+E2796+E2821+E2846+E2871+E2896+E2921+E2946+E711+E686+E661+E636+E611+E586+E561+E536+E2971+E2996+E3021+E3046+E3071+E3096+E3122+E3147+E3172+E3198+E3223+E3248+E3274+E3300+E3325+E3350+E3375+E3400+E3425+E3450+E3475+E3500+E3525+E3551+E3576+E3601+E3626+E3651+E3676+E3701+E3726+E3751+E3776</f>
        <v>14302794</v>
      </c>
      <c r="F7115" s="977">
        <f>F790+F815+F841+F866+F891+F916+F941+F966+F991+F1017+F1042+F1067+F1092+F1117+F1143+F1168+F1193+F1218+F1243+F1268+F1293+F1318+F1343+F1368+F1393+F1418+F1443+F1468+F1493+F1518+F1544+F1569+F1594+F1619+F1644+F1669+F1694+F1719+F1744+F1769+F1794+F2145+F2171+F2196+F2221+F2246+F2271+F2296+F2321+F2346+F2371+F2396+F2421+F2446+F2471+F2496+F2521+F2546+F2571+F2596+F2621+F2646+F2671+F2696+F2721+F2746+F2771+F2796+F2821+F2846+F2871+F2896+F2921+F2946+F711+F686+F661+F636+F611+F586+F561+F536+F2971+F2996+F3021+F3046+F3071+F3096+F3122+F3147+F3172+F3198+F3223+F3248+F3274+F3300+F3325+F3350+F3375+F3400+F3425+F3450+F3475+F3500+F3525+F3551+F3576+F3601+F3626+F3651+F3676+F3701+F3726+F3751+F3776</f>
        <v>15743214</v>
      </c>
    </row>
    <row r="7116" spans="2:6" ht="24" customHeight="1" thickBot="1" x14ac:dyDescent="0.25">
      <c r="B7116" s="879" t="s">
        <v>48</v>
      </c>
      <c r="C7116" s="964">
        <f>C3805+C3831+C3857+C3883+C3909+C3935+C3961+C3987+C4013+C4039+C4065+C4091+C4117+C4143+C4169+C4195+C4221+C4247+C4273+C4299+C4325+C4351+C4377+C4403+C4429+C4455+C4481+C4507+C4533+C4559+C4585+C4611+C4637+C4663+C4689+C4715+C4741+C4767+C4793+C4819+C4871+C5183+C5209+C5235+C5261+C5287+C5313+C5339+C5365+C5391+C5417+C5443+C5469+C5495+C5521+C5547+C5573+C5599+C5625+C5651+C5677+C5703+C5729+C5755+C5781+C5807+C5833+C5859+C5885+C5911+C5937+C5963+C5989+C6015+C6041+C6067+C6093+C6119+C6145+C6223+C6249+C6301+C6327+C6353+C6379+C6405+C6431+C6457</f>
        <v>6238132</v>
      </c>
      <c r="D7116" s="977">
        <f>D3805+D3883+D3961+D4039+D4117+D4195+D4273+D4351+D4481+D4533+D4611+D4663+D4715+D4767+D4819+D4897+D4975+D5027+D5079+D5131+D5183+D5287+D5365+D5443+D5495+D5547+D5677+D5729+D5781+D5833+D5911+D5963+D6015+D6067+D6119+D6171+D6483+D6535+D6587+D6639+D6691+D6743+D6795+D6847+D6899+D6951+D7003+D7055</f>
        <v>8029527</v>
      </c>
      <c r="E7116" s="977">
        <f>E3805+E3883+E3961+E4039+E4117+E4195+E4273+E4351+E4481+E4533+E4611+E4663+E4715+E4767+E4819+E4897+E4975+E5027+E5079+E5131+E5183+E5287+E5365+E5443+E5495+E5547+E5677+E5729+E5781+E5833+E5911+E5963+E6015+E6067+E6119+E6171+E6483+E6535+E6587+E6639+E6691+E6743+E6795+E6847+E6899+E6951+E7003+E7055+E762</f>
        <v>8698132</v>
      </c>
      <c r="F7116" s="977">
        <f>F3805+F3883+F3961+F4039+F4117+F4195+F4273+F4351+F4481+F4533+F4611+F4663+F4715+F4767+F4819+F4897+F4975+F5027+F5079+F5131+F5183+F5287+F5365+F5443+F5495+F5547+F5677+F5729+F5781+F5833+F5911+F5963+F6015+F6067+F6119+F6171+F6483+F6535+F6587+F6639+F6691+F6743+F6795+F6847+F6899+F6951+F7003+F7055+F762</f>
        <v>7958132</v>
      </c>
    </row>
    <row r="7117" spans="2:6" ht="33" customHeight="1" thickBot="1" x14ac:dyDescent="0.25">
      <c r="B7117" s="879" t="s">
        <v>42</v>
      </c>
      <c r="C7117" s="964">
        <f>C3806+C3832+C3858+C3884+C3910+C3936+C3962+C3988+C4014+C4040+C4066+C4092+C4118+C4144+C4170+C4196+C4222+C4248+C4274+C4300+C4326+C4352+C4378+C4404+C4430+C4456+C4482+C4508+C4534+C4560+C4586+C4612+C4638+C4664+C4690+C4716+C4742+C4768+C4794+C4820+C4872+C5184+C5210+C5236+C5262+C5288+C5314+C5340+C5366+C5392+C5418+C5444+C5470+C5496+C5522+C5548+C5574+C5600+C5626+C5652+C5678+C5704+C5730+C5756+C5782+C5808+C5834+C5860+C5886+C5912+C5938+C5964+C5990+C6016+C6042+C6068+C6094+C6120+C6146+C6224+C6250+C6302+C6328+C6354+C6380+C6406+C6432+C6458+7600</f>
        <v>832600</v>
      </c>
      <c r="D7117" s="977">
        <f>D3832+D3910+D3988+D4066+D4144+D4222+D4300+D4378+D4560+D4846+D4924+D5236+D5574+D5860+D6094+D763</f>
        <v>1002000</v>
      </c>
      <c r="E7117" s="977">
        <f>E3832+E3910+E3988+E4066+E4144+E4222+E4300+E4378+E4560+E4846+E4923+E5236+E5574+E5860+E6094+E763</f>
        <v>1101500</v>
      </c>
      <c r="F7117" s="977">
        <f>F3832+F3910+F3988+F4066+F4144+F4222+F4300+F4378+F4560+F4846+F4923+F5236+F5574+F5860+F6094+F763</f>
        <v>741500</v>
      </c>
    </row>
    <row r="7118" spans="2:6" ht="31.5" customHeight="1" thickBot="1" x14ac:dyDescent="0.25">
      <c r="B7118" s="879" t="s">
        <v>43</v>
      </c>
      <c r="C7118" s="964">
        <f>C3807+C3833+C3859+C3885+C3911+C3937+C3963+C3989+C4015+C4041+C4067+C4093+C4119+C4145+C4171+C4197+C4223+C4249+C4275+C4301+C4327+C4353+C4379+C4405+C4431+C4457+C4483+C4509+C4535+C4561+C4587+C4613+C4639+C4665+C4691+C4717+C4743+C4769+C4795+C4821+C4873+C5185+C5211+C5237+C5263+C5289+C5315+C5341+C5367+C5393+C5419+C5445+C5471+C5497+C5523+C5549+C5575+C5601+C5627+C5653+C5679+C5705+C5731+C5757+C5783+C5809+C5835+C5861+C5887+C5913+C5939+C5965+C5991+C6017+C6043+C6069+C6095+C6121+C6147+C6225+C6251+C6303+C6329+C6355+C6381+C6407+C6433+C6459+1400</f>
        <v>1806400</v>
      </c>
      <c r="D7118" s="977">
        <f>D3859+D3937+D4015+D4093+D4171+D4249+D4327+D4405+D4457+D4509+D4587+D4639+D4691+D4743+D4795+D4873+D4951+D5003+D5055+D5107+D5159+D5211+D5263+D5315+D5341+D5393+D5419+D5471+D5523+D5627+D5653+D5705+D5757+D5809+D5887+D5939+D5991+D6043+D6147+D6199+D6277++D6303+D6355+D6407+D6433+D6459+D6511+D6563+D6615+D6667+D6719+D6771+D6823+D6875+D6927+D6979+D7031+D7083+D764</f>
        <v>2001999.85</v>
      </c>
      <c r="E7118" s="977">
        <f>E3859+E3937+E4015+E4093+E4171+E4249+E4327+E4405+E4457+E4509+E4587+E4639+E4691+E4743+E4795+E4873+E4951+E5003+E5055+E5107+E5159+E5211+E5263+E5315+E5341+E5393+E5419+E5471+E5523+E5627+E5653+E5705+E5757+E5809+E5887+E5939+E5991+E6043+E6147+E6199+E6277++E6303+E6355+E6407+E6433+E6459+E6511+E6563+E6615+E6667+E6719+E6771+E6823+E6875+E6927+E6979+E7031+E7083+E764</f>
        <v>1802000</v>
      </c>
      <c r="F7118" s="977">
        <f>F3859+F3937+F4015+F4093+F4171+F4249+F4327+F4405+F4457+F4509+F4587+F4639+F4691+F4743+F4795+F4873+F4951+F5003+F5055+F5107+F5159+F5211+F5263+F5315+F5341+F5393+F5419+F5471+F5523+F5627+F5653+F5705+F5757+F5809+F5887+F5939+F5991+F6043+F6147+F6199+F6277++F6303+F6355+F6407+F6433+F6459+F6511+F6563+F6615+F6667+F6719+F6771+F6823+F6875+F6927+F6979+F7031+F7083+F764</f>
        <v>1602000</v>
      </c>
    </row>
    <row r="7119" spans="2:6" ht="24" customHeight="1" thickBot="1" x14ac:dyDescent="0.25">
      <c r="B7119" s="862" t="s">
        <v>27</v>
      </c>
      <c r="C7119" s="857">
        <f>IF(C7087-C7086=0,0,"Error")</f>
        <v>0</v>
      </c>
      <c r="D7119" s="978">
        <f>IF(D7087-D7086=0,0,"Error")</f>
        <v>0</v>
      </c>
      <c r="E7119" s="978">
        <f>IF(E7087-E7086=0,0,"Error")</f>
        <v>0</v>
      </c>
      <c r="F7119" s="978">
        <f>IF(F7087-F7086=0,0,"Error")</f>
        <v>0</v>
      </c>
    </row>
    <row r="7120" spans="2:6" ht="23.25" customHeight="1" x14ac:dyDescent="0.2"/>
    <row r="7122" spans="4:12" x14ac:dyDescent="0.2">
      <c r="D7122" s="979"/>
    </row>
    <row r="7124" spans="4:12" x14ac:dyDescent="0.2">
      <c r="D7124" s="979"/>
    </row>
    <row r="7126" spans="4:12" x14ac:dyDescent="0.2">
      <c r="D7126" s="979"/>
    </row>
    <row r="7127" spans="4:12" s="820" customFormat="1" x14ac:dyDescent="0.2">
      <c r="D7127" s="979"/>
      <c r="H7127" s="870"/>
      <c r="I7127" s="870"/>
      <c r="J7127" s="870"/>
      <c r="K7127" s="870"/>
      <c r="L7127" s="870"/>
    </row>
  </sheetData>
  <mergeCells count="1568">
    <mergeCell ref="B1:F1"/>
    <mergeCell ref="B7071:F7071"/>
    <mergeCell ref="C7036:F7036"/>
    <mergeCell ref="B7045:F7045"/>
    <mergeCell ref="C7059:F7059"/>
    <mergeCell ref="C7060:F7060"/>
    <mergeCell ref="C7061:F7061"/>
    <mergeCell ref="C7062:F7062"/>
    <mergeCell ref="C7009:F7009"/>
    <mergeCell ref="C7010:F7010"/>
    <mergeCell ref="B7019:F7019"/>
    <mergeCell ref="C7033:F7033"/>
    <mergeCell ref="C7034:F7034"/>
    <mergeCell ref="C7035:F7035"/>
    <mergeCell ref="C6982:F6982"/>
    <mergeCell ref="C6983:F6983"/>
    <mergeCell ref="C6984:F6984"/>
    <mergeCell ref="B6993:F6993"/>
    <mergeCell ref="C7007:F7007"/>
    <mergeCell ref="C7008:F7008"/>
    <mergeCell ref="C6955:F6955"/>
    <mergeCell ref="C6956:F6956"/>
    <mergeCell ref="C6957:F6957"/>
    <mergeCell ref="C6958:F6958"/>
    <mergeCell ref="B6967:F6967"/>
    <mergeCell ref="C6981:F6981"/>
    <mergeCell ref="B6915:F6915"/>
    <mergeCell ref="C6929:F6929"/>
    <mergeCell ref="C6930:F6930"/>
    <mergeCell ref="C6931:F6931"/>
    <mergeCell ref="C6932:F6932"/>
    <mergeCell ref="B6941:F6941"/>
    <mergeCell ref="C6880:F6880"/>
    <mergeCell ref="B6889:F6889"/>
    <mergeCell ref="C6903:F6903"/>
    <mergeCell ref="C6904:F6904"/>
    <mergeCell ref="C6905:F6905"/>
    <mergeCell ref="C6906:F6906"/>
    <mergeCell ref="C6853:F6853"/>
    <mergeCell ref="C6854:F6854"/>
    <mergeCell ref="B6863:F6863"/>
    <mergeCell ref="C6877:F6877"/>
    <mergeCell ref="C6878:F6878"/>
    <mergeCell ref="C6879:F6879"/>
    <mergeCell ref="C6826:F6826"/>
    <mergeCell ref="C6827:F6827"/>
    <mergeCell ref="C6828:F6828"/>
    <mergeCell ref="B6837:F6837"/>
    <mergeCell ref="C6851:F6851"/>
    <mergeCell ref="C6852:F6852"/>
    <mergeCell ref="C6799:F6799"/>
    <mergeCell ref="C6800:F6800"/>
    <mergeCell ref="C6801:F6801"/>
    <mergeCell ref="C6802:F6802"/>
    <mergeCell ref="B6811:F6811"/>
    <mergeCell ref="C6825:F6825"/>
    <mergeCell ref="B6759:F6759"/>
    <mergeCell ref="C6773:F6773"/>
    <mergeCell ref="C6774:F6774"/>
    <mergeCell ref="C6775:F6775"/>
    <mergeCell ref="C6776:F6776"/>
    <mergeCell ref="B6785:F6785"/>
    <mergeCell ref="C6724:F6724"/>
    <mergeCell ref="B6733:F6733"/>
    <mergeCell ref="C6747:F6747"/>
    <mergeCell ref="C6748:F6748"/>
    <mergeCell ref="C6749:F6749"/>
    <mergeCell ref="C6750:F6750"/>
    <mergeCell ref="C6697:F6697"/>
    <mergeCell ref="C6698:F6698"/>
    <mergeCell ref="B6707:F6707"/>
    <mergeCell ref="C6721:F6721"/>
    <mergeCell ref="C6722:F6722"/>
    <mergeCell ref="C6723:F6723"/>
    <mergeCell ref="C6670:F6670"/>
    <mergeCell ref="C6671:F6671"/>
    <mergeCell ref="C6672:F6672"/>
    <mergeCell ref="B6681:F6681"/>
    <mergeCell ref="C6695:F6695"/>
    <mergeCell ref="C6696:F6696"/>
    <mergeCell ref="C6643:F6643"/>
    <mergeCell ref="C6644:F6644"/>
    <mergeCell ref="C6645:F6645"/>
    <mergeCell ref="C6646:F6646"/>
    <mergeCell ref="B6655:F6655"/>
    <mergeCell ref="C6669:F6669"/>
    <mergeCell ref="B6603:F6603"/>
    <mergeCell ref="C6617:F6617"/>
    <mergeCell ref="C6618:F6618"/>
    <mergeCell ref="C6619:F6619"/>
    <mergeCell ref="C6620:F6620"/>
    <mergeCell ref="B6629:F6629"/>
    <mergeCell ref="C6568:F6568"/>
    <mergeCell ref="B6577:F6577"/>
    <mergeCell ref="C6591:F6591"/>
    <mergeCell ref="C6592:F6592"/>
    <mergeCell ref="C6593:F6593"/>
    <mergeCell ref="C6594:F6594"/>
    <mergeCell ref="C6541:F6541"/>
    <mergeCell ref="C6542:F6542"/>
    <mergeCell ref="B6551:F6551"/>
    <mergeCell ref="C6565:F6565"/>
    <mergeCell ref="C6566:F6566"/>
    <mergeCell ref="C6567:F6567"/>
    <mergeCell ref="C6514:F6514"/>
    <mergeCell ref="C6515:F6515"/>
    <mergeCell ref="C6516:F6516"/>
    <mergeCell ref="B6525:F6525"/>
    <mergeCell ref="C6539:F6539"/>
    <mergeCell ref="C6540:F6540"/>
    <mergeCell ref="C6487:F6487"/>
    <mergeCell ref="C6488:F6488"/>
    <mergeCell ref="C6489:F6489"/>
    <mergeCell ref="C6490:F6490"/>
    <mergeCell ref="B6499:F6499"/>
    <mergeCell ref="C6513:F6513"/>
    <mergeCell ref="B6447:F6447"/>
    <mergeCell ref="C6461:F6461"/>
    <mergeCell ref="C6462:F6462"/>
    <mergeCell ref="C6463:F6463"/>
    <mergeCell ref="C6464:F6464"/>
    <mergeCell ref="B6473:F6473"/>
    <mergeCell ref="C6412:F6412"/>
    <mergeCell ref="B6421:F6421"/>
    <mergeCell ref="C6435:F6435"/>
    <mergeCell ref="C6436:F6436"/>
    <mergeCell ref="C6437:F6437"/>
    <mergeCell ref="C6438:F6438"/>
    <mergeCell ref="C6385:F6385"/>
    <mergeCell ref="C6386:F6386"/>
    <mergeCell ref="B6395:F6395"/>
    <mergeCell ref="C6409:F6409"/>
    <mergeCell ref="C6410:F6410"/>
    <mergeCell ref="C6411:F6411"/>
    <mergeCell ref="C6358:F6358"/>
    <mergeCell ref="C6359:F6359"/>
    <mergeCell ref="C6360:F6360"/>
    <mergeCell ref="B6369:F6369"/>
    <mergeCell ref="C6383:F6383"/>
    <mergeCell ref="C6384:F6384"/>
    <mergeCell ref="C6331:F6331"/>
    <mergeCell ref="C6332:F6332"/>
    <mergeCell ref="C6333:F6333"/>
    <mergeCell ref="C6334:F6334"/>
    <mergeCell ref="B6343:F6343"/>
    <mergeCell ref="C6357:F6357"/>
    <mergeCell ref="B6291:F6291"/>
    <mergeCell ref="C6305:F6305"/>
    <mergeCell ref="C6306:F6306"/>
    <mergeCell ref="C6307:F6307"/>
    <mergeCell ref="C6308:F6308"/>
    <mergeCell ref="B6317:F6317"/>
    <mergeCell ref="C6256:F6256"/>
    <mergeCell ref="B6265:F6265"/>
    <mergeCell ref="C6279:F6279"/>
    <mergeCell ref="C6280:F6280"/>
    <mergeCell ref="C6281:F6281"/>
    <mergeCell ref="C6282:F6282"/>
    <mergeCell ref="C6229:F6229"/>
    <mergeCell ref="C6230:F6230"/>
    <mergeCell ref="B6239:F6239"/>
    <mergeCell ref="C6253:F6253"/>
    <mergeCell ref="C6254:F6254"/>
    <mergeCell ref="C6255:F6255"/>
    <mergeCell ref="C6202:F6202"/>
    <mergeCell ref="C6203:F6203"/>
    <mergeCell ref="C6204:F6204"/>
    <mergeCell ref="B6213:F6213"/>
    <mergeCell ref="C6227:F6227"/>
    <mergeCell ref="C6228:F6228"/>
    <mergeCell ref="C6175:F6175"/>
    <mergeCell ref="C6176:F6176"/>
    <mergeCell ref="C6177:F6177"/>
    <mergeCell ref="C6178:F6178"/>
    <mergeCell ref="B6187:F6187"/>
    <mergeCell ref="C6201:F6201"/>
    <mergeCell ref="B6135:F6135"/>
    <mergeCell ref="C6149:F6149"/>
    <mergeCell ref="C6150:F6150"/>
    <mergeCell ref="C6151:F6151"/>
    <mergeCell ref="C6152:F6152"/>
    <mergeCell ref="B6161:F6161"/>
    <mergeCell ref="C6100:F6100"/>
    <mergeCell ref="B6109:F6109"/>
    <mergeCell ref="C6123:F6123"/>
    <mergeCell ref="C6124:F6124"/>
    <mergeCell ref="C6125:F6125"/>
    <mergeCell ref="C6126:F6126"/>
    <mergeCell ref="B6075:B6076"/>
    <mergeCell ref="B6083:F6083"/>
    <mergeCell ref="B6084:B6085"/>
    <mergeCell ref="C6097:F6097"/>
    <mergeCell ref="C6098:F6098"/>
    <mergeCell ref="C6099:F6099"/>
    <mergeCell ref="B6057:F6057"/>
    <mergeCell ref="B6058:B6059"/>
    <mergeCell ref="C6071:F6071"/>
    <mergeCell ref="C6072:F6072"/>
    <mergeCell ref="C6073:F6073"/>
    <mergeCell ref="C6074:F6074"/>
    <mergeCell ref="B6032:B6033"/>
    <mergeCell ref="C6045:F6045"/>
    <mergeCell ref="C6046:F6046"/>
    <mergeCell ref="C6047:F6047"/>
    <mergeCell ref="C6048:F6048"/>
    <mergeCell ref="B6049:B6050"/>
    <mergeCell ref="C6019:F6019"/>
    <mergeCell ref="C6020:F6020"/>
    <mergeCell ref="C6021:F6021"/>
    <mergeCell ref="C6022:F6022"/>
    <mergeCell ref="B6023:B6024"/>
    <mergeCell ref="B6031:F6031"/>
    <mergeCell ref="C5994:F5994"/>
    <mergeCell ref="C5995:F5995"/>
    <mergeCell ref="C5996:F5996"/>
    <mergeCell ref="B5997:B5998"/>
    <mergeCell ref="B6005:F6005"/>
    <mergeCell ref="B6006:B6007"/>
    <mergeCell ref="C5969:F5969"/>
    <mergeCell ref="C5970:F5970"/>
    <mergeCell ref="B5971:B5972"/>
    <mergeCell ref="B5979:F5979"/>
    <mergeCell ref="B5980:B5981"/>
    <mergeCell ref="C5993:F5993"/>
    <mergeCell ref="C5944:F5944"/>
    <mergeCell ref="B5945:B5946"/>
    <mergeCell ref="B5953:F5953"/>
    <mergeCell ref="B5954:B5955"/>
    <mergeCell ref="C5967:F5967"/>
    <mergeCell ref="C5968:F5968"/>
    <mergeCell ref="C5917:F5917"/>
    <mergeCell ref="C5918:F5918"/>
    <mergeCell ref="B5927:F5927"/>
    <mergeCell ref="C5941:F5941"/>
    <mergeCell ref="C5942:F5942"/>
    <mergeCell ref="C5943:F5943"/>
    <mergeCell ref="C5892:F5892"/>
    <mergeCell ref="B5893:B5894"/>
    <mergeCell ref="B5901:F5901"/>
    <mergeCell ref="B5902:B5903"/>
    <mergeCell ref="C5915:F5915"/>
    <mergeCell ref="C5916:F5916"/>
    <mergeCell ref="B5867:B5868"/>
    <mergeCell ref="B5875:F5875"/>
    <mergeCell ref="B5876:B5877"/>
    <mergeCell ref="C5889:F5889"/>
    <mergeCell ref="C5890:F5890"/>
    <mergeCell ref="C5891:F5891"/>
    <mergeCell ref="B5849:F5849"/>
    <mergeCell ref="B5850:B5851"/>
    <mergeCell ref="C5863:F5863"/>
    <mergeCell ref="C5864:F5864"/>
    <mergeCell ref="C5865:F5865"/>
    <mergeCell ref="C5866:F5866"/>
    <mergeCell ref="B5824:B5825"/>
    <mergeCell ref="C5837:F5837"/>
    <mergeCell ref="C5838:F5838"/>
    <mergeCell ref="C5839:F5839"/>
    <mergeCell ref="C5840:F5840"/>
    <mergeCell ref="B5841:B5842"/>
    <mergeCell ref="C5811:F5811"/>
    <mergeCell ref="C5812:F5812"/>
    <mergeCell ref="C5813:F5813"/>
    <mergeCell ref="C5814:F5814"/>
    <mergeCell ref="B5815:B5816"/>
    <mergeCell ref="B5823:F5823"/>
    <mergeCell ref="C5786:F5786"/>
    <mergeCell ref="C5787:F5787"/>
    <mergeCell ref="C5788:F5788"/>
    <mergeCell ref="B5789:B5790"/>
    <mergeCell ref="B5797:F5797"/>
    <mergeCell ref="B5798:B5799"/>
    <mergeCell ref="C5761:F5761"/>
    <mergeCell ref="C5762:F5762"/>
    <mergeCell ref="B5763:B5764"/>
    <mergeCell ref="B5771:F5771"/>
    <mergeCell ref="B5772:B5773"/>
    <mergeCell ref="C5785:F5785"/>
    <mergeCell ref="C5736:F5736"/>
    <mergeCell ref="B5737:B5738"/>
    <mergeCell ref="B5745:F5745"/>
    <mergeCell ref="B5746:B5747"/>
    <mergeCell ref="C5759:F5759"/>
    <mergeCell ref="C5760:F5760"/>
    <mergeCell ref="B5711:B5712"/>
    <mergeCell ref="B5719:F5719"/>
    <mergeCell ref="B5720:B5721"/>
    <mergeCell ref="C5733:F5733"/>
    <mergeCell ref="C5734:F5734"/>
    <mergeCell ref="C5735:F5735"/>
    <mergeCell ref="B5693:F5693"/>
    <mergeCell ref="B5694:B5695"/>
    <mergeCell ref="C5707:F5707"/>
    <mergeCell ref="C5708:F5708"/>
    <mergeCell ref="C5709:F5709"/>
    <mergeCell ref="C5710:F5710"/>
    <mergeCell ref="B5668:B5669"/>
    <mergeCell ref="C5681:F5681"/>
    <mergeCell ref="C5682:F5682"/>
    <mergeCell ref="C5683:F5683"/>
    <mergeCell ref="C5684:F5684"/>
    <mergeCell ref="B5685:B5686"/>
    <mergeCell ref="C5655:F5655"/>
    <mergeCell ref="C5656:F5656"/>
    <mergeCell ref="C5657:F5657"/>
    <mergeCell ref="C5658:F5658"/>
    <mergeCell ref="B5659:B5660"/>
    <mergeCell ref="B5667:F5667"/>
    <mergeCell ref="C5630:F5630"/>
    <mergeCell ref="C5631:F5631"/>
    <mergeCell ref="C5632:F5632"/>
    <mergeCell ref="B5633:B5634"/>
    <mergeCell ref="B5641:F5641"/>
    <mergeCell ref="B5642:B5643"/>
    <mergeCell ref="C5605:F5605"/>
    <mergeCell ref="C5606:F5606"/>
    <mergeCell ref="B5607:B5608"/>
    <mergeCell ref="B5615:F5615"/>
    <mergeCell ref="B5616:B5617"/>
    <mergeCell ref="C5629:F5629"/>
    <mergeCell ref="C5580:F5580"/>
    <mergeCell ref="B5581:B5582"/>
    <mergeCell ref="B5589:F5589"/>
    <mergeCell ref="B5590:B5591"/>
    <mergeCell ref="C5603:F5603"/>
    <mergeCell ref="C5604:F5604"/>
    <mergeCell ref="B5555:B5556"/>
    <mergeCell ref="B5563:F5563"/>
    <mergeCell ref="B5564:B5565"/>
    <mergeCell ref="C5577:F5577"/>
    <mergeCell ref="C5578:F5578"/>
    <mergeCell ref="C5579:F5579"/>
    <mergeCell ref="B5537:F5537"/>
    <mergeCell ref="B5538:B5539"/>
    <mergeCell ref="C5551:F5551"/>
    <mergeCell ref="C5552:F5552"/>
    <mergeCell ref="C5553:F5553"/>
    <mergeCell ref="C5554:F5554"/>
    <mergeCell ref="B5512:B5513"/>
    <mergeCell ref="C5525:F5525"/>
    <mergeCell ref="C5526:F5526"/>
    <mergeCell ref="C5527:F5527"/>
    <mergeCell ref="C5528:F5528"/>
    <mergeCell ref="B5529:B5530"/>
    <mergeCell ref="C5499:F5499"/>
    <mergeCell ref="C5500:F5500"/>
    <mergeCell ref="C5501:F5501"/>
    <mergeCell ref="C5502:F5502"/>
    <mergeCell ref="B5503:B5504"/>
    <mergeCell ref="B5511:F5511"/>
    <mergeCell ref="C5474:F5474"/>
    <mergeCell ref="C5475:F5475"/>
    <mergeCell ref="C5476:F5476"/>
    <mergeCell ref="B5477:B5478"/>
    <mergeCell ref="B5485:F5485"/>
    <mergeCell ref="B5486:B5487"/>
    <mergeCell ref="C5449:F5449"/>
    <mergeCell ref="C5450:F5450"/>
    <mergeCell ref="B5451:B5452"/>
    <mergeCell ref="B5459:F5459"/>
    <mergeCell ref="B5460:B5461"/>
    <mergeCell ref="C5473:F5473"/>
    <mergeCell ref="C5424:F5424"/>
    <mergeCell ref="B5425:B5426"/>
    <mergeCell ref="B5433:F5433"/>
    <mergeCell ref="B5434:B5435"/>
    <mergeCell ref="C5447:F5447"/>
    <mergeCell ref="C5448:F5448"/>
    <mergeCell ref="B5399:B5400"/>
    <mergeCell ref="B5407:F5407"/>
    <mergeCell ref="B5408:B5409"/>
    <mergeCell ref="C5421:F5421"/>
    <mergeCell ref="C5422:F5422"/>
    <mergeCell ref="C5423:F5423"/>
    <mergeCell ref="B5381:F5381"/>
    <mergeCell ref="B5382:B5383"/>
    <mergeCell ref="C5395:F5395"/>
    <mergeCell ref="C5396:F5396"/>
    <mergeCell ref="C5397:F5397"/>
    <mergeCell ref="C5398:F5398"/>
    <mergeCell ref="B5356:B5357"/>
    <mergeCell ref="C5369:F5369"/>
    <mergeCell ref="C5370:F5370"/>
    <mergeCell ref="C5371:F5371"/>
    <mergeCell ref="C5372:F5372"/>
    <mergeCell ref="B5373:B5374"/>
    <mergeCell ref="C5343:F5343"/>
    <mergeCell ref="C5344:F5344"/>
    <mergeCell ref="C5345:F5345"/>
    <mergeCell ref="C5346:F5346"/>
    <mergeCell ref="B5347:B5348"/>
    <mergeCell ref="B5355:F5355"/>
    <mergeCell ref="C5318:F5318"/>
    <mergeCell ref="C5319:F5319"/>
    <mergeCell ref="C5320:F5320"/>
    <mergeCell ref="B5321:B5322"/>
    <mergeCell ref="B5329:F5329"/>
    <mergeCell ref="B5330:B5331"/>
    <mergeCell ref="C5293:F5293"/>
    <mergeCell ref="C5294:F5294"/>
    <mergeCell ref="B5295:B5296"/>
    <mergeCell ref="B5303:F5303"/>
    <mergeCell ref="B5304:B5305"/>
    <mergeCell ref="C5317:F5317"/>
    <mergeCell ref="C5268:F5268"/>
    <mergeCell ref="B5269:B5270"/>
    <mergeCell ref="B5277:F5277"/>
    <mergeCell ref="B5278:B5279"/>
    <mergeCell ref="C5291:F5291"/>
    <mergeCell ref="C5292:F5292"/>
    <mergeCell ref="B5243:B5244"/>
    <mergeCell ref="B5251:F5251"/>
    <mergeCell ref="B5252:B5253"/>
    <mergeCell ref="C5265:F5265"/>
    <mergeCell ref="C5266:F5266"/>
    <mergeCell ref="C5267:F5267"/>
    <mergeCell ref="B5225:F5225"/>
    <mergeCell ref="B5226:B5227"/>
    <mergeCell ref="C5239:F5239"/>
    <mergeCell ref="C5240:F5240"/>
    <mergeCell ref="C5241:F5241"/>
    <mergeCell ref="C5242:F5242"/>
    <mergeCell ref="B5200:B5201"/>
    <mergeCell ref="C5213:F5213"/>
    <mergeCell ref="C5214:F5214"/>
    <mergeCell ref="C5215:F5215"/>
    <mergeCell ref="C5216:F5216"/>
    <mergeCell ref="B5217:B5218"/>
    <mergeCell ref="C5187:F5187"/>
    <mergeCell ref="C5188:F5188"/>
    <mergeCell ref="C5189:F5189"/>
    <mergeCell ref="C5190:F5190"/>
    <mergeCell ref="B5191:B5192"/>
    <mergeCell ref="B5199:F5199"/>
    <mergeCell ref="C5162:F5162"/>
    <mergeCell ref="C5163:F5163"/>
    <mergeCell ref="C5164:F5164"/>
    <mergeCell ref="B5165:B5166"/>
    <mergeCell ref="B5173:F5173"/>
    <mergeCell ref="B5174:B5175"/>
    <mergeCell ref="C5137:F5137"/>
    <mergeCell ref="C5138:F5138"/>
    <mergeCell ref="B5139:B5140"/>
    <mergeCell ref="B5147:F5147"/>
    <mergeCell ref="B5148:B5149"/>
    <mergeCell ref="C5161:F5161"/>
    <mergeCell ref="C5112:F5112"/>
    <mergeCell ref="B5113:B5114"/>
    <mergeCell ref="B5121:F5121"/>
    <mergeCell ref="B5122:B5123"/>
    <mergeCell ref="C5135:F5135"/>
    <mergeCell ref="C5136:F5136"/>
    <mergeCell ref="B5087:B5088"/>
    <mergeCell ref="B5095:F5095"/>
    <mergeCell ref="B5096:B5097"/>
    <mergeCell ref="C5109:F5109"/>
    <mergeCell ref="C5110:F5110"/>
    <mergeCell ref="C5111:F5111"/>
    <mergeCell ref="B5069:F5069"/>
    <mergeCell ref="B5070:B5071"/>
    <mergeCell ref="C5083:F5083"/>
    <mergeCell ref="C5084:F5084"/>
    <mergeCell ref="C5085:F5085"/>
    <mergeCell ref="C5086:F5086"/>
    <mergeCell ref="B5044:B5045"/>
    <mergeCell ref="C5057:F5057"/>
    <mergeCell ref="C5058:F5058"/>
    <mergeCell ref="C5059:F5059"/>
    <mergeCell ref="C5060:F5060"/>
    <mergeCell ref="B5061:B5062"/>
    <mergeCell ref="C5031:F5031"/>
    <mergeCell ref="C5032:F5032"/>
    <mergeCell ref="C5033:F5033"/>
    <mergeCell ref="C5034:F5034"/>
    <mergeCell ref="B5035:B5036"/>
    <mergeCell ref="B5043:F5043"/>
    <mergeCell ref="C5006:F5006"/>
    <mergeCell ref="C5007:F5007"/>
    <mergeCell ref="C5008:F5008"/>
    <mergeCell ref="B5009:B5010"/>
    <mergeCell ref="B5017:F5017"/>
    <mergeCell ref="B5018:B5019"/>
    <mergeCell ref="C4981:F4981"/>
    <mergeCell ref="C4982:F4982"/>
    <mergeCell ref="B4983:B4984"/>
    <mergeCell ref="B4991:F4991"/>
    <mergeCell ref="B4992:B4993"/>
    <mergeCell ref="C5005:F5005"/>
    <mergeCell ref="C4956:F4956"/>
    <mergeCell ref="B4957:B4958"/>
    <mergeCell ref="B4965:F4965"/>
    <mergeCell ref="B4966:B4967"/>
    <mergeCell ref="C4979:F4979"/>
    <mergeCell ref="C4980:F4980"/>
    <mergeCell ref="B4931:B4932"/>
    <mergeCell ref="B4939:F4939"/>
    <mergeCell ref="B4940:B4941"/>
    <mergeCell ref="C4953:F4953"/>
    <mergeCell ref="C4954:F4954"/>
    <mergeCell ref="C4955:F4955"/>
    <mergeCell ref="B4913:F4913"/>
    <mergeCell ref="B4914:B4915"/>
    <mergeCell ref="C4927:F4927"/>
    <mergeCell ref="C4928:F4928"/>
    <mergeCell ref="C4929:F4929"/>
    <mergeCell ref="C4930:F4930"/>
    <mergeCell ref="B4888:B4889"/>
    <mergeCell ref="C4901:F4901"/>
    <mergeCell ref="C4902:F4902"/>
    <mergeCell ref="C4903:F4903"/>
    <mergeCell ref="C4904:F4904"/>
    <mergeCell ref="B4905:B4906"/>
    <mergeCell ref="C4875:F4875"/>
    <mergeCell ref="C4876:F4876"/>
    <mergeCell ref="C4877:F4877"/>
    <mergeCell ref="C4878:F4878"/>
    <mergeCell ref="B4879:B4880"/>
    <mergeCell ref="B4887:F4887"/>
    <mergeCell ref="C4850:F4850"/>
    <mergeCell ref="C4851:F4851"/>
    <mergeCell ref="C4852:F4852"/>
    <mergeCell ref="B4853:B4854"/>
    <mergeCell ref="B4861:F4861"/>
    <mergeCell ref="B4862:B4863"/>
    <mergeCell ref="C4825:F4825"/>
    <mergeCell ref="C4826:F4826"/>
    <mergeCell ref="B4827:B4828"/>
    <mergeCell ref="B4835:F4835"/>
    <mergeCell ref="B4836:B4837"/>
    <mergeCell ref="C4849:F4849"/>
    <mergeCell ref="C4800:F4800"/>
    <mergeCell ref="B4801:B4802"/>
    <mergeCell ref="B4809:F4809"/>
    <mergeCell ref="B4810:B4811"/>
    <mergeCell ref="C4823:F4823"/>
    <mergeCell ref="C4824:F4824"/>
    <mergeCell ref="B4775:B4776"/>
    <mergeCell ref="B4783:F4783"/>
    <mergeCell ref="B4784:B4785"/>
    <mergeCell ref="C4797:F4797"/>
    <mergeCell ref="C4798:F4798"/>
    <mergeCell ref="C4799:F4799"/>
    <mergeCell ref="B4757:F4757"/>
    <mergeCell ref="B4758:B4759"/>
    <mergeCell ref="C4771:F4771"/>
    <mergeCell ref="C4772:F4772"/>
    <mergeCell ref="C4773:F4773"/>
    <mergeCell ref="C4774:F4774"/>
    <mergeCell ref="B4732:B4733"/>
    <mergeCell ref="C4745:F4745"/>
    <mergeCell ref="C4746:F4746"/>
    <mergeCell ref="C4747:F4747"/>
    <mergeCell ref="C4748:F4748"/>
    <mergeCell ref="B4749:B4750"/>
    <mergeCell ref="C4719:F4719"/>
    <mergeCell ref="C4720:F4720"/>
    <mergeCell ref="C4721:F4721"/>
    <mergeCell ref="C4722:F4722"/>
    <mergeCell ref="B4723:B4724"/>
    <mergeCell ref="B4731:F4731"/>
    <mergeCell ref="C4694:F4694"/>
    <mergeCell ref="C4695:F4695"/>
    <mergeCell ref="C4696:F4696"/>
    <mergeCell ref="B4697:B4698"/>
    <mergeCell ref="B4705:F4705"/>
    <mergeCell ref="B4706:B4707"/>
    <mergeCell ref="C4669:F4669"/>
    <mergeCell ref="C4670:F4670"/>
    <mergeCell ref="B4671:B4672"/>
    <mergeCell ref="B4679:F4679"/>
    <mergeCell ref="B4680:B4681"/>
    <mergeCell ref="C4693:F4693"/>
    <mergeCell ref="C4644:F4644"/>
    <mergeCell ref="B4645:B4646"/>
    <mergeCell ref="B4653:F4653"/>
    <mergeCell ref="B4654:B4655"/>
    <mergeCell ref="C4667:F4667"/>
    <mergeCell ref="C4668:F4668"/>
    <mergeCell ref="B4619:B4620"/>
    <mergeCell ref="B4627:F4627"/>
    <mergeCell ref="B4628:B4629"/>
    <mergeCell ref="C4641:F4641"/>
    <mergeCell ref="C4642:F4642"/>
    <mergeCell ref="C4643:F4643"/>
    <mergeCell ref="B4601:F4601"/>
    <mergeCell ref="B4602:B4603"/>
    <mergeCell ref="C4615:F4615"/>
    <mergeCell ref="C4616:F4616"/>
    <mergeCell ref="C4617:F4617"/>
    <mergeCell ref="C4618:F4618"/>
    <mergeCell ref="B4576:B4577"/>
    <mergeCell ref="C4589:F4589"/>
    <mergeCell ref="C4590:F4590"/>
    <mergeCell ref="C4591:F4591"/>
    <mergeCell ref="C4592:F4592"/>
    <mergeCell ref="B4593:B4594"/>
    <mergeCell ref="C4563:F4563"/>
    <mergeCell ref="C4564:F4564"/>
    <mergeCell ref="C4565:F4565"/>
    <mergeCell ref="C4566:F4566"/>
    <mergeCell ref="B4567:B4568"/>
    <mergeCell ref="B4575:F4575"/>
    <mergeCell ref="C4538:F4538"/>
    <mergeCell ref="C4539:F4539"/>
    <mergeCell ref="C4540:F4540"/>
    <mergeCell ref="B4541:B4542"/>
    <mergeCell ref="B4549:F4549"/>
    <mergeCell ref="B4550:B4551"/>
    <mergeCell ref="C4513:F4513"/>
    <mergeCell ref="C4514:F4514"/>
    <mergeCell ref="B4515:B4516"/>
    <mergeCell ref="B4523:F4523"/>
    <mergeCell ref="B4524:B4525"/>
    <mergeCell ref="C4537:F4537"/>
    <mergeCell ref="C4488:F4488"/>
    <mergeCell ref="B4489:B4490"/>
    <mergeCell ref="B4497:F4497"/>
    <mergeCell ref="B4498:B4499"/>
    <mergeCell ref="C4511:F4511"/>
    <mergeCell ref="C4512:F4512"/>
    <mergeCell ref="B4463:B4464"/>
    <mergeCell ref="B4471:F4471"/>
    <mergeCell ref="B4472:B4473"/>
    <mergeCell ref="C4485:F4485"/>
    <mergeCell ref="C4486:F4486"/>
    <mergeCell ref="C4487:F4487"/>
    <mergeCell ref="B4445:F4445"/>
    <mergeCell ref="B4446:B4447"/>
    <mergeCell ref="C4459:F4459"/>
    <mergeCell ref="C4460:F4460"/>
    <mergeCell ref="C4461:F4461"/>
    <mergeCell ref="C4462:F4462"/>
    <mergeCell ref="B4420:B4421"/>
    <mergeCell ref="C4433:F4433"/>
    <mergeCell ref="C4434:F4434"/>
    <mergeCell ref="C4435:F4435"/>
    <mergeCell ref="C4436:F4436"/>
    <mergeCell ref="B4437:B4438"/>
    <mergeCell ref="C4407:F4407"/>
    <mergeCell ref="C4408:F4408"/>
    <mergeCell ref="C4409:F4409"/>
    <mergeCell ref="C4410:F4410"/>
    <mergeCell ref="B4411:B4412"/>
    <mergeCell ref="B4419:F4419"/>
    <mergeCell ref="C4382:F4382"/>
    <mergeCell ref="C4383:F4383"/>
    <mergeCell ref="C4384:F4384"/>
    <mergeCell ref="B4385:B4386"/>
    <mergeCell ref="B4393:F4393"/>
    <mergeCell ref="B4394:B4395"/>
    <mergeCell ref="C4357:F4357"/>
    <mergeCell ref="C4358:F4358"/>
    <mergeCell ref="B4359:B4360"/>
    <mergeCell ref="B4367:F4367"/>
    <mergeCell ref="B4368:B4369"/>
    <mergeCell ref="C4381:F4381"/>
    <mergeCell ref="C4332:F4332"/>
    <mergeCell ref="B4333:B4334"/>
    <mergeCell ref="B4341:F4341"/>
    <mergeCell ref="B4342:B4343"/>
    <mergeCell ref="C4355:F4355"/>
    <mergeCell ref="C4356:F4356"/>
    <mergeCell ref="B4307:B4308"/>
    <mergeCell ref="B4315:F4315"/>
    <mergeCell ref="B4316:B4317"/>
    <mergeCell ref="C4329:F4329"/>
    <mergeCell ref="C4330:F4330"/>
    <mergeCell ref="C4331:F4331"/>
    <mergeCell ref="B4289:F4289"/>
    <mergeCell ref="B4290:B4291"/>
    <mergeCell ref="C4303:F4303"/>
    <mergeCell ref="C4304:F4304"/>
    <mergeCell ref="C4305:F4305"/>
    <mergeCell ref="C4306:F4306"/>
    <mergeCell ref="B4264:B4265"/>
    <mergeCell ref="C4277:F4277"/>
    <mergeCell ref="C4278:F4278"/>
    <mergeCell ref="C4279:F4279"/>
    <mergeCell ref="C4280:F4280"/>
    <mergeCell ref="B4281:B4282"/>
    <mergeCell ref="C4251:F4251"/>
    <mergeCell ref="C4252:F4252"/>
    <mergeCell ref="C4253:F4253"/>
    <mergeCell ref="C4254:F4254"/>
    <mergeCell ref="B4255:B4256"/>
    <mergeCell ref="B4263:F4263"/>
    <mergeCell ref="C4226:F4226"/>
    <mergeCell ref="C4227:F4227"/>
    <mergeCell ref="C4228:F4228"/>
    <mergeCell ref="B4229:B4230"/>
    <mergeCell ref="B4237:F4237"/>
    <mergeCell ref="B4238:B4239"/>
    <mergeCell ref="C4201:F4201"/>
    <mergeCell ref="C4202:F4202"/>
    <mergeCell ref="B4203:B4204"/>
    <mergeCell ref="B4211:F4211"/>
    <mergeCell ref="B4212:B4213"/>
    <mergeCell ref="C4225:F4225"/>
    <mergeCell ref="C4176:F4176"/>
    <mergeCell ref="B4177:B4178"/>
    <mergeCell ref="B4185:F4185"/>
    <mergeCell ref="B4186:B4187"/>
    <mergeCell ref="C4199:F4199"/>
    <mergeCell ref="C4200:F4200"/>
    <mergeCell ref="B4151:B4152"/>
    <mergeCell ref="B4159:F4159"/>
    <mergeCell ref="B4160:B4161"/>
    <mergeCell ref="C4173:F4173"/>
    <mergeCell ref="C4174:F4174"/>
    <mergeCell ref="C4175:F4175"/>
    <mergeCell ref="B4133:F4133"/>
    <mergeCell ref="B4134:B4135"/>
    <mergeCell ref="C4147:F4147"/>
    <mergeCell ref="C4148:F4148"/>
    <mergeCell ref="C4149:F4149"/>
    <mergeCell ref="C4150:F4150"/>
    <mergeCell ref="B4108:B4109"/>
    <mergeCell ref="C4121:F4121"/>
    <mergeCell ref="C4122:F4122"/>
    <mergeCell ref="C4123:F4123"/>
    <mergeCell ref="C4124:F4124"/>
    <mergeCell ref="B4125:B4126"/>
    <mergeCell ref="C4095:F4095"/>
    <mergeCell ref="C4096:F4096"/>
    <mergeCell ref="C4097:F4097"/>
    <mergeCell ref="C4098:F4098"/>
    <mergeCell ref="B4099:B4100"/>
    <mergeCell ref="B4107:F4107"/>
    <mergeCell ref="C4070:F4070"/>
    <mergeCell ref="C4071:F4071"/>
    <mergeCell ref="C4072:F4072"/>
    <mergeCell ref="B4073:B4074"/>
    <mergeCell ref="B4081:F4081"/>
    <mergeCell ref="B4082:B4083"/>
    <mergeCell ref="C4045:F4045"/>
    <mergeCell ref="C4046:F4046"/>
    <mergeCell ref="B4047:B4048"/>
    <mergeCell ref="B4055:F4055"/>
    <mergeCell ref="B4056:B4057"/>
    <mergeCell ref="C4069:F4069"/>
    <mergeCell ref="C4020:F4020"/>
    <mergeCell ref="B4021:B4022"/>
    <mergeCell ref="B4029:F4029"/>
    <mergeCell ref="B4030:B4031"/>
    <mergeCell ref="C4043:F4043"/>
    <mergeCell ref="C4044:F4044"/>
    <mergeCell ref="B3995:B3996"/>
    <mergeCell ref="B4003:F4003"/>
    <mergeCell ref="B4004:B4005"/>
    <mergeCell ref="C4017:F4017"/>
    <mergeCell ref="C4018:F4018"/>
    <mergeCell ref="C4019:F4019"/>
    <mergeCell ref="B3977:F3977"/>
    <mergeCell ref="B3978:B3979"/>
    <mergeCell ref="C3991:F3991"/>
    <mergeCell ref="C3992:F3992"/>
    <mergeCell ref="C3993:F3993"/>
    <mergeCell ref="C3994:F3994"/>
    <mergeCell ref="B3952:B3953"/>
    <mergeCell ref="C3965:F3965"/>
    <mergeCell ref="C3966:F3966"/>
    <mergeCell ref="C3967:F3967"/>
    <mergeCell ref="C3968:F3968"/>
    <mergeCell ref="B3969:B3970"/>
    <mergeCell ref="C3939:F3939"/>
    <mergeCell ref="C3940:F3940"/>
    <mergeCell ref="C3941:F3941"/>
    <mergeCell ref="C3942:F3942"/>
    <mergeCell ref="B3943:B3944"/>
    <mergeCell ref="B3951:F3951"/>
    <mergeCell ref="C3914:F3914"/>
    <mergeCell ref="C3915:F3915"/>
    <mergeCell ref="C3916:F3916"/>
    <mergeCell ref="B3917:B3918"/>
    <mergeCell ref="B3925:F3925"/>
    <mergeCell ref="B3926:B3927"/>
    <mergeCell ref="C3889:F3889"/>
    <mergeCell ref="C3890:F3890"/>
    <mergeCell ref="B3891:B3892"/>
    <mergeCell ref="B3899:F3899"/>
    <mergeCell ref="B3900:B3901"/>
    <mergeCell ref="C3913:F3913"/>
    <mergeCell ref="C3864:F3864"/>
    <mergeCell ref="B3865:B3866"/>
    <mergeCell ref="B3873:F3873"/>
    <mergeCell ref="B3874:B3875"/>
    <mergeCell ref="C3887:F3887"/>
    <mergeCell ref="C3888:F3888"/>
    <mergeCell ref="B3839:B3840"/>
    <mergeCell ref="B3847:F3847"/>
    <mergeCell ref="B3848:B3849"/>
    <mergeCell ref="C3861:F3861"/>
    <mergeCell ref="C3862:F3862"/>
    <mergeCell ref="C3863:F3863"/>
    <mergeCell ref="B3821:F3821"/>
    <mergeCell ref="B3822:B3823"/>
    <mergeCell ref="C3835:F3835"/>
    <mergeCell ref="C3836:F3836"/>
    <mergeCell ref="C3837:F3837"/>
    <mergeCell ref="C3838:F3838"/>
    <mergeCell ref="B3796:B3797"/>
    <mergeCell ref="C3809:F3809"/>
    <mergeCell ref="C3810:F3810"/>
    <mergeCell ref="C3811:F3811"/>
    <mergeCell ref="C3812:F3812"/>
    <mergeCell ref="B3813:B3814"/>
    <mergeCell ref="C3783:F3783"/>
    <mergeCell ref="C3784:F3784"/>
    <mergeCell ref="C3785:F3785"/>
    <mergeCell ref="C3786:F3786"/>
    <mergeCell ref="B3787:B3788"/>
    <mergeCell ref="B3795:F3795"/>
    <mergeCell ref="C3757:F3757"/>
    <mergeCell ref="C3758:F3758"/>
    <mergeCell ref="B3759:B3760"/>
    <mergeCell ref="B3767:F3767"/>
    <mergeCell ref="B3768:B3769"/>
    <mergeCell ref="B3781:F3781"/>
    <mergeCell ref="B3718:B3719"/>
    <mergeCell ref="C3732:F3732"/>
    <mergeCell ref="C3733:F3733"/>
    <mergeCell ref="B3734:B3735"/>
    <mergeCell ref="B3742:F3742"/>
    <mergeCell ref="B3743:B3744"/>
    <mergeCell ref="B3692:F3692"/>
    <mergeCell ref="B3693:B3694"/>
    <mergeCell ref="C3707:F3707"/>
    <mergeCell ref="C3708:F3708"/>
    <mergeCell ref="B3709:B3710"/>
    <mergeCell ref="B3717:F3717"/>
    <mergeCell ref="B3659:B3660"/>
    <mergeCell ref="B3667:F3667"/>
    <mergeCell ref="B3668:B3669"/>
    <mergeCell ref="C3682:F3682"/>
    <mergeCell ref="C3683:F3683"/>
    <mergeCell ref="B3684:B3685"/>
    <mergeCell ref="C3633:F3633"/>
    <mergeCell ref="B3634:B3635"/>
    <mergeCell ref="B3642:F3642"/>
    <mergeCell ref="B3643:B3644"/>
    <mergeCell ref="C3657:F3657"/>
    <mergeCell ref="C3658:F3658"/>
    <mergeCell ref="C3607:F3607"/>
    <mergeCell ref="C3608:F3608"/>
    <mergeCell ref="B3609:B3610"/>
    <mergeCell ref="B3617:F3617"/>
    <mergeCell ref="B3618:B3619"/>
    <mergeCell ref="C3632:F3632"/>
    <mergeCell ref="B3568:B3569"/>
    <mergeCell ref="C3582:F3582"/>
    <mergeCell ref="C3583:F3583"/>
    <mergeCell ref="B3584:B3585"/>
    <mergeCell ref="B3592:F3592"/>
    <mergeCell ref="B3593:B3594"/>
    <mergeCell ref="B3542:F3542"/>
    <mergeCell ref="B3543:B3544"/>
    <mergeCell ref="C3557:F3557"/>
    <mergeCell ref="C3558:F3558"/>
    <mergeCell ref="B3559:B3560"/>
    <mergeCell ref="B3567:F3567"/>
    <mergeCell ref="B3516:F3516"/>
    <mergeCell ref="B3517:B3518"/>
    <mergeCell ref="C3530:F3530"/>
    <mergeCell ref="C3532:F3532"/>
    <mergeCell ref="C3533:F3533"/>
    <mergeCell ref="B3534:B3535"/>
    <mergeCell ref="B3483:B3484"/>
    <mergeCell ref="B3491:F3491"/>
    <mergeCell ref="B3492:B3493"/>
    <mergeCell ref="C3506:F3506"/>
    <mergeCell ref="C3507:F3507"/>
    <mergeCell ref="B3508:B3509"/>
    <mergeCell ref="C3457:F3457"/>
    <mergeCell ref="B3458:B3459"/>
    <mergeCell ref="B3466:F3466"/>
    <mergeCell ref="B3467:B3468"/>
    <mergeCell ref="C3481:F3481"/>
    <mergeCell ref="C3482:F3482"/>
    <mergeCell ref="C3431:F3431"/>
    <mergeCell ref="C3432:F3432"/>
    <mergeCell ref="B3433:B3434"/>
    <mergeCell ref="B3441:F3441"/>
    <mergeCell ref="B3442:B3443"/>
    <mergeCell ref="C3456:F3456"/>
    <mergeCell ref="B3392:B3393"/>
    <mergeCell ref="C3406:F3406"/>
    <mergeCell ref="C3407:F3407"/>
    <mergeCell ref="B3408:B3409"/>
    <mergeCell ref="B3416:F3416"/>
    <mergeCell ref="B3417:B3418"/>
    <mergeCell ref="B3366:F3366"/>
    <mergeCell ref="B3367:B3368"/>
    <mergeCell ref="C3381:F3381"/>
    <mergeCell ref="C3382:F3382"/>
    <mergeCell ref="B3383:B3384"/>
    <mergeCell ref="B3391:F3391"/>
    <mergeCell ref="B3333:B3334"/>
    <mergeCell ref="B3341:F3341"/>
    <mergeCell ref="B3342:B3343"/>
    <mergeCell ref="C3356:F3356"/>
    <mergeCell ref="C3357:F3357"/>
    <mergeCell ref="B3358:B3359"/>
    <mergeCell ref="C3307:F3307"/>
    <mergeCell ref="B3308:B3309"/>
    <mergeCell ref="B3316:F3316"/>
    <mergeCell ref="B3317:B3318"/>
    <mergeCell ref="C3331:F3331"/>
    <mergeCell ref="C3332:F3332"/>
    <mergeCell ref="C3281:F3281"/>
    <mergeCell ref="C3282:F3282"/>
    <mergeCell ref="B3283:B3284"/>
    <mergeCell ref="B3291:F3291"/>
    <mergeCell ref="B3292:B3293"/>
    <mergeCell ref="C3306:F3306"/>
    <mergeCell ref="B3240:B3241"/>
    <mergeCell ref="C3255:F3255"/>
    <mergeCell ref="C3256:F3256"/>
    <mergeCell ref="B3257:B3258"/>
    <mergeCell ref="B3265:F3265"/>
    <mergeCell ref="B3266:B3267"/>
    <mergeCell ref="B3214:F3214"/>
    <mergeCell ref="B3215:B3216"/>
    <mergeCell ref="C3229:F3229"/>
    <mergeCell ref="C3230:F3230"/>
    <mergeCell ref="B3231:B3232"/>
    <mergeCell ref="B3239:F3239"/>
    <mergeCell ref="B3181:B3182"/>
    <mergeCell ref="B3189:F3189"/>
    <mergeCell ref="B3190:B3191"/>
    <mergeCell ref="C3204:F3204"/>
    <mergeCell ref="C3205:F3205"/>
    <mergeCell ref="B3206:B3207"/>
    <mergeCell ref="C3154:F3154"/>
    <mergeCell ref="B3155:B3156"/>
    <mergeCell ref="B3163:F3163"/>
    <mergeCell ref="B3164:B3165"/>
    <mergeCell ref="C3179:F3179"/>
    <mergeCell ref="C3180:F3180"/>
    <mergeCell ref="C3128:F3128"/>
    <mergeCell ref="C3129:F3129"/>
    <mergeCell ref="B3130:B3131"/>
    <mergeCell ref="B3138:F3138"/>
    <mergeCell ref="B3139:B3140"/>
    <mergeCell ref="C3153:F3153"/>
    <mergeCell ref="B3088:B3089"/>
    <mergeCell ref="C3103:F3103"/>
    <mergeCell ref="C3104:F3104"/>
    <mergeCell ref="B3105:B3106"/>
    <mergeCell ref="B3113:F3113"/>
    <mergeCell ref="B3114:B3115"/>
    <mergeCell ref="B3062:F3062"/>
    <mergeCell ref="B3063:B3064"/>
    <mergeCell ref="C3077:F3077"/>
    <mergeCell ref="C3078:F3078"/>
    <mergeCell ref="B3079:B3080"/>
    <mergeCell ref="B3087:F3087"/>
    <mergeCell ref="B3029:B3030"/>
    <mergeCell ref="B3037:F3037"/>
    <mergeCell ref="B3038:B3039"/>
    <mergeCell ref="C3052:F3052"/>
    <mergeCell ref="C3053:F3053"/>
    <mergeCell ref="B3054:B3055"/>
    <mergeCell ref="C3003:F3003"/>
    <mergeCell ref="B3004:B3005"/>
    <mergeCell ref="B3012:F3012"/>
    <mergeCell ref="B3013:B3014"/>
    <mergeCell ref="C3027:F3027"/>
    <mergeCell ref="C3028:F3028"/>
    <mergeCell ref="C2977:F2977"/>
    <mergeCell ref="C2978:F2978"/>
    <mergeCell ref="B2979:B2980"/>
    <mergeCell ref="B2987:F2987"/>
    <mergeCell ref="B2988:B2989"/>
    <mergeCell ref="C3002:F3002"/>
    <mergeCell ref="B2938:B2939"/>
    <mergeCell ref="C2952:F2952"/>
    <mergeCell ref="C2953:F2953"/>
    <mergeCell ref="B2954:B2955"/>
    <mergeCell ref="B2962:F2962"/>
    <mergeCell ref="B2963:B2964"/>
    <mergeCell ref="B2912:F2912"/>
    <mergeCell ref="B2913:B2914"/>
    <mergeCell ref="C2927:F2927"/>
    <mergeCell ref="C2928:F2928"/>
    <mergeCell ref="B2929:B2930"/>
    <mergeCell ref="B2937:F2937"/>
    <mergeCell ref="B2879:B2880"/>
    <mergeCell ref="B2887:F2887"/>
    <mergeCell ref="B2888:B2889"/>
    <mergeCell ref="C2902:F2902"/>
    <mergeCell ref="C2903:F2903"/>
    <mergeCell ref="B2904:B2905"/>
    <mergeCell ref="C2853:F2853"/>
    <mergeCell ref="B2854:B2855"/>
    <mergeCell ref="B2862:F2862"/>
    <mergeCell ref="B2863:B2864"/>
    <mergeCell ref="C2877:F2877"/>
    <mergeCell ref="C2878:F2878"/>
    <mergeCell ref="C2827:F2827"/>
    <mergeCell ref="C2828:F2828"/>
    <mergeCell ref="B2829:B2830"/>
    <mergeCell ref="B2837:F2837"/>
    <mergeCell ref="B2838:B2839"/>
    <mergeCell ref="C2852:F2852"/>
    <mergeCell ref="B2788:B2789"/>
    <mergeCell ref="C2802:F2802"/>
    <mergeCell ref="C2803:F2803"/>
    <mergeCell ref="B2804:B2805"/>
    <mergeCell ref="B2812:F2812"/>
    <mergeCell ref="B2813:B2814"/>
    <mergeCell ref="B2762:F2762"/>
    <mergeCell ref="B2763:B2764"/>
    <mergeCell ref="C2777:F2777"/>
    <mergeCell ref="C2778:F2778"/>
    <mergeCell ref="B2779:B2780"/>
    <mergeCell ref="B2787:F2787"/>
    <mergeCell ref="B2729:B2730"/>
    <mergeCell ref="B2737:F2737"/>
    <mergeCell ref="B2738:B2739"/>
    <mergeCell ref="C2752:F2752"/>
    <mergeCell ref="C2753:F2753"/>
    <mergeCell ref="B2754:B2755"/>
    <mergeCell ref="C2703:F2703"/>
    <mergeCell ref="B2704:B2705"/>
    <mergeCell ref="B2712:F2712"/>
    <mergeCell ref="B2713:B2714"/>
    <mergeCell ref="C2727:F2727"/>
    <mergeCell ref="C2728:F2728"/>
    <mergeCell ref="C2677:F2677"/>
    <mergeCell ref="C2678:F2678"/>
    <mergeCell ref="B2679:B2680"/>
    <mergeCell ref="B2687:F2687"/>
    <mergeCell ref="B2688:B2689"/>
    <mergeCell ref="C2702:F2702"/>
    <mergeCell ref="B2638:B2639"/>
    <mergeCell ref="C2652:F2652"/>
    <mergeCell ref="C2653:F2653"/>
    <mergeCell ref="B2654:B2655"/>
    <mergeCell ref="B2662:F2662"/>
    <mergeCell ref="B2663:B2664"/>
    <mergeCell ref="B2612:F2612"/>
    <mergeCell ref="B2613:B2614"/>
    <mergeCell ref="C2627:F2627"/>
    <mergeCell ref="C2628:F2628"/>
    <mergeCell ref="B2629:B2630"/>
    <mergeCell ref="B2637:F2637"/>
    <mergeCell ref="B2579:B2580"/>
    <mergeCell ref="B2587:F2587"/>
    <mergeCell ref="B2588:B2589"/>
    <mergeCell ref="C2602:F2602"/>
    <mergeCell ref="C2603:F2603"/>
    <mergeCell ref="B2604:B2605"/>
    <mergeCell ref="C2553:F2553"/>
    <mergeCell ref="B2554:B2555"/>
    <mergeCell ref="B2562:F2562"/>
    <mergeCell ref="B2563:B2564"/>
    <mergeCell ref="C2577:F2577"/>
    <mergeCell ref="C2578:F2578"/>
    <mergeCell ref="C2527:F2527"/>
    <mergeCell ref="C2528:F2528"/>
    <mergeCell ref="B2529:B2530"/>
    <mergeCell ref="B2537:F2537"/>
    <mergeCell ref="B2538:B2539"/>
    <mergeCell ref="C2552:F2552"/>
    <mergeCell ref="B2488:B2489"/>
    <mergeCell ref="C2502:F2502"/>
    <mergeCell ref="C2503:F2503"/>
    <mergeCell ref="B2504:B2505"/>
    <mergeCell ref="B2512:F2512"/>
    <mergeCell ref="B2513:B2514"/>
    <mergeCell ref="B2462:F2462"/>
    <mergeCell ref="B2463:B2464"/>
    <mergeCell ref="C2477:F2477"/>
    <mergeCell ref="C2478:F2478"/>
    <mergeCell ref="B2479:B2480"/>
    <mergeCell ref="B2487:F2487"/>
    <mergeCell ref="B2429:B2430"/>
    <mergeCell ref="B2437:F2437"/>
    <mergeCell ref="B2438:B2439"/>
    <mergeCell ref="C2452:F2452"/>
    <mergeCell ref="C2453:F2453"/>
    <mergeCell ref="B2454:B2455"/>
    <mergeCell ref="C2403:F2403"/>
    <mergeCell ref="B2404:B2405"/>
    <mergeCell ref="B2412:F2412"/>
    <mergeCell ref="B2413:B2414"/>
    <mergeCell ref="C2427:F2427"/>
    <mergeCell ref="C2428:F2428"/>
    <mergeCell ref="C2377:F2377"/>
    <mergeCell ref="C2378:F2378"/>
    <mergeCell ref="B2379:B2380"/>
    <mergeCell ref="B2387:F2387"/>
    <mergeCell ref="B2388:B2389"/>
    <mergeCell ref="C2402:F2402"/>
    <mergeCell ref="B2338:B2339"/>
    <mergeCell ref="C2352:F2352"/>
    <mergeCell ref="C2353:F2353"/>
    <mergeCell ref="B2354:B2355"/>
    <mergeCell ref="B2362:F2362"/>
    <mergeCell ref="B2363:B2364"/>
    <mergeCell ref="B2312:F2312"/>
    <mergeCell ref="B2313:B2314"/>
    <mergeCell ref="C2327:F2327"/>
    <mergeCell ref="C2328:F2328"/>
    <mergeCell ref="B2329:B2330"/>
    <mergeCell ref="B2337:F2337"/>
    <mergeCell ref="B2279:B2280"/>
    <mergeCell ref="B2287:F2287"/>
    <mergeCell ref="B2288:B2289"/>
    <mergeCell ref="C2302:F2302"/>
    <mergeCell ref="C2303:F2303"/>
    <mergeCell ref="B2304:B2305"/>
    <mergeCell ref="C2253:F2253"/>
    <mergeCell ref="B2254:B2255"/>
    <mergeCell ref="B2262:F2262"/>
    <mergeCell ref="B2263:B2264"/>
    <mergeCell ref="C2277:F2277"/>
    <mergeCell ref="C2278:F2278"/>
    <mergeCell ref="C2227:F2227"/>
    <mergeCell ref="C2228:F2228"/>
    <mergeCell ref="B2229:B2230"/>
    <mergeCell ref="B2237:F2237"/>
    <mergeCell ref="B2238:B2239"/>
    <mergeCell ref="C2252:F2252"/>
    <mergeCell ref="B2188:B2189"/>
    <mergeCell ref="C2202:F2202"/>
    <mergeCell ref="C2203:F2203"/>
    <mergeCell ref="B2204:B2205"/>
    <mergeCell ref="B2212:F2212"/>
    <mergeCell ref="B2213:B2214"/>
    <mergeCell ref="B2162:F2162"/>
    <mergeCell ref="B2163:B2164"/>
    <mergeCell ref="C2177:F2177"/>
    <mergeCell ref="C2178:F2178"/>
    <mergeCell ref="B2179:B2180"/>
    <mergeCell ref="B2187:F2187"/>
    <mergeCell ref="B2128:B2129"/>
    <mergeCell ref="B2136:F2136"/>
    <mergeCell ref="B2137:B2138"/>
    <mergeCell ref="C2152:F2152"/>
    <mergeCell ref="C2153:F2153"/>
    <mergeCell ref="B2154:B2155"/>
    <mergeCell ref="C2101:F2101"/>
    <mergeCell ref="B2102:B2103"/>
    <mergeCell ref="B2110:F2110"/>
    <mergeCell ref="B2111:B2112"/>
    <mergeCell ref="C2126:F2126"/>
    <mergeCell ref="C2127:F2127"/>
    <mergeCell ref="C2075:F2075"/>
    <mergeCell ref="C2076:F2076"/>
    <mergeCell ref="B2077:B2078"/>
    <mergeCell ref="B2085:F2085"/>
    <mergeCell ref="B2086:B2087"/>
    <mergeCell ref="C2100:F2100"/>
    <mergeCell ref="B2036:B2037"/>
    <mergeCell ref="C2050:F2050"/>
    <mergeCell ref="C2051:F2051"/>
    <mergeCell ref="B2052:B2053"/>
    <mergeCell ref="B2060:F2060"/>
    <mergeCell ref="B2061:B2062"/>
    <mergeCell ref="B2010:F2010"/>
    <mergeCell ref="B2011:B2012"/>
    <mergeCell ref="C2025:F2025"/>
    <mergeCell ref="C2026:F2026"/>
    <mergeCell ref="B2027:B2028"/>
    <mergeCell ref="B2035:F2035"/>
    <mergeCell ref="B1977:B1978"/>
    <mergeCell ref="B1985:F1985"/>
    <mergeCell ref="B1986:B1987"/>
    <mergeCell ref="C2000:F2000"/>
    <mergeCell ref="C2001:F2001"/>
    <mergeCell ref="B2002:B2003"/>
    <mergeCell ref="C1951:F1951"/>
    <mergeCell ref="B1952:B1953"/>
    <mergeCell ref="B1960:F1960"/>
    <mergeCell ref="B1961:B1962"/>
    <mergeCell ref="C1975:F1975"/>
    <mergeCell ref="C1976:F1976"/>
    <mergeCell ref="C1925:F1925"/>
    <mergeCell ref="C1926:F1926"/>
    <mergeCell ref="B1927:B1928"/>
    <mergeCell ref="B1935:F1935"/>
    <mergeCell ref="B1936:B1937"/>
    <mergeCell ref="C1950:F1950"/>
    <mergeCell ref="B1886:B1887"/>
    <mergeCell ref="C1900:F1900"/>
    <mergeCell ref="C1901:F1901"/>
    <mergeCell ref="B1902:B1903"/>
    <mergeCell ref="B1910:F1910"/>
    <mergeCell ref="B1911:B1912"/>
    <mergeCell ref="B1860:F1860"/>
    <mergeCell ref="B1861:B1862"/>
    <mergeCell ref="C1875:F1875"/>
    <mergeCell ref="C1876:F1876"/>
    <mergeCell ref="B1877:B1878"/>
    <mergeCell ref="B1885:F1885"/>
    <mergeCell ref="B1827:B1828"/>
    <mergeCell ref="B1835:F1835"/>
    <mergeCell ref="B1836:B1837"/>
    <mergeCell ref="C1850:F1850"/>
    <mergeCell ref="C1851:F1851"/>
    <mergeCell ref="B1852:B1853"/>
    <mergeCell ref="C1801:F1801"/>
    <mergeCell ref="B1802:B1803"/>
    <mergeCell ref="B1810:F1810"/>
    <mergeCell ref="B1811:B1812"/>
    <mergeCell ref="C1825:F1825"/>
    <mergeCell ref="C1826:F1826"/>
    <mergeCell ref="C1775:F1775"/>
    <mergeCell ref="C1776:F1776"/>
    <mergeCell ref="B1777:B1778"/>
    <mergeCell ref="B1785:F1785"/>
    <mergeCell ref="B1786:B1787"/>
    <mergeCell ref="C1800:F1800"/>
    <mergeCell ref="B1736:B1737"/>
    <mergeCell ref="C1750:F1750"/>
    <mergeCell ref="C1751:F1751"/>
    <mergeCell ref="B1752:B1753"/>
    <mergeCell ref="B1760:F1760"/>
    <mergeCell ref="B1761:B1762"/>
    <mergeCell ref="B1710:F1710"/>
    <mergeCell ref="B1711:B1712"/>
    <mergeCell ref="C1725:F1725"/>
    <mergeCell ref="C1726:F1726"/>
    <mergeCell ref="B1727:B1728"/>
    <mergeCell ref="B1735:F1735"/>
    <mergeCell ref="B1677:B1678"/>
    <mergeCell ref="B1685:F1685"/>
    <mergeCell ref="B1686:B1687"/>
    <mergeCell ref="C1700:F1700"/>
    <mergeCell ref="C1701:F1701"/>
    <mergeCell ref="B1702:B1703"/>
    <mergeCell ref="C1651:F1651"/>
    <mergeCell ref="B1652:B1653"/>
    <mergeCell ref="B1660:F1660"/>
    <mergeCell ref="B1661:B1662"/>
    <mergeCell ref="C1675:F1675"/>
    <mergeCell ref="C1676:F1676"/>
    <mergeCell ref="C1625:F1625"/>
    <mergeCell ref="C1626:F1626"/>
    <mergeCell ref="B1627:B1628"/>
    <mergeCell ref="B1635:F1635"/>
    <mergeCell ref="B1636:B1637"/>
    <mergeCell ref="C1650:F1650"/>
    <mergeCell ref="B1586:B1587"/>
    <mergeCell ref="C1600:F1600"/>
    <mergeCell ref="C1601:F1601"/>
    <mergeCell ref="B1602:B1603"/>
    <mergeCell ref="B1610:F1610"/>
    <mergeCell ref="B1611:B1612"/>
    <mergeCell ref="B1560:F1560"/>
    <mergeCell ref="B1561:B1562"/>
    <mergeCell ref="C1575:F1575"/>
    <mergeCell ref="C1576:F1576"/>
    <mergeCell ref="B1577:B1578"/>
    <mergeCell ref="B1585:F1585"/>
    <mergeCell ref="B1527:B1528"/>
    <mergeCell ref="B1535:F1535"/>
    <mergeCell ref="B1536:B1537"/>
    <mergeCell ref="C1550:F1550"/>
    <mergeCell ref="C1551:F1551"/>
    <mergeCell ref="B1552:B1553"/>
    <mergeCell ref="C1500:F1500"/>
    <mergeCell ref="B1501:B1502"/>
    <mergeCell ref="B1509:F1509"/>
    <mergeCell ref="B1510:B1511"/>
    <mergeCell ref="C1525:F1525"/>
    <mergeCell ref="C1526:F1526"/>
    <mergeCell ref="C1474:F1474"/>
    <mergeCell ref="C1475:F1475"/>
    <mergeCell ref="B1476:B1477"/>
    <mergeCell ref="B1484:F1484"/>
    <mergeCell ref="B1485:B1486"/>
    <mergeCell ref="C1499:F1499"/>
    <mergeCell ref="B1435:B1436"/>
    <mergeCell ref="C1449:F1449"/>
    <mergeCell ref="C1450:F1450"/>
    <mergeCell ref="B1451:B1452"/>
    <mergeCell ref="B1459:F1459"/>
    <mergeCell ref="B1460:B1461"/>
    <mergeCell ref="B1409:F1409"/>
    <mergeCell ref="B1410:B1411"/>
    <mergeCell ref="C1424:F1424"/>
    <mergeCell ref="C1425:F1425"/>
    <mergeCell ref="B1426:B1427"/>
    <mergeCell ref="B1434:F1434"/>
    <mergeCell ref="B1376:B1377"/>
    <mergeCell ref="B1384:F1384"/>
    <mergeCell ref="B1385:B1386"/>
    <mergeCell ref="C1399:F1399"/>
    <mergeCell ref="C1400:F1400"/>
    <mergeCell ref="B1401:B1402"/>
    <mergeCell ref="C1350:F1350"/>
    <mergeCell ref="B1351:B1352"/>
    <mergeCell ref="B1359:F1359"/>
    <mergeCell ref="B1360:B1361"/>
    <mergeCell ref="C1374:F1374"/>
    <mergeCell ref="C1375:F1375"/>
    <mergeCell ref="C1324:F1324"/>
    <mergeCell ref="C1325:F1325"/>
    <mergeCell ref="B1326:B1327"/>
    <mergeCell ref="B1334:F1334"/>
    <mergeCell ref="B1335:B1336"/>
    <mergeCell ref="C1349:F1349"/>
    <mergeCell ref="B1285:B1286"/>
    <mergeCell ref="C1299:F1299"/>
    <mergeCell ref="C1300:F1300"/>
    <mergeCell ref="B1301:B1302"/>
    <mergeCell ref="B1309:F1309"/>
    <mergeCell ref="B1310:B1311"/>
    <mergeCell ref="B1259:F1259"/>
    <mergeCell ref="B1260:B1261"/>
    <mergeCell ref="C1274:F1274"/>
    <mergeCell ref="C1275:F1275"/>
    <mergeCell ref="B1276:B1277"/>
    <mergeCell ref="B1284:F1284"/>
    <mergeCell ref="B1226:B1227"/>
    <mergeCell ref="B1234:F1234"/>
    <mergeCell ref="B1235:B1236"/>
    <mergeCell ref="C1249:F1249"/>
    <mergeCell ref="C1250:F1250"/>
    <mergeCell ref="B1251:B1252"/>
    <mergeCell ref="C1200:F1200"/>
    <mergeCell ref="B1201:B1202"/>
    <mergeCell ref="B1209:F1209"/>
    <mergeCell ref="B1210:B1211"/>
    <mergeCell ref="C1224:F1224"/>
    <mergeCell ref="C1225:F1225"/>
    <mergeCell ref="C1174:F1174"/>
    <mergeCell ref="C1175:F1175"/>
    <mergeCell ref="B1176:B1177"/>
    <mergeCell ref="B1184:F1184"/>
    <mergeCell ref="B1185:B1186"/>
    <mergeCell ref="C1199:F1199"/>
    <mergeCell ref="B1135:B1136"/>
    <mergeCell ref="C1149:F1149"/>
    <mergeCell ref="C1150:F1150"/>
    <mergeCell ref="B1151:B1152"/>
    <mergeCell ref="B1159:F1159"/>
    <mergeCell ref="B1160:B1161"/>
    <mergeCell ref="B1109:B1110"/>
    <mergeCell ref="C1122:F1122"/>
    <mergeCell ref="C1124:F1124"/>
    <mergeCell ref="C1125:F1125"/>
    <mergeCell ref="B1126:B1127"/>
    <mergeCell ref="B1134:F1134"/>
    <mergeCell ref="B1083:F1083"/>
    <mergeCell ref="B1084:B1085"/>
    <mergeCell ref="C1098:F1098"/>
    <mergeCell ref="C1099:F1099"/>
    <mergeCell ref="B1100:B1101"/>
    <mergeCell ref="B1108:F1108"/>
    <mergeCell ref="B1050:B1051"/>
    <mergeCell ref="B1058:F1058"/>
    <mergeCell ref="B1059:B1060"/>
    <mergeCell ref="C1073:F1073"/>
    <mergeCell ref="C1074:F1074"/>
    <mergeCell ref="B1075:B1076"/>
    <mergeCell ref="C1024:F1024"/>
    <mergeCell ref="B1025:B1026"/>
    <mergeCell ref="B1033:F1033"/>
    <mergeCell ref="B1034:B1035"/>
    <mergeCell ref="C1048:F1048"/>
    <mergeCell ref="C1049:F1049"/>
    <mergeCell ref="C998:F998"/>
    <mergeCell ref="C999:F999"/>
    <mergeCell ref="B1000:B1001"/>
    <mergeCell ref="B1008:F1008"/>
    <mergeCell ref="B1009:B1010"/>
    <mergeCell ref="C1023:F1023"/>
    <mergeCell ref="C972:F972"/>
    <mergeCell ref="C973:F973"/>
    <mergeCell ref="B974:B975"/>
    <mergeCell ref="B982:F982"/>
    <mergeCell ref="B983:B984"/>
    <mergeCell ref="C996:F996"/>
    <mergeCell ref="B933:B934"/>
    <mergeCell ref="C947:F947"/>
    <mergeCell ref="C948:F948"/>
    <mergeCell ref="B949:B950"/>
    <mergeCell ref="B957:F957"/>
    <mergeCell ref="B958:B959"/>
    <mergeCell ref="B907:F907"/>
    <mergeCell ref="B908:B909"/>
    <mergeCell ref="C922:F922"/>
    <mergeCell ref="C923:F923"/>
    <mergeCell ref="B924:B925"/>
    <mergeCell ref="B932:F932"/>
    <mergeCell ref="B874:B875"/>
    <mergeCell ref="B882:F882"/>
    <mergeCell ref="B883:B884"/>
    <mergeCell ref="C897:F897"/>
    <mergeCell ref="C898:F898"/>
    <mergeCell ref="B899:B900"/>
    <mergeCell ref="C848:F848"/>
    <mergeCell ref="B849:B850"/>
    <mergeCell ref="B857:F857"/>
    <mergeCell ref="B858:B859"/>
    <mergeCell ref="C872:F872"/>
    <mergeCell ref="C873:F873"/>
    <mergeCell ref="C822:F822"/>
    <mergeCell ref="C823:F823"/>
    <mergeCell ref="B824:B825"/>
    <mergeCell ref="B832:F832"/>
    <mergeCell ref="B833:B834"/>
    <mergeCell ref="C847:F847"/>
    <mergeCell ref="C796:F796"/>
    <mergeCell ref="C797:F797"/>
    <mergeCell ref="B798:B799"/>
    <mergeCell ref="B806:F806"/>
    <mergeCell ref="B807:B808"/>
    <mergeCell ref="C820:F820"/>
    <mergeCell ref="B769:F769"/>
    <mergeCell ref="C771:F771"/>
    <mergeCell ref="C772:F772"/>
    <mergeCell ref="B773:B774"/>
    <mergeCell ref="B781:F781"/>
    <mergeCell ref="B782:B783"/>
    <mergeCell ref="C742:F742"/>
    <mergeCell ref="C743:F743"/>
    <mergeCell ref="B744:B745"/>
    <mergeCell ref="B752:F752"/>
    <mergeCell ref="B753:B754"/>
    <mergeCell ref="B766:F768"/>
    <mergeCell ref="B703:B704"/>
    <mergeCell ref="C717:F717"/>
    <mergeCell ref="C718:F718"/>
    <mergeCell ref="B719:B720"/>
    <mergeCell ref="B727:F727"/>
    <mergeCell ref="B728:B729"/>
    <mergeCell ref="B677:F677"/>
    <mergeCell ref="B678:B679"/>
    <mergeCell ref="C692:F692"/>
    <mergeCell ref="C693:F693"/>
    <mergeCell ref="B694:B695"/>
    <mergeCell ref="B702:F702"/>
    <mergeCell ref="B652:F652"/>
    <mergeCell ref="B653:B654"/>
    <mergeCell ref="E666:F666"/>
    <mergeCell ref="C667:F667"/>
    <mergeCell ref="C668:F668"/>
    <mergeCell ref="B669:B670"/>
    <mergeCell ref="B619:B620"/>
    <mergeCell ref="B627:F627"/>
    <mergeCell ref="B628:B629"/>
    <mergeCell ref="C642:F642"/>
    <mergeCell ref="C643:F643"/>
    <mergeCell ref="B644:B645"/>
    <mergeCell ref="B594:B595"/>
    <mergeCell ref="B602:F602"/>
    <mergeCell ref="B603:B604"/>
    <mergeCell ref="E616:F616"/>
    <mergeCell ref="C617:F617"/>
    <mergeCell ref="C618:F618"/>
    <mergeCell ref="C568:F568"/>
    <mergeCell ref="B569:B570"/>
    <mergeCell ref="B577:F577"/>
    <mergeCell ref="B578:B579"/>
    <mergeCell ref="C592:F592"/>
    <mergeCell ref="C593:F593"/>
    <mergeCell ref="C543:F543"/>
    <mergeCell ref="B544:B545"/>
    <mergeCell ref="B552:F552"/>
    <mergeCell ref="B553:B554"/>
    <mergeCell ref="E566:F566"/>
    <mergeCell ref="C567:F567"/>
    <mergeCell ref="C517:F517"/>
    <mergeCell ref="C518:F518"/>
    <mergeCell ref="B519:B520"/>
    <mergeCell ref="B527:F527"/>
    <mergeCell ref="B528:B529"/>
    <mergeCell ref="C542:F542"/>
    <mergeCell ref="B488:F488"/>
    <mergeCell ref="B489:B490"/>
    <mergeCell ref="B513:F513"/>
    <mergeCell ref="B514:F514"/>
    <mergeCell ref="C515:F515"/>
    <mergeCell ref="E516:F516"/>
    <mergeCell ref="B450:F450"/>
    <mergeCell ref="B451:B452"/>
    <mergeCell ref="C477:F477"/>
    <mergeCell ref="C478:F478"/>
    <mergeCell ref="C479:F479"/>
    <mergeCell ref="B480:B481"/>
    <mergeCell ref="B410:F410"/>
    <mergeCell ref="B411:B412"/>
    <mergeCell ref="C439:F439"/>
    <mergeCell ref="C440:F440"/>
    <mergeCell ref="C441:F441"/>
    <mergeCell ref="B442:B443"/>
    <mergeCell ref="B370:F370"/>
    <mergeCell ref="B371:B372"/>
    <mergeCell ref="C399:F399"/>
    <mergeCell ref="C400:F400"/>
    <mergeCell ref="C401:F401"/>
    <mergeCell ref="B402:B403"/>
    <mergeCell ref="B330:F330"/>
    <mergeCell ref="B331:B332"/>
    <mergeCell ref="C359:F359"/>
    <mergeCell ref="C360:F360"/>
    <mergeCell ref="C361:F361"/>
    <mergeCell ref="B362:B363"/>
    <mergeCell ref="B293:B294"/>
    <mergeCell ref="B318:F318"/>
    <mergeCell ref="C319:F319"/>
    <mergeCell ref="C320:F320"/>
    <mergeCell ref="C321:F321"/>
    <mergeCell ref="B322:B323"/>
    <mergeCell ref="B256:B257"/>
    <mergeCell ref="C281:F281"/>
    <mergeCell ref="C282:F282"/>
    <mergeCell ref="C283:F283"/>
    <mergeCell ref="B284:B285"/>
    <mergeCell ref="B292:F292"/>
    <mergeCell ref="B219:B220"/>
    <mergeCell ref="C244:F244"/>
    <mergeCell ref="C245:F245"/>
    <mergeCell ref="C246:F246"/>
    <mergeCell ref="B247:B248"/>
    <mergeCell ref="B255:F255"/>
    <mergeCell ref="B182:B183"/>
    <mergeCell ref="C207:F207"/>
    <mergeCell ref="C208:F208"/>
    <mergeCell ref="C209:F209"/>
    <mergeCell ref="B210:B211"/>
    <mergeCell ref="B218:F218"/>
    <mergeCell ref="B146:B147"/>
    <mergeCell ref="C170:F170"/>
    <mergeCell ref="C171:F171"/>
    <mergeCell ref="C172:F172"/>
    <mergeCell ref="B173:B174"/>
    <mergeCell ref="B181:F181"/>
    <mergeCell ref="B109:B110"/>
    <mergeCell ref="C134:F134"/>
    <mergeCell ref="C135:F135"/>
    <mergeCell ref="C136:F136"/>
    <mergeCell ref="B137:B138"/>
    <mergeCell ref="B145:F145"/>
    <mergeCell ref="B72:B73"/>
    <mergeCell ref="C97:F97"/>
    <mergeCell ref="C98:F98"/>
    <mergeCell ref="C99:F99"/>
    <mergeCell ref="B100:B101"/>
    <mergeCell ref="B108:F108"/>
    <mergeCell ref="A3:F3"/>
    <mergeCell ref="B4:F4"/>
    <mergeCell ref="C6:F6"/>
    <mergeCell ref="C7:F7"/>
    <mergeCell ref="C8:F8"/>
    <mergeCell ref="B9:F9"/>
    <mergeCell ref="B35:B36"/>
    <mergeCell ref="C60:F60"/>
    <mergeCell ref="C61:F61"/>
    <mergeCell ref="C62:F62"/>
    <mergeCell ref="B63:B64"/>
    <mergeCell ref="B71:F71"/>
    <mergeCell ref="B22:F22"/>
    <mergeCell ref="C23:F23"/>
    <mergeCell ref="C24:F24"/>
    <mergeCell ref="C25:F25"/>
    <mergeCell ref="B26:B27"/>
    <mergeCell ref="B34:F34"/>
    <mergeCell ref="B10:F10"/>
    <mergeCell ref="C11:F11"/>
    <mergeCell ref="B12:B13"/>
    <mergeCell ref="C17:F17"/>
    <mergeCell ref="B18:F18"/>
    <mergeCell ref="B21:F21"/>
  </mergeCells>
  <pageMargins left="0" right="0" top="0" bottom="0" header="0" footer="0"/>
  <pageSetup paperSize="9" scale="7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397"/>
  <sheetViews>
    <sheetView topLeftCell="A382" zoomScale="110" zoomScaleNormal="110" workbookViewId="0">
      <selection sqref="A1:E1"/>
    </sheetView>
  </sheetViews>
  <sheetFormatPr defaultRowHeight="15" x14ac:dyDescent="0.25"/>
  <cols>
    <col min="1" max="1" width="28.5703125" customWidth="1"/>
    <col min="2" max="4" width="11.7109375" customWidth="1"/>
    <col min="5" max="5" width="14" customWidth="1"/>
    <col min="8" max="8" width="11" customWidth="1"/>
    <col min="9" max="9" width="12.140625" customWidth="1"/>
  </cols>
  <sheetData>
    <row r="1" spans="1:6" x14ac:dyDescent="0.25">
      <c r="A1" s="1223" t="s">
        <v>2775</v>
      </c>
      <c r="B1" s="1223"/>
      <c r="C1" s="1223"/>
      <c r="D1" s="1223"/>
      <c r="E1" s="1223"/>
    </row>
    <row r="2" spans="1:6" ht="33" customHeight="1" x14ac:dyDescent="0.25">
      <c r="A2" s="1222" t="s">
        <v>539</v>
      </c>
      <c r="B2" s="1222"/>
      <c r="C2" s="1222"/>
      <c r="D2" s="1222"/>
      <c r="E2" s="1222"/>
      <c r="F2" s="1153"/>
    </row>
    <row r="3" spans="1:6" x14ac:dyDescent="0.25">
      <c r="A3" s="1172" t="s">
        <v>540</v>
      </c>
      <c r="B3" s="1172"/>
      <c r="C3" s="1172"/>
      <c r="D3" s="1172"/>
      <c r="E3" s="1172"/>
      <c r="F3" s="444"/>
    </row>
    <row r="4" spans="1:6" ht="15.75" thickBot="1" x14ac:dyDescent="0.3"/>
    <row r="5" spans="1:6" ht="30.75" customHeight="1" thickBot="1" x14ac:dyDescent="0.3">
      <c r="A5" s="305" t="s">
        <v>18</v>
      </c>
      <c r="B5" s="1173" t="s">
        <v>588</v>
      </c>
      <c r="C5" s="1173"/>
      <c r="D5" s="1173"/>
      <c r="E5" s="1173"/>
    </row>
    <row r="6" spans="1:6" ht="15.75" thickBot="1" x14ac:dyDescent="0.3">
      <c r="A6" s="305" t="s">
        <v>4</v>
      </c>
      <c r="B6" s="1374" t="s">
        <v>1583</v>
      </c>
      <c r="C6" s="1175"/>
      <c r="D6" s="1175"/>
      <c r="E6" s="1176"/>
    </row>
    <row r="7" spans="1:6" ht="34.5" customHeight="1" thickBot="1" x14ac:dyDescent="0.3">
      <c r="A7" s="305" t="s">
        <v>23</v>
      </c>
      <c r="B7" s="1177" t="s">
        <v>541</v>
      </c>
      <c r="C7" s="1178"/>
      <c r="D7" s="1178"/>
      <c r="E7" s="1179"/>
    </row>
    <row r="8" spans="1:6" ht="15.75" thickBot="1" x14ac:dyDescent="0.3">
      <c r="A8" s="1180" t="s">
        <v>7</v>
      </c>
      <c r="B8" s="1181"/>
      <c r="C8" s="1181"/>
      <c r="D8" s="1181"/>
      <c r="E8" s="1182"/>
    </row>
    <row r="9" spans="1:6" ht="15.75" customHeight="1" x14ac:dyDescent="0.25">
      <c r="A9" s="1375" t="s">
        <v>1584</v>
      </c>
      <c r="B9" s="1376"/>
      <c r="C9" s="1376"/>
      <c r="D9" s="1376"/>
      <c r="E9" s="1377"/>
    </row>
    <row r="10" spans="1:6" x14ac:dyDescent="0.25">
      <c r="A10" s="1378"/>
      <c r="B10" s="1379"/>
      <c r="C10" s="1379"/>
      <c r="D10" s="1379"/>
      <c r="E10" s="1380"/>
    </row>
    <row r="11" spans="1:6" ht="57" customHeight="1" thickBot="1" x14ac:dyDescent="0.3">
      <c r="A11" s="1381"/>
      <c r="B11" s="1382"/>
      <c r="C11" s="1382"/>
      <c r="D11" s="1382"/>
      <c r="E11" s="1383"/>
    </row>
    <row r="12" spans="1:6" ht="50.25" customHeight="1" thickBot="1" x14ac:dyDescent="0.3">
      <c r="A12" s="307" t="s">
        <v>10</v>
      </c>
      <c r="B12" s="1384" t="s">
        <v>1585</v>
      </c>
      <c r="C12" s="1385"/>
      <c r="D12" s="1385"/>
      <c r="E12" s="1386"/>
    </row>
    <row r="13" spans="1:6" x14ac:dyDescent="0.25">
      <c r="A13" s="1189" t="s">
        <v>11</v>
      </c>
      <c r="B13" s="632">
        <v>2019</v>
      </c>
      <c r="C13" s="632">
        <v>2020</v>
      </c>
      <c r="D13" s="632">
        <v>2021</v>
      </c>
      <c r="E13" s="632">
        <v>2022</v>
      </c>
    </row>
    <row r="14" spans="1:6" ht="15.75" thickBot="1" x14ac:dyDescent="0.3">
      <c r="A14" s="1190"/>
      <c r="B14" s="310" t="s">
        <v>5</v>
      </c>
      <c r="C14" s="310" t="s">
        <v>6</v>
      </c>
      <c r="D14" s="310" t="s">
        <v>6</v>
      </c>
      <c r="E14" s="310" t="s">
        <v>6</v>
      </c>
    </row>
    <row r="15" spans="1:6" ht="23.25" thickBot="1" x14ac:dyDescent="0.3">
      <c r="A15" s="311" t="s">
        <v>1586</v>
      </c>
      <c r="B15" s="448">
        <v>0.25</v>
      </c>
      <c r="C15" s="448">
        <v>0.28000000000000003</v>
      </c>
      <c r="D15" s="448">
        <v>0.35</v>
      </c>
      <c r="E15" s="448">
        <v>0.4</v>
      </c>
    </row>
    <row r="16" spans="1:6" ht="23.25" thickBot="1" x14ac:dyDescent="0.3">
      <c r="A16" s="313" t="s">
        <v>1587</v>
      </c>
      <c r="B16" s="448">
        <v>0.18</v>
      </c>
      <c r="C16" s="448">
        <v>0.23</v>
      </c>
      <c r="D16" s="448">
        <v>0.25</v>
      </c>
      <c r="E16" s="448">
        <v>0.3</v>
      </c>
    </row>
    <row r="17" spans="1:11" ht="15.75" thickBot="1" x14ac:dyDescent="0.3">
      <c r="A17" s="1194" t="s">
        <v>969</v>
      </c>
      <c r="B17" s="1195"/>
      <c r="C17" s="1195"/>
      <c r="D17" s="1195"/>
      <c r="E17" s="1196"/>
      <c r="H17" s="451"/>
      <c r="J17" s="451"/>
    </row>
    <row r="18" spans="1:11" ht="34.5" thickBot="1" x14ac:dyDescent="0.3">
      <c r="A18" s="311" t="s">
        <v>1588</v>
      </c>
      <c r="B18" s="448">
        <v>0.25</v>
      </c>
      <c r="C18" s="448">
        <v>0.3</v>
      </c>
      <c r="D18" s="448">
        <v>0.35</v>
      </c>
      <c r="E18" s="448">
        <v>0.4</v>
      </c>
      <c r="G18" s="455"/>
    </row>
    <row r="19" spans="1:11" ht="34.5" thickBot="1" x14ac:dyDescent="0.3">
      <c r="A19" s="797" t="s">
        <v>1589</v>
      </c>
      <c r="B19" s="798">
        <v>0.41599999999999998</v>
      </c>
      <c r="C19" s="798">
        <v>0.48</v>
      </c>
      <c r="D19" s="798">
        <v>0.53</v>
      </c>
      <c r="E19" s="798">
        <v>0.55000000000000004</v>
      </c>
    </row>
    <row r="20" spans="1:11" ht="15.75" thickBot="1" x14ac:dyDescent="0.3">
      <c r="A20" s="1387" t="s">
        <v>971</v>
      </c>
      <c r="B20" s="1388"/>
      <c r="C20" s="1388"/>
      <c r="D20" s="1388"/>
      <c r="E20" s="1389"/>
    </row>
    <row r="21" spans="1:11" ht="15.75" thickBot="1" x14ac:dyDescent="0.3">
      <c r="A21" s="1371" t="s">
        <v>33</v>
      </c>
      <c r="B21" s="1372"/>
      <c r="C21" s="1372"/>
      <c r="D21" s="1372"/>
      <c r="E21" s="1373"/>
    </row>
    <row r="22" spans="1:11" ht="15.75" thickBot="1" x14ac:dyDescent="0.3">
      <c r="A22" s="323" t="s">
        <v>24</v>
      </c>
      <c r="B22" s="1390" t="s">
        <v>1590</v>
      </c>
      <c r="C22" s="1391"/>
      <c r="D22" s="1391"/>
      <c r="E22" s="1392"/>
    </row>
    <row r="23" spans="1:11" ht="15.75" thickBot="1" x14ac:dyDescent="0.3">
      <c r="A23" s="313" t="s">
        <v>9</v>
      </c>
      <c r="B23" s="1393" t="s">
        <v>1591</v>
      </c>
      <c r="C23" s="1394"/>
      <c r="D23" s="1394"/>
      <c r="E23" s="1395"/>
    </row>
    <row r="24" spans="1:11" ht="15.75" thickBot="1" x14ac:dyDescent="0.3">
      <c r="A24" s="313" t="s">
        <v>13</v>
      </c>
      <c r="B24" s="1198" t="s">
        <v>974</v>
      </c>
      <c r="C24" s="1199"/>
      <c r="D24" s="1199"/>
      <c r="E24" s="1200"/>
    </row>
    <row r="25" spans="1:11" x14ac:dyDescent="0.25">
      <c r="A25" s="1189"/>
      <c r="B25" s="325">
        <v>2019</v>
      </c>
      <c r="C25" s="325">
        <v>2020</v>
      </c>
      <c r="D25" s="325">
        <v>2021</v>
      </c>
      <c r="E25" s="325">
        <v>2022</v>
      </c>
    </row>
    <row r="26" spans="1:11" ht="15.75" thickBot="1" x14ac:dyDescent="0.3">
      <c r="A26" s="1190"/>
      <c r="B26" s="354" t="s">
        <v>5</v>
      </c>
      <c r="C26" s="354" t="s">
        <v>6</v>
      </c>
      <c r="D26" s="354" t="s">
        <v>6</v>
      </c>
      <c r="E26" s="354" t="s">
        <v>6</v>
      </c>
    </row>
    <row r="27" spans="1:11" ht="15.75" thickBot="1" x14ac:dyDescent="0.3">
      <c r="A27" s="313" t="s">
        <v>8</v>
      </c>
      <c r="B27" s="355">
        <v>71</v>
      </c>
      <c r="C27" s="355">
        <v>71</v>
      </c>
      <c r="D27" s="355">
        <v>71</v>
      </c>
      <c r="E27" s="355">
        <v>71</v>
      </c>
    </row>
    <row r="28" spans="1:11" ht="15.75" thickBot="1" x14ac:dyDescent="0.3">
      <c r="A28" s="313" t="s">
        <v>14</v>
      </c>
      <c r="B28" s="355">
        <f>B57</f>
        <v>99000</v>
      </c>
      <c r="C28" s="355">
        <f>C57</f>
        <v>110000</v>
      </c>
      <c r="D28" s="355">
        <f t="shared" ref="D28:E28" si="0">D57</f>
        <v>120000</v>
      </c>
      <c r="E28" s="355">
        <f t="shared" si="0"/>
        <v>120000</v>
      </c>
    </row>
    <row r="29" spans="1:11" ht="15.75" thickBot="1" x14ac:dyDescent="0.3">
      <c r="A29" s="313" t="s">
        <v>20</v>
      </c>
      <c r="B29" s="355">
        <f>B28/B27</f>
        <v>1394.3661971830986</v>
      </c>
      <c r="C29" s="355">
        <f t="shared" ref="C29:E29" si="1">C28/C27</f>
        <v>1549.2957746478874</v>
      </c>
      <c r="D29" s="355">
        <f t="shared" si="1"/>
        <v>1690.1408450704225</v>
      </c>
      <c r="E29" s="355">
        <f t="shared" si="1"/>
        <v>1690.1408450704225</v>
      </c>
    </row>
    <row r="30" spans="1:11" ht="15.75" thickBot="1" x14ac:dyDescent="0.3">
      <c r="A30" s="313" t="s">
        <v>15</v>
      </c>
      <c r="B30" s="332" t="s">
        <v>19</v>
      </c>
      <c r="C30" s="461">
        <f>C27/B27-1</f>
        <v>0</v>
      </c>
      <c r="D30" s="461">
        <f t="shared" ref="D30:E32" si="2">D27/C27-1</f>
        <v>0</v>
      </c>
      <c r="E30" s="461">
        <f t="shared" si="2"/>
        <v>0</v>
      </c>
      <c r="G30" s="443"/>
      <c r="H30" s="443"/>
      <c r="I30" s="443"/>
      <c r="J30" s="443"/>
      <c r="K30" s="443"/>
    </row>
    <row r="31" spans="1:11" ht="15.75" thickBot="1" x14ac:dyDescent="0.3">
      <c r="A31" s="313" t="s">
        <v>16</v>
      </c>
      <c r="B31" s="332" t="s">
        <v>19</v>
      </c>
      <c r="C31" s="461">
        <f>C28/B28-1</f>
        <v>0.11111111111111116</v>
      </c>
      <c r="D31" s="461">
        <f t="shared" si="2"/>
        <v>9.0909090909090828E-2</v>
      </c>
      <c r="E31" s="461">
        <f t="shared" si="2"/>
        <v>0</v>
      </c>
    </row>
    <row r="32" spans="1:11" ht="15.75" thickBot="1" x14ac:dyDescent="0.3">
      <c r="A32" s="313" t="s">
        <v>17</v>
      </c>
      <c r="B32" s="332" t="s">
        <v>19</v>
      </c>
      <c r="C32" s="461">
        <f>C29/B29-1</f>
        <v>0.11111111111111116</v>
      </c>
      <c r="D32" s="461">
        <f t="shared" si="2"/>
        <v>9.0909090909090828E-2</v>
      </c>
      <c r="E32" s="461">
        <f t="shared" si="2"/>
        <v>0</v>
      </c>
    </row>
    <row r="33" spans="1:8" ht="15.75" thickBot="1" x14ac:dyDescent="0.3">
      <c r="A33" s="1210" t="s">
        <v>975</v>
      </c>
      <c r="B33" s="1211"/>
      <c r="C33" s="1211"/>
      <c r="D33" s="1211"/>
      <c r="E33" s="1212"/>
    </row>
    <row r="34" spans="1:8" x14ac:dyDescent="0.25">
      <c r="A34" s="1189"/>
      <c r="B34" s="325">
        <v>2019</v>
      </c>
      <c r="C34" s="325">
        <v>2020</v>
      </c>
      <c r="D34" s="325">
        <v>2021</v>
      </c>
      <c r="E34" s="325">
        <v>2022</v>
      </c>
    </row>
    <row r="35" spans="1:8" ht="15.75" thickBot="1" x14ac:dyDescent="0.3">
      <c r="A35" s="1190"/>
      <c r="B35" s="354" t="s">
        <v>5</v>
      </c>
      <c r="C35" s="354" t="s">
        <v>6</v>
      </c>
      <c r="D35" s="354" t="s">
        <v>6</v>
      </c>
      <c r="E35" s="354" t="s">
        <v>6</v>
      </c>
    </row>
    <row r="36" spans="1:8" ht="15.75" thickBot="1" x14ac:dyDescent="0.3">
      <c r="A36" s="500" t="s">
        <v>0</v>
      </c>
      <c r="B36" s="467">
        <f>B37+B38</f>
        <v>72500</v>
      </c>
      <c r="C36" s="467">
        <f>C37+C38</f>
        <v>79423</v>
      </c>
      <c r="D36" s="467">
        <f t="shared" ref="D36:E36" si="3">D37+D38</f>
        <v>79500</v>
      </c>
      <c r="E36" s="467">
        <f t="shared" si="3"/>
        <v>79500</v>
      </c>
    </row>
    <row r="37" spans="1:8" ht="15.75" thickBot="1" x14ac:dyDescent="0.3">
      <c r="A37" s="501" t="s">
        <v>28</v>
      </c>
      <c r="B37" s="491">
        <v>72500</v>
      </c>
      <c r="C37" s="491">
        <v>79423</v>
      </c>
      <c r="D37" s="491">
        <v>79500</v>
      </c>
      <c r="E37" s="491">
        <v>79500</v>
      </c>
      <c r="F37" s="443"/>
      <c r="G37" s="443"/>
    </row>
    <row r="38" spans="1:8" ht="15.75" thickBot="1" x14ac:dyDescent="0.3">
      <c r="A38" s="501" t="s">
        <v>29</v>
      </c>
      <c r="B38" s="465"/>
      <c r="C38" s="465"/>
      <c r="D38" s="465"/>
      <c r="E38" s="465"/>
    </row>
    <row r="39" spans="1:8" ht="24.75" thickBot="1" x14ac:dyDescent="0.3">
      <c r="A39" s="500" t="s">
        <v>25</v>
      </c>
      <c r="B39" s="467">
        <f>B40+B41</f>
        <v>13500</v>
      </c>
      <c r="C39" s="467">
        <f>C40+C41</f>
        <v>13577</v>
      </c>
      <c r="D39" s="467">
        <f>D40+D41</f>
        <v>13600</v>
      </c>
      <c r="E39" s="467">
        <f t="shared" ref="E39" si="4">E40+E41</f>
        <v>13600</v>
      </c>
      <c r="F39" s="443"/>
    </row>
    <row r="40" spans="1:8" ht="15.75" thickBot="1" x14ac:dyDescent="0.3">
      <c r="A40" s="501" t="s">
        <v>28</v>
      </c>
      <c r="B40" s="491">
        <f>86000-72500</f>
        <v>13500</v>
      </c>
      <c r="C40" s="491">
        <v>13577</v>
      </c>
      <c r="D40" s="491">
        <v>13600</v>
      </c>
      <c r="E40" s="491">
        <v>13600</v>
      </c>
      <c r="H40" s="443"/>
    </row>
    <row r="41" spans="1:8" ht="15.75" thickBot="1" x14ac:dyDescent="0.3">
      <c r="A41" s="501" t="s">
        <v>29</v>
      </c>
      <c r="B41" s="465"/>
      <c r="C41" s="467"/>
      <c r="D41" s="467"/>
      <c r="E41" s="467"/>
      <c r="H41" s="443"/>
    </row>
    <row r="42" spans="1:8" ht="15.75" thickBot="1" x14ac:dyDescent="0.3">
      <c r="A42" s="500" t="s">
        <v>1</v>
      </c>
      <c r="B42" s="465">
        <f>B43+B44</f>
        <v>13000</v>
      </c>
      <c r="C42" s="467">
        <f>C43+C44</f>
        <v>17000</v>
      </c>
      <c r="D42" s="467">
        <f t="shared" ref="D42:E42" si="5">D43+D44</f>
        <v>26900</v>
      </c>
      <c r="E42" s="467">
        <f t="shared" si="5"/>
        <v>26900</v>
      </c>
      <c r="F42" s="443"/>
    </row>
    <row r="43" spans="1:8" ht="15.75" thickBot="1" x14ac:dyDescent="0.3">
      <c r="A43" s="501" t="s">
        <v>28</v>
      </c>
      <c r="B43" s="491">
        <v>13000</v>
      </c>
      <c r="C43" s="491">
        <v>17000</v>
      </c>
      <c r="D43" s="491">
        <v>26900</v>
      </c>
      <c r="E43" s="491">
        <v>26900</v>
      </c>
      <c r="F43" s="443"/>
    </row>
    <row r="44" spans="1:8" ht="15.75" thickBot="1" x14ac:dyDescent="0.3">
      <c r="A44" s="464" t="s">
        <v>29</v>
      </c>
      <c r="B44" s="466"/>
      <c r="C44" s="463"/>
      <c r="D44" s="463"/>
      <c r="E44" s="463"/>
    </row>
    <row r="45" spans="1:8" ht="15.75" thickBot="1" x14ac:dyDescent="0.3">
      <c r="A45" s="462" t="s">
        <v>2</v>
      </c>
      <c r="B45" s="466"/>
      <c r="C45" s="463"/>
      <c r="D45" s="463"/>
      <c r="E45" s="463"/>
    </row>
    <row r="46" spans="1:8" ht="15.75" thickBot="1" x14ac:dyDescent="0.3">
      <c r="A46" s="464" t="s">
        <v>28</v>
      </c>
      <c r="B46" s="466"/>
      <c r="C46" s="463"/>
      <c r="D46" s="463"/>
      <c r="E46" s="463"/>
    </row>
    <row r="47" spans="1:8" ht="15.75" thickBot="1" x14ac:dyDescent="0.3">
      <c r="A47" s="464" t="s">
        <v>29</v>
      </c>
      <c r="B47" s="466"/>
      <c r="C47" s="463"/>
      <c r="D47" s="463"/>
      <c r="E47" s="463"/>
    </row>
    <row r="48" spans="1:8" ht="15.75" thickBot="1" x14ac:dyDescent="0.3">
      <c r="A48" s="462" t="s">
        <v>21</v>
      </c>
      <c r="B48" s="466">
        <v>0</v>
      </c>
      <c r="C48" s="463">
        <v>0</v>
      </c>
      <c r="D48" s="463">
        <v>0</v>
      </c>
      <c r="E48" s="463">
        <v>0</v>
      </c>
    </row>
    <row r="49" spans="1:12" ht="15.75" thickBot="1" x14ac:dyDescent="0.3">
      <c r="A49" s="464" t="s">
        <v>28</v>
      </c>
      <c r="B49" s="466">
        <v>0</v>
      </c>
      <c r="C49" s="463">
        <v>0</v>
      </c>
      <c r="D49" s="463">
        <v>0</v>
      </c>
      <c r="E49" s="463">
        <v>0</v>
      </c>
    </row>
    <row r="50" spans="1:12" ht="15.75" thickBot="1" x14ac:dyDescent="0.3">
      <c r="A50" s="464" t="s">
        <v>29</v>
      </c>
      <c r="B50" s="466"/>
      <c r="C50" s="463"/>
      <c r="D50" s="463"/>
      <c r="E50" s="463"/>
    </row>
    <row r="51" spans="1:12" ht="15.75" thickBot="1" x14ac:dyDescent="0.3">
      <c r="A51" s="462" t="s">
        <v>22</v>
      </c>
      <c r="B51" s="466">
        <f>B52+B53</f>
        <v>0</v>
      </c>
      <c r="C51" s="463">
        <f t="shared" ref="C51:E51" si="6">C52+C53</f>
        <v>0</v>
      </c>
      <c r="D51" s="463">
        <f t="shared" si="6"/>
        <v>0</v>
      </c>
      <c r="E51" s="463">
        <f t="shared" si="6"/>
        <v>0</v>
      </c>
    </row>
    <row r="52" spans="1:12" ht="15.75" thickBot="1" x14ac:dyDescent="0.3">
      <c r="A52" s="464" t="s">
        <v>28</v>
      </c>
      <c r="B52" s="465">
        <v>0</v>
      </c>
      <c r="C52" s="463">
        <v>0</v>
      </c>
      <c r="D52" s="467">
        <v>0</v>
      </c>
      <c r="E52" s="467">
        <v>0</v>
      </c>
    </row>
    <row r="53" spans="1:12" ht="15.75" thickBot="1" x14ac:dyDescent="0.3">
      <c r="A53" s="464" t="s">
        <v>29</v>
      </c>
      <c r="B53" s="466"/>
      <c r="C53" s="463"/>
      <c r="D53" s="463"/>
      <c r="E53" s="463"/>
    </row>
    <row r="54" spans="1:12" ht="24.75" thickBot="1" x14ac:dyDescent="0.3">
      <c r="A54" s="462" t="s">
        <v>3</v>
      </c>
      <c r="B54" s="466">
        <v>0</v>
      </c>
      <c r="C54" s="463">
        <v>0</v>
      </c>
      <c r="D54" s="463">
        <f>C54*1.03*0.99</f>
        <v>0</v>
      </c>
      <c r="E54" s="463">
        <f>D54*1.03*0.99</f>
        <v>0</v>
      </c>
      <c r="H54" s="469"/>
    </row>
    <row r="55" spans="1:12" ht="15.75" thickBot="1" x14ac:dyDescent="0.3">
      <c r="A55" s="545" t="s">
        <v>28</v>
      </c>
      <c r="B55" s="505"/>
      <c r="C55" s="799"/>
      <c r="D55" s="799"/>
      <c r="E55" s="799"/>
      <c r="J55" s="471"/>
      <c r="K55" s="471"/>
      <c r="L55" s="471"/>
    </row>
    <row r="56" spans="1:12" ht="15.75" thickBot="1" x14ac:dyDescent="0.3">
      <c r="A56" s="789" t="s">
        <v>29</v>
      </c>
      <c r="B56" s="645"/>
      <c r="C56" s="800"/>
      <c r="D56" s="801"/>
      <c r="E56" s="801"/>
    </row>
    <row r="57" spans="1:12" ht="15.75" thickBot="1" x14ac:dyDescent="0.3">
      <c r="A57" s="642" t="s">
        <v>26</v>
      </c>
      <c r="B57" s="802">
        <f>B54+B51+B48+B45+B42+B39+B36</f>
        <v>99000</v>
      </c>
      <c r="C57" s="802">
        <f>C54+C51+C48+C45+C42+C39+C36</f>
        <v>110000</v>
      </c>
      <c r="D57" s="802">
        <f t="shared" ref="D57:E57" si="7">D54+D51+D48+D45+D42+D39+D36</f>
        <v>120000</v>
      </c>
      <c r="E57" s="802">
        <f t="shared" si="7"/>
        <v>120000</v>
      </c>
    </row>
    <row r="58" spans="1:12" ht="15.75" thickBot="1" x14ac:dyDescent="0.3">
      <c r="A58" s="803" t="s">
        <v>27</v>
      </c>
      <c r="B58" s="804">
        <f>IF(B57-B28=0,0,"Error")</f>
        <v>0</v>
      </c>
      <c r="C58" s="804">
        <f>IF(C57-C28=0,0,"Error")</f>
        <v>0</v>
      </c>
      <c r="D58" s="804">
        <f>IF(D57-D28=0,0,"Error")</f>
        <v>0</v>
      </c>
      <c r="E58" s="804">
        <f>IF(E57-E28=0,0,"Error")</f>
        <v>0</v>
      </c>
    </row>
    <row r="59" spans="1:12" ht="15.75" hidden="1" thickBot="1" x14ac:dyDescent="0.3">
      <c r="A59" s="475" t="s">
        <v>1019</v>
      </c>
      <c r="B59" s="1396"/>
      <c r="C59" s="1397"/>
      <c r="D59" s="1397"/>
      <c r="E59" s="1398"/>
    </row>
    <row r="60" spans="1:12" ht="26.25" hidden="1" customHeight="1" x14ac:dyDescent="0.25">
      <c r="A60" s="313" t="s">
        <v>9</v>
      </c>
      <c r="B60" s="1194"/>
      <c r="C60" s="1195"/>
      <c r="D60" s="1195"/>
      <c r="E60" s="1196"/>
    </row>
    <row r="61" spans="1:12" ht="15.75" hidden="1" thickBot="1" x14ac:dyDescent="0.3">
      <c r="A61" s="313" t="s">
        <v>13</v>
      </c>
      <c r="B61" s="1198"/>
      <c r="C61" s="1199"/>
      <c r="D61" s="1199"/>
      <c r="E61" s="1200"/>
    </row>
    <row r="62" spans="1:12" ht="12.75" hidden="1" customHeight="1" x14ac:dyDescent="0.25">
      <c r="A62" s="1189"/>
      <c r="B62" s="325">
        <v>2018</v>
      </c>
      <c r="C62" s="325">
        <v>2019</v>
      </c>
      <c r="D62" s="325">
        <v>2020</v>
      </c>
      <c r="E62" s="325">
        <v>2021</v>
      </c>
    </row>
    <row r="63" spans="1:12" ht="9" hidden="1" customHeight="1" x14ac:dyDescent="0.25">
      <c r="A63" s="1190"/>
      <c r="B63" s="354" t="s">
        <v>5</v>
      </c>
      <c r="C63" s="354" t="s">
        <v>6</v>
      </c>
      <c r="D63" s="354" t="s">
        <v>6</v>
      </c>
      <c r="E63" s="354" t="s">
        <v>6</v>
      </c>
    </row>
    <row r="64" spans="1:12" ht="15.75" hidden="1" thickBot="1" x14ac:dyDescent="0.3">
      <c r="A64" s="313" t="s">
        <v>8</v>
      </c>
      <c r="B64" s="313"/>
      <c r="C64" s="313"/>
      <c r="D64" s="313"/>
      <c r="E64" s="313"/>
    </row>
    <row r="65" spans="1:5" ht="15.75" hidden="1" thickBot="1" x14ac:dyDescent="0.3">
      <c r="A65" s="313" t="s">
        <v>14</v>
      </c>
      <c r="B65" s="355">
        <f>B94</f>
        <v>0</v>
      </c>
      <c r="C65" s="355">
        <f t="shared" ref="C65:E65" si="8">C94</f>
        <v>0</v>
      </c>
      <c r="D65" s="355">
        <f t="shared" si="8"/>
        <v>0</v>
      </c>
      <c r="E65" s="355">
        <f t="shared" si="8"/>
        <v>0</v>
      </c>
    </row>
    <row r="66" spans="1:5" ht="15.75" hidden="1" thickBot="1" x14ac:dyDescent="0.3">
      <c r="A66" s="313" t="s">
        <v>20</v>
      </c>
      <c r="B66" s="355" t="e">
        <f>B65/B64</f>
        <v>#DIV/0!</v>
      </c>
      <c r="C66" s="355" t="e">
        <f>C65/C64</f>
        <v>#DIV/0!</v>
      </c>
      <c r="D66" s="355" t="e">
        <f>D65/D64</f>
        <v>#DIV/0!</v>
      </c>
      <c r="E66" s="355" t="e">
        <f>E65/E64</f>
        <v>#DIV/0!</v>
      </c>
    </row>
    <row r="67" spans="1:5" ht="15.75" hidden="1" thickBot="1" x14ac:dyDescent="0.3">
      <c r="A67" s="313" t="s">
        <v>15</v>
      </c>
      <c r="B67" s="332"/>
      <c r="C67" s="461" t="e">
        <f>C64/B64-1</f>
        <v>#DIV/0!</v>
      </c>
      <c r="D67" s="461" t="e">
        <f>D64/C64-1</f>
        <v>#DIV/0!</v>
      </c>
      <c r="E67" s="461" t="e">
        <f>E64/D64-1</f>
        <v>#DIV/0!</v>
      </c>
    </row>
    <row r="68" spans="1:5" ht="15.75" hidden="1" thickBot="1" x14ac:dyDescent="0.3">
      <c r="A68" s="313" t="s">
        <v>16</v>
      </c>
      <c r="B68" s="332"/>
      <c r="C68" s="461" t="e">
        <f>C65/B65-1</f>
        <v>#DIV/0!</v>
      </c>
      <c r="D68" s="461" t="e">
        <f t="shared" ref="D68:E69" si="9">D65/C65-1</f>
        <v>#DIV/0!</v>
      </c>
      <c r="E68" s="461" t="e">
        <f t="shared" si="9"/>
        <v>#DIV/0!</v>
      </c>
    </row>
    <row r="69" spans="1:5" ht="15.75" hidden="1" thickBot="1" x14ac:dyDescent="0.3">
      <c r="A69" s="313" t="s">
        <v>17</v>
      </c>
      <c r="B69" s="332"/>
      <c r="C69" s="461" t="e">
        <f>C66/B66-1</f>
        <v>#DIV/0!</v>
      </c>
      <c r="D69" s="461" t="e">
        <f t="shared" si="9"/>
        <v>#DIV/0!</v>
      </c>
      <c r="E69" s="461" t="e">
        <f t="shared" si="9"/>
        <v>#DIV/0!</v>
      </c>
    </row>
    <row r="70" spans="1:5" ht="15.75" hidden="1" thickBot="1" x14ac:dyDescent="0.3">
      <c r="A70" s="1210" t="s">
        <v>1020</v>
      </c>
      <c r="B70" s="1211"/>
      <c r="C70" s="1211"/>
      <c r="D70" s="1211"/>
      <c r="E70" s="1212"/>
    </row>
    <row r="71" spans="1:5" ht="15.75" hidden="1" thickBot="1" x14ac:dyDescent="0.3">
      <c r="A71" s="1189"/>
      <c r="B71" s="325">
        <v>2018</v>
      </c>
      <c r="C71" s="325">
        <v>2019</v>
      </c>
      <c r="D71" s="325">
        <v>2020</v>
      </c>
      <c r="E71" s="325">
        <v>2021</v>
      </c>
    </row>
    <row r="72" spans="1:5" ht="15.75" hidden="1" thickBot="1" x14ac:dyDescent="0.3">
      <c r="A72" s="1190"/>
      <c r="B72" s="354" t="s">
        <v>5</v>
      </c>
      <c r="C72" s="354" t="s">
        <v>6</v>
      </c>
      <c r="D72" s="354" t="s">
        <v>6</v>
      </c>
      <c r="E72" s="354" t="s">
        <v>6</v>
      </c>
    </row>
    <row r="73" spans="1:5" ht="15.75" hidden="1" thickBot="1" x14ac:dyDescent="0.3">
      <c r="A73" s="462" t="s">
        <v>0</v>
      </c>
      <c r="B73" s="463"/>
      <c r="C73" s="463"/>
      <c r="D73" s="463"/>
      <c r="E73" s="463"/>
    </row>
    <row r="74" spans="1:5" ht="15.75" hidden="1" thickBot="1" x14ac:dyDescent="0.3">
      <c r="A74" s="464" t="s">
        <v>28</v>
      </c>
      <c r="B74" s="466"/>
      <c r="C74" s="476"/>
      <c r="D74" s="476"/>
      <c r="E74" s="476"/>
    </row>
    <row r="75" spans="1:5" ht="15.75" hidden="1" thickBot="1" x14ac:dyDescent="0.3">
      <c r="A75" s="464" t="s">
        <v>29</v>
      </c>
      <c r="B75" s="466"/>
      <c r="C75" s="476"/>
      <c r="D75" s="476"/>
      <c r="E75" s="476"/>
    </row>
    <row r="76" spans="1:5" ht="24.75" hidden="1" thickBot="1" x14ac:dyDescent="0.3">
      <c r="A76" s="462" t="s">
        <v>25</v>
      </c>
      <c r="B76" s="463"/>
      <c r="C76" s="463"/>
      <c r="D76" s="463"/>
      <c r="E76" s="463"/>
    </row>
    <row r="77" spans="1:5" ht="15.75" hidden="1" thickBot="1" x14ac:dyDescent="0.3">
      <c r="A77" s="464" t="s">
        <v>28</v>
      </c>
      <c r="B77" s="466"/>
      <c r="C77" s="463"/>
      <c r="D77" s="463"/>
      <c r="E77" s="463"/>
    </row>
    <row r="78" spans="1:5" ht="15.75" hidden="1" thickBot="1" x14ac:dyDescent="0.3">
      <c r="A78" s="464" t="s">
        <v>29</v>
      </c>
      <c r="B78" s="466"/>
      <c r="C78" s="463"/>
      <c r="D78" s="463"/>
      <c r="E78" s="463"/>
    </row>
    <row r="79" spans="1:5" ht="15.75" hidden="1" thickBot="1" x14ac:dyDescent="0.3">
      <c r="A79" s="462" t="s">
        <v>1</v>
      </c>
      <c r="B79" s="466">
        <v>0</v>
      </c>
      <c r="C79" s="463">
        <v>0</v>
      </c>
      <c r="D79" s="463">
        <v>0</v>
      </c>
      <c r="E79" s="463">
        <v>0</v>
      </c>
    </row>
    <row r="80" spans="1:5" ht="15.75" hidden="1" thickBot="1" x14ac:dyDescent="0.3">
      <c r="A80" s="464" t="s">
        <v>28</v>
      </c>
      <c r="B80" s="466"/>
      <c r="C80" s="463"/>
      <c r="D80" s="463"/>
      <c r="E80" s="463"/>
    </row>
    <row r="81" spans="1:5" ht="15.75" hidden="1" thickBot="1" x14ac:dyDescent="0.3">
      <c r="A81" s="464" t="s">
        <v>29</v>
      </c>
      <c r="B81" s="466"/>
      <c r="C81" s="463"/>
      <c r="D81" s="463"/>
      <c r="E81" s="463"/>
    </row>
    <row r="82" spans="1:5" ht="15.75" hidden="1" thickBot="1" x14ac:dyDescent="0.3">
      <c r="A82" s="462" t="s">
        <v>2</v>
      </c>
      <c r="B82" s="466"/>
      <c r="C82" s="463"/>
      <c r="D82" s="463"/>
      <c r="E82" s="463"/>
    </row>
    <row r="83" spans="1:5" ht="15.75" hidden="1" thickBot="1" x14ac:dyDescent="0.3">
      <c r="A83" s="464" t="s">
        <v>28</v>
      </c>
      <c r="B83" s="466"/>
      <c r="C83" s="463"/>
      <c r="D83" s="463"/>
      <c r="E83" s="463"/>
    </row>
    <row r="84" spans="1:5" ht="15.75" hidden="1" thickBot="1" x14ac:dyDescent="0.3">
      <c r="A84" s="464" t="s">
        <v>29</v>
      </c>
      <c r="B84" s="466"/>
      <c r="C84" s="463"/>
      <c r="D84" s="463"/>
      <c r="E84" s="463"/>
    </row>
    <row r="85" spans="1:5" ht="15.75" hidden="1" thickBot="1" x14ac:dyDescent="0.3">
      <c r="A85" s="462" t="s">
        <v>21</v>
      </c>
      <c r="B85" s="466"/>
      <c r="C85" s="463"/>
      <c r="D85" s="463"/>
      <c r="E85" s="463"/>
    </row>
    <row r="86" spans="1:5" ht="15.75" hidden="1" thickBot="1" x14ac:dyDescent="0.3">
      <c r="A86" s="464" t="s">
        <v>28</v>
      </c>
      <c r="B86" s="466"/>
      <c r="C86" s="463"/>
      <c r="D86" s="463"/>
      <c r="E86" s="463"/>
    </row>
    <row r="87" spans="1:5" ht="15.75" hidden="1" thickBot="1" x14ac:dyDescent="0.3">
      <c r="A87" s="464" t="s">
        <v>29</v>
      </c>
      <c r="B87" s="466"/>
      <c r="C87" s="463"/>
      <c r="D87" s="463"/>
      <c r="E87" s="463"/>
    </row>
    <row r="88" spans="1:5" ht="15.75" hidden="1" thickBot="1" x14ac:dyDescent="0.3">
      <c r="A88" s="462" t="s">
        <v>22</v>
      </c>
      <c r="B88" s="466"/>
      <c r="C88" s="463"/>
      <c r="D88" s="463"/>
      <c r="E88" s="463"/>
    </row>
    <row r="89" spans="1:5" ht="15.75" hidden="1" thickBot="1" x14ac:dyDescent="0.3">
      <c r="A89" s="464" t="s">
        <v>28</v>
      </c>
      <c r="B89" s="466"/>
      <c r="C89" s="463"/>
      <c r="D89" s="463"/>
      <c r="E89" s="463"/>
    </row>
    <row r="90" spans="1:5" ht="15.75" hidden="1" thickBot="1" x14ac:dyDescent="0.3">
      <c r="A90" s="464" t="s">
        <v>29</v>
      </c>
      <c r="B90" s="466"/>
      <c r="C90" s="463"/>
      <c r="D90" s="463"/>
      <c r="E90" s="463"/>
    </row>
    <row r="91" spans="1:5" ht="24.75" hidden="1" thickBot="1" x14ac:dyDescent="0.3">
      <c r="A91" s="462" t="s">
        <v>3</v>
      </c>
      <c r="B91" s="466"/>
      <c r="C91" s="463"/>
      <c r="D91" s="463"/>
      <c r="E91" s="463"/>
    </row>
    <row r="92" spans="1:5" ht="15.75" hidden="1" thickBot="1" x14ac:dyDescent="0.3">
      <c r="A92" s="464" t="s">
        <v>28</v>
      </c>
      <c r="B92" s="466"/>
      <c r="C92" s="463"/>
      <c r="D92" s="463"/>
      <c r="E92" s="463"/>
    </row>
    <row r="93" spans="1:5" ht="15.75" hidden="1" thickBot="1" x14ac:dyDescent="0.3">
      <c r="A93" s="464" t="s">
        <v>29</v>
      </c>
      <c r="B93" s="466"/>
      <c r="C93" s="463"/>
      <c r="D93" s="463"/>
      <c r="E93" s="463"/>
    </row>
    <row r="94" spans="1:5" ht="15.75" hidden="1" thickBot="1" x14ac:dyDescent="0.3">
      <c r="A94" s="477" t="s">
        <v>41</v>
      </c>
      <c r="B94" s="466">
        <f>B91+B88+B85+B82+B79+B76+B73</f>
        <v>0</v>
      </c>
      <c r="C94" s="466">
        <f t="shared" ref="C94:E94" si="10">C91+C88+C85+C82+C79+C76+C73</f>
        <v>0</v>
      </c>
      <c r="D94" s="466">
        <f t="shared" si="10"/>
        <v>0</v>
      </c>
      <c r="E94" s="466">
        <f t="shared" si="10"/>
        <v>0</v>
      </c>
    </row>
    <row r="95" spans="1:5" ht="15.75" hidden="1" thickBot="1" x14ac:dyDescent="0.3">
      <c r="A95" s="440" t="s">
        <v>27</v>
      </c>
      <c r="B95" s="474">
        <f>IF(B94-B65=0,0,"Error")</f>
        <v>0</v>
      </c>
      <c r="C95" s="474">
        <f>IF(C94-C65=0,0,"Error")</f>
        <v>0</v>
      </c>
      <c r="D95" s="474">
        <f>IF(D94-D65=0,0,"Error")</f>
        <v>0</v>
      </c>
      <c r="E95" s="474">
        <f>IF(E94-E65=0,0,"Error")</f>
        <v>0</v>
      </c>
    </row>
    <row r="96" spans="1:5" ht="15.75" hidden="1" thickBot="1" x14ac:dyDescent="0.3">
      <c r="A96" s="475" t="s">
        <v>1021</v>
      </c>
      <c r="B96" s="1399"/>
      <c r="C96" s="1205"/>
      <c r="D96" s="1205"/>
      <c r="E96" s="1206"/>
    </row>
    <row r="97" spans="1:5" ht="15.75" hidden="1" thickBot="1" x14ac:dyDescent="0.3">
      <c r="A97" s="313" t="s">
        <v>9</v>
      </c>
      <c r="B97" s="1194"/>
      <c r="C97" s="1195"/>
      <c r="D97" s="1195"/>
      <c r="E97" s="1196"/>
    </row>
    <row r="98" spans="1:5" ht="15.75" hidden="1" thickBot="1" x14ac:dyDescent="0.3">
      <c r="A98" s="313" t="s">
        <v>13</v>
      </c>
      <c r="B98" s="1198"/>
      <c r="C98" s="1199"/>
      <c r="D98" s="1199"/>
      <c r="E98" s="1200"/>
    </row>
    <row r="99" spans="1:5" ht="15.75" hidden="1" thickBot="1" x14ac:dyDescent="0.3">
      <c r="A99" s="1189"/>
      <c r="B99" s="325">
        <v>2018</v>
      </c>
      <c r="C99" s="325">
        <v>2019</v>
      </c>
      <c r="D99" s="325">
        <v>2020</v>
      </c>
      <c r="E99" s="325">
        <v>2021</v>
      </c>
    </row>
    <row r="100" spans="1:5" ht="15.75" hidden="1" thickBot="1" x14ac:dyDescent="0.3">
      <c r="A100" s="1190"/>
      <c r="B100" s="354" t="s">
        <v>5</v>
      </c>
      <c r="C100" s="354" t="s">
        <v>6</v>
      </c>
      <c r="D100" s="354" t="s">
        <v>6</v>
      </c>
      <c r="E100" s="354" t="s">
        <v>6</v>
      </c>
    </row>
    <row r="101" spans="1:5" ht="15.75" hidden="1" thickBot="1" x14ac:dyDescent="0.3">
      <c r="A101" s="313" t="s">
        <v>8</v>
      </c>
      <c r="B101" s="478"/>
      <c r="C101" s="478"/>
      <c r="D101" s="478"/>
      <c r="E101" s="478"/>
    </row>
    <row r="102" spans="1:5" ht="15.75" hidden="1" thickBot="1" x14ac:dyDescent="0.3">
      <c r="A102" s="313" t="s">
        <v>14</v>
      </c>
      <c r="B102" s="355">
        <f>B131</f>
        <v>0</v>
      </c>
      <c r="C102" s="355">
        <f t="shared" ref="C102:E102" si="11">C131</f>
        <v>0</v>
      </c>
      <c r="D102" s="355">
        <f t="shared" si="11"/>
        <v>0</v>
      </c>
      <c r="E102" s="355">
        <f t="shared" si="11"/>
        <v>0</v>
      </c>
    </row>
    <row r="103" spans="1:5" ht="15.75" hidden="1" thickBot="1" x14ac:dyDescent="0.3">
      <c r="A103" s="313" t="s">
        <v>20</v>
      </c>
      <c r="B103" s="355" t="e">
        <f>B102/B101</f>
        <v>#DIV/0!</v>
      </c>
      <c r="C103" s="355" t="e">
        <f>C102/C101</f>
        <v>#DIV/0!</v>
      </c>
      <c r="D103" s="355" t="e">
        <f>D102/D101</f>
        <v>#DIV/0!</v>
      </c>
      <c r="E103" s="355" t="e">
        <f>E102/E101</f>
        <v>#DIV/0!</v>
      </c>
    </row>
    <row r="104" spans="1:5" ht="15.75" hidden="1" thickBot="1" x14ac:dyDescent="0.3">
      <c r="A104" s="313" t="s">
        <v>15</v>
      </c>
      <c r="B104" s="332"/>
      <c r="C104" s="461" t="e">
        <f>C101/B101-1</f>
        <v>#DIV/0!</v>
      </c>
      <c r="D104" s="461" t="e">
        <f>D101/C101-1</f>
        <v>#DIV/0!</v>
      </c>
      <c r="E104" s="461" t="e">
        <f>E101/D101-1</f>
        <v>#DIV/0!</v>
      </c>
    </row>
    <row r="105" spans="1:5" ht="15.75" hidden="1" thickBot="1" x14ac:dyDescent="0.3">
      <c r="A105" s="313" t="s">
        <v>16</v>
      </c>
      <c r="B105" s="332"/>
      <c r="C105" s="461" t="e">
        <f>C102/B102-1</f>
        <v>#DIV/0!</v>
      </c>
      <c r="D105" s="461" t="e">
        <f t="shared" ref="D105:E106" si="12">D102/C102-1</f>
        <v>#DIV/0!</v>
      </c>
      <c r="E105" s="461" t="e">
        <f t="shared" si="12"/>
        <v>#DIV/0!</v>
      </c>
    </row>
    <row r="106" spans="1:5" ht="15.75" hidden="1" thickBot="1" x14ac:dyDescent="0.3">
      <c r="A106" s="313" t="s">
        <v>17</v>
      </c>
      <c r="B106" s="332"/>
      <c r="C106" s="461" t="e">
        <f>C103/B103-1</f>
        <v>#DIV/0!</v>
      </c>
      <c r="D106" s="461" t="e">
        <f t="shared" si="12"/>
        <v>#DIV/0!</v>
      </c>
      <c r="E106" s="461" t="e">
        <f t="shared" si="12"/>
        <v>#DIV/0!</v>
      </c>
    </row>
    <row r="107" spans="1:5" ht="15.75" hidden="1" thickBot="1" x14ac:dyDescent="0.3">
      <c r="A107" s="1210" t="s">
        <v>1020</v>
      </c>
      <c r="B107" s="1211"/>
      <c r="C107" s="1211"/>
      <c r="D107" s="1211"/>
      <c r="E107" s="1212"/>
    </row>
    <row r="108" spans="1:5" ht="15.75" hidden="1" thickBot="1" x14ac:dyDescent="0.3">
      <c r="A108" s="1189"/>
      <c r="B108" s="325">
        <v>2018</v>
      </c>
      <c r="C108" s="325">
        <v>2019</v>
      </c>
      <c r="D108" s="325">
        <v>2020</v>
      </c>
      <c r="E108" s="325">
        <v>2021</v>
      </c>
    </row>
    <row r="109" spans="1:5" ht="15.75" hidden="1" thickBot="1" x14ac:dyDescent="0.3">
      <c r="A109" s="1190"/>
      <c r="B109" s="354" t="s">
        <v>5</v>
      </c>
      <c r="C109" s="354" t="s">
        <v>6</v>
      </c>
      <c r="D109" s="354" t="s">
        <v>6</v>
      </c>
      <c r="E109" s="354" t="s">
        <v>6</v>
      </c>
    </row>
    <row r="110" spans="1:5" ht="15.75" hidden="1" thickBot="1" x14ac:dyDescent="0.3">
      <c r="A110" s="462" t="s">
        <v>0</v>
      </c>
      <c r="B110" s="463"/>
      <c r="C110" s="463"/>
      <c r="D110" s="463"/>
      <c r="E110" s="463"/>
    </row>
    <row r="111" spans="1:5" ht="15.75" hidden="1" thickBot="1" x14ac:dyDescent="0.3">
      <c r="A111" s="464" t="s">
        <v>28</v>
      </c>
      <c r="B111" s="466"/>
      <c r="C111" s="476"/>
      <c r="D111" s="476"/>
      <c r="E111" s="476"/>
    </row>
    <row r="112" spans="1:5" ht="15.75" hidden="1" thickBot="1" x14ac:dyDescent="0.3">
      <c r="A112" s="464" t="s">
        <v>29</v>
      </c>
      <c r="B112" s="466"/>
      <c r="C112" s="476"/>
      <c r="D112" s="476"/>
      <c r="E112" s="476"/>
    </row>
    <row r="113" spans="1:5" ht="24.75" hidden="1" thickBot="1" x14ac:dyDescent="0.3">
      <c r="A113" s="462" t="s">
        <v>25</v>
      </c>
      <c r="B113" s="463"/>
      <c r="C113" s="463"/>
      <c r="D113" s="463"/>
      <c r="E113" s="463"/>
    </row>
    <row r="114" spans="1:5" ht="15.75" hidden="1" thickBot="1" x14ac:dyDescent="0.3">
      <c r="A114" s="464" t="s">
        <v>28</v>
      </c>
      <c r="B114" s="466"/>
      <c r="C114" s="463"/>
      <c r="D114" s="463"/>
      <c r="E114" s="463"/>
    </row>
    <row r="115" spans="1:5" ht="15.75" hidden="1" thickBot="1" x14ac:dyDescent="0.3">
      <c r="A115" s="464" t="s">
        <v>29</v>
      </c>
      <c r="B115" s="466"/>
      <c r="C115" s="463"/>
      <c r="D115" s="463"/>
      <c r="E115" s="463"/>
    </row>
    <row r="116" spans="1:5" ht="15.75" hidden="1" thickBot="1" x14ac:dyDescent="0.3">
      <c r="A116" s="462" t="s">
        <v>1</v>
      </c>
      <c r="B116" s="479">
        <v>0</v>
      </c>
      <c r="C116" s="480">
        <v>0</v>
      </c>
      <c r="D116" s="480">
        <v>0</v>
      </c>
      <c r="E116" s="480">
        <v>0</v>
      </c>
    </row>
    <row r="117" spans="1:5" ht="15.75" hidden="1" thickBot="1" x14ac:dyDescent="0.3">
      <c r="A117" s="464" t="s">
        <v>28</v>
      </c>
      <c r="B117" s="466"/>
      <c r="C117" s="463"/>
      <c r="D117" s="463"/>
      <c r="E117" s="463"/>
    </row>
    <row r="118" spans="1:5" ht="15.75" hidden="1" thickBot="1" x14ac:dyDescent="0.3">
      <c r="A118" s="464" t="s">
        <v>29</v>
      </c>
      <c r="B118" s="466"/>
      <c r="C118" s="463"/>
      <c r="D118" s="463"/>
      <c r="E118" s="463"/>
    </row>
    <row r="119" spans="1:5" ht="15.75" hidden="1" thickBot="1" x14ac:dyDescent="0.3">
      <c r="A119" s="462" t="s">
        <v>2</v>
      </c>
      <c r="B119" s="466"/>
      <c r="C119" s="463"/>
      <c r="D119" s="463"/>
      <c r="E119" s="463"/>
    </row>
    <row r="120" spans="1:5" ht="15.75" hidden="1" thickBot="1" x14ac:dyDescent="0.3">
      <c r="A120" s="464" t="s">
        <v>28</v>
      </c>
      <c r="B120" s="466"/>
      <c r="C120" s="463"/>
      <c r="D120" s="463"/>
      <c r="E120" s="463"/>
    </row>
    <row r="121" spans="1:5" ht="15.75" hidden="1" thickBot="1" x14ac:dyDescent="0.3">
      <c r="A121" s="464" t="s">
        <v>29</v>
      </c>
      <c r="B121" s="466"/>
      <c r="C121" s="463"/>
      <c r="D121" s="463"/>
      <c r="E121" s="463"/>
    </row>
    <row r="122" spans="1:5" ht="15.75" hidden="1" thickBot="1" x14ac:dyDescent="0.3">
      <c r="A122" s="462" t="s">
        <v>21</v>
      </c>
      <c r="B122" s="466"/>
      <c r="C122" s="463"/>
      <c r="D122" s="463"/>
      <c r="E122" s="463"/>
    </row>
    <row r="123" spans="1:5" ht="15.75" hidden="1" thickBot="1" x14ac:dyDescent="0.3">
      <c r="A123" s="464" t="s">
        <v>28</v>
      </c>
      <c r="B123" s="466"/>
      <c r="C123" s="463"/>
      <c r="D123" s="463"/>
      <c r="E123" s="463"/>
    </row>
    <row r="124" spans="1:5" ht="15.75" hidden="1" thickBot="1" x14ac:dyDescent="0.3">
      <c r="A124" s="464" t="s">
        <v>29</v>
      </c>
      <c r="B124" s="466"/>
      <c r="C124" s="463"/>
      <c r="D124" s="463"/>
      <c r="E124" s="463"/>
    </row>
    <row r="125" spans="1:5" ht="15.75" hidden="1" thickBot="1" x14ac:dyDescent="0.3">
      <c r="A125" s="462" t="s">
        <v>22</v>
      </c>
      <c r="B125" s="466">
        <v>0</v>
      </c>
      <c r="C125" s="463">
        <v>0</v>
      </c>
      <c r="D125" s="463">
        <v>0</v>
      </c>
      <c r="E125" s="463">
        <v>0</v>
      </c>
    </row>
    <row r="126" spans="1:5" ht="15.75" hidden="1" thickBot="1" x14ac:dyDescent="0.3">
      <c r="A126" s="464" t="s">
        <v>28</v>
      </c>
      <c r="B126" s="466"/>
      <c r="C126" s="463"/>
      <c r="D126" s="463"/>
      <c r="E126" s="463"/>
    </row>
    <row r="127" spans="1:5" ht="15.75" hidden="1" thickBot="1" x14ac:dyDescent="0.3">
      <c r="A127" s="464" t="s">
        <v>29</v>
      </c>
      <c r="B127" s="466"/>
      <c r="C127" s="463"/>
      <c r="D127" s="463"/>
      <c r="E127" s="463"/>
    </row>
    <row r="128" spans="1:5" ht="24.75" hidden="1" thickBot="1" x14ac:dyDescent="0.3">
      <c r="A128" s="462" t="s">
        <v>3</v>
      </c>
      <c r="B128" s="466"/>
      <c r="C128" s="463"/>
      <c r="D128" s="463"/>
      <c r="E128" s="463"/>
    </row>
    <row r="129" spans="1:11" ht="15.75" hidden="1" thickBot="1" x14ac:dyDescent="0.3">
      <c r="A129" s="464" t="s">
        <v>28</v>
      </c>
      <c r="B129" s="466"/>
      <c r="C129" s="463"/>
      <c r="D129" s="463"/>
      <c r="E129" s="463"/>
    </row>
    <row r="130" spans="1:11" ht="15.75" hidden="1" thickBot="1" x14ac:dyDescent="0.3">
      <c r="A130" s="464" t="s">
        <v>29</v>
      </c>
      <c r="B130" s="466"/>
      <c r="C130" s="463"/>
      <c r="D130" s="463"/>
      <c r="E130" s="463"/>
    </row>
    <row r="131" spans="1:11" ht="15.75" hidden="1" thickBot="1" x14ac:dyDescent="0.3">
      <c r="A131" s="477" t="s">
        <v>41</v>
      </c>
      <c r="B131" s="466">
        <f>B128+B125+B122+B119+B116+B113+B110</f>
        <v>0</v>
      </c>
      <c r="C131" s="466">
        <f t="shared" ref="C131:E131" si="13">C128+C125+C122+C119+C116+C113+C110</f>
        <v>0</v>
      </c>
      <c r="D131" s="466">
        <f t="shared" si="13"/>
        <v>0</v>
      </c>
      <c r="E131" s="466">
        <f t="shared" si="13"/>
        <v>0</v>
      </c>
    </row>
    <row r="132" spans="1:11" ht="15.75" hidden="1" thickBot="1" x14ac:dyDescent="0.3">
      <c r="A132" s="805" t="s">
        <v>27</v>
      </c>
      <c r="B132" s="806">
        <f>IF(B131-B102=0,0,"Error")</f>
        <v>0</v>
      </c>
      <c r="C132" s="806">
        <f>IF(C131-C102=0,0,"Error")</f>
        <v>0</v>
      </c>
      <c r="D132" s="806">
        <f>IF(D131-D102=0,0,"Error")</f>
        <v>0</v>
      </c>
      <c r="E132" s="806">
        <f>IF(E131-E102=0,0,"Error")</f>
        <v>0</v>
      </c>
    </row>
    <row r="133" spans="1:11" ht="15.75" thickBot="1" x14ac:dyDescent="0.3">
      <c r="A133" s="1400" t="s">
        <v>57</v>
      </c>
      <c r="B133" s="1400"/>
      <c r="C133" s="1400"/>
      <c r="D133" s="1400"/>
      <c r="E133" s="1400"/>
    </row>
    <row r="134" spans="1:11" ht="15.75" thickBot="1" x14ac:dyDescent="0.3">
      <c r="A134" s="1400" t="s">
        <v>1128</v>
      </c>
      <c r="B134" s="1400"/>
      <c r="C134" s="1400"/>
      <c r="D134" s="1400"/>
      <c r="E134" s="1400"/>
    </row>
    <row r="135" spans="1:11" ht="15.75" customHeight="1" thickBot="1" x14ac:dyDescent="0.3">
      <c r="A135" s="807" t="s">
        <v>58</v>
      </c>
      <c r="B135" s="1401" t="s">
        <v>1592</v>
      </c>
      <c r="C135" s="1401"/>
      <c r="D135" s="1401"/>
      <c r="E135" s="1401"/>
      <c r="F135" s="808"/>
      <c r="G135" s="597"/>
    </row>
    <row r="136" spans="1:11" ht="68.25" customHeight="1" thickBot="1" x14ac:dyDescent="0.3">
      <c r="A136" s="640" t="s">
        <v>75</v>
      </c>
      <c r="B136" s="809" t="s">
        <v>1593</v>
      </c>
      <c r="C136" s="810" t="s">
        <v>981</v>
      </c>
      <c r="D136" s="1402" t="s">
        <v>1594</v>
      </c>
      <c r="E136" s="1402"/>
      <c r="F136" s="597"/>
    </row>
    <row r="137" spans="1:11" ht="15.75" thickBot="1" x14ac:dyDescent="0.3">
      <c r="A137" s="313" t="s">
        <v>9</v>
      </c>
      <c r="B137" s="1194" t="s">
        <v>1595</v>
      </c>
      <c r="C137" s="1195"/>
      <c r="D137" s="1195"/>
      <c r="E137" s="1196"/>
    </row>
    <row r="138" spans="1:11" ht="15.75" thickBot="1" x14ac:dyDescent="0.3">
      <c r="A138" s="313" t="s">
        <v>13</v>
      </c>
      <c r="B138" s="1198" t="s">
        <v>1596</v>
      </c>
      <c r="C138" s="1199"/>
      <c r="D138" s="1199"/>
      <c r="E138" s="1200"/>
    </row>
    <row r="139" spans="1:11" x14ac:dyDescent="0.25">
      <c r="A139" s="1189"/>
      <c r="B139" s="325">
        <v>2019</v>
      </c>
      <c r="C139" s="325">
        <v>2020</v>
      </c>
      <c r="D139" s="325">
        <v>2021</v>
      </c>
      <c r="E139" s="325">
        <v>2022</v>
      </c>
    </row>
    <row r="140" spans="1:11" ht="15.75" thickBot="1" x14ac:dyDescent="0.3">
      <c r="A140" s="1190"/>
      <c r="B140" s="354" t="s">
        <v>5</v>
      </c>
      <c r="C140" s="354" t="s">
        <v>6</v>
      </c>
      <c r="D140" s="354" t="s">
        <v>6</v>
      </c>
      <c r="E140" s="354" t="s">
        <v>6</v>
      </c>
    </row>
    <row r="141" spans="1:11" ht="15.75" thickBot="1" x14ac:dyDescent="0.3">
      <c r="A141" s="313" t="s">
        <v>8</v>
      </c>
      <c r="B141" s="811">
        <v>6</v>
      </c>
      <c r="C141" s="811">
        <v>6</v>
      </c>
      <c r="D141" s="811">
        <v>6</v>
      </c>
      <c r="E141" s="812">
        <v>6</v>
      </c>
    </row>
    <row r="142" spans="1:11" ht="15.75" thickBot="1" x14ac:dyDescent="0.3">
      <c r="A142" s="313" t="s">
        <v>14</v>
      </c>
      <c r="B142" s="355">
        <f>B160</f>
        <v>3000</v>
      </c>
      <c r="C142" s="355">
        <f t="shared" ref="C142:E142" si="14">C160</f>
        <v>3000</v>
      </c>
      <c r="D142" s="355">
        <f t="shared" si="14"/>
        <v>3000</v>
      </c>
      <c r="E142" s="355">
        <f t="shared" si="14"/>
        <v>3000</v>
      </c>
      <c r="G142" s="443"/>
      <c r="H142" s="443"/>
      <c r="I142" s="443"/>
      <c r="J142" s="443"/>
      <c r="K142" s="443"/>
    </row>
    <row r="143" spans="1:11" ht="15.75" thickBot="1" x14ac:dyDescent="0.3">
      <c r="A143" s="313" t="s">
        <v>20</v>
      </c>
      <c r="B143" s="355">
        <f>B142/B141</f>
        <v>500</v>
      </c>
      <c r="C143" s="355">
        <f t="shared" ref="C143:E143" si="15">C142/C141</f>
        <v>500</v>
      </c>
      <c r="D143" s="355">
        <f t="shared" si="15"/>
        <v>500</v>
      </c>
      <c r="E143" s="355">
        <f t="shared" si="15"/>
        <v>500</v>
      </c>
    </row>
    <row r="144" spans="1:11" ht="15.75" thickBot="1" x14ac:dyDescent="0.3">
      <c r="A144" s="313" t="s">
        <v>15</v>
      </c>
      <c r="B144" s="332" t="s">
        <v>19</v>
      </c>
      <c r="C144" s="461">
        <f>C141/B141-1</f>
        <v>0</v>
      </c>
      <c r="D144" s="461">
        <f t="shared" ref="D144:E146" si="16">D141/C141-1</f>
        <v>0</v>
      </c>
      <c r="E144" s="461">
        <f t="shared" si="16"/>
        <v>0</v>
      </c>
    </row>
    <row r="145" spans="1:5" ht="15.75" thickBot="1" x14ac:dyDescent="0.3">
      <c r="A145" s="313" t="s">
        <v>16</v>
      </c>
      <c r="B145" s="332" t="s">
        <v>19</v>
      </c>
      <c r="C145" s="461">
        <f>C142/B142-1</f>
        <v>0</v>
      </c>
      <c r="D145" s="461">
        <f t="shared" si="16"/>
        <v>0</v>
      </c>
      <c r="E145" s="461">
        <f t="shared" si="16"/>
        <v>0</v>
      </c>
    </row>
    <row r="146" spans="1:5" ht="15.75" thickBot="1" x14ac:dyDescent="0.3">
      <c r="A146" s="313" t="s">
        <v>17</v>
      </c>
      <c r="B146" s="332" t="s">
        <v>19</v>
      </c>
      <c r="C146" s="461">
        <f>C143/B143-1</f>
        <v>0</v>
      </c>
      <c r="D146" s="461">
        <f t="shared" si="16"/>
        <v>0</v>
      </c>
      <c r="E146" s="461">
        <f t="shared" si="16"/>
        <v>0</v>
      </c>
    </row>
    <row r="147" spans="1:5" ht="15.75" thickBot="1" x14ac:dyDescent="0.3">
      <c r="A147" s="1210" t="s">
        <v>1134</v>
      </c>
      <c r="B147" s="1211"/>
      <c r="C147" s="1211"/>
      <c r="D147" s="1211"/>
      <c r="E147" s="1212"/>
    </row>
    <row r="148" spans="1:5" x14ac:dyDescent="0.25">
      <c r="A148" s="1189"/>
      <c r="B148" s="325">
        <v>2018</v>
      </c>
      <c r="C148" s="325">
        <v>2019</v>
      </c>
      <c r="D148" s="325">
        <v>2020</v>
      </c>
      <c r="E148" s="325">
        <v>2021</v>
      </c>
    </row>
    <row r="149" spans="1:5" ht="15.75" thickBot="1" x14ac:dyDescent="0.3">
      <c r="A149" s="1190"/>
      <c r="B149" s="354" t="s">
        <v>5</v>
      </c>
      <c r="C149" s="354" t="s">
        <v>6</v>
      </c>
      <c r="D149" s="354" t="s">
        <v>6</v>
      </c>
      <c r="E149" s="354" t="s">
        <v>6</v>
      </c>
    </row>
    <row r="150" spans="1:5" ht="15.75" thickBot="1" x14ac:dyDescent="0.3">
      <c r="A150" s="462" t="s">
        <v>59</v>
      </c>
      <c r="B150" s="463">
        <f>B151+B152+B153+B154</f>
        <v>0</v>
      </c>
      <c r="C150" s="463">
        <f t="shared" ref="C150:E150" si="17">C151+C152+C153+C154</f>
        <v>0</v>
      </c>
      <c r="D150" s="463">
        <f t="shared" si="17"/>
        <v>0</v>
      </c>
      <c r="E150" s="463">
        <f t="shared" si="17"/>
        <v>0</v>
      </c>
    </row>
    <row r="151" spans="1:5" ht="15.75" thickBot="1" x14ac:dyDescent="0.3">
      <c r="A151" s="464" t="s">
        <v>28</v>
      </c>
      <c r="B151" s="463"/>
      <c r="C151" s="463"/>
      <c r="D151" s="463"/>
      <c r="E151" s="463"/>
    </row>
    <row r="152" spans="1:5" ht="15.75" thickBot="1" x14ac:dyDescent="0.3">
      <c r="A152" s="464" t="s">
        <v>60</v>
      </c>
      <c r="B152" s="463"/>
      <c r="C152" s="463"/>
      <c r="D152" s="463"/>
      <c r="E152" s="463"/>
    </row>
    <row r="153" spans="1:5" ht="15.75" thickBot="1" x14ac:dyDescent="0.3">
      <c r="A153" s="464" t="s">
        <v>42</v>
      </c>
      <c r="B153" s="463"/>
      <c r="C153" s="463"/>
      <c r="D153" s="463"/>
      <c r="E153" s="463"/>
    </row>
    <row r="154" spans="1:5" ht="15.75" thickBot="1" x14ac:dyDescent="0.3">
      <c r="A154" s="464" t="s">
        <v>43</v>
      </c>
      <c r="B154" s="463"/>
      <c r="C154" s="463"/>
      <c r="D154" s="463"/>
      <c r="E154" s="463"/>
    </row>
    <row r="155" spans="1:5" ht="15.75" thickBot="1" x14ac:dyDescent="0.3">
      <c r="A155" s="462" t="s">
        <v>61</v>
      </c>
      <c r="B155" s="466">
        <f>B156+B157+B158+B159</f>
        <v>3000</v>
      </c>
      <c r="C155" s="466">
        <f t="shared" ref="C155:E155" si="18">C156+C157+C158+C159</f>
        <v>3000</v>
      </c>
      <c r="D155" s="466">
        <f t="shared" si="18"/>
        <v>3000</v>
      </c>
      <c r="E155" s="466">
        <f t="shared" si="18"/>
        <v>3000</v>
      </c>
    </row>
    <row r="156" spans="1:5" ht="15.75" thickBot="1" x14ac:dyDescent="0.3">
      <c r="A156" s="464" t="s">
        <v>28</v>
      </c>
      <c r="B156" s="466">
        <v>3000</v>
      </c>
      <c r="C156" s="463">
        <v>3000</v>
      </c>
      <c r="D156" s="463">
        <v>3000</v>
      </c>
      <c r="E156" s="463">
        <v>3000</v>
      </c>
    </row>
    <row r="157" spans="1:5" ht="15.75" thickBot="1" x14ac:dyDescent="0.3">
      <c r="A157" s="464" t="s">
        <v>60</v>
      </c>
      <c r="B157" s="466"/>
      <c r="C157" s="463"/>
      <c r="D157" s="463"/>
      <c r="E157" s="463"/>
    </row>
    <row r="158" spans="1:5" ht="15.75" thickBot="1" x14ac:dyDescent="0.3">
      <c r="A158" s="464" t="s">
        <v>42</v>
      </c>
      <c r="B158" s="466"/>
      <c r="C158" s="463"/>
      <c r="D158" s="463"/>
      <c r="E158" s="463"/>
    </row>
    <row r="159" spans="1:5" ht="15.75" thickBot="1" x14ac:dyDescent="0.3">
      <c r="A159" s="464" t="s">
        <v>43</v>
      </c>
      <c r="B159" s="466"/>
      <c r="C159" s="463"/>
      <c r="D159" s="463"/>
      <c r="E159" s="463"/>
    </row>
    <row r="160" spans="1:5" ht="15.75" thickBot="1" x14ac:dyDescent="0.3">
      <c r="A160" s="494" t="s">
        <v>26</v>
      </c>
      <c r="B160" s="473">
        <f>B150+B155</f>
        <v>3000</v>
      </c>
      <c r="C160" s="473">
        <f t="shared" ref="C160:E160" si="19">C150+C155</f>
        <v>3000</v>
      </c>
      <c r="D160" s="473">
        <f t="shared" si="19"/>
        <v>3000</v>
      </c>
      <c r="E160" s="473">
        <f t="shared" si="19"/>
        <v>3000</v>
      </c>
    </row>
    <row r="161" spans="1:11" ht="34.5" thickBot="1" x14ac:dyDescent="0.3">
      <c r="A161" s="323" t="s">
        <v>40</v>
      </c>
      <c r="B161" s="638" t="s">
        <v>1597</v>
      </c>
      <c r="C161" s="386" t="s">
        <v>981</v>
      </c>
      <c r="D161" s="1217" t="s">
        <v>1598</v>
      </c>
      <c r="E161" s="1218"/>
    </row>
    <row r="162" spans="1:11" ht="15.75" thickBot="1" x14ac:dyDescent="0.3">
      <c r="A162" s="313" t="s">
        <v>9</v>
      </c>
      <c r="B162" s="1194" t="s">
        <v>1599</v>
      </c>
      <c r="C162" s="1195"/>
      <c r="D162" s="1195"/>
      <c r="E162" s="1196"/>
    </row>
    <row r="163" spans="1:11" ht="15.75" thickBot="1" x14ac:dyDescent="0.3">
      <c r="A163" s="313" t="s">
        <v>13</v>
      </c>
      <c r="B163" s="1198" t="s">
        <v>1600</v>
      </c>
      <c r="C163" s="1199"/>
      <c r="D163" s="1199"/>
      <c r="E163" s="1200"/>
    </row>
    <row r="164" spans="1:11" x14ac:dyDescent="0.25">
      <c r="A164" s="1189"/>
      <c r="B164" s="325">
        <v>2019</v>
      </c>
      <c r="C164" s="325">
        <v>2020</v>
      </c>
      <c r="D164" s="325">
        <v>2021</v>
      </c>
      <c r="E164" s="325">
        <v>2022</v>
      </c>
    </row>
    <row r="165" spans="1:11" ht="15.75" thickBot="1" x14ac:dyDescent="0.3">
      <c r="A165" s="1190"/>
      <c r="B165" s="354" t="s">
        <v>5</v>
      </c>
      <c r="C165" s="354" t="s">
        <v>6</v>
      </c>
      <c r="D165" s="354" t="s">
        <v>6</v>
      </c>
      <c r="E165" s="354" t="s">
        <v>6</v>
      </c>
    </row>
    <row r="166" spans="1:11" ht="15.75" thickBot="1" x14ac:dyDescent="0.3">
      <c r="A166" s="313" t="s">
        <v>8</v>
      </c>
      <c r="B166" s="332">
        <v>1</v>
      </c>
      <c r="C166" s="332">
        <v>1</v>
      </c>
      <c r="D166" s="332">
        <v>1</v>
      </c>
      <c r="E166" s="332">
        <v>1</v>
      </c>
    </row>
    <row r="167" spans="1:11" ht="15.75" thickBot="1" x14ac:dyDescent="0.3">
      <c r="A167" s="313" t="s">
        <v>14</v>
      </c>
      <c r="B167" s="355">
        <f>B180</f>
        <v>12000</v>
      </c>
      <c r="C167" s="355">
        <f t="shared" ref="C167:D167" si="20">C180</f>
        <v>12000</v>
      </c>
      <c r="D167" s="355">
        <f t="shared" si="20"/>
        <v>12000</v>
      </c>
      <c r="E167" s="355">
        <v>9640</v>
      </c>
      <c r="G167" s="443"/>
      <c r="H167" s="443"/>
      <c r="I167" s="443"/>
      <c r="J167" s="443"/>
      <c r="K167" s="443"/>
    </row>
    <row r="168" spans="1:11" ht="15.75" thickBot="1" x14ac:dyDescent="0.3">
      <c r="A168" s="313" t="s">
        <v>20</v>
      </c>
      <c r="B168" s="355">
        <f>B167/B166</f>
        <v>12000</v>
      </c>
      <c r="C168" s="355">
        <f t="shared" ref="C168:E168" si="21">C167/C166</f>
        <v>12000</v>
      </c>
      <c r="D168" s="355">
        <f t="shared" si="21"/>
        <v>12000</v>
      </c>
      <c r="E168" s="355">
        <f t="shared" si="21"/>
        <v>9640</v>
      </c>
    </row>
    <row r="169" spans="1:11" ht="15.75" thickBot="1" x14ac:dyDescent="0.3">
      <c r="A169" s="313" t="s">
        <v>15</v>
      </c>
      <c r="B169" s="332" t="s">
        <v>19</v>
      </c>
      <c r="C169" s="461">
        <f>C166/B166-1</f>
        <v>0</v>
      </c>
      <c r="D169" s="461">
        <f t="shared" ref="D169:E171" si="22">D166/C166-1</f>
        <v>0</v>
      </c>
      <c r="E169" s="461">
        <f t="shared" si="22"/>
        <v>0</v>
      </c>
    </row>
    <row r="170" spans="1:11" ht="15.75" thickBot="1" x14ac:dyDescent="0.3">
      <c r="A170" s="313" t="s">
        <v>16</v>
      </c>
      <c r="B170" s="332" t="s">
        <v>19</v>
      </c>
      <c r="C170" s="461">
        <f>C167/B167-1</f>
        <v>0</v>
      </c>
      <c r="D170" s="461">
        <f t="shared" si="22"/>
        <v>0</v>
      </c>
      <c r="E170" s="461">
        <f t="shared" si="22"/>
        <v>-0.19666666666666666</v>
      </c>
    </row>
    <row r="171" spans="1:11" ht="15.75" thickBot="1" x14ac:dyDescent="0.3">
      <c r="A171" s="313" t="s">
        <v>17</v>
      </c>
      <c r="B171" s="332" t="s">
        <v>19</v>
      </c>
      <c r="C171" s="461">
        <f>C168/B168-1</f>
        <v>0</v>
      </c>
      <c r="D171" s="461">
        <f t="shared" si="22"/>
        <v>0</v>
      </c>
      <c r="E171" s="461">
        <f t="shared" si="22"/>
        <v>-0.19666666666666666</v>
      </c>
    </row>
    <row r="172" spans="1:11" ht="15.75" thickBot="1" x14ac:dyDescent="0.3">
      <c r="A172" s="1210" t="s">
        <v>985</v>
      </c>
      <c r="B172" s="1211"/>
      <c r="C172" s="1211"/>
      <c r="D172" s="1211"/>
      <c r="E172" s="1212"/>
    </row>
    <row r="173" spans="1:11" x14ac:dyDescent="0.25">
      <c r="A173" s="1189"/>
      <c r="B173" s="325">
        <v>2019</v>
      </c>
      <c r="C173" s="325">
        <v>2020</v>
      </c>
      <c r="D173" s="325">
        <v>2021</v>
      </c>
      <c r="E173" s="325">
        <v>2022</v>
      </c>
    </row>
    <row r="174" spans="1:11" ht="15.75" thickBot="1" x14ac:dyDescent="0.3">
      <c r="A174" s="1190"/>
      <c r="B174" s="354" t="s">
        <v>5</v>
      </c>
      <c r="C174" s="354" t="s">
        <v>6</v>
      </c>
      <c r="D174" s="354" t="s">
        <v>6</v>
      </c>
      <c r="E174" s="354" t="s">
        <v>6</v>
      </c>
    </row>
    <row r="175" spans="1:11" ht="15.75" thickBot="1" x14ac:dyDescent="0.3">
      <c r="A175" s="462" t="s">
        <v>59</v>
      </c>
      <c r="B175" s="463">
        <f>B176+B177+B178+B179</f>
        <v>0</v>
      </c>
      <c r="C175" s="463">
        <f t="shared" ref="C175:E175" si="23">C176+C177+C178+C179</f>
        <v>0</v>
      </c>
      <c r="D175" s="463">
        <f t="shared" si="23"/>
        <v>0</v>
      </c>
      <c r="E175" s="463">
        <f t="shared" si="23"/>
        <v>0</v>
      </c>
    </row>
    <row r="176" spans="1:11" ht="15.75" thickBot="1" x14ac:dyDescent="0.3">
      <c r="A176" s="464" t="s">
        <v>28</v>
      </c>
      <c r="B176" s="463"/>
      <c r="C176" s="463"/>
      <c r="D176" s="463"/>
      <c r="E176" s="463"/>
    </row>
    <row r="177" spans="1:11" ht="15.75" thickBot="1" x14ac:dyDescent="0.3">
      <c r="A177" s="464" t="s">
        <v>60</v>
      </c>
      <c r="B177" s="463"/>
      <c r="C177" s="463"/>
      <c r="D177" s="463"/>
      <c r="E177" s="463"/>
    </row>
    <row r="178" spans="1:11" ht="15.75" thickBot="1" x14ac:dyDescent="0.3">
      <c r="A178" s="464" t="s">
        <v>42</v>
      </c>
      <c r="B178" s="463"/>
      <c r="C178" s="463"/>
      <c r="D178" s="463"/>
      <c r="E178" s="463"/>
    </row>
    <row r="179" spans="1:11" ht="15.75" thickBot="1" x14ac:dyDescent="0.3">
      <c r="A179" s="464" t="s">
        <v>43</v>
      </c>
      <c r="B179" s="463"/>
      <c r="C179" s="463"/>
      <c r="D179" s="463"/>
      <c r="E179" s="463"/>
    </row>
    <row r="180" spans="1:11" ht="15.75" thickBot="1" x14ac:dyDescent="0.3">
      <c r="A180" s="462" t="s">
        <v>61</v>
      </c>
      <c r="B180" s="466">
        <f>B181+B182+B183+B184</f>
        <v>12000</v>
      </c>
      <c r="C180" s="466">
        <f t="shared" ref="C180:E180" si="24">C181+C182+C183+C184</f>
        <v>12000</v>
      </c>
      <c r="D180" s="466">
        <f t="shared" si="24"/>
        <v>12000</v>
      </c>
      <c r="E180" s="466">
        <f t="shared" si="24"/>
        <v>9640</v>
      </c>
    </row>
    <row r="181" spans="1:11" ht="15.75" thickBot="1" x14ac:dyDescent="0.3">
      <c r="A181" s="464" t="s">
        <v>28</v>
      </c>
      <c r="B181" s="466">
        <v>12000</v>
      </c>
      <c r="C181" s="467">
        <v>12000</v>
      </c>
      <c r="D181" s="463">
        <v>12000</v>
      </c>
      <c r="E181" s="463">
        <v>9640</v>
      </c>
    </row>
    <row r="182" spans="1:11" ht="15.75" thickBot="1" x14ac:dyDescent="0.3">
      <c r="A182" s="464" t="s">
        <v>60</v>
      </c>
      <c r="B182" s="466"/>
      <c r="C182" s="463"/>
      <c r="D182" s="463"/>
      <c r="E182" s="463"/>
    </row>
    <row r="183" spans="1:11" ht="15.75" thickBot="1" x14ac:dyDescent="0.3">
      <c r="A183" s="464" t="s">
        <v>42</v>
      </c>
      <c r="B183" s="466"/>
      <c r="C183" s="463"/>
      <c r="D183" s="463"/>
      <c r="E183" s="463"/>
    </row>
    <row r="184" spans="1:11" ht="15.75" thickBot="1" x14ac:dyDescent="0.3">
      <c r="A184" s="464" t="s">
        <v>43</v>
      </c>
      <c r="B184" s="466"/>
      <c r="C184" s="463"/>
      <c r="D184" s="463"/>
      <c r="E184" s="463"/>
    </row>
    <row r="185" spans="1:11" ht="15.75" thickBot="1" x14ac:dyDescent="0.3">
      <c r="A185" s="494" t="s">
        <v>147</v>
      </c>
      <c r="B185" s="520">
        <f>B175+B180</f>
        <v>12000</v>
      </c>
      <c r="C185" s="520">
        <f t="shared" ref="C185:E185" si="25">C175+C180</f>
        <v>12000</v>
      </c>
      <c r="D185" s="520">
        <f t="shared" si="25"/>
        <v>12000</v>
      </c>
      <c r="E185" s="520">
        <f t="shared" si="25"/>
        <v>9640</v>
      </c>
    </row>
    <row r="186" spans="1:11" ht="15.75" thickBot="1" x14ac:dyDescent="0.3">
      <c r="A186" s="813" t="s">
        <v>978</v>
      </c>
      <c r="B186" s="1213" t="s">
        <v>1601</v>
      </c>
      <c r="C186" s="1215"/>
      <c r="D186" s="1215"/>
      <c r="E186" s="1216"/>
    </row>
    <row r="187" spans="1:11" ht="57" customHeight="1" thickBot="1" x14ac:dyDescent="0.3">
      <c r="A187" s="323" t="s">
        <v>55</v>
      </c>
      <c r="B187" s="432" t="s">
        <v>1602</v>
      </c>
      <c r="C187" s="517" t="s">
        <v>981</v>
      </c>
      <c r="D187" s="814" t="s">
        <v>1603</v>
      </c>
      <c r="E187" s="515"/>
    </row>
    <row r="188" spans="1:11" ht="33.75" customHeight="1" thickBot="1" x14ac:dyDescent="0.3">
      <c r="A188" s="313" t="s">
        <v>9</v>
      </c>
      <c r="B188" s="1393" t="s">
        <v>1604</v>
      </c>
      <c r="C188" s="1394"/>
      <c r="D188" s="1394"/>
      <c r="E188" s="1395"/>
    </row>
    <row r="189" spans="1:11" ht="15.75" thickBot="1" x14ac:dyDescent="0.3">
      <c r="A189" s="313" t="s">
        <v>13</v>
      </c>
      <c r="B189" s="1387" t="s">
        <v>1605</v>
      </c>
      <c r="C189" s="1388"/>
      <c r="D189" s="1388"/>
      <c r="E189" s="1389"/>
    </row>
    <row r="190" spans="1:11" x14ac:dyDescent="0.25">
      <c r="A190" s="1189"/>
      <c r="B190" s="325">
        <v>2019</v>
      </c>
      <c r="C190" s="325">
        <v>2020</v>
      </c>
      <c r="D190" s="325">
        <v>2021</v>
      </c>
      <c r="E190" s="325">
        <v>2022</v>
      </c>
    </row>
    <row r="191" spans="1:11" ht="15.75" thickBot="1" x14ac:dyDescent="0.3">
      <c r="A191" s="1190"/>
      <c r="B191" s="354" t="s">
        <v>5</v>
      </c>
      <c r="C191" s="354" t="s">
        <v>6</v>
      </c>
      <c r="D191" s="354" t="s">
        <v>6</v>
      </c>
      <c r="E191" s="354" t="s">
        <v>6</v>
      </c>
    </row>
    <row r="192" spans="1:11" ht="15.75" thickBot="1" x14ac:dyDescent="0.3">
      <c r="A192" s="313" t="s">
        <v>8</v>
      </c>
      <c r="B192" s="811">
        <v>70</v>
      </c>
      <c r="C192" s="811">
        <v>25</v>
      </c>
      <c r="D192" s="811">
        <v>25</v>
      </c>
      <c r="E192" s="811">
        <v>25</v>
      </c>
      <c r="G192" s="443"/>
      <c r="H192" s="443"/>
      <c r="I192" s="443"/>
      <c r="J192" s="443"/>
      <c r="K192" s="443"/>
    </row>
    <row r="193" spans="1:5" ht="15.75" thickBot="1" x14ac:dyDescent="0.3">
      <c r="A193" s="313" t="s">
        <v>14</v>
      </c>
      <c r="B193" s="355">
        <f>B211</f>
        <v>88000</v>
      </c>
      <c r="C193" s="355">
        <v>27800</v>
      </c>
      <c r="D193" s="355">
        <v>32800</v>
      </c>
      <c r="E193" s="355">
        <v>35660</v>
      </c>
    </row>
    <row r="194" spans="1:5" ht="15.75" thickBot="1" x14ac:dyDescent="0.3">
      <c r="A194" s="313" t="s">
        <v>20</v>
      </c>
      <c r="B194" s="355">
        <f>B193/B192</f>
        <v>1257.1428571428571</v>
      </c>
      <c r="C194" s="355">
        <f t="shared" ref="C194:E194" si="26">C193/C192</f>
        <v>1112</v>
      </c>
      <c r="D194" s="355">
        <f t="shared" si="26"/>
        <v>1312</v>
      </c>
      <c r="E194" s="355">
        <f t="shared" si="26"/>
        <v>1426.4</v>
      </c>
    </row>
    <row r="195" spans="1:5" ht="15.75" thickBot="1" x14ac:dyDescent="0.3">
      <c r="A195" s="313" t="s">
        <v>15</v>
      </c>
      <c r="B195" s="332" t="s">
        <v>19</v>
      </c>
      <c r="C195" s="461">
        <f>C192/B192-1</f>
        <v>-0.64285714285714279</v>
      </c>
      <c r="D195" s="461">
        <f t="shared" ref="D195:E197" si="27">D192/C192-1</f>
        <v>0</v>
      </c>
      <c r="E195" s="461">
        <f t="shared" si="27"/>
        <v>0</v>
      </c>
    </row>
    <row r="196" spans="1:5" ht="15.75" thickBot="1" x14ac:dyDescent="0.3">
      <c r="A196" s="313" t="s">
        <v>16</v>
      </c>
      <c r="B196" s="332" t="s">
        <v>19</v>
      </c>
      <c r="C196" s="461">
        <f>C193/B193-1</f>
        <v>-0.68409090909090908</v>
      </c>
      <c r="D196" s="461">
        <f t="shared" si="27"/>
        <v>0.17985611510791366</v>
      </c>
      <c r="E196" s="461">
        <f t="shared" si="27"/>
        <v>8.7195121951219479E-2</v>
      </c>
    </row>
    <row r="197" spans="1:5" ht="15.75" customHeight="1" thickBot="1" x14ac:dyDescent="0.3">
      <c r="A197" s="313" t="s">
        <v>17</v>
      </c>
      <c r="B197" s="332" t="s">
        <v>19</v>
      </c>
      <c r="C197" s="461">
        <f>C194/B194-1</f>
        <v>-0.11545454545454548</v>
      </c>
      <c r="D197" s="461">
        <f t="shared" si="27"/>
        <v>0.17985611510791366</v>
      </c>
      <c r="E197" s="461">
        <f t="shared" si="27"/>
        <v>8.7195121951219479E-2</v>
      </c>
    </row>
    <row r="198" spans="1:5" ht="15.75" thickBot="1" x14ac:dyDescent="0.3">
      <c r="A198" s="1210" t="s">
        <v>991</v>
      </c>
      <c r="B198" s="1211"/>
      <c r="C198" s="1211"/>
      <c r="D198" s="1211"/>
      <c r="E198" s="1212"/>
    </row>
    <row r="199" spans="1:5" x14ac:dyDescent="0.25">
      <c r="A199" s="1189"/>
      <c r="B199" s="325">
        <v>2019</v>
      </c>
      <c r="C199" s="325">
        <v>2020</v>
      </c>
      <c r="D199" s="325">
        <v>2021</v>
      </c>
      <c r="E199" s="325">
        <v>2022</v>
      </c>
    </row>
    <row r="200" spans="1:5" ht="15.75" thickBot="1" x14ac:dyDescent="0.3">
      <c r="A200" s="1190"/>
      <c r="B200" s="354" t="s">
        <v>5</v>
      </c>
      <c r="C200" s="354" t="s">
        <v>6</v>
      </c>
      <c r="D200" s="354" t="s">
        <v>6</v>
      </c>
      <c r="E200" s="354" t="s">
        <v>6</v>
      </c>
    </row>
    <row r="201" spans="1:5" ht="15.75" thickBot="1" x14ac:dyDescent="0.3">
      <c r="A201" s="462" t="s">
        <v>59</v>
      </c>
      <c r="B201" s="463">
        <f>B202+B203+B204+B205</f>
        <v>0</v>
      </c>
      <c r="C201" s="463">
        <f t="shared" ref="C201:E201" si="28">C202+C203+C204+C205</f>
        <v>0</v>
      </c>
      <c r="D201" s="463">
        <f t="shared" si="28"/>
        <v>0</v>
      </c>
      <c r="E201" s="463">
        <f t="shared" si="28"/>
        <v>0</v>
      </c>
    </row>
    <row r="202" spans="1:5" ht="15.75" thickBot="1" x14ac:dyDescent="0.3">
      <c r="A202" s="464" t="s">
        <v>28</v>
      </c>
      <c r="B202" s="463"/>
      <c r="C202" s="463"/>
      <c r="D202" s="463"/>
      <c r="E202" s="463"/>
    </row>
    <row r="203" spans="1:5" ht="15.75" thickBot="1" x14ac:dyDescent="0.3">
      <c r="A203" s="464" t="s">
        <v>60</v>
      </c>
      <c r="B203" s="463"/>
      <c r="C203" s="463"/>
      <c r="D203" s="463"/>
      <c r="E203" s="463"/>
    </row>
    <row r="204" spans="1:5" ht="15.75" thickBot="1" x14ac:dyDescent="0.3">
      <c r="A204" s="464" t="s">
        <v>42</v>
      </c>
      <c r="B204" s="463"/>
      <c r="C204" s="463"/>
      <c r="D204" s="463"/>
      <c r="E204" s="463"/>
    </row>
    <row r="205" spans="1:5" ht="15.75" thickBot="1" x14ac:dyDescent="0.3">
      <c r="A205" s="464" t="s">
        <v>43</v>
      </c>
      <c r="B205" s="463"/>
      <c r="C205" s="463"/>
      <c r="D205" s="463"/>
      <c r="E205" s="463"/>
    </row>
    <row r="206" spans="1:5" ht="15.75" thickBot="1" x14ac:dyDescent="0.3">
      <c r="A206" s="462" t="s">
        <v>61</v>
      </c>
      <c r="B206" s="466">
        <f>B207+B208+B209+B210</f>
        <v>88000</v>
      </c>
      <c r="C206" s="466">
        <v>27800</v>
      </c>
      <c r="D206" s="466">
        <v>32800</v>
      </c>
      <c r="E206" s="466">
        <v>35660</v>
      </c>
    </row>
    <row r="207" spans="1:5" ht="15.75" thickBot="1" x14ac:dyDescent="0.3">
      <c r="A207" s="464" t="s">
        <v>28</v>
      </c>
      <c r="B207" s="466">
        <v>88000</v>
      </c>
      <c r="C207" s="466">
        <v>27800</v>
      </c>
      <c r="D207" s="466">
        <v>32800</v>
      </c>
      <c r="E207" s="466">
        <v>35660</v>
      </c>
    </row>
    <row r="208" spans="1:5" ht="15.75" thickBot="1" x14ac:dyDescent="0.3">
      <c r="A208" s="464" t="s">
        <v>60</v>
      </c>
      <c r="B208" s="466"/>
      <c r="C208" s="466"/>
      <c r="D208" s="466"/>
      <c r="E208" s="466"/>
    </row>
    <row r="209" spans="1:11" ht="15.75" thickBot="1" x14ac:dyDescent="0.3">
      <c r="A209" s="464" t="s">
        <v>42</v>
      </c>
      <c r="B209" s="466"/>
      <c r="C209" s="466"/>
      <c r="D209" s="466"/>
      <c r="E209" s="466"/>
    </row>
    <row r="210" spans="1:11" ht="15.75" thickBot="1" x14ac:dyDescent="0.3">
      <c r="A210" s="545" t="s">
        <v>43</v>
      </c>
      <c r="B210" s="505"/>
      <c r="C210" s="505"/>
      <c r="D210" s="505"/>
      <c r="E210" s="505"/>
    </row>
    <row r="211" spans="1:11" ht="15.75" thickBot="1" x14ac:dyDescent="0.3">
      <c r="A211" s="642" t="s">
        <v>36</v>
      </c>
      <c r="B211" s="645">
        <f>B201+B206</f>
        <v>88000</v>
      </c>
      <c r="C211" s="645">
        <f t="shared" ref="C211:E211" si="29">C201+C206</f>
        <v>27800</v>
      </c>
      <c r="D211" s="645">
        <f t="shared" si="29"/>
        <v>32800</v>
      </c>
      <c r="E211" s="645">
        <f t="shared" si="29"/>
        <v>35660</v>
      </c>
    </row>
    <row r="212" spans="1:11" ht="57" thickBot="1" x14ac:dyDescent="0.3">
      <c r="A212" s="640" t="s">
        <v>62</v>
      </c>
      <c r="B212" s="809" t="s">
        <v>1606</v>
      </c>
      <c r="C212" s="810" t="s">
        <v>981</v>
      </c>
      <c r="D212" s="1402" t="s">
        <v>1607</v>
      </c>
      <c r="E212" s="1402"/>
    </row>
    <row r="213" spans="1:11" ht="33.75" customHeight="1" thickBot="1" x14ac:dyDescent="0.3">
      <c r="A213" s="313" t="s">
        <v>9</v>
      </c>
      <c r="B213" s="1403" t="s">
        <v>1608</v>
      </c>
      <c r="C213" s="1404"/>
      <c r="D213" s="1404"/>
      <c r="E213" s="1405"/>
    </row>
    <row r="214" spans="1:11" ht="21" customHeight="1" thickBot="1" x14ac:dyDescent="0.3">
      <c r="A214" s="313" t="s">
        <v>13</v>
      </c>
      <c r="B214" s="1198" t="s">
        <v>1609</v>
      </c>
      <c r="C214" s="1199"/>
      <c r="D214" s="1199"/>
      <c r="E214" s="1200"/>
    </row>
    <row r="215" spans="1:11" x14ac:dyDescent="0.25">
      <c r="A215" s="1189"/>
      <c r="B215" s="325">
        <v>2019</v>
      </c>
      <c r="C215" s="325">
        <v>2020</v>
      </c>
      <c r="D215" s="325">
        <v>2021</v>
      </c>
      <c r="E215" s="325">
        <v>2022</v>
      </c>
    </row>
    <row r="216" spans="1:11" ht="15.75" thickBot="1" x14ac:dyDescent="0.3">
      <c r="A216" s="1190"/>
      <c r="B216" s="354" t="s">
        <v>5</v>
      </c>
      <c r="C216" s="354" t="s">
        <v>6</v>
      </c>
      <c r="D216" s="354" t="s">
        <v>6</v>
      </c>
      <c r="E216" s="354" t="s">
        <v>6</v>
      </c>
    </row>
    <row r="217" spans="1:11" ht="15.75" thickBot="1" x14ac:dyDescent="0.3">
      <c r="A217" s="313" t="s">
        <v>8</v>
      </c>
      <c r="B217" s="811">
        <v>1</v>
      </c>
      <c r="C217" s="811">
        <v>0</v>
      </c>
      <c r="D217" s="811">
        <v>0</v>
      </c>
      <c r="E217" s="812">
        <v>0</v>
      </c>
    </row>
    <row r="218" spans="1:11" ht="15.75" thickBot="1" x14ac:dyDescent="0.3">
      <c r="A218" s="313" t="s">
        <v>14</v>
      </c>
      <c r="B218" s="355">
        <f>B232</f>
        <v>36000</v>
      </c>
      <c r="C218" s="355">
        <v>0</v>
      </c>
      <c r="D218" s="355">
        <v>0</v>
      </c>
      <c r="E218" s="355">
        <v>0</v>
      </c>
      <c r="G218" s="443"/>
      <c r="H218" s="443"/>
      <c r="I218" s="443"/>
      <c r="J218" s="443"/>
      <c r="K218" s="443"/>
    </row>
    <row r="219" spans="1:11" ht="15.75" thickBot="1" x14ac:dyDescent="0.3">
      <c r="A219" s="313" t="s">
        <v>20</v>
      </c>
      <c r="B219" s="355">
        <f>B218/B217</f>
        <v>36000</v>
      </c>
      <c r="C219" s="355" t="e">
        <f t="shared" ref="C219:E219" si="30">C218/C217</f>
        <v>#DIV/0!</v>
      </c>
      <c r="D219" s="355" t="e">
        <f t="shared" si="30"/>
        <v>#DIV/0!</v>
      </c>
      <c r="E219" s="355" t="e">
        <f t="shared" si="30"/>
        <v>#DIV/0!</v>
      </c>
    </row>
    <row r="220" spans="1:11" ht="15.75" thickBot="1" x14ac:dyDescent="0.3">
      <c r="A220" s="313" t="s">
        <v>15</v>
      </c>
      <c r="B220" s="332" t="s">
        <v>19</v>
      </c>
      <c r="C220" s="461">
        <f>C217/B217-1</f>
        <v>-1</v>
      </c>
      <c r="D220" s="461" t="e">
        <f t="shared" ref="D220:E222" si="31">D217/C217-1</f>
        <v>#DIV/0!</v>
      </c>
      <c r="E220" s="461" t="e">
        <f t="shared" si="31"/>
        <v>#DIV/0!</v>
      </c>
    </row>
    <row r="221" spans="1:11" ht="15.75" thickBot="1" x14ac:dyDescent="0.3">
      <c r="A221" s="313" t="s">
        <v>16</v>
      </c>
      <c r="B221" s="332" t="s">
        <v>19</v>
      </c>
      <c r="C221" s="461">
        <f>C218/B218-1</f>
        <v>-1</v>
      </c>
      <c r="D221" s="461" t="e">
        <f t="shared" si="31"/>
        <v>#DIV/0!</v>
      </c>
      <c r="E221" s="461" t="e">
        <f t="shared" si="31"/>
        <v>#DIV/0!</v>
      </c>
    </row>
    <row r="222" spans="1:11" ht="15.75" thickBot="1" x14ac:dyDescent="0.3">
      <c r="A222" s="313" t="s">
        <v>17</v>
      </c>
      <c r="B222" s="332" t="s">
        <v>19</v>
      </c>
      <c r="C222" s="461" t="e">
        <f>C219/B219-1</f>
        <v>#DIV/0!</v>
      </c>
      <c r="D222" s="461" t="e">
        <f t="shared" si="31"/>
        <v>#DIV/0!</v>
      </c>
      <c r="E222" s="461" t="e">
        <f t="shared" si="31"/>
        <v>#DIV/0!</v>
      </c>
    </row>
    <row r="223" spans="1:11" ht="15.75" thickBot="1" x14ac:dyDescent="0.3">
      <c r="A223" s="1210" t="s">
        <v>996</v>
      </c>
      <c r="B223" s="1211"/>
      <c r="C223" s="1211"/>
      <c r="D223" s="1211"/>
      <c r="E223" s="1212"/>
    </row>
    <row r="224" spans="1:11" x14ac:dyDescent="0.25">
      <c r="A224" s="1189"/>
      <c r="B224" s="325">
        <v>2019</v>
      </c>
      <c r="C224" s="325">
        <v>2020</v>
      </c>
      <c r="D224" s="325">
        <v>2021</v>
      </c>
      <c r="E224" s="325">
        <v>2022</v>
      </c>
    </row>
    <row r="225" spans="1:5" ht="15.75" thickBot="1" x14ac:dyDescent="0.3">
      <c r="A225" s="1190"/>
      <c r="B225" s="354" t="s">
        <v>5</v>
      </c>
      <c r="C225" s="354" t="s">
        <v>6</v>
      </c>
      <c r="D225" s="354" t="s">
        <v>6</v>
      </c>
      <c r="E225" s="354" t="s">
        <v>6</v>
      </c>
    </row>
    <row r="226" spans="1:5" ht="15.75" thickBot="1" x14ac:dyDescent="0.3">
      <c r="A226" s="462" t="s">
        <v>59</v>
      </c>
      <c r="B226" s="463">
        <f>B227+B228+B229+B230</f>
        <v>0</v>
      </c>
      <c r="C226" s="463">
        <f t="shared" ref="C226:E226" si="32">C227+C228+C229+C230</f>
        <v>0</v>
      </c>
      <c r="D226" s="463">
        <f t="shared" si="32"/>
        <v>0</v>
      </c>
      <c r="E226" s="463">
        <f t="shared" si="32"/>
        <v>0</v>
      </c>
    </row>
    <row r="227" spans="1:5" ht="15.75" thickBot="1" x14ac:dyDescent="0.3">
      <c r="A227" s="464" t="s">
        <v>28</v>
      </c>
      <c r="B227" s="463"/>
      <c r="C227" s="463"/>
      <c r="D227" s="463"/>
      <c r="E227" s="463"/>
    </row>
    <row r="228" spans="1:5" ht="15.75" thickBot="1" x14ac:dyDescent="0.3">
      <c r="A228" s="464" t="s">
        <v>60</v>
      </c>
      <c r="B228" s="463"/>
      <c r="C228" s="463"/>
      <c r="D228" s="463"/>
      <c r="E228" s="463"/>
    </row>
    <row r="229" spans="1:5" ht="15.75" thickBot="1" x14ac:dyDescent="0.3">
      <c r="A229" s="464" t="s">
        <v>42</v>
      </c>
      <c r="B229" s="463"/>
      <c r="C229" s="463"/>
      <c r="D229" s="463"/>
      <c r="E229" s="463"/>
    </row>
    <row r="230" spans="1:5" ht="15.75" thickBot="1" x14ac:dyDescent="0.3">
      <c r="A230" s="464" t="s">
        <v>43</v>
      </c>
      <c r="B230" s="463"/>
      <c r="C230" s="463"/>
      <c r="D230" s="463"/>
      <c r="E230" s="463"/>
    </row>
    <row r="231" spans="1:5" ht="15.75" thickBot="1" x14ac:dyDescent="0.3">
      <c r="A231" s="462" t="s">
        <v>61</v>
      </c>
      <c r="B231" s="466">
        <f>B232+B233+B234+B235</f>
        <v>36000</v>
      </c>
      <c r="C231" s="466">
        <f t="shared" ref="C231:E231" si="33">C232+C233+C234+C235</f>
        <v>0</v>
      </c>
      <c r="D231" s="466">
        <f t="shared" si="33"/>
        <v>0</v>
      </c>
      <c r="E231" s="466">
        <f t="shared" si="33"/>
        <v>0</v>
      </c>
    </row>
    <row r="232" spans="1:5" ht="15.75" thickBot="1" x14ac:dyDescent="0.3">
      <c r="A232" s="464" t="s">
        <v>28</v>
      </c>
      <c r="B232" s="466">
        <v>36000</v>
      </c>
      <c r="C232" s="463">
        <v>0</v>
      </c>
      <c r="D232" s="463">
        <v>0</v>
      </c>
      <c r="E232" s="463">
        <v>0</v>
      </c>
    </row>
    <row r="233" spans="1:5" ht="15.75" thickBot="1" x14ac:dyDescent="0.3">
      <c r="A233" s="464" t="s">
        <v>60</v>
      </c>
      <c r="B233" s="466"/>
      <c r="C233" s="463"/>
      <c r="D233" s="463"/>
      <c r="E233" s="463"/>
    </row>
    <row r="234" spans="1:5" ht="15.75" thickBot="1" x14ac:dyDescent="0.3">
      <c r="A234" s="464" t="s">
        <v>42</v>
      </c>
      <c r="B234" s="466"/>
      <c r="C234" s="463"/>
      <c r="D234" s="463"/>
      <c r="E234" s="463"/>
    </row>
    <row r="235" spans="1:5" ht="15.75" customHeight="1" thickBot="1" x14ac:dyDescent="0.3">
      <c r="A235" s="464" t="s">
        <v>43</v>
      </c>
      <c r="B235" s="466"/>
      <c r="C235" s="463"/>
      <c r="D235" s="463"/>
      <c r="E235" s="463"/>
    </row>
    <row r="236" spans="1:5" ht="15.75" thickBot="1" x14ac:dyDescent="0.3">
      <c r="A236" s="494" t="s">
        <v>63</v>
      </c>
      <c r="B236" s="466">
        <f>B226+B231</f>
        <v>36000</v>
      </c>
      <c r="C236" s="466">
        <f t="shared" ref="C236:E236" si="34">C226+C231</f>
        <v>0</v>
      </c>
      <c r="D236" s="466">
        <f t="shared" si="34"/>
        <v>0</v>
      </c>
      <c r="E236" s="466">
        <f t="shared" si="34"/>
        <v>0</v>
      </c>
    </row>
    <row r="237" spans="1:5" ht="15.75" thickBot="1" x14ac:dyDescent="0.3">
      <c r="A237" s="813" t="s">
        <v>978</v>
      </c>
      <c r="B237" s="1213" t="s">
        <v>1610</v>
      </c>
      <c r="C237" s="1215"/>
      <c r="D237" s="1215"/>
      <c r="E237" s="1216"/>
    </row>
    <row r="238" spans="1:5" ht="30" customHeight="1" thickBot="1" x14ac:dyDescent="0.3">
      <c r="A238" s="323" t="s">
        <v>64</v>
      </c>
      <c r="B238" s="815" t="s">
        <v>1611</v>
      </c>
      <c r="C238" s="386" t="s">
        <v>981</v>
      </c>
      <c r="D238" s="1406" t="s">
        <v>1612</v>
      </c>
      <c r="E238" s="1218"/>
    </row>
    <row r="239" spans="1:5" ht="20.25" customHeight="1" thickBot="1" x14ac:dyDescent="0.3">
      <c r="A239" s="313" t="s">
        <v>9</v>
      </c>
      <c r="B239" s="1194" t="s">
        <v>1611</v>
      </c>
      <c r="C239" s="1195"/>
      <c r="D239" s="1195"/>
      <c r="E239" s="1196"/>
    </row>
    <row r="240" spans="1:5" ht="30.75" customHeight="1" thickBot="1" x14ac:dyDescent="0.3">
      <c r="A240" s="313" t="s">
        <v>13</v>
      </c>
      <c r="B240" s="1198"/>
      <c r="C240" s="1199"/>
      <c r="D240" s="1199"/>
      <c r="E240" s="1200"/>
    </row>
    <row r="241" spans="1:11" ht="15.75" customHeight="1" x14ac:dyDescent="0.25">
      <c r="A241" s="1189"/>
      <c r="B241" s="325">
        <v>2019</v>
      </c>
      <c r="C241" s="325">
        <v>2020</v>
      </c>
      <c r="D241" s="325">
        <v>2021</v>
      </c>
      <c r="E241" s="325">
        <v>2022</v>
      </c>
      <c r="G241" s="443"/>
      <c r="H241" s="443"/>
      <c r="I241" s="443"/>
      <c r="J241" s="443"/>
      <c r="K241" s="443"/>
    </row>
    <row r="242" spans="1:11" ht="15.75" thickBot="1" x14ac:dyDescent="0.3">
      <c r="A242" s="1190"/>
      <c r="B242" s="354" t="s">
        <v>5</v>
      </c>
      <c r="C242" s="354" t="s">
        <v>6</v>
      </c>
      <c r="D242" s="354" t="s">
        <v>6</v>
      </c>
      <c r="E242" s="354" t="s">
        <v>6</v>
      </c>
    </row>
    <row r="243" spans="1:11" ht="15.75" thickBot="1" x14ac:dyDescent="0.3">
      <c r="A243" s="313" t="s">
        <v>8</v>
      </c>
      <c r="B243" s="816">
        <v>1</v>
      </c>
      <c r="C243" s="816">
        <v>1</v>
      </c>
      <c r="D243" s="816">
        <v>1</v>
      </c>
      <c r="E243" s="817">
        <v>1</v>
      </c>
    </row>
    <row r="244" spans="1:11" ht="15.75" thickBot="1" x14ac:dyDescent="0.3">
      <c r="A244" s="313" t="s">
        <v>14</v>
      </c>
      <c r="B244" s="355">
        <f>B262</f>
        <v>800</v>
      </c>
      <c r="C244" s="355">
        <f t="shared" ref="C244" si="35">C262</f>
        <v>500</v>
      </c>
      <c r="D244" s="355">
        <v>500</v>
      </c>
      <c r="E244" s="355">
        <v>500</v>
      </c>
    </row>
    <row r="245" spans="1:11" ht="15.75" thickBot="1" x14ac:dyDescent="0.3">
      <c r="A245" s="313" t="s">
        <v>20</v>
      </c>
      <c r="B245" s="355">
        <f>B244/B243</f>
        <v>800</v>
      </c>
      <c r="C245" s="355">
        <f t="shared" ref="C245:E245" si="36">C244/C243</f>
        <v>500</v>
      </c>
      <c r="D245" s="355">
        <f t="shared" si="36"/>
        <v>500</v>
      </c>
      <c r="E245" s="355">
        <f t="shared" si="36"/>
        <v>500</v>
      </c>
    </row>
    <row r="246" spans="1:11" ht="15.75" thickBot="1" x14ac:dyDescent="0.3">
      <c r="A246" s="313" t="s">
        <v>15</v>
      </c>
      <c r="B246" s="332" t="s">
        <v>19</v>
      </c>
      <c r="C246" s="461">
        <f>C243/B243-1</f>
        <v>0</v>
      </c>
      <c r="D246" s="461">
        <f t="shared" ref="D246:E248" si="37">D243/C243-1</f>
        <v>0</v>
      </c>
      <c r="E246" s="461">
        <f t="shared" si="37"/>
        <v>0</v>
      </c>
    </row>
    <row r="247" spans="1:11" ht="15.75" thickBot="1" x14ac:dyDescent="0.3">
      <c r="A247" s="313" t="s">
        <v>16</v>
      </c>
      <c r="B247" s="332" t="s">
        <v>19</v>
      </c>
      <c r="C247" s="461">
        <f>C244/B244-1</f>
        <v>-0.375</v>
      </c>
      <c r="D247" s="461">
        <f t="shared" si="37"/>
        <v>0</v>
      </c>
      <c r="E247" s="461">
        <f t="shared" si="37"/>
        <v>0</v>
      </c>
    </row>
    <row r="248" spans="1:11" ht="15.75" thickBot="1" x14ac:dyDescent="0.3">
      <c r="A248" s="313" t="s">
        <v>17</v>
      </c>
      <c r="B248" s="332" t="s">
        <v>19</v>
      </c>
      <c r="C248" s="461">
        <f>C245/B245-1</f>
        <v>-0.375</v>
      </c>
      <c r="D248" s="461">
        <f t="shared" si="37"/>
        <v>0</v>
      </c>
      <c r="E248" s="461">
        <f t="shared" si="37"/>
        <v>0</v>
      </c>
    </row>
    <row r="249" spans="1:11" ht="15.75" thickBot="1" x14ac:dyDescent="0.3">
      <c r="A249" s="1210" t="s">
        <v>1001</v>
      </c>
      <c r="B249" s="1211"/>
      <c r="C249" s="1211"/>
      <c r="D249" s="1211"/>
      <c r="E249" s="1212"/>
    </row>
    <row r="250" spans="1:11" x14ac:dyDescent="0.25">
      <c r="A250" s="1189"/>
      <c r="B250" s="325">
        <v>2019</v>
      </c>
      <c r="C250" s="325">
        <v>2020</v>
      </c>
      <c r="D250" s="325">
        <v>2021</v>
      </c>
      <c r="E250" s="325">
        <v>2022</v>
      </c>
    </row>
    <row r="251" spans="1:11" ht="15.75" thickBot="1" x14ac:dyDescent="0.3">
      <c r="A251" s="1190"/>
      <c r="B251" s="354" t="s">
        <v>5</v>
      </c>
      <c r="C251" s="354" t="s">
        <v>6</v>
      </c>
      <c r="D251" s="354" t="s">
        <v>6</v>
      </c>
      <c r="E251" s="354" t="s">
        <v>6</v>
      </c>
    </row>
    <row r="252" spans="1:11" ht="15.75" thickBot="1" x14ac:dyDescent="0.3">
      <c r="A252" s="462" t="s">
        <v>59</v>
      </c>
      <c r="B252" s="463">
        <f>B253+B254+B255+B256</f>
        <v>0</v>
      </c>
      <c r="C252" s="463">
        <f t="shared" ref="C252:E252" si="38">C253+C254+C255+C256</f>
        <v>0</v>
      </c>
      <c r="D252" s="463">
        <f t="shared" si="38"/>
        <v>0</v>
      </c>
      <c r="E252" s="463">
        <f t="shared" si="38"/>
        <v>0</v>
      </c>
    </row>
    <row r="253" spans="1:11" ht="15.75" thickBot="1" x14ac:dyDescent="0.3">
      <c r="A253" s="464" t="s">
        <v>28</v>
      </c>
      <c r="B253" s="463"/>
      <c r="C253" s="463"/>
      <c r="D253" s="463"/>
      <c r="E253" s="463"/>
    </row>
    <row r="254" spans="1:11" ht="15.75" thickBot="1" x14ac:dyDescent="0.3">
      <c r="A254" s="464" t="s">
        <v>60</v>
      </c>
      <c r="B254" s="463"/>
      <c r="C254" s="463"/>
      <c r="D254" s="463"/>
      <c r="E254" s="463"/>
    </row>
    <row r="255" spans="1:11" ht="15.75" thickBot="1" x14ac:dyDescent="0.3">
      <c r="A255" s="464" t="s">
        <v>42</v>
      </c>
      <c r="B255" s="463"/>
      <c r="C255" s="463"/>
      <c r="D255" s="463"/>
      <c r="E255" s="463"/>
    </row>
    <row r="256" spans="1:11" ht="15.75" thickBot="1" x14ac:dyDescent="0.3">
      <c r="A256" s="464" t="s">
        <v>43</v>
      </c>
      <c r="B256" s="463"/>
      <c r="C256" s="463"/>
      <c r="D256" s="463"/>
      <c r="E256" s="463"/>
    </row>
    <row r="257" spans="1:11" ht="15.75" thickBot="1" x14ac:dyDescent="0.3">
      <c r="A257" s="462" t="s">
        <v>61</v>
      </c>
      <c r="B257" s="466">
        <f>B258+B259+B260+B261</f>
        <v>800</v>
      </c>
      <c r="C257" s="466">
        <f t="shared" ref="C257" si="39">C258+C259+C260+C261</f>
        <v>500</v>
      </c>
      <c r="D257" s="466">
        <v>500</v>
      </c>
      <c r="E257" s="466">
        <v>500</v>
      </c>
    </row>
    <row r="258" spans="1:11" ht="15.75" thickBot="1" x14ac:dyDescent="0.3">
      <c r="A258" s="464" t="s">
        <v>28</v>
      </c>
      <c r="B258" s="466"/>
      <c r="C258" s="463"/>
      <c r="D258" s="463"/>
      <c r="E258" s="463"/>
    </row>
    <row r="259" spans="1:11" ht="15.75" thickBot="1" x14ac:dyDescent="0.3">
      <c r="A259" s="464" t="s">
        <v>60</v>
      </c>
      <c r="B259" s="466"/>
      <c r="C259" s="463"/>
      <c r="D259" s="463"/>
      <c r="E259" s="463"/>
    </row>
    <row r="260" spans="1:11" ht="15.75" thickBot="1" x14ac:dyDescent="0.3">
      <c r="A260" s="464" t="s">
        <v>42</v>
      </c>
      <c r="B260" s="466"/>
      <c r="C260" s="463"/>
      <c r="D260" s="463"/>
      <c r="E260" s="463"/>
    </row>
    <row r="261" spans="1:11" ht="15.75" thickBot="1" x14ac:dyDescent="0.3">
      <c r="A261" s="464" t="s">
        <v>43</v>
      </c>
      <c r="B261" s="466">
        <v>800</v>
      </c>
      <c r="C261" s="463">
        <v>500</v>
      </c>
      <c r="D261" s="463">
        <v>500</v>
      </c>
      <c r="E261" s="463">
        <v>500</v>
      </c>
    </row>
    <row r="262" spans="1:11" ht="15.75" thickBot="1" x14ac:dyDescent="0.3">
      <c r="A262" s="494" t="s">
        <v>1002</v>
      </c>
      <c r="B262" s="466">
        <f>B252+B257</f>
        <v>800</v>
      </c>
      <c r="C262" s="466">
        <f t="shared" ref="C262:E262" si="40">C252+C257</f>
        <v>500</v>
      </c>
      <c r="D262" s="466">
        <f t="shared" si="40"/>
        <v>500</v>
      </c>
      <c r="E262" s="466">
        <f t="shared" si="40"/>
        <v>500</v>
      </c>
    </row>
    <row r="263" spans="1:11" ht="79.5" thickBot="1" x14ac:dyDescent="0.3">
      <c r="A263" s="323" t="s">
        <v>66</v>
      </c>
      <c r="B263" s="432" t="s">
        <v>1613</v>
      </c>
      <c r="C263" s="517" t="s">
        <v>981</v>
      </c>
      <c r="D263" s="814" t="s">
        <v>1614</v>
      </c>
      <c r="E263" s="515"/>
    </row>
    <row r="264" spans="1:11" ht="15.75" thickBot="1" x14ac:dyDescent="0.3">
      <c r="A264" s="313" t="s">
        <v>9</v>
      </c>
      <c r="B264" s="1393" t="s">
        <v>1613</v>
      </c>
      <c r="C264" s="1394"/>
      <c r="D264" s="1394"/>
      <c r="E264" s="1395"/>
    </row>
    <row r="265" spans="1:11" ht="15.75" thickBot="1" x14ac:dyDescent="0.3">
      <c r="A265" s="313" t="s">
        <v>13</v>
      </c>
      <c r="B265" s="1198"/>
      <c r="C265" s="1199"/>
      <c r="D265" s="1199"/>
      <c r="E265" s="1200"/>
    </row>
    <row r="266" spans="1:11" x14ac:dyDescent="0.25">
      <c r="A266" s="1189"/>
      <c r="B266" s="325">
        <v>2019</v>
      </c>
      <c r="C266" s="325">
        <v>2020</v>
      </c>
      <c r="D266" s="325">
        <v>2021</v>
      </c>
      <c r="E266" s="325">
        <v>2022</v>
      </c>
    </row>
    <row r="267" spans="1:11" ht="15.75" thickBot="1" x14ac:dyDescent="0.3">
      <c r="A267" s="1190"/>
      <c r="B267" s="354" t="s">
        <v>5</v>
      </c>
      <c r="C267" s="354" t="s">
        <v>6</v>
      </c>
      <c r="D267" s="354" t="s">
        <v>6</v>
      </c>
      <c r="E267" s="354" t="s">
        <v>6</v>
      </c>
      <c r="G267" s="443"/>
      <c r="H267" s="443"/>
      <c r="I267" s="443"/>
      <c r="J267" s="443"/>
      <c r="K267" s="443"/>
    </row>
    <row r="268" spans="1:11" ht="15.75" thickBot="1" x14ac:dyDescent="0.3">
      <c r="A268" s="313" t="s">
        <v>8</v>
      </c>
      <c r="B268" s="811">
        <v>1</v>
      </c>
      <c r="C268" s="811">
        <v>1</v>
      </c>
      <c r="D268" s="811">
        <v>1</v>
      </c>
      <c r="E268" s="811">
        <v>1</v>
      </c>
    </row>
    <row r="269" spans="1:11" ht="15.75" thickBot="1" x14ac:dyDescent="0.3">
      <c r="A269" s="313" t="s">
        <v>14</v>
      </c>
      <c r="B269" s="355">
        <f>B287</f>
        <v>200</v>
      </c>
      <c r="C269" s="355">
        <f t="shared" ref="C269:D269" si="41">C287</f>
        <v>200</v>
      </c>
      <c r="D269" s="355">
        <f t="shared" si="41"/>
        <v>200</v>
      </c>
      <c r="E269" s="355">
        <v>200</v>
      </c>
    </row>
    <row r="270" spans="1:11" ht="15.75" thickBot="1" x14ac:dyDescent="0.3">
      <c r="A270" s="313" t="s">
        <v>20</v>
      </c>
      <c r="B270" s="355">
        <f>B269/B268</f>
        <v>200</v>
      </c>
      <c r="C270" s="355">
        <f t="shared" ref="C270:E270" si="42">C269/C268</f>
        <v>200</v>
      </c>
      <c r="D270" s="355">
        <f t="shared" si="42"/>
        <v>200</v>
      </c>
      <c r="E270" s="355">
        <f t="shared" si="42"/>
        <v>200</v>
      </c>
    </row>
    <row r="271" spans="1:11" ht="15.75" thickBot="1" x14ac:dyDescent="0.3">
      <c r="A271" s="313" t="s">
        <v>15</v>
      </c>
      <c r="B271" s="332" t="s">
        <v>19</v>
      </c>
      <c r="C271" s="461">
        <f>C268/B268-1</f>
        <v>0</v>
      </c>
      <c r="D271" s="461">
        <f t="shared" ref="D271:E273" si="43">D268/C268-1</f>
        <v>0</v>
      </c>
      <c r="E271" s="461">
        <f t="shared" si="43"/>
        <v>0</v>
      </c>
    </row>
    <row r="272" spans="1:11" ht="15.75" thickBot="1" x14ac:dyDescent="0.3">
      <c r="A272" s="313" t="s">
        <v>16</v>
      </c>
      <c r="B272" s="332" t="s">
        <v>19</v>
      </c>
      <c r="C272" s="461">
        <f>C269/B269-1</f>
        <v>0</v>
      </c>
      <c r="D272" s="461">
        <f t="shared" si="43"/>
        <v>0</v>
      </c>
      <c r="E272" s="461">
        <f t="shared" si="43"/>
        <v>0</v>
      </c>
    </row>
    <row r="273" spans="1:5" ht="15.75" thickBot="1" x14ac:dyDescent="0.3">
      <c r="A273" s="313" t="s">
        <v>17</v>
      </c>
      <c r="B273" s="332" t="s">
        <v>19</v>
      </c>
      <c r="C273" s="461">
        <f>C270/B270-1</f>
        <v>0</v>
      </c>
      <c r="D273" s="461">
        <f t="shared" si="43"/>
        <v>0</v>
      </c>
      <c r="E273" s="461">
        <f t="shared" si="43"/>
        <v>0</v>
      </c>
    </row>
    <row r="274" spans="1:5" ht="15.75" thickBot="1" x14ac:dyDescent="0.3">
      <c r="A274" s="1210" t="s">
        <v>1007</v>
      </c>
      <c r="B274" s="1211"/>
      <c r="C274" s="1211"/>
      <c r="D274" s="1211"/>
      <c r="E274" s="1212"/>
    </row>
    <row r="275" spans="1:5" x14ac:dyDescent="0.25">
      <c r="A275" s="1189"/>
      <c r="B275" s="325">
        <v>2018</v>
      </c>
      <c r="C275" s="325">
        <v>2019</v>
      </c>
      <c r="D275" s="325">
        <v>2020</v>
      </c>
      <c r="E275" s="325">
        <v>2021</v>
      </c>
    </row>
    <row r="276" spans="1:5" ht="15.75" thickBot="1" x14ac:dyDescent="0.3">
      <c r="A276" s="1190"/>
      <c r="B276" s="354" t="s">
        <v>5</v>
      </c>
      <c r="C276" s="354" t="s">
        <v>6</v>
      </c>
      <c r="D276" s="354" t="s">
        <v>6</v>
      </c>
      <c r="E276" s="354" t="s">
        <v>6</v>
      </c>
    </row>
    <row r="277" spans="1:5" ht="15.75" thickBot="1" x14ac:dyDescent="0.3">
      <c r="A277" s="462" t="s">
        <v>59</v>
      </c>
      <c r="B277" s="463">
        <f>B278+B279+B280+B281</f>
        <v>0</v>
      </c>
      <c r="C277" s="463">
        <f t="shared" ref="C277:E277" si="44">C278+C279+C280+C281</f>
        <v>0</v>
      </c>
      <c r="D277" s="463">
        <f t="shared" si="44"/>
        <v>0</v>
      </c>
      <c r="E277" s="463">
        <f t="shared" si="44"/>
        <v>0</v>
      </c>
    </row>
    <row r="278" spans="1:5" ht="15.75" thickBot="1" x14ac:dyDescent="0.3">
      <c r="A278" s="464" t="s">
        <v>28</v>
      </c>
      <c r="B278" s="463"/>
      <c r="C278" s="463"/>
      <c r="D278" s="463"/>
      <c r="E278" s="463"/>
    </row>
    <row r="279" spans="1:5" ht="15.75" thickBot="1" x14ac:dyDescent="0.3">
      <c r="A279" s="464" t="s">
        <v>60</v>
      </c>
      <c r="B279" s="463"/>
      <c r="C279" s="463"/>
      <c r="D279" s="463"/>
      <c r="E279" s="463"/>
    </row>
    <row r="280" spans="1:5" ht="15.75" thickBot="1" x14ac:dyDescent="0.3">
      <c r="A280" s="464" t="s">
        <v>42</v>
      </c>
      <c r="B280" s="463"/>
      <c r="C280" s="463"/>
      <c r="D280" s="463"/>
      <c r="E280" s="463"/>
    </row>
    <row r="281" spans="1:5" ht="15.75" thickBot="1" x14ac:dyDescent="0.3">
      <c r="A281" s="464" t="s">
        <v>43</v>
      </c>
      <c r="B281" s="463"/>
      <c r="C281" s="463"/>
      <c r="D281" s="463"/>
      <c r="E281" s="463"/>
    </row>
    <row r="282" spans="1:5" ht="15.75" thickBot="1" x14ac:dyDescent="0.3">
      <c r="A282" s="462" t="s">
        <v>61</v>
      </c>
      <c r="B282" s="466">
        <f>B283+B284+B285+B286</f>
        <v>200</v>
      </c>
      <c r="C282" s="466">
        <f t="shared" ref="C282:D282" si="45">C283+C284+C285+C286</f>
        <v>200</v>
      </c>
      <c r="D282" s="466">
        <f t="shared" si="45"/>
        <v>200</v>
      </c>
      <c r="E282" s="466">
        <v>200</v>
      </c>
    </row>
    <row r="283" spans="1:5" ht="15.75" thickBot="1" x14ac:dyDescent="0.3">
      <c r="A283" s="464" t="s">
        <v>28</v>
      </c>
      <c r="B283" s="466"/>
      <c r="C283" s="463"/>
      <c r="D283" s="463"/>
      <c r="E283" s="463"/>
    </row>
    <row r="284" spans="1:5" ht="15.75" thickBot="1" x14ac:dyDescent="0.3">
      <c r="A284" s="464" t="s">
        <v>60</v>
      </c>
      <c r="B284" s="466"/>
      <c r="C284" s="463"/>
      <c r="D284" s="463"/>
      <c r="E284" s="463"/>
    </row>
    <row r="285" spans="1:5" ht="15.75" thickBot="1" x14ac:dyDescent="0.3">
      <c r="A285" s="464" t="s">
        <v>42</v>
      </c>
      <c r="B285" s="466"/>
      <c r="C285" s="463"/>
      <c r="D285" s="463"/>
      <c r="E285" s="463"/>
    </row>
    <row r="286" spans="1:5" ht="15.75" thickBot="1" x14ac:dyDescent="0.3">
      <c r="A286" s="545" t="s">
        <v>43</v>
      </c>
      <c r="B286" s="505">
        <v>200</v>
      </c>
      <c r="C286" s="644">
        <v>200</v>
      </c>
      <c r="D286" s="644">
        <v>200</v>
      </c>
      <c r="E286" s="644">
        <v>200</v>
      </c>
    </row>
    <row r="287" spans="1:5" ht="15.75" thickBot="1" x14ac:dyDescent="0.3">
      <c r="A287" s="642" t="s">
        <v>68</v>
      </c>
      <c r="B287" s="818">
        <f>B277+B282</f>
        <v>200</v>
      </c>
      <c r="C287" s="818">
        <f t="shared" ref="C287:E287" si="46">C277+C282</f>
        <v>200</v>
      </c>
      <c r="D287" s="818">
        <f t="shared" si="46"/>
        <v>200</v>
      </c>
      <c r="E287" s="818">
        <f t="shared" si="46"/>
        <v>200</v>
      </c>
    </row>
    <row r="288" spans="1:5" ht="45.75" thickBot="1" x14ac:dyDescent="0.3">
      <c r="A288" s="640" t="s">
        <v>69</v>
      </c>
      <c r="B288" s="646" t="s">
        <v>1615</v>
      </c>
      <c r="C288" s="650" t="s">
        <v>981</v>
      </c>
      <c r="D288" s="819" t="s">
        <v>1616</v>
      </c>
      <c r="E288" s="649"/>
    </row>
    <row r="289" spans="1:11" ht="21" customHeight="1" thickBot="1" x14ac:dyDescent="0.3">
      <c r="A289" s="313" t="s">
        <v>9</v>
      </c>
      <c r="B289" s="1407" t="s">
        <v>1617</v>
      </c>
      <c r="C289" s="1408"/>
      <c r="D289" s="1408"/>
      <c r="E289" s="1409"/>
    </row>
    <row r="290" spans="1:11" ht="15.75" thickBot="1" x14ac:dyDescent="0.3">
      <c r="A290" s="313" t="s">
        <v>13</v>
      </c>
      <c r="B290" s="1198" t="s">
        <v>1618</v>
      </c>
      <c r="C290" s="1199"/>
      <c r="D290" s="1199"/>
      <c r="E290" s="1200"/>
    </row>
    <row r="291" spans="1:11" ht="21" customHeight="1" x14ac:dyDescent="0.25">
      <c r="A291" s="1189"/>
      <c r="B291" s="325">
        <v>2019</v>
      </c>
      <c r="C291" s="325">
        <v>2020</v>
      </c>
      <c r="D291" s="325">
        <v>2021</v>
      </c>
      <c r="E291" s="325">
        <v>2022</v>
      </c>
    </row>
    <row r="292" spans="1:11" ht="15.75" thickBot="1" x14ac:dyDescent="0.3">
      <c r="A292" s="1190"/>
      <c r="B292" s="354" t="s">
        <v>5</v>
      </c>
      <c r="C292" s="354" t="s">
        <v>6</v>
      </c>
      <c r="D292" s="354" t="s">
        <v>6</v>
      </c>
      <c r="E292" s="354" t="s">
        <v>6</v>
      </c>
      <c r="G292" s="443"/>
      <c r="H292" s="443"/>
      <c r="I292" s="443"/>
      <c r="J292" s="443"/>
      <c r="K292" s="443"/>
    </row>
    <row r="293" spans="1:11" ht="15.75" thickBot="1" x14ac:dyDescent="0.3">
      <c r="A293" s="313" t="s">
        <v>8</v>
      </c>
      <c r="B293" s="332">
        <v>1</v>
      </c>
      <c r="C293" s="332">
        <v>1</v>
      </c>
      <c r="D293" s="332"/>
      <c r="E293" s="332"/>
    </row>
    <row r="294" spans="1:11" ht="15.75" thickBot="1" x14ac:dyDescent="0.3">
      <c r="A294" s="313" t="s">
        <v>14</v>
      </c>
      <c r="B294" s="355">
        <f>B312</f>
        <v>10000</v>
      </c>
      <c r="C294" s="355">
        <f t="shared" ref="C294:E294" si="47">C312</f>
        <v>5000</v>
      </c>
      <c r="D294" s="355">
        <f t="shared" si="47"/>
        <v>0</v>
      </c>
      <c r="E294" s="355">
        <f t="shared" si="47"/>
        <v>0</v>
      </c>
    </row>
    <row r="295" spans="1:11" ht="15.75" thickBot="1" x14ac:dyDescent="0.3">
      <c r="A295" s="313" t="s">
        <v>20</v>
      </c>
      <c r="B295" s="355">
        <f>B294/B293</f>
        <v>10000</v>
      </c>
      <c r="C295" s="355">
        <f t="shared" ref="C295:E295" si="48">C294/C293</f>
        <v>5000</v>
      </c>
      <c r="D295" s="355" t="e">
        <f t="shared" si="48"/>
        <v>#DIV/0!</v>
      </c>
      <c r="E295" s="355" t="e">
        <f t="shared" si="48"/>
        <v>#DIV/0!</v>
      </c>
    </row>
    <row r="296" spans="1:11" ht="15.75" thickBot="1" x14ac:dyDescent="0.3">
      <c r="A296" s="313" t="s">
        <v>15</v>
      </c>
      <c r="B296" s="332" t="s">
        <v>19</v>
      </c>
      <c r="C296" s="461">
        <f>C293/B293-1</f>
        <v>0</v>
      </c>
      <c r="D296" s="461">
        <f t="shared" ref="D296:E298" si="49">D293/C293-1</f>
        <v>-1</v>
      </c>
      <c r="E296" s="461" t="e">
        <f t="shared" si="49"/>
        <v>#DIV/0!</v>
      </c>
    </row>
    <row r="297" spans="1:11" ht="15.75" thickBot="1" x14ac:dyDescent="0.3">
      <c r="A297" s="313" t="s">
        <v>16</v>
      </c>
      <c r="B297" s="332" t="s">
        <v>19</v>
      </c>
      <c r="C297" s="461">
        <f>C294/B294-1</f>
        <v>-0.5</v>
      </c>
      <c r="D297" s="461">
        <f t="shared" si="49"/>
        <v>-1</v>
      </c>
      <c r="E297" s="461" t="e">
        <f t="shared" si="49"/>
        <v>#DIV/0!</v>
      </c>
    </row>
    <row r="298" spans="1:11" ht="15.75" thickBot="1" x14ac:dyDescent="0.3">
      <c r="A298" s="313" t="s">
        <v>17</v>
      </c>
      <c r="B298" s="332" t="s">
        <v>19</v>
      </c>
      <c r="C298" s="461">
        <f>C295/B295-1</f>
        <v>-0.5</v>
      </c>
      <c r="D298" s="461" t="e">
        <f t="shared" si="49"/>
        <v>#DIV/0!</v>
      </c>
      <c r="E298" s="461" t="e">
        <f t="shared" si="49"/>
        <v>#DIV/0!</v>
      </c>
    </row>
    <row r="299" spans="1:11" ht="15.75" thickBot="1" x14ac:dyDescent="0.3">
      <c r="A299" s="1210" t="s">
        <v>1153</v>
      </c>
      <c r="B299" s="1211"/>
      <c r="C299" s="1211"/>
      <c r="D299" s="1211"/>
      <c r="E299" s="1212"/>
    </row>
    <row r="300" spans="1:11" x14ac:dyDescent="0.25">
      <c r="A300" s="1189"/>
      <c r="B300" s="325">
        <v>2019</v>
      </c>
      <c r="C300" s="325">
        <v>2020</v>
      </c>
      <c r="D300" s="325">
        <v>2021</v>
      </c>
      <c r="E300" s="325">
        <v>2022</v>
      </c>
    </row>
    <row r="301" spans="1:11" ht="15.75" thickBot="1" x14ac:dyDescent="0.3">
      <c r="A301" s="1190"/>
      <c r="B301" s="354" t="s">
        <v>5</v>
      </c>
      <c r="C301" s="354" t="s">
        <v>6</v>
      </c>
      <c r="D301" s="354" t="s">
        <v>6</v>
      </c>
      <c r="E301" s="354" t="s">
        <v>6</v>
      </c>
    </row>
    <row r="302" spans="1:11" ht="15.75" thickBot="1" x14ac:dyDescent="0.3">
      <c r="A302" s="462" t="s">
        <v>59</v>
      </c>
      <c r="B302" s="463">
        <f>B303+B304+B305+B306</f>
        <v>0</v>
      </c>
      <c r="C302" s="463">
        <f t="shared" ref="C302:E302" si="50">C303+C304+C305+C306</f>
        <v>0</v>
      </c>
      <c r="D302" s="463">
        <f t="shared" si="50"/>
        <v>0</v>
      </c>
      <c r="E302" s="463">
        <f t="shared" si="50"/>
        <v>0</v>
      </c>
    </row>
    <row r="303" spans="1:11" ht="15.75" thickBot="1" x14ac:dyDescent="0.3">
      <c r="A303" s="464" t="s">
        <v>28</v>
      </c>
      <c r="B303" s="463"/>
      <c r="C303" s="463"/>
      <c r="D303" s="463"/>
      <c r="E303" s="463"/>
    </row>
    <row r="304" spans="1:11" ht="15.75" thickBot="1" x14ac:dyDescent="0.3">
      <c r="A304" s="464" t="s">
        <v>60</v>
      </c>
      <c r="B304" s="463"/>
      <c r="C304" s="463"/>
      <c r="D304" s="463"/>
      <c r="E304" s="463"/>
    </row>
    <row r="305" spans="1:11" ht="15.75" thickBot="1" x14ac:dyDescent="0.3">
      <c r="A305" s="464" t="s">
        <v>42</v>
      </c>
      <c r="B305" s="463"/>
      <c r="C305" s="463"/>
      <c r="D305" s="463"/>
      <c r="E305" s="463"/>
    </row>
    <row r="306" spans="1:11" ht="15.75" thickBot="1" x14ac:dyDescent="0.3">
      <c r="A306" s="464" t="s">
        <v>43</v>
      </c>
      <c r="B306" s="463"/>
      <c r="C306" s="463"/>
      <c r="D306" s="463"/>
      <c r="E306" s="463"/>
    </row>
    <row r="307" spans="1:11" ht="15.75" thickBot="1" x14ac:dyDescent="0.3">
      <c r="A307" s="462" t="s">
        <v>61</v>
      </c>
      <c r="B307" s="466">
        <f>B308+B309+B310+B311</f>
        <v>10000</v>
      </c>
      <c r="C307" s="466">
        <f t="shared" ref="C307:E307" si="51">C308+C309+C310+C311</f>
        <v>5000</v>
      </c>
      <c r="D307" s="466">
        <f t="shared" si="51"/>
        <v>0</v>
      </c>
      <c r="E307" s="466">
        <f t="shared" si="51"/>
        <v>0</v>
      </c>
    </row>
    <row r="308" spans="1:11" ht="15.75" thickBot="1" x14ac:dyDescent="0.3">
      <c r="A308" s="464" t="s">
        <v>28</v>
      </c>
      <c r="B308" s="466"/>
      <c r="C308" s="466"/>
      <c r="D308" s="466"/>
      <c r="E308" s="466"/>
    </row>
    <row r="309" spans="1:11" ht="15.75" thickBot="1" x14ac:dyDescent="0.3">
      <c r="A309" s="464" t="s">
        <v>60</v>
      </c>
      <c r="B309" s="466"/>
      <c r="C309" s="466"/>
      <c r="D309" s="466"/>
      <c r="E309" s="466"/>
    </row>
    <row r="310" spans="1:11" ht="15.75" thickBot="1" x14ac:dyDescent="0.3">
      <c r="A310" s="545" t="s">
        <v>42</v>
      </c>
      <c r="B310" s="505"/>
      <c r="C310" s="505"/>
      <c r="D310" s="505"/>
      <c r="E310" s="505"/>
    </row>
    <row r="311" spans="1:11" ht="15.75" thickBot="1" x14ac:dyDescent="0.3">
      <c r="A311" s="789" t="s">
        <v>43</v>
      </c>
      <c r="B311" s="645">
        <v>10000</v>
      </c>
      <c r="C311" s="645">
        <v>5000</v>
      </c>
      <c r="D311" s="645">
        <v>0</v>
      </c>
      <c r="E311" s="645">
        <v>0</v>
      </c>
    </row>
    <row r="312" spans="1:11" ht="15.75" thickBot="1" x14ac:dyDescent="0.3">
      <c r="A312" s="642" t="s">
        <v>71</v>
      </c>
      <c r="B312" s="645">
        <f>B302+B307</f>
        <v>10000</v>
      </c>
      <c r="C312" s="645">
        <f t="shared" ref="C312:E312" si="52">C302+C307</f>
        <v>5000</v>
      </c>
      <c r="D312" s="645">
        <f t="shared" si="52"/>
        <v>0</v>
      </c>
      <c r="E312" s="645">
        <f t="shared" si="52"/>
        <v>0</v>
      </c>
    </row>
    <row r="313" spans="1:11" ht="57" thickBot="1" x14ac:dyDescent="0.3">
      <c r="A313" s="640" t="s">
        <v>72</v>
      </c>
      <c r="B313" s="646" t="s">
        <v>1619</v>
      </c>
      <c r="C313" s="650" t="s">
        <v>981</v>
      </c>
      <c r="D313" s="819" t="s">
        <v>99</v>
      </c>
      <c r="E313" s="649"/>
    </row>
    <row r="314" spans="1:11" ht="15.75" thickBot="1" x14ac:dyDescent="0.3">
      <c r="A314" s="313" t="s">
        <v>9</v>
      </c>
      <c r="B314" s="1407"/>
      <c r="C314" s="1408"/>
      <c r="D314" s="1408"/>
      <c r="E314" s="1409"/>
    </row>
    <row r="315" spans="1:11" ht="15.75" thickBot="1" x14ac:dyDescent="0.3">
      <c r="A315" s="313" t="s">
        <v>13</v>
      </c>
      <c r="B315" s="1198" t="s">
        <v>1618</v>
      </c>
      <c r="C315" s="1199"/>
      <c r="D315" s="1199"/>
      <c r="E315" s="1200"/>
    </row>
    <row r="316" spans="1:11" x14ac:dyDescent="0.25">
      <c r="A316" s="1189"/>
      <c r="B316" s="325">
        <v>2019</v>
      </c>
      <c r="C316" s="325">
        <v>2020</v>
      </c>
      <c r="D316" s="325">
        <v>2021</v>
      </c>
      <c r="E316" s="325">
        <v>2022</v>
      </c>
    </row>
    <row r="317" spans="1:11" ht="15.75" thickBot="1" x14ac:dyDescent="0.3">
      <c r="A317" s="1190"/>
      <c r="B317" s="354" t="s">
        <v>5</v>
      </c>
      <c r="C317" s="354" t="s">
        <v>6</v>
      </c>
      <c r="D317" s="354" t="s">
        <v>6</v>
      </c>
      <c r="E317" s="354" t="s">
        <v>6</v>
      </c>
      <c r="G317" s="443"/>
      <c r="H317" s="443"/>
      <c r="I317" s="443"/>
      <c r="J317" s="443"/>
      <c r="K317" s="443"/>
    </row>
    <row r="318" spans="1:11" ht="15.75" thickBot="1" x14ac:dyDescent="0.3">
      <c r="A318" s="313" t="s">
        <v>8</v>
      </c>
      <c r="B318" s="332">
        <v>0</v>
      </c>
      <c r="C318" s="332">
        <v>1</v>
      </c>
      <c r="D318" s="332">
        <v>1</v>
      </c>
      <c r="E318" s="332">
        <v>0</v>
      </c>
    </row>
    <row r="319" spans="1:11" ht="15.75" thickBot="1" x14ac:dyDescent="0.3">
      <c r="A319" s="313" t="s">
        <v>14</v>
      </c>
      <c r="B319" s="355">
        <v>0</v>
      </c>
      <c r="C319" s="355">
        <v>500</v>
      </c>
      <c r="D319" s="355">
        <v>500</v>
      </c>
      <c r="E319" s="355">
        <f t="shared" ref="E319" si="53">E337</f>
        <v>0</v>
      </c>
    </row>
    <row r="320" spans="1:11" ht="15.75" thickBot="1" x14ac:dyDescent="0.3">
      <c r="A320" s="313" t="s">
        <v>20</v>
      </c>
      <c r="B320" s="355" t="e">
        <f>B319/B318</f>
        <v>#DIV/0!</v>
      </c>
      <c r="C320" s="355">
        <f t="shared" ref="C320:E320" si="54">C319/C318</f>
        <v>500</v>
      </c>
      <c r="D320" s="355">
        <f t="shared" si="54"/>
        <v>500</v>
      </c>
      <c r="E320" s="355" t="e">
        <f t="shared" si="54"/>
        <v>#DIV/0!</v>
      </c>
    </row>
    <row r="321" spans="1:5" ht="15.75" thickBot="1" x14ac:dyDescent="0.3">
      <c r="A321" s="313" t="s">
        <v>15</v>
      </c>
      <c r="B321" s="332" t="s">
        <v>19</v>
      </c>
      <c r="C321" s="461" t="e">
        <f>C318/B318-1</f>
        <v>#DIV/0!</v>
      </c>
      <c r="D321" s="461">
        <f t="shared" ref="D321:E323" si="55">D318/C318-1</f>
        <v>0</v>
      </c>
      <c r="E321" s="461">
        <f t="shared" si="55"/>
        <v>-1</v>
      </c>
    </row>
    <row r="322" spans="1:5" ht="15.75" thickBot="1" x14ac:dyDescent="0.3">
      <c r="A322" s="313" t="s">
        <v>16</v>
      </c>
      <c r="B322" s="332" t="s">
        <v>19</v>
      </c>
      <c r="C322" s="461" t="e">
        <f>C319/B319-1</f>
        <v>#DIV/0!</v>
      </c>
      <c r="D322" s="461">
        <f t="shared" si="55"/>
        <v>0</v>
      </c>
      <c r="E322" s="461">
        <f t="shared" si="55"/>
        <v>-1</v>
      </c>
    </row>
    <row r="323" spans="1:5" ht="15.75" thickBot="1" x14ac:dyDescent="0.3">
      <c r="A323" s="313" t="s">
        <v>17</v>
      </c>
      <c r="B323" s="332" t="s">
        <v>19</v>
      </c>
      <c r="C323" s="461" t="e">
        <f>C320/B320-1</f>
        <v>#DIV/0!</v>
      </c>
      <c r="D323" s="461">
        <f t="shared" si="55"/>
        <v>0</v>
      </c>
      <c r="E323" s="461" t="e">
        <f t="shared" si="55"/>
        <v>#DIV/0!</v>
      </c>
    </row>
    <row r="324" spans="1:5" ht="15.75" thickBot="1" x14ac:dyDescent="0.3">
      <c r="A324" s="1210" t="s">
        <v>1422</v>
      </c>
      <c r="B324" s="1211"/>
      <c r="C324" s="1211"/>
      <c r="D324" s="1211"/>
      <c r="E324" s="1212"/>
    </row>
    <row r="325" spans="1:5" x14ac:dyDescent="0.25">
      <c r="A325" s="1189"/>
      <c r="B325" s="325">
        <v>2019</v>
      </c>
      <c r="C325" s="325">
        <v>2020</v>
      </c>
      <c r="D325" s="325">
        <v>2021</v>
      </c>
      <c r="E325" s="325">
        <v>2022</v>
      </c>
    </row>
    <row r="326" spans="1:5" ht="15.75" thickBot="1" x14ac:dyDescent="0.3">
      <c r="A326" s="1190"/>
      <c r="B326" s="354" t="s">
        <v>5</v>
      </c>
      <c r="C326" s="354" t="s">
        <v>6</v>
      </c>
      <c r="D326" s="354" t="s">
        <v>6</v>
      </c>
      <c r="E326" s="354" t="s">
        <v>6</v>
      </c>
    </row>
    <row r="327" spans="1:5" ht="15.75" thickBot="1" x14ac:dyDescent="0.3">
      <c r="A327" s="462" t="s">
        <v>59</v>
      </c>
      <c r="B327" s="463">
        <f>B328+B329+B330+B331</f>
        <v>0</v>
      </c>
      <c r="C327" s="463">
        <f t="shared" ref="C327:E327" si="56">C328+C329+C330+C331</f>
        <v>0</v>
      </c>
      <c r="D327" s="463">
        <f t="shared" si="56"/>
        <v>0</v>
      </c>
      <c r="E327" s="463">
        <f t="shared" si="56"/>
        <v>0</v>
      </c>
    </row>
    <row r="328" spans="1:5" ht="15.75" thickBot="1" x14ac:dyDescent="0.3">
      <c r="A328" s="464" t="s">
        <v>28</v>
      </c>
      <c r="B328" s="463"/>
      <c r="C328" s="463"/>
      <c r="D328" s="463"/>
      <c r="E328" s="463"/>
    </row>
    <row r="329" spans="1:5" ht="15.75" thickBot="1" x14ac:dyDescent="0.3">
      <c r="A329" s="464" t="s">
        <v>60</v>
      </c>
      <c r="B329" s="463"/>
      <c r="C329" s="463"/>
      <c r="D329" s="463"/>
      <c r="E329" s="463"/>
    </row>
    <row r="330" spans="1:5" ht="15.75" thickBot="1" x14ac:dyDescent="0.3">
      <c r="A330" s="464" t="s">
        <v>42</v>
      </c>
      <c r="B330" s="463"/>
      <c r="C330" s="463"/>
      <c r="D330" s="463"/>
      <c r="E330" s="463"/>
    </row>
    <row r="331" spans="1:5" ht="15.75" thickBot="1" x14ac:dyDescent="0.3">
      <c r="A331" s="464" t="s">
        <v>43</v>
      </c>
      <c r="B331" s="463"/>
      <c r="C331" s="463"/>
      <c r="D331" s="463"/>
      <c r="E331" s="463"/>
    </row>
    <row r="332" spans="1:5" ht="15.75" thickBot="1" x14ac:dyDescent="0.3">
      <c r="A332" s="462" t="s">
        <v>61</v>
      </c>
      <c r="B332" s="466">
        <f>B333+B334+B335+B336</f>
        <v>0</v>
      </c>
      <c r="C332" s="466">
        <f>C333+C334+C335+C336</f>
        <v>500</v>
      </c>
      <c r="D332" s="466">
        <f t="shared" ref="D332:E332" si="57">D333+D334+D335+D336</f>
        <v>500</v>
      </c>
      <c r="E332" s="466">
        <f t="shared" si="57"/>
        <v>0</v>
      </c>
    </row>
    <row r="333" spans="1:5" ht="15.75" thickBot="1" x14ac:dyDescent="0.3">
      <c r="A333" s="464" t="s">
        <v>28</v>
      </c>
      <c r="B333" s="466"/>
      <c r="C333" s="466"/>
      <c r="D333" s="466"/>
      <c r="E333" s="466"/>
    </row>
    <row r="334" spans="1:5" ht="15.75" thickBot="1" x14ac:dyDescent="0.3">
      <c r="A334" s="464" t="s">
        <v>60</v>
      </c>
      <c r="B334" s="466"/>
      <c r="C334" s="466"/>
      <c r="D334" s="466"/>
      <c r="E334" s="466"/>
    </row>
    <row r="335" spans="1:5" ht="15.75" thickBot="1" x14ac:dyDescent="0.3">
      <c r="A335" s="545" t="s">
        <v>42</v>
      </c>
      <c r="B335" s="505">
        <v>0</v>
      </c>
      <c r="C335" s="505">
        <v>500</v>
      </c>
      <c r="D335" s="505">
        <v>500</v>
      </c>
      <c r="E335" s="505">
        <v>0</v>
      </c>
    </row>
    <row r="336" spans="1:5" ht="15.75" thickBot="1" x14ac:dyDescent="0.3">
      <c r="A336" s="789" t="s">
        <v>43</v>
      </c>
      <c r="B336" s="645"/>
      <c r="C336" s="645"/>
      <c r="D336" s="645"/>
      <c r="E336" s="645"/>
    </row>
    <row r="337" spans="1:11" ht="15.75" thickBot="1" x14ac:dyDescent="0.3">
      <c r="A337" s="642" t="s">
        <v>73</v>
      </c>
      <c r="B337" s="645">
        <f>B327+B332</f>
        <v>0</v>
      </c>
      <c r="C337" s="645">
        <f>C327+C332</f>
        <v>500</v>
      </c>
      <c r="D337" s="645">
        <f t="shared" ref="D337:E337" si="58">D327+D332</f>
        <v>500</v>
      </c>
      <c r="E337" s="645">
        <f t="shared" si="58"/>
        <v>0</v>
      </c>
    </row>
    <row r="338" spans="1:11" ht="57" thickBot="1" x14ac:dyDescent="0.3">
      <c r="A338" s="640" t="s">
        <v>184</v>
      </c>
      <c r="B338" s="646" t="s">
        <v>1620</v>
      </c>
      <c r="C338" s="650"/>
      <c r="D338" s="819" t="s">
        <v>1616</v>
      </c>
      <c r="E338" s="649"/>
    </row>
    <row r="339" spans="1:11" ht="15.75" thickBot="1" x14ac:dyDescent="0.3">
      <c r="A339" s="313" t="s">
        <v>9</v>
      </c>
      <c r="B339" s="1407" t="s">
        <v>1621</v>
      </c>
      <c r="C339" s="1408"/>
      <c r="D339" s="1408"/>
      <c r="E339" s="1409"/>
    </row>
    <row r="340" spans="1:11" ht="15.75" thickBot="1" x14ac:dyDescent="0.3">
      <c r="A340" s="313" t="s">
        <v>13</v>
      </c>
      <c r="B340" s="1198" t="s">
        <v>1622</v>
      </c>
      <c r="C340" s="1199"/>
      <c r="D340" s="1199"/>
      <c r="E340" s="1200"/>
    </row>
    <row r="341" spans="1:11" x14ac:dyDescent="0.25">
      <c r="A341" s="1189"/>
      <c r="B341" s="325">
        <v>2019</v>
      </c>
      <c r="C341" s="325">
        <v>2020</v>
      </c>
      <c r="D341" s="325">
        <v>2021</v>
      </c>
      <c r="E341" s="325">
        <v>2022</v>
      </c>
    </row>
    <row r="342" spans="1:11" ht="15.75" thickBot="1" x14ac:dyDescent="0.3">
      <c r="A342" s="1190"/>
      <c r="B342" s="354" t="s">
        <v>5</v>
      </c>
      <c r="C342" s="354" t="s">
        <v>6</v>
      </c>
      <c r="D342" s="354" t="s">
        <v>6</v>
      </c>
      <c r="E342" s="354" t="s">
        <v>6</v>
      </c>
      <c r="G342" s="443"/>
      <c r="H342" s="443"/>
      <c r="I342" s="443"/>
      <c r="J342" s="443"/>
      <c r="K342" s="443"/>
    </row>
    <row r="343" spans="1:11" ht="15.75" thickBot="1" x14ac:dyDescent="0.3">
      <c r="A343" s="313" t="s">
        <v>8</v>
      </c>
      <c r="B343" s="332">
        <v>1</v>
      </c>
      <c r="C343" s="332">
        <v>1</v>
      </c>
      <c r="D343" s="332"/>
      <c r="E343" s="332"/>
    </row>
    <row r="344" spans="1:11" ht="15.75" thickBot="1" x14ac:dyDescent="0.3">
      <c r="A344" s="313" t="s">
        <v>14</v>
      </c>
      <c r="B344" s="355">
        <f>B362</f>
        <v>0</v>
      </c>
      <c r="C344" s="355">
        <f t="shared" ref="C344:E344" si="59">C362</f>
        <v>1000</v>
      </c>
      <c r="D344" s="355">
        <f t="shared" si="59"/>
        <v>1000</v>
      </c>
      <c r="E344" s="355">
        <f t="shared" si="59"/>
        <v>1000</v>
      </c>
    </row>
    <row r="345" spans="1:11" ht="15.75" thickBot="1" x14ac:dyDescent="0.3">
      <c r="A345" s="313" t="s">
        <v>20</v>
      </c>
      <c r="B345" s="355">
        <f>B344/B343</f>
        <v>0</v>
      </c>
      <c r="C345" s="355">
        <f t="shared" ref="C345:E345" si="60">C344/C343</f>
        <v>1000</v>
      </c>
      <c r="D345" s="355" t="e">
        <f t="shared" si="60"/>
        <v>#DIV/0!</v>
      </c>
      <c r="E345" s="355" t="e">
        <f t="shared" si="60"/>
        <v>#DIV/0!</v>
      </c>
    </row>
    <row r="346" spans="1:11" ht="15.75" thickBot="1" x14ac:dyDescent="0.3">
      <c r="A346" s="313" t="s">
        <v>15</v>
      </c>
      <c r="B346" s="332" t="s">
        <v>19</v>
      </c>
      <c r="C346" s="461">
        <f>C343/B343-1</f>
        <v>0</v>
      </c>
      <c r="D346" s="461">
        <f t="shared" ref="D346:E348" si="61">D343/C343-1</f>
        <v>-1</v>
      </c>
      <c r="E346" s="461" t="e">
        <f t="shared" si="61"/>
        <v>#DIV/0!</v>
      </c>
    </row>
    <row r="347" spans="1:11" ht="15.75" thickBot="1" x14ac:dyDescent="0.3">
      <c r="A347" s="313" t="s">
        <v>16</v>
      </c>
      <c r="B347" s="332" t="s">
        <v>19</v>
      </c>
      <c r="C347" s="461" t="e">
        <f>C344/B344-1</f>
        <v>#DIV/0!</v>
      </c>
      <c r="D347" s="461">
        <f t="shared" si="61"/>
        <v>0</v>
      </c>
      <c r="E347" s="461">
        <f t="shared" si="61"/>
        <v>0</v>
      </c>
    </row>
    <row r="348" spans="1:11" ht="15.75" thickBot="1" x14ac:dyDescent="0.3">
      <c r="A348" s="313" t="s">
        <v>17</v>
      </c>
      <c r="B348" s="332" t="s">
        <v>19</v>
      </c>
      <c r="C348" s="461" t="e">
        <f>C345/B345-1</f>
        <v>#DIV/0!</v>
      </c>
      <c r="D348" s="461" t="e">
        <f t="shared" si="61"/>
        <v>#DIV/0!</v>
      </c>
      <c r="E348" s="461" t="e">
        <f t="shared" si="61"/>
        <v>#DIV/0!</v>
      </c>
    </row>
    <row r="349" spans="1:11" ht="15.75" thickBot="1" x14ac:dyDescent="0.3">
      <c r="A349" s="1210" t="s">
        <v>1044</v>
      </c>
      <c r="B349" s="1211"/>
      <c r="C349" s="1211"/>
      <c r="D349" s="1211"/>
      <c r="E349" s="1212"/>
    </row>
    <row r="350" spans="1:11" x14ac:dyDescent="0.25">
      <c r="A350" s="1189"/>
      <c r="B350" s="325">
        <v>2019</v>
      </c>
      <c r="C350" s="325">
        <v>2020</v>
      </c>
      <c r="D350" s="325">
        <v>2021</v>
      </c>
      <c r="E350" s="325">
        <v>2022</v>
      </c>
    </row>
    <row r="351" spans="1:11" ht="15.75" thickBot="1" x14ac:dyDescent="0.3">
      <c r="A351" s="1190"/>
      <c r="B351" s="354" t="s">
        <v>5</v>
      </c>
      <c r="C351" s="354" t="s">
        <v>6</v>
      </c>
      <c r="D351" s="354" t="s">
        <v>6</v>
      </c>
      <c r="E351" s="354" t="s">
        <v>6</v>
      </c>
    </row>
    <row r="352" spans="1:11" ht="15.75" thickBot="1" x14ac:dyDescent="0.3">
      <c r="A352" s="462" t="s">
        <v>59</v>
      </c>
      <c r="B352" s="463">
        <f>B353+B354+B355+B356</f>
        <v>0</v>
      </c>
      <c r="C352" s="463">
        <f t="shared" ref="C352:E352" si="62">C353+C354+C355+C356</f>
        <v>0</v>
      </c>
      <c r="D352" s="463">
        <f t="shared" si="62"/>
        <v>0</v>
      </c>
      <c r="E352" s="463">
        <f t="shared" si="62"/>
        <v>0</v>
      </c>
    </row>
    <row r="353" spans="1:11" ht="15.75" thickBot="1" x14ac:dyDescent="0.3">
      <c r="A353" s="464" t="s">
        <v>28</v>
      </c>
      <c r="B353" s="463"/>
      <c r="C353" s="463"/>
      <c r="D353" s="463"/>
      <c r="E353" s="463"/>
    </row>
    <row r="354" spans="1:11" ht="15.75" thickBot="1" x14ac:dyDescent="0.3">
      <c r="A354" s="464" t="s">
        <v>60</v>
      </c>
      <c r="B354" s="463"/>
      <c r="C354" s="463"/>
      <c r="D354" s="463"/>
      <c r="E354" s="463"/>
    </row>
    <row r="355" spans="1:11" ht="15.75" thickBot="1" x14ac:dyDescent="0.3">
      <c r="A355" s="464" t="s">
        <v>42</v>
      </c>
      <c r="B355" s="463"/>
      <c r="C355" s="463"/>
      <c r="D355" s="463"/>
      <c r="E355" s="463"/>
    </row>
    <row r="356" spans="1:11" ht="15.75" thickBot="1" x14ac:dyDescent="0.3">
      <c r="A356" s="464" t="s">
        <v>43</v>
      </c>
      <c r="B356" s="463"/>
      <c r="C356" s="463"/>
      <c r="D356" s="463"/>
      <c r="E356" s="463"/>
    </row>
    <row r="357" spans="1:11" ht="15.75" thickBot="1" x14ac:dyDescent="0.3">
      <c r="A357" s="462" t="s">
        <v>61</v>
      </c>
      <c r="B357" s="466">
        <v>0</v>
      </c>
      <c r="C357" s="466">
        <v>1000</v>
      </c>
      <c r="D357" s="466">
        <f t="shared" ref="D357:E357" si="63">D358+D359+D360+D361</f>
        <v>1000</v>
      </c>
      <c r="E357" s="466">
        <f t="shared" si="63"/>
        <v>1000</v>
      </c>
    </row>
    <row r="358" spans="1:11" ht="15.75" thickBot="1" x14ac:dyDescent="0.3">
      <c r="A358" s="545" t="s">
        <v>28</v>
      </c>
      <c r="B358" s="505">
        <v>0</v>
      </c>
      <c r="C358" s="505">
        <v>1000</v>
      </c>
      <c r="D358" s="505">
        <v>1000</v>
      </c>
      <c r="E358" s="505">
        <v>1000</v>
      </c>
    </row>
    <row r="359" spans="1:11" ht="15.75" thickBot="1" x14ac:dyDescent="0.3">
      <c r="A359" s="789" t="s">
        <v>60</v>
      </c>
      <c r="B359" s="645"/>
      <c r="C359" s="645"/>
      <c r="D359" s="645"/>
      <c r="E359" s="645"/>
    </row>
    <row r="360" spans="1:11" ht="15.75" thickBot="1" x14ac:dyDescent="0.3">
      <c r="A360" s="789" t="s">
        <v>42</v>
      </c>
      <c r="B360" s="645"/>
      <c r="C360" s="645"/>
      <c r="D360" s="645"/>
      <c r="E360" s="645"/>
    </row>
    <row r="361" spans="1:11" ht="15.75" thickBot="1" x14ac:dyDescent="0.3">
      <c r="A361" s="789" t="s">
        <v>43</v>
      </c>
      <c r="B361" s="645">
        <v>0</v>
      </c>
      <c r="C361" s="645">
        <v>0</v>
      </c>
      <c r="D361" s="645">
        <v>0</v>
      </c>
      <c r="E361" s="645">
        <v>0</v>
      </c>
    </row>
    <row r="362" spans="1:11" ht="15.75" thickBot="1" x14ac:dyDescent="0.3">
      <c r="A362" s="642" t="s">
        <v>166</v>
      </c>
      <c r="B362" s="645">
        <f>B352+B357</f>
        <v>0</v>
      </c>
      <c r="C362" s="645">
        <f t="shared" ref="C362:E362" si="64">C352+C357</f>
        <v>1000</v>
      </c>
      <c r="D362" s="645">
        <f t="shared" si="64"/>
        <v>1000</v>
      </c>
      <c r="E362" s="645">
        <f t="shared" si="64"/>
        <v>1000</v>
      </c>
    </row>
    <row r="363" spans="1:11" ht="24.75" thickBot="1" x14ac:dyDescent="0.3">
      <c r="A363" s="549" t="s">
        <v>44</v>
      </c>
      <c r="B363" s="550">
        <f>B344+B319+B294+B269+B244+B218+B193+B167+B142+B28</f>
        <v>249000</v>
      </c>
      <c r="C363" s="550">
        <f>C344+C319+C294+C269+C244+C218+C193+C167+C142+C28</f>
        <v>160000</v>
      </c>
      <c r="D363" s="550">
        <f>D344+D319+D294+D269+D244+D218+D193+D167+D142+D28</f>
        <v>170000</v>
      </c>
      <c r="E363" s="550">
        <f>E344+E319+E294+E269+E244+E218+E193+E167+E142+E28</f>
        <v>170000</v>
      </c>
    </row>
    <row r="364" spans="1:11" ht="39" customHeight="1" thickBot="1" x14ac:dyDescent="0.3">
      <c r="A364" s="549" t="s">
        <v>45</v>
      </c>
      <c r="B364" s="550">
        <f>B362+B337+B312+B287+B262+B236+B211+B185+B160+B57</f>
        <v>249000</v>
      </c>
      <c r="C364" s="550">
        <f>C362+C337+C312+C287+C262+C236+C211+C185+C160+C57</f>
        <v>160000</v>
      </c>
      <c r="D364" s="550">
        <f>D362+D337+D312+D287+D262+D236+D211+D185+D160+D57</f>
        <v>170000</v>
      </c>
      <c r="E364" s="550">
        <f>E362+E337+E312+E287+E262+E236+E211+E185+E160+E57</f>
        <v>170000</v>
      </c>
    </row>
    <row r="365" spans="1:11" ht="15.75" thickBot="1" x14ac:dyDescent="0.3">
      <c r="A365" s="462" t="s">
        <v>0</v>
      </c>
      <c r="B365" s="551">
        <f>B366+B367</f>
        <v>72500</v>
      </c>
      <c r="C365" s="551">
        <f t="shared" ref="C365:E365" si="65">C366+C367</f>
        <v>79423</v>
      </c>
      <c r="D365" s="551">
        <f t="shared" si="65"/>
        <v>79500</v>
      </c>
      <c r="E365" s="551">
        <f t="shared" si="65"/>
        <v>79500</v>
      </c>
    </row>
    <row r="366" spans="1:11" ht="32.25" customHeight="1" thickBot="1" x14ac:dyDescent="0.3">
      <c r="A366" s="464" t="s">
        <v>28</v>
      </c>
      <c r="B366" s="466">
        <f t="shared" ref="B366:E367" si="66">B37+B74+B111</f>
        <v>72500</v>
      </c>
      <c r="C366" s="466">
        <f t="shared" si="66"/>
        <v>79423</v>
      </c>
      <c r="D366" s="466">
        <f t="shared" si="66"/>
        <v>79500</v>
      </c>
      <c r="E366" s="466">
        <f t="shared" si="66"/>
        <v>79500</v>
      </c>
    </row>
    <row r="367" spans="1:11" ht="15.75" thickBot="1" x14ac:dyDescent="0.3">
      <c r="A367" s="464" t="s">
        <v>46</v>
      </c>
      <c r="B367" s="466">
        <f t="shared" si="66"/>
        <v>0</v>
      </c>
      <c r="C367" s="466">
        <f t="shared" si="66"/>
        <v>0</v>
      </c>
      <c r="D367" s="466">
        <f t="shared" si="66"/>
        <v>0</v>
      </c>
      <c r="E367" s="466">
        <f t="shared" si="66"/>
        <v>0</v>
      </c>
      <c r="G367" s="443"/>
      <c r="H367" s="443"/>
      <c r="I367" s="443"/>
      <c r="J367" s="443"/>
      <c r="K367" s="443"/>
    </row>
    <row r="368" spans="1:11" ht="24.75" thickBot="1" x14ac:dyDescent="0.3">
      <c r="A368" s="462" t="s">
        <v>25</v>
      </c>
      <c r="B368" s="551">
        <f>B369+B370</f>
        <v>13500</v>
      </c>
      <c r="C368" s="551">
        <f t="shared" ref="C368:E368" si="67">C369+C370</f>
        <v>13577</v>
      </c>
      <c r="D368" s="551">
        <f t="shared" si="67"/>
        <v>13600</v>
      </c>
      <c r="E368" s="551">
        <f t="shared" si="67"/>
        <v>13600</v>
      </c>
    </row>
    <row r="369" spans="1:5" ht="15.75" thickBot="1" x14ac:dyDescent="0.3">
      <c r="A369" s="464" t="s">
        <v>28</v>
      </c>
      <c r="B369" s="463">
        <f>B40+B77+B114</f>
        <v>13500</v>
      </c>
      <c r="C369" s="463">
        <f>C40+C77+C114</f>
        <v>13577</v>
      </c>
      <c r="D369" s="463">
        <f>D40+D77+D114</f>
        <v>13600</v>
      </c>
      <c r="E369" s="463">
        <f>E40+E77+E114</f>
        <v>13600</v>
      </c>
    </row>
    <row r="370" spans="1:5" ht="15.75" thickBot="1" x14ac:dyDescent="0.3">
      <c r="A370" s="464" t="s">
        <v>46</v>
      </c>
      <c r="B370" s="466">
        <f>B41+B78+B112</f>
        <v>0</v>
      </c>
      <c r="C370" s="466">
        <f>C41+C78+C112</f>
        <v>0</v>
      </c>
      <c r="D370" s="466">
        <f>D41+D78+D112</f>
        <v>0</v>
      </c>
      <c r="E370" s="466">
        <f>E41+E78+E112</f>
        <v>0</v>
      </c>
    </row>
    <row r="371" spans="1:5" ht="15.75" thickBot="1" x14ac:dyDescent="0.3">
      <c r="A371" s="462" t="s">
        <v>1</v>
      </c>
      <c r="B371" s="551">
        <f>B372+B373</f>
        <v>13000</v>
      </c>
      <c r="C371" s="551">
        <f t="shared" ref="C371:E371" si="68">C372+C373</f>
        <v>17000</v>
      </c>
      <c r="D371" s="551">
        <f t="shared" si="68"/>
        <v>26900</v>
      </c>
      <c r="E371" s="551">
        <f t="shared" si="68"/>
        <v>26900</v>
      </c>
    </row>
    <row r="372" spans="1:5" ht="15.75" thickBot="1" x14ac:dyDescent="0.3">
      <c r="A372" s="464" t="s">
        <v>28</v>
      </c>
      <c r="B372" s="466">
        <f t="shared" ref="B372:E373" si="69">B43+B80+B117</f>
        <v>13000</v>
      </c>
      <c r="C372" s="466">
        <f t="shared" si="69"/>
        <v>17000</v>
      </c>
      <c r="D372" s="466">
        <f t="shared" si="69"/>
        <v>26900</v>
      </c>
      <c r="E372" s="466">
        <f t="shared" si="69"/>
        <v>26900</v>
      </c>
    </row>
    <row r="373" spans="1:5" ht="15.75" thickBot="1" x14ac:dyDescent="0.3">
      <c r="A373" s="464" t="s">
        <v>46</v>
      </c>
      <c r="B373" s="466">
        <f t="shared" si="69"/>
        <v>0</v>
      </c>
      <c r="C373" s="466">
        <f t="shared" si="69"/>
        <v>0</v>
      </c>
      <c r="D373" s="466">
        <f t="shared" si="69"/>
        <v>0</v>
      </c>
      <c r="E373" s="466">
        <f t="shared" si="69"/>
        <v>0</v>
      </c>
    </row>
    <row r="374" spans="1:5" ht="15.75" thickBot="1" x14ac:dyDescent="0.3">
      <c r="A374" s="462" t="s">
        <v>2</v>
      </c>
      <c r="B374" s="551">
        <f>B375+B376</f>
        <v>0</v>
      </c>
      <c r="C374" s="551">
        <f t="shared" ref="C374:E374" si="70">C375+C376</f>
        <v>0</v>
      </c>
      <c r="D374" s="551">
        <f t="shared" si="70"/>
        <v>0</v>
      </c>
      <c r="E374" s="551">
        <f t="shared" si="70"/>
        <v>0</v>
      </c>
    </row>
    <row r="375" spans="1:5" ht="15.75" thickBot="1" x14ac:dyDescent="0.3">
      <c r="A375" s="464" t="s">
        <v>28</v>
      </c>
      <c r="B375" s="463">
        <f t="shared" ref="B375:E376" si="71">B46+B83+B120</f>
        <v>0</v>
      </c>
      <c r="C375" s="463">
        <f t="shared" si="71"/>
        <v>0</v>
      </c>
      <c r="D375" s="463">
        <f t="shared" si="71"/>
        <v>0</v>
      </c>
      <c r="E375" s="463">
        <f t="shared" si="71"/>
        <v>0</v>
      </c>
    </row>
    <row r="376" spans="1:5" ht="15.75" thickBot="1" x14ac:dyDescent="0.3">
      <c r="A376" s="464" t="s">
        <v>46</v>
      </c>
      <c r="B376" s="466">
        <f t="shared" si="71"/>
        <v>0</v>
      </c>
      <c r="C376" s="466">
        <f t="shared" si="71"/>
        <v>0</v>
      </c>
      <c r="D376" s="466">
        <f t="shared" si="71"/>
        <v>0</v>
      </c>
      <c r="E376" s="466">
        <f t="shared" si="71"/>
        <v>0</v>
      </c>
    </row>
    <row r="377" spans="1:5" ht="15.75" thickBot="1" x14ac:dyDescent="0.3">
      <c r="A377" s="462" t="s">
        <v>21</v>
      </c>
      <c r="B377" s="551">
        <f>B378+B379</f>
        <v>0</v>
      </c>
      <c r="C377" s="551">
        <f t="shared" ref="C377:E377" si="72">C378+C379</f>
        <v>0</v>
      </c>
      <c r="D377" s="551">
        <f t="shared" si="72"/>
        <v>0</v>
      </c>
      <c r="E377" s="551">
        <f t="shared" si="72"/>
        <v>0</v>
      </c>
    </row>
    <row r="378" spans="1:5" ht="15.75" thickBot="1" x14ac:dyDescent="0.3">
      <c r="A378" s="464" t="s">
        <v>28</v>
      </c>
      <c r="B378" s="463">
        <f t="shared" ref="B378:E379" si="73">B49+B86+B123</f>
        <v>0</v>
      </c>
      <c r="C378" s="463">
        <f t="shared" si="73"/>
        <v>0</v>
      </c>
      <c r="D378" s="463">
        <f t="shared" si="73"/>
        <v>0</v>
      </c>
      <c r="E378" s="463">
        <f t="shared" si="73"/>
        <v>0</v>
      </c>
    </row>
    <row r="379" spans="1:5" ht="15.75" thickBot="1" x14ac:dyDescent="0.3">
      <c r="A379" s="464" t="s">
        <v>46</v>
      </c>
      <c r="B379" s="466">
        <f t="shared" si="73"/>
        <v>0</v>
      </c>
      <c r="C379" s="466">
        <f t="shared" si="73"/>
        <v>0</v>
      </c>
      <c r="D379" s="466">
        <f t="shared" si="73"/>
        <v>0</v>
      </c>
      <c r="E379" s="466">
        <f t="shared" si="73"/>
        <v>0</v>
      </c>
    </row>
    <row r="380" spans="1:5" ht="15.75" thickBot="1" x14ac:dyDescent="0.3">
      <c r="A380" s="462" t="s">
        <v>22</v>
      </c>
      <c r="B380" s="551">
        <f>B381+B382</f>
        <v>0</v>
      </c>
      <c r="C380" s="551">
        <f>C381+C382</f>
        <v>0</v>
      </c>
      <c r="D380" s="551">
        <f t="shared" ref="D380:E380" si="74">D381+D382</f>
        <v>0</v>
      </c>
      <c r="E380" s="551">
        <f t="shared" si="74"/>
        <v>0</v>
      </c>
    </row>
    <row r="381" spans="1:5" ht="15.75" thickBot="1" x14ac:dyDescent="0.3">
      <c r="A381" s="464" t="s">
        <v>28</v>
      </c>
      <c r="B381" s="463">
        <f t="shared" ref="B381:E382" si="75">B52+B89+B126</f>
        <v>0</v>
      </c>
      <c r="C381" s="463">
        <f t="shared" si="75"/>
        <v>0</v>
      </c>
      <c r="D381" s="463">
        <f t="shared" si="75"/>
        <v>0</v>
      </c>
      <c r="E381" s="463">
        <f t="shared" si="75"/>
        <v>0</v>
      </c>
    </row>
    <row r="382" spans="1:5" ht="15.75" thickBot="1" x14ac:dyDescent="0.3">
      <c r="A382" s="464" t="s">
        <v>46</v>
      </c>
      <c r="B382" s="466">
        <f t="shared" si="75"/>
        <v>0</v>
      </c>
      <c r="C382" s="466">
        <f t="shared" si="75"/>
        <v>0</v>
      </c>
      <c r="D382" s="466">
        <f t="shared" si="75"/>
        <v>0</v>
      </c>
      <c r="E382" s="466">
        <f t="shared" si="75"/>
        <v>0</v>
      </c>
    </row>
    <row r="383" spans="1:5" ht="24.75" thickBot="1" x14ac:dyDescent="0.3">
      <c r="A383" s="462" t="s">
        <v>3</v>
      </c>
      <c r="B383" s="551">
        <f>B91+B54</f>
        <v>0</v>
      </c>
      <c r="C383" s="551">
        <f>C91+C54</f>
        <v>0</v>
      </c>
      <c r="D383" s="551">
        <f>D91+D54</f>
        <v>0</v>
      </c>
      <c r="E383" s="551">
        <f>E91+E54</f>
        <v>0</v>
      </c>
    </row>
    <row r="384" spans="1:5" ht="15.75" thickBot="1" x14ac:dyDescent="0.3">
      <c r="A384" s="464" t="s">
        <v>28</v>
      </c>
      <c r="B384" s="463">
        <f t="shared" ref="B384:E385" si="76">B55+B92+B129</f>
        <v>0</v>
      </c>
      <c r="C384" s="463">
        <f t="shared" si="76"/>
        <v>0</v>
      </c>
      <c r="D384" s="463">
        <f t="shared" si="76"/>
        <v>0</v>
      </c>
      <c r="E384" s="463">
        <f t="shared" si="76"/>
        <v>0</v>
      </c>
    </row>
    <row r="385" spans="1:5" ht="15.75" thickBot="1" x14ac:dyDescent="0.3">
      <c r="A385" s="464" t="s">
        <v>46</v>
      </c>
      <c r="B385" s="466">
        <f t="shared" si="76"/>
        <v>0</v>
      </c>
      <c r="C385" s="466">
        <f t="shared" si="76"/>
        <v>0</v>
      </c>
      <c r="D385" s="466">
        <f t="shared" si="76"/>
        <v>0</v>
      </c>
      <c r="E385" s="466">
        <f t="shared" si="76"/>
        <v>0</v>
      </c>
    </row>
    <row r="386" spans="1:5" ht="15.75" thickBot="1" x14ac:dyDescent="0.3">
      <c r="A386" s="462" t="s">
        <v>47</v>
      </c>
      <c r="B386" s="551">
        <f>B387+B388+B389+B390</f>
        <v>0</v>
      </c>
      <c r="C386" s="551">
        <f>C387+C388+C389+C390</f>
        <v>0</v>
      </c>
      <c r="D386" s="551">
        <f t="shared" ref="D386:E386" si="77">D387+D388+D389+D390</f>
        <v>0</v>
      </c>
      <c r="E386" s="551">
        <f t="shared" si="77"/>
        <v>0</v>
      </c>
    </row>
    <row r="387" spans="1:5" ht="15.75" thickBot="1" x14ac:dyDescent="0.3">
      <c r="A387" s="464" t="s">
        <v>28</v>
      </c>
      <c r="B387" s="463">
        <f>B151+B176+B202+B227+B253+B278+B303</f>
        <v>0</v>
      </c>
      <c r="C387" s="463">
        <f t="shared" ref="C387:E387" si="78">C151+C176+C202+C227+C253+C278+C303</f>
        <v>0</v>
      </c>
      <c r="D387" s="463">
        <f t="shared" si="78"/>
        <v>0</v>
      </c>
      <c r="E387" s="463">
        <f t="shared" si="78"/>
        <v>0</v>
      </c>
    </row>
    <row r="388" spans="1:5" ht="15.75" thickBot="1" x14ac:dyDescent="0.3">
      <c r="A388" s="464" t="s">
        <v>48</v>
      </c>
      <c r="B388" s="463">
        <f t="shared" ref="B388:E388" si="79">B152+B177+B203+B228+B254+B279+B304</f>
        <v>0</v>
      </c>
      <c r="C388" s="463">
        <f t="shared" si="79"/>
        <v>0</v>
      </c>
      <c r="D388" s="463">
        <f t="shared" si="79"/>
        <v>0</v>
      </c>
      <c r="E388" s="463">
        <f t="shared" si="79"/>
        <v>0</v>
      </c>
    </row>
    <row r="389" spans="1:5" ht="15.75" thickBot="1" x14ac:dyDescent="0.3">
      <c r="A389" s="464" t="s">
        <v>42</v>
      </c>
      <c r="B389" s="463">
        <f t="shared" ref="B389:E389" si="80">B153+B178+B204+B229+B255+B280+B305</f>
        <v>0</v>
      </c>
      <c r="C389" s="463">
        <f t="shared" si="80"/>
        <v>0</v>
      </c>
      <c r="D389" s="463">
        <f t="shared" si="80"/>
        <v>0</v>
      </c>
      <c r="E389" s="463">
        <f t="shared" si="80"/>
        <v>0</v>
      </c>
    </row>
    <row r="390" spans="1:5" ht="15.75" thickBot="1" x14ac:dyDescent="0.3">
      <c r="A390" s="464" t="s">
        <v>43</v>
      </c>
      <c r="B390" s="463">
        <f t="shared" ref="B390:E390" si="81">B154+B179+B205+B230+B256+B281+B306</f>
        <v>0</v>
      </c>
      <c r="C390" s="463">
        <f t="shared" si="81"/>
        <v>0</v>
      </c>
      <c r="D390" s="463">
        <f t="shared" si="81"/>
        <v>0</v>
      </c>
      <c r="E390" s="463">
        <f t="shared" si="81"/>
        <v>0</v>
      </c>
    </row>
    <row r="391" spans="1:5" ht="15.75" thickBot="1" x14ac:dyDescent="0.3">
      <c r="A391" s="462" t="s">
        <v>49</v>
      </c>
      <c r="B391" s="551">
        <f>B392+B393+B394+B395</f>
        <v>150000</v>
      </c>
      <c r="C391" s="551">
        <f t="shared" ref="C391:E391" si="82">C392+C393+C394+C395</f>
        <v>50000</v>
      </c>
      <c r="D391" s="551">
        <f t="shared" si="82"/>
        <v>50000</v>
      </c>
      <c r="E391" s="551">
        <f t="shared" si="82"/>
        <v>50000</v>
      </c>
    </row>
    <row r="392" spans="1:5" ht="15.75" thickBot="1" x14ac:dyDescent="0.3">
      <c r="A392" s="464" t="s">
        <v>28</v>
      </c>
      <c r="B392" s="463">
        <f>B358+B333+B308+B283+B258+B232+B207+B181+B156</f>
        <v>139000</v>
      </c>
      <c r="C392" s="463">
        <f>C358+C333+C308+C283+C258+C232+C207+C181+C156</f>
        <v>43800</v>
      </c>
      <c r="D392" s="463">
        <f>D358+D333+D308+D283+D258+D232+D207+D181+D156</f>
        <v>48800</v>
      </c>
      <c r="E392" s="463">
        <f>E358+E333+E308+E283+E258+E232+E207+E181+E156</f>
        <v>49300</v>
      </c>
    </row>
    <row r="393" spans="1:5" ht="15.75" thickBot="1" x14ac:dyDescent="0.3">
      <c r="A393" s="464" t="s">
        <v>48</v>
      </c>
      <c r="B393" s="463">
        <f>B157+B182+B208+B233+B259+B284+B309</f>
        <v>0</v>
      </c>
      <c r="C393" s="463">
        <f t="shared" ref="C393:E393" si="83">C157+C182+C208+C233+C259+C284+C309</f>
        <v>0</v>
      </c>
      <c r="D393" s="463">
        <f t="shared" si="83"/>
        <v>0</v>
      </c>
      <c r="E393" s="463">
        <f t="shared" si="83"/>
        <v>0</v>
      </c>
    </row>
    <row r="394" spans="1:5" ht="15.75" thickBot="1" x14ac:dyDescent="0.3">
      <c r="A394" s="464" t="s">
        <v>42</v>
      </c>
      <c r="B394" s="463">
        <f>B360+B335+B310+B285+B260+B234+B209+B183+B158</f>
        <v>0</v>
      </c>
      <c r="C394" s="463">
        <f>C360+C335+C310+C285+C260+C234+C209+C183+C158</f>
        <v>500</v>
      </c>
      <c r="D394" s="463">
        <f>D360+D335+D310+D285+D260+D234+D209+D183+D158</f>
        <v>500</v>
      </c>
      <c r="E394" s="463">
        <f>E360+E335+E310+E285+E260+E234+E209+E183+E158</f>
        <v>0</v>
      </c>
    </row>
    <row r="395" spans="1:5" ht="15.75" thickBot="1" x14ac:dyDescent="0.3">
      <c r="A395" s="464" t="s">
        <v>43</v>
      </c>
      <c r="B395" s="463">
        <f>B159+B184+B210+B235+B261+B286+B311</f>
        <v>11000</v>
      </c>
      <c r="C395" s="463">
        <f t="shared" ref="C395:E395" si="84">C159+C184+C210+C235+C261+C286+C311</f>
        <v>5700</v>
      </c>
      <c r="D395" s="463">
        <f t="shared" si="84"/>
        <v>700</v>
      </c>
      <c r="E395" s="463">
        <f t="shared" si="84"/>
        <v>700</v>
      </c>
    </row>
    <row r="396" spans="1:5" ht="15.75" thickBot="1" x14ac:dyDescent="0.3">
      <c r="A396" s="440" t="s">
        <v>27</v>
      </c>
      <c r="B396" s="474">
        <f>IF(B364-B363=0,0,"Error")</f>
        <v>0</v>
      </c>
      <c r="C396" s="474">
        <f>IF(C364-C363=0,0,"Error")</f>
        <v>0</v>
      </c>
      <c r="D396" s="474">
        <f>IF(D364-D363=0,0,"Error")</f>
        <v>0</v>
      </c>
      <c r="E396" s="474">
        <f>IF(E364-E363=0,0,"Error")</f>
        <v>0</v>
      </c>
    </row>
    <row r="397" spans="1:5" x14ac:dyDescent="0.25">
      <c r="A397" s="553"/>
      <c r="B397" s="554"/>
      <c r="C397" s="554"/>
      <c r="D397" s="554"/>
      <c r="E397" s="554"/>
    </row>
  </sheetData>
  <mergeCells count="85">
    <mergeCell ref="A2:E2"/>
    <mergeCell ref="A1:E1"/>
    <mergeCell ref="A350:A351"/>
    <mergeCell ref="A299:E299"/>
    <mergeCell ref="A300:A301"/>
    <mergeCell ref="B314:E314"/>
    <mergeCell ref="B315:E315"/>
    <mergeCell ref="A316:A317"/>
    <mergeCell ref="A324:E324"/>
    <mergeCell ref="A325:A326"/>
    <mergeCell ref="B339:E339"/>
    <mergeCell ref="B340:E340"/>
    <mergeCell ref="A341:A342"/>
    <mergeCell ref="A349:E349"/>
    <mergeCell ref="A291:A292"/>
    <mergeCell ref="B240:E240"/>
    <mergeCell ref="A241:A242"/>
    <mergeCell ref="A249:E249"/>
    <mergeCell ref="A250:A251"/>
    <mergeCell ref="B264:E264"/>
    <mergeCell ref="B265:E265"/>
    <mergeCell ref="A266:A267"/>
    <mergeCell ref="A274:E274"/>
    <mergeCell ref="A275:A276"/>
    <mergeCell ref="B289:E289"/>
    <mergeCell ref="B290:E290"/>
    <mergeCell ref="B239:E239"/>
    <mergeCell ref="A190:A191"/>
    <mergeCell ref="A198:E198"/>
    <mergeCell ref="A199:A200"/>
    <mergeCell ref="D212:E212"/>
    <mergeCell ref="B213:E213"/>
    <mergeCell ref="B214:E214"/>
    <mergeCell ref="A215:A216"/>
    <mergeCell ref="A223:E223"/>
    <mergeCell ref="A224:A225"/>
    <mergeCell ref="B237:E237"/>
    <mergeCell ref="D238:E238"/>
    <mergeCell ref="B189:E189"/>
    <mergeCell ref="A139:A140"/>
    <mergeCell ref="A147:E147"/>
    <mergeCell ref="A148:A149"/>
    <mergeCell ref="D161:E161"/>
    <mergeCell ref="B162:E162"/>
    <mergeCell ref="B163:E163"/>
    <mergeCell ref="A164:A165"/>
    <mergeCell ref="A172:E172"/>
    <mergeCell ref="A173:A174"/>
    <mergeCell ref="B186:E186"/>
    <mergeCell ref="B188:E188"/>
    <mergeCell ref="B138:E138"/>
    <mergeCell ref="B96:E96"/>
    <mergeCell ref="B97:E97"/>
    <mergeCell ref="B98:E98"/>
    <mergeCell ref="A99:A100"/>
    <mergeCell ref="A107:E107"/>
    <mergeCell ref="A108:A109"/>
    <mergeCell ref="A133:E133"/>
    <mergeCell ref="A134:E134"/>
    <mergeCell ref="B135:E135"/>
    <mergeCell ref="D136:E136"/>
    <mergeCell ref="B137:E137"/>
    <mergeCell ref="A71:A72"/>
    <mergeCell ref="B22:E22"/>
    <mergeCell ref="B23:E23"/>
    <mergeCell ref="B24:E24"/>
    <mergeCell ref="A25:A26"/>
    <mergeCell ref="A33:E33"/>
    <mergeCell ref="A34:A35"/>
    <mergeCell ref="B59:E59"/>
    <mergeCell ref="B60:E60"/>
    <mergeCell ref="B61:E61"/>
    <mergeCell ref="A62:A63"/>
    <mergeCell ref="A70:E70"/>
    <mergeCell ref="A21:E21"/>
    <mergeCell ref="A3:E3"/>
    <mergeCell ref="B5:E5"/>
    <mergeCell ref="B6:E6"/>
    <mergeCell ref="B7:E7"/>
    <mergeCell ref="A8:E8"/>
    <mergeCell ref="A9:E11"/>
    <mergeCell ref="B12:E12"/>
    <mergeCell ref="A13:A14"/>
    <mergeCell ref="A17:E17"/>
    <mergeCell ref="A20:E2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532"/>
  <sheetViews>
    <sheetView view="pageBreakPreview" topLeftCell="A1450" zoomScaleNormal="100" zoomScaleSheetLayoutView="100" workbookViewId="0">
      <selection activeCell="J8" sqref="J8"/>
    </sheetView>
  </sheetViews>
  <sheetFormatPr defaultRowHeight="16.5" x14ac:dyDescent="0.3"/>
  <cols>
    <col min="1" max="1" width="30.28515625" style="149" customWidth="1"/>
    <col min="2" max="2" width="15" style="124" customWidth="1"/>
    <col min="3" max="3" width="16" style="124" customWidth="1"/>
    <col min="4" max="4" width="11.7109375" style="124" customWidth="1"/>
    <col min="5" max="5" width="12.85546875" style="124" customWidth="1"/>
    <col min="6" max="237" width="9.140625" style="1"/>
    <col min="238" max="238" width="30.28515625" style="1" customWidth="1"/>
    <col min="239" max="239" width="15" style="1" customWidth="1"/>
    <col min="240" max="240" width="16" style="1" customWidth="1"/>
    <col min="241" max="241" width="11.7109375" style="1" customWidth="1"/>
    <col min="242" max="242" width="12.85546875" style="1" customWidth="1"/>
    <col min="243" max="243" width="15.85546875" style="1" customWidth="1"/>
    <col min="244" max="244" width="11.140625" style="1" customWidth="1"/>
    <col min="245" max="245" width="9.140625" style="1"/>
    <col min="246" max="246" width="12.5703125" style="1" customWidth="1"/>
    <col min="247" max="493" width="9.140625" style="1"/>
    <col min="494" max="494" width="30.28515625" style="1" customWidth="1"/>
    <col min="495" max="495" width="15" style="1" customWidth="1"/>
    <col min="496" max="496" width="16" style="1" customWidth="1"/>
    <col min="497" max="497" width="11.7109375" style="1" customWidth="1"/>
    <col min="498" max="498" width="12.85546875" style="1" customWidth="1"/>
    <col min="499" max="499" width="15.85546875" style="1" customWidth="1"/>
    <col min="500" max="500" width="11.140625" style="1" customWidth="1"/>
    <col min="501" max="501" width="9.140625" style="1"/>
    <col min="502" max="502" width="12.5703125" style="1" customWidth="1"/>
    <col min="503" max="749" width="9.140625" style="1"/>
    <col min="750" max="750" width="30.28515625" style="1" customWidth="1"/>
    <col min="751" max="751" width="15" style="1" customWidth="1"/>
    <col min="752" max="752" width="16" style="1" customWidth="1"/>
    <col min="753" max="753" width="11.7109375" style="1" customWidth="1"/>
    <col min="754" max="754" width="12.85546875" style="1" customWidth="1"/>
    <col min="755" max="755" width="15.85546875" style="1" customWidth="1"/>
    <col min="756" max="756" width="11.140625" style="1" customWidth="1"/>
    <col min="757" max="757" width="9.140625" style="1"/>
    <col min="758" max="758" width="12.5703125" style="1" customWidth="1"/>
    <col min="759" max="1005" width="9.140625" style="1"/>
    <col min="1006" max="1006" width="30.28515625" style="1" customWidth="1"/>
    <col min="1007" max="1007" width="15" style="1" customWidth="1"/>
    <col min="1008" max="1008" width="16" style="1" customWidth="1"/>
    <col min="1009" max="1009" width="11.7109375" style="1" customWidth="1"/>
    <col min="1010" max="1010" width="12.85546875" style="1" customWidth="1"/>
    <col min="1011" max="1011" width="15.85546875" style="1" customWidth="1"/>
    <col min="1012" max="1012" width="11.140625" style="1" customWidth="1"/>
    <col min="1013" max="1013" width="9.140625" style="1"/>
    <col min="1014" max="1014" width="12.5703125" style="1" customWidth="1"/>
    <col min="1015" max="1261" width="9.140625" style="1"/>
    <col min="1262" max="1262" width="30.28515625" style="1" customWidth="1"/>
    <col min="1263" max="1263" width="15" style="1" customWidth="1"/>
    <col min="1264" max="1264" width="16" style="1" customWidth="1"/>
    <col min="1265" max="1265" width="11.7109375" style="1" customWidth="1"/>
    <col min="1266" max="1266" width="12.85546875" style="1" customWidth="1"/>
    <col min="1267" max="1267" width="15.85546875" style="1" customWidth="1"/>
    <col min="1268" max="1268" width="11.140625" style="1" customWidth="1"/>
    <col min="1269" max="1269" width="9.140625" style="1"/>
    <col min="1270" max="1270" width="12.5703125" style="1" customWidth="1"/>
    <col min="1271" max="1517" width="9.140625" style="1"/>
    <col min="1518" max="1518" width="30.28515625" style="1" customWidth="1"/>
    <col min="1519" max="1519" width="15" style="1" customWidth="1"/>
    <col min="1520" max="1520" width="16" style="1" customWidth="1"/>
    <col min="1521" max="1521" width="11.7109375" style="1" customWidth="1"/>
    <col min="1522" max="1522" width="12.85546875" style="1" customWidth="1"/>
    <col min="1523" max="1523" width="15.85546875" style="1" customWidth="1"/>
    <col min="1524" max="1524" width="11.140625" style="1" customWidth="1"/>
    <col min="1525" max="1525" width="9.140625" style="1"/>
    <col min="1526" max="1526" width="12.5703125" style="1" customWidth="1"/>
    <col min="1527" max="1773" width="9.140625" style="1"/>
    <col min="1774" max="1774" width="30.28515625" style="1" customWidth="1"/>
    <col min="1775" max="1775" width="15" style="1" customWidth="1"/>
    <col min="1776" max="1776" width="16" style="1" customWidth="1"/>
    <col min="1777" max="1777" width="11.7109375" style="1" customWidth="1"/>
    <col min="1778" max="1778" width="12.85546875" style="1" customWidth="1"/>
    <col min="1779" max="1779" width="15.85546875" style="1" customWidth="1"/>
    <col min="1780" max="1780" width="11.140625" style="1" customWidth="1"/>
    <col min="1781" max="1781" width="9.140625" style="1"/>
    <col min="1782" max="1782" width="12.5703125" style="1" customWidth="1"/>
    <col min="1783" max="2029" width="9.140625" style="1"/>
    <col min="2030" max="2030" width="30.28515625" style="1" customWidth="1"/>
    <col min="2031" max="2031" width="15" style="1" customWidth="1"/>
    <col min="2032" max="2032" width="16" style="1" customWidth="1"/>
    <col min="2033" max="2033" width="11.7109375" style="1" customWidth="1"/>
    <col min="2034" max="2034" width="12.85546875" style="1" customWidth="1"/>
    <col min="2035" max="2035" width="15.85546875" style="1" customWidth="1"/>
    <col min="2036" max="2036" width="11.140625" style="1" customWidth="1"/>
    <col min="2037" max="2037" width="9.140625" style="1"/>
    <col min="2038" max="2038" width="12.5703125" style="1" customWidth="1"/>
    <col min="2039" max="2285" width="9.140625" style="1"/>
    <col min="2286" max="2286" width="30.28515625" style="1" customWidth="1"/>
    <col min="2287" max="2287" width="15" style="1" customWidth="1"/>
    <col min="2288" max="2288" width="16" style="1" customWidth="1"/>
    <col min="2289" max="2289" width="11.7109375" style="1" customWidth="1"/>
    <col min="2290" max="2290" width="12.85546875" style="1" customWidth="1"/>
    <col min="2291" max="2291" width="15.85546875" style="1" customWidth="1"/>
    <col min="2292" max="2292" width="11.140625" style="1" customWidth="1"/>
    <col min="2293" max="2293" width="9.140625" style="1"/>
    <col min="2294" max="2294" width="12.5703125" style="1" customWidth="1"/>
    <col min="2295" max="2541" width="9.140625" style="1"/>
    <col min="2542" max="2542" width="30.28515625" style="1" customWidth="1"/>
    <col min="2543" max="2543" width="15" style="1" customWidth="1"/>
    <col min="2544" max="2544" width="16" style="1" customWidth="1"/>
    <col min="2545" max="2545" width="11.7109375" style="1" customWidth="1"/>
    <col min="2546" max="2546" width="12.85546875" style="1" customWidth="1"/>
    <col min="2547" max="2547" width="15.85546875" style="1" customWidth="1"/>
    <col min="2548" max="2548" width="11.140625" style="1" customWidth="1"/>
    <col min="2549" max="2549" width="9.140625" style="1"/>
    <col min="2550" max="2550" width="12.5703125" style="1" customWidth="1"/>
    <col min="2551" max="2797" width="9.140625" style="1"/>
    <col min="2798" max="2798" width="30.28515625" style="1" customWidth="1"/>
    <col min="2799" max="2799" width="15" style="1" customWidth="1"/>
    <col min="2800" max="2800" width="16" style="1" customWidth="1"/>
    <col min="2801" max="2801" width="11.7109375" style="1" customWidth="1"/>
    <col min="2802" max="2802" width="12.85546875" style="1" customWidth="1"/>
    <col min="2803" max="2803" width="15.85546875" style="1" customWidth="1"/>
    <col min="2804" max="2804" width="11.140625" style="1" customWidth="1"/>
    <col min="2805" max="2805" width="9.140625" style="1"/>
    <col min="2806" max="2806" width="12.5703125" style="1" customWidth="1"/>
    <col min="2807" max="3053" width="9.140625" style="1"/>
    <col min="3054" max="3054" width="30.28515625" style="1" customWidth="1"/>
    <col min="3055" max="3055" width="15" style="1" customWidth="1"/>
    <col min="3056" max="3056" width="16" style="1" customWidth="1"/>
    <col min="3057" max="3057" width="11.7109375" style="1" customWidth="1"/>
    <col min="3058" max="3058" width="12.85546875" style="1" customWidth="1"/>
    <col min="3059" max="3059" width="15.85546875" style="1" customWidth="1"/>
    <col min="3060" max="3060" width="11.140625" style="1" customWidth="1"/>
    <col min="3061" max="3061" width="9.140625" style="1"/>
    <col min="3062" max="3062" width="12.5703125" style="1" customWidth="1"/>
    <col min="3063" max="3309" width="9.140625" style="1"/>
    <col min="3310" max="3310" width="30.28515625" style="1" customWidth="1"/>
    <col min="3311" max="3311" width="15" style="1" customWidth="1"/>
    <col min="3312" max="3312" width="16" style="1" customWidth="1"/>
    <col min="3313" max="3313" width="11.7109375" style="1" customWidth="1"/>
    <col min="3314" max="3314" width="12.85546875" style="1" customWidth="1"/>
    <col min="3315" max="3315" width="15.85546875" style="1" customWidth="1"/>
    <col min="3316" max="3316" width="11.140625" style="1" customWidth="1"/>
    <col min="3317" max="3317" width="9.140625" style="1"/>
    <col min="3318" max="3318" width="12.5703125" style="1" customWidth="1"/>
    <col min="3319" max="3565" width="9.140625" style="1"/>
    <col min="3566" max="3566" width="30.28515625" style="1" customWidth="1"/>
    <col min="3567" max="3567" width="15" style="1" customWidth="1"/>
    <col min="3568" max="3568" width="16" style="1" customWidth="1"/>
    <col min="3569" max="3569" width="11.7109375" style="1" customWidth="1"/>
    <col min="3570" max="3570" width="12.85546875" style="1" customWidth="1"/>
    <col min="3571" max="3571" width="15.85546875" style="1" customWidth="1"/>
    <col min="3572" max="3572" width="11.140625" style="1" customWidth="1"/>
    <col min="3573" max="3573" width="9.140625" style="1"/>
    <col min="3574" max="3574" width="12.5703125" style="1" customWidth="1"/>
    <col min="3575" max="3821" width="9.140625" style="1"/>
    <col min="3822" max="3822" width="30.28515625" style="1" customWidth="1"/>
    <col min="3823" max="3823" width="15" style="1" customWidth="1"/>
    <col min="3824" max="3824" width="16" style="1" customWidth="1"/>
    <col min="3825" max="3825" width="11.7109375" style="1" customWidth="1"/>
    <col min="3826" max="3826" width="12.85546875" style="1" customWidth="1"/>
    <col min="3827" max="3827" width="15.85546875" style="1" customWidth="1"/>
    <col min="3828" max="3828" width="11.140625" style="1" customWidth="1"/>
    <col min="3829" max="3829" width="9.140625" style="1"/>
    <col min="3830" max="3830" width="12.5703125" style="1" customWidth="1"/>
    <col min="3831" max="4077" width="9.140625" style="1"/>
    <col min="4078" max="4078" width="30.28515625" style="1" customWidth="1"/>
    <col min="4079" max="4079" width="15" style="1" customWidth="1"/>
    <col min="4080" max="4080" width="16" style="1" customWidth="1"/>
    <col min="4081" max="4081" width="11.7109375" style="1" customWidth="1"/>
    <col min="4082" max="4082" width="12.85546875" style="1" customWidth="1"/>
    <col min="4083" max="4083" width="15.85546875" style="1" customWidth="1"/>
    <col min="4084" max="4084" width="11.140625" style="1" customWidth="1"/>
    <col min="4085" max="4085" width="9.140625" style="1"/>
    <col min="4086" max="4086" width="12.5703125" style="1" customWidth="1"/>
    <col min="4087" max="4333" width="9.140625" style="1"/>
    <col min="4334" max="4334" width="30.28515625" style="1" customWidth="1"/>
    <col min="4335" max="4335" width="15" style="1" customWidth="1"/>
    <col min="4336" max="4336" width="16" style="1" customWidth="1"/>
    <col min="4337" max="4337" width="11.7109375" style="1" customWidth="1"/>
    <col min="4338" max="4338" width="12.85546875" style="1" customWidth="1"/>
    <col min="4339" max="4339" width="15.85546875" style="1" customWidth="1"/>
    <col min="4340" max="4340" width="11.140625" style="1" customWidth="1"/>
    <col min="4341" max="4341" width="9.140625" style="1"/>
    <col min="4342" max="4342" width="12.5703125" style="1" customWidth="1"/>
    <col min="4343" max="4589" width="9.140625" style="1"/>
    <col min="4590" max="4590" width="30.28515625" style="1" customWidth="1"/>
    <col min="4591" max="4591" width="15" style="1" customWidth="1"/>
    <col min="4592" max="4592" width="16" style="1" customWidth="1"/>
    <col min="4593" max="4593" width="11.7109375" style="1" customWidth="1"/>
    <col min="4594" max="4594" width="12.85546875" style="1" customWidth="1"/>
    <col min="4595" max="4595" width="15.85546875" style="1" customWidth="1"/>
    <col min="4596" max="4596" width="11.140625" style="1" customWidth="1"/>
    <col min="4597" max="4597" width="9.140625" style="1"/>
    <col min="4598" max="4598" width="12.5703125" style="1" customWidth="1"/>
    <col min="4599" max="4845" width="9.140625" style="1"/>
    <col min="4846" max="4846" width="30.28515625" style="1" customWidth="1"/>
    <col min="4847" max="4847" width="15" style="1" customWidth="1"/>
    <col min="4848" max="4848" width="16" style="1" customWidth="1"/>
    <col min="4849" max="4849" width="11.7109375" style="1" customWidth="1"/>
    <col min="4850" max="4850" width="12.85546875" style="1" customWidth="1"/>
    <col min="4851" max="4851" width="15.85546875" style="1" customWidth="1"/>
    <col min="4852" max="4852" width="11.140625" style="1" customWidth="1"/>
    <col min="4853" max="4853" width="9.140625" style="1"/>
    <col min="4854" max="4854" width="12.5703125" style="1" customWidth="1"/>
    <col min="4855" max="5101" width="9.140625" style="1"/>
    <col min="5102" max="5102" width="30.28515625" style="1" customWidth="1"/>
    <col min="5103" max="5103" width="15" style="1" customWidth="1"/>
    <col min="5104" max="5104" width="16" style="1" customWidth="1"/>
    <col min="5105" max="5105" width="11.7109375" style="1" customWidth="1"/>
    <col min="5106" max="5106" width="12.85546875" style="1" customWidth="1"/>
    <col min="5107" max="5107" width="15.85546875" style="1" customWidth="1"/>
    <col min="5108" max="5108" width="11.140625" style="1" customWidth="1"/>
    <col min="5109" max="5109" width="9.140625" style="1"/>
    <col min="5110" max="5110" width="12.5703125" style="1" customWidth="1"/>
    <col min="5111" max="5357" width="9.140625" style="1"/>
    <col min="5358" max="5358" width="30.28515625" style="1" customWidth="1"/>
    <col min="5359" max="5359" width="15" style="1" customWidth="1"/>
    <col min="5360" max="5360" width="16" style="1" customWidth="1"/>
    <col min="5361" max="5361" width="11.7109375" style="1" customWidth="1"/>
    <col min="5362" max="5362" width="12.85546875" style="1" customWidth="1"/>
    <col min="5363" max="5363" width="15.85546875" style="1" customWidth="1"/>
    <col min="5364" max="5364" width="11.140625" style="1" customWidth="1"/>
    <col min="5365" max="5365" width="9.140625" style="1"/>
    <col min="5366" max="5366" width="12.5703125" style="1" customWidth="1"/>
    <col min="5367" max="5613" width="9.140625" style="1"/>
    <col min="5614" max="5614" width="30.28515625" style="1" customWidth="1"/>
    <col min="5615" max="5615" width="15" style="1" customWidth="1"/>
    <col min="5616" max="5616" width="16" style="1" customWidth="1"/>
    <col min="5617" max="5617" width="11.7109375" style="1" customWidth="1"/>
    <col min="5618" max="5618" width="12.85546875" style="1" customWidth="1"/>
    <col min="5619" max="5619" width="15.85546875" style="1" customWidth="1"/>
    <col min="5620" max="5620" width="11.140625" style="1" customWidth="1"/>
    <col min="5621" max="5621" width="9.140625" style="1"/>
    <col min="5622" max="5622" width="12.5703125" style="1" customWidth="1"/>
    <col min="5623" max="5869" width="9.140625" style="1"/>
    <col min="5870" max="5870" width="30.28515625" style="1" customWidth="1"/>
    <col min="5871" max="5871" width="15" style="1" customWidth="1"/>
    <col min="5872" max="5872" width="16" style="1" customWidth="1"/>
    <col min="5873" max="5873" width="11.7109375" style="1" customWidth="1"/>
    <col min="5874" max="5874" width="12.85546875" style="1" customWidth="1"/>
    <col min="5875" max="5875" width="15.85546875" style="1" customWidth="1"/>
    <col min="5876" max="5876" width="11.140625" style="1" customWidth="1"/>
    <col min="5877" max="5877" width="9.140625" style="1"/>
    <col min="5878" max="5878" width="12.5703125" style="1" customWidth="1"/>
    <col min="5879" max="6125" width="9.140625" style="1"/>
    <col min="6126" max="6126" width="30.28515625" style="1" customWidth="1"/>
    <col min="6127" max="6127" width="15" style="1" customWidth="1"/>
    <col min="6128" max="6128" width="16" style="1" customWidth="1"/>
    <col min="6129" max="6129" width="11.7109375" style="1" customWidth="1"/>
    <col min="6130" max="6130" width="12.85546875" style="1" customWidth="1"/>
    <col min="6131" max="6131" width="15.85546875" style="1" customWidth="1"/>
    <col min="6132" max="6132" width="11.140625" style="1" customWidth="1"/>
    <col min="6133" max="6133" width="9.140625" style="1"/>
    <col min="6134" max="6134" width="12.5703125" style="1" customWidth="1"/>
    <col min="6135" max="6381" width="9.140625" style="1"/>
    <col min="6382" max="6382" width="30.28515625" style="1" customWidth="1"/>
    <col min="6383" max="6383" width="15" style="1" customWidth="1"/>
    <col min="6384" max="6384" width="16" style="1" customWidth="1"/>
    <col min="6385" max="6385" width="11.7109375" style="1" customWidth="1"/>
    <col min="6386" max="6386" width="12.85546875" style="1" customWidth="1"/>
    <col min="6387" max="6387" width="15.85546875" style="1" customWidth="1"/>
    <col min="6388" max="6388" width="11.140625" style="1" customWidth="1"/>
    <col min="6389" max="6389" width="9.140625" style="1"/>
    <col min="6390" max="6390" width="12.5703125" style="1" customWidth="1"/>
    <col min="6391" max="6637" width="9.140625" style="1"/>
    <col min="6638" max="6638" width="30.28515625" style="1" customWidth="1"/>
    <col min="6639" max="6639" width="15" style="1" customWidth="1"/>
    <col min="6640" max="6640" width="16" style="1" customWidth="1"/>
    <col min="6641" max="6641" width="11.7109375" style="1" customWidth="1"/>
    <col min="6642" max="6642" width="12.85546875" style="1" customWidth="1"/>
    <col min="6643" max="6643" width="15.85546875" style="1" customWidth="1"/>
    <col min="6644" max="6644" width="11.140625" style="1" customWidth="1"/>
    <col min="6645" max="6645" width="9.140625" style="1"/>
    <col min="6646" max="6646" width="12.5703125" style="1" customWidth="1"/>
    <col min="6647" max="6893" width="9.140625" style="1"/>
    <col min="6894" max="6894" width="30.28515625" style="1" customWidth="1"/>
    <col min="6895" max="6895" width="15" style="1" customWidth="1"/>
    <col min="6896" max="6896" width="16" style="1" customWidth="1"/>
    <col min="6897" max="6897" width="11.7109375" style="1" customWidth="1"/>
    <col min="6898" max="6898" width="12.85546875" style="1" customWidth="1"/>
    <col min="6899" max="6899" width="15.85546875" style="1" customWidth="1"/>
    <col min="6900" max="6900" width="11.140625" style="1" customWidth="1"/>
    <col min="6901" max="6901" width="9.140625" style="1"/>
    <col min="6902" max="6902" width="12.5703125" style="1" customWidth="1"/>
    <col min="6903" max="7149" width="9.140625" style="1"/>
    <col min="7150" max="7150" width="30.28515625" style="1" customWidth="1"/>
    <col min="7151" max="7151" width="15" style="1" customWidth="1"/>
    <col min="7152" max="7152" width="16" style="1" customWidth="1"/>
    <col min="7153" max="7153" width="11.7109375" style="1" customWidth="1"/>
    <col min="7154" max="7154" width="12.85546875" style="1" customWidth="1"/>
    <col min="7155" max="7155" width="15.85546875" style="1" customWidth="1"/>
    <col min="7156" max="7156" width="11.140625" style="1" customWidth="1"/>
    <col min="7157" max="7157" width="9.140625" style="1"/>
    <col min="7158" max="7158" width="12.5703125" style="1" customWidth="1"/>
    <col min="7159" max="7405" width="9.140625" style="1"/>
    <col min="7406" max="7406" width="30.28515625" style="1" customWidth="1"/>
    <col min="7407" max="7407" width="15" style="1" customWidth="1"/>
    <col min="7408" max="7408" width="16" style="1" customWidth="1"/>
    <col min="7409" max="7409" width="11.7109375" style="1" customWidth="1"/>
    <col min="7410" max="7410" width="12.85546875" style="1" customWidth="1"/>
    <col min="7411" max="7411" width="15.85546875" style="1" customWidth="1"/>
    <col min="7412" max="7412" width="11.140625" style="1" customWidth="1"/>
    <col min="7413" max="7413" width="9.140625" style="1"/>
    <col min="7414" max="7414" width="12.5703125" style="1" customWidth="1"/>
    <col min="7415" max="7661" width="9.140625" style="1"/>
    <col min="7662" max="7662" width="30.28515625" style="1" customWidth="1"/>
    <col min="7663" max="7663" width="15" style="1" customWidth="1"/>
    <col min="7664" max="7664" width="16" style="1" customWidth="1"/>
    <col min="7665" max="7665" width="11.7109375" style="1" customWidth="1"/>
    <col min="7666" max="7666" width="12.85546875" style="1" customWidth="1"/>
    <col min="7667" max="7667" width="15.85546875" style="1" customWidth="1"/>
    <col min="7668" max="7668" width="11.140625" style="1" customWidth="1"/>
    <col min="7669" max="7669" width="9.140625" style="1"/>
    <col min="7670" max="7670" width="12.5703125" style="1" customWidth="1"/>
    <col min="7671" max="7917" width="9.140625" style="1"/>
    <col min="7918" max="7918" width="30.28515625" style="1" customWidth="1"/>
    <col min="7919" max="7919" width="15" style="1" customWidth="1"/>
    <col min="7920" max="7920" width="16" style="1" customWidth="1"/>
    <col min="7921" max="7921" width="11.7109375" style="1" customWidth="1"/>
    <col min="7922" max="7922" width="12.85546875" style="1" customWidth="1"/>
    <col min="7923" max="7923" width="15.85546875" style="1" customWidth="1"/>
    <col min="7924" max="7924" width="11.140625" style="1" customWidth="1"/>
    <col min="7925" max="7925" width="9.140625" style="1"/>
    <col min="7926" max="7926" width="12.5703125" style="1" customWidth="1"/>
    <col min="7927" max="8173" width="9.140625" style="1"/>
    <col min="8174" max="8174" width="30.28515625" style="1" customWidth="1"/>
    <col min="8175" max="8175" width="15" style="1" customWidth="1"/>
    <col min="8176" max="8176" width="16" style="1" customWidth="1"/>
    <col min="8177" max="8177" width="11.7109375" style="1" customWidth="1"/>
    <col min="8178" max="8178" width="12.85546875" style="1" customWidth="1"/>
    <col min="8179" max="8179" width="15.85546875" style="1" customWidth="1"/>
    <col min="8180" max="8180" width="11.140625" style="1" customWidth="1"/>
    <col min="8181" max="8181" width="9.140625" style="1"/>
    <col min="8182" max="8182" width="12.5703125" style="1" customWidth="1"/>
    <col min="8183" max="8429" width="9.140625" style="1"/>
    <col min="8430" max="8430" width="30.28515625" style="1" customWidth="1"/>
    <col min="8431" max="8431" width="15" style="1" customWidth="1"/>
    <col min="8432" max="8432" width="16" style="1" customWidth="1"/>
    <col min="8433" max="8433" width="11.7109375" style="1" customWidth="1"/>
    <col min="8434" max="8434" width="12.85546875" style="1" customWidth="1"/>
    <col min="8435" max="8435" width="15.85546875" style="1" customWidth="1"/>
    <col min="8436" max="8436" width="11.140625" style="1" customWidth="1"/>
    <col min="8437" max="8437" width="9.140625" style="1"/>
    <col min="8438" max="8438" width="12.5703125" style="1" customWidth="1"/>
    <col min="8439" max="8685" width="9.140625" style="1"/>
    <col min="8686" max="8686" width="30.28515625" style="1" customWidth="1"/>
    <col min="8687" max="8687" width="15" style="1" customWidth="1"/>
    <col min="8688" max="8688" width="16" style="1" customWidth="1"/>
    <col min="8689" max="8689" width="11.7109375" style="1" customWidth="1"/>
    <col min="8690" max="8690" width="12.85546875" style="1" customWidth="1"/>
    <col min="8691" max="8691" width="15.85546875" style="1" customWidth="1"/>
    <col min="8692" max="8692" width="11.140625" style="1" customWidth="1"/>
    <col min="8693" max="8693" width="9.140625" style="1"/>
    <col min="8694" max="8694" width="12.5703125" style="1" customWidth="1"/>
    <col min="8695" max="8941" width="9.140625" style="1"/>
    <col min="8942" max="8942" width="30.28515625" style="1" customWidth="1"/>
    <col min="8943" max="8943" width="15" style="1" customWidth="1"/>
    <col min="8944" max="8944" width="16" style="1" customWidth="1"/>
    <col min="8945" max="8945" width="11.7109375" style="1" customWidth="1"/>
    <col min="8946" max="8946" width="12.85546875" style="1" customWidth="1"/>
    <col min="8947" max="8947" width="15.85546875" style="1" customWidth="1"/>
    <col min="8948" max="8948" width="11.140625" style="1" customWidth="1"/>
    <col min="8949" max="8949" width="9.140625" style="1"/>
    <col min="8950" max="8950" width="12.5703125" style="1" customWidth="1"/>
    <col min="8951" max="9197" width="9.140625" style="1"/>
    <col min="9198" max="9198" width="30.28515625" style="1" customWidth="1"/>
    <col min="9199" max="9199" width="15" style="1" customWidth="1"/>
    <col min="9200" max="9200" width="16" style="1" customWidth="1"/>
    <col min="9201" max="9201" width="11.7109375" style="1" customWidth="1"/>
    <col min="9202" max="9202" width="12.85546875" style="1" customWidth="1"/>
    <col min="9203" max="9203" width="15.85546875" style="1" customWidth="1"/>
    <col min="9204" max="9204" width="11.140625" style="1" customWidth="1"/>
    <col min="9205" max="9205" width="9.140625" style="1"/>
    <col min="9206" max="9206" width="12.5703125" style="1" customWidth="1"/>
    <col min="9207" max="9453" width="9.140625" style="1"/>
    <col min="9454" max="9454" width="30.28515625" style="1" customWidth="1"/>
    <col min="9455" max="9455" width="15" style="1" customWidth="1"/>
    <col min="9456" max="9456" width="16" style="1" customWidth="1"/>
    <col min="9457" max="9457" width="11.7109375" style="1" customWidth="1"/>
    <col min="9458" max="9458" width="12.85546875" style="1" customWidth="1"/>
    <col min="9459" max="9459" width="15.85546875" style="1" customWidth="1"/>
    <col min="9460" max="9460" width="11.140625" style="1" customWidth="1"/>
    <col min="9461" max="9461" width="9.140625" style="1"/>
    <col min="9462" max="9462" width="12.5703125" style="1" customWidth="1"/>
    <col min="9463" max="9709" width="9.140625" style="1"/>
    <col min="9710" max="9710" width="30.28515625" style="1" customWidth="1"/>
    <col min="9711" max="9711" width="15" style="1" customWidth="1"/>
    <col min="9712" max="9712" width="16" style="1" customWidth="1"/>
    <col min="9713" max="9713" width="11.7109375" style="1" customWidth="1"/>
    <col min="9714" max="9714" width="12.85546875" style="1" customWidth="1"/>
    <col min="9715" max="9715" width="15.85546875" style="1" customWidth="1"/>
    <col min="9716" max="9716" width="11.140625" style="1" customWidth="1"/>
    <col min="9717" max="9717" width="9.140625" style="1"/>
    <col min="9718" max="9718" width="12.5703125" style="1" customWidth="1"/>
    <col min="9719" max="9965" width="9.140625" style="1"/>
    <col min="9966" max="9966" width="30.28515625" style="1" customWidth="1"/>
    <col min="9967" max="9967" width="15" style="1" customWidth="1"/>
    <col min="9968" max="9968" width="16" style="1" customWidth="1"/>
    <col min="9969" max="9969" width="11.7109375" style="1" customWidth="1"/>
    <col min="9970" max="9970" width="12.85546875" style="1" customWidth="1"/>
    <col min="9971" max="9971" width="15.85546875" style="1" customWidth="1"/>
    <col min="9972" max="9972" width="11.140625" style="1" customWidth="1"/>
    <col min="9973" max="9973" width="9.140625" style="1"/>
    <col min="9974" max="9974" width="12.5703125" style="1" customWidth="1"/>
    <col min="9975" max="10221" width="9.140625" style="1"/>
    <col min="10222" max="10222" width="30.28515625" style="1" customWidth="1"/>
    <col min="10223" max="10223" width="15" style="1" customWidth="1"/>
    <col min="10224" max="10224" width="16" style="1" customWidth="1"/>
    <col min="10225" max="10225" width="11.7109375" style="1" customWidth="1"/>
    <col min="10226" max="10226" width="12.85546875" style="1" customWidth="1"/>
    <col min="10227" max="10227" width="15.85546875" style="1" customWidth="1"/>
    <col min="10228" max="10228" width="11.140625" style="1" customWidth="1"/>
    <col min="10229" max="10229" width="9.140625" style="1"/>
    <col min="10230" max="10230" width="12.5703125" style="1" customWidth="1"/>
    <col min="10231" max="10477" width="9.140625" style="1"/>
    <col min="10478" max="10478" width="30.28515625" style="1" customWidth="1"/>
    <col min="10479" max="10479" width="15" style="1" customWidth="1"/>
    <col min="10480" max="10480" width="16" style="1" customWidth="1"/>
    <col min="10481" max="10481" width="11.7109375" style="1" customWidth="1"/>
    <col min="10482" max="10482" width="12.85546875" style="1" customWidth="1"/>
    <col min="10483" max="10483" width="15.85546875" style="1" customWidth="1"/>
    <col min="10484" max="10484" width="11.140625" style="1" customWidth="1"/>
    <col min="10485" max="10485" width="9.140625" style="1"/>
    <col min="10486" max="10486" width="12.5703125" style="1" customWidth="1"/>
    <col min="10487" max="10733" width="9.140625" style="1"/>
    <col min="10734" max="10734" width="30.28515625" style="1" customWidth="1"/>
    <col min="10735" max="10735" width="15" style="1" customWidth="1"/>
    <col min="10736" max="10736" width="16" style="1" customWidth="1"/>
    <col min="10737" max="10737" width="11.7109375" style="1" customWidth="1"/>
    <col min="10738" max="10738" width="12.85546875" style="1" customWidth="1"/>
    <col min="10739" max="10739" width="15.85546875" style="1" customWidth="1"/>
    <col min="10740" max="10740" width="11.140625" style="1" customWidth="1"/>
    <col min="10741" max="10741" width="9.140625" style="1"/>
    <col min="10742" max="10742" width="12.5703125" style="1" customWidth="1"/>
    <col min="10743" max="10989" width="9.140625" style="1"/>
    <col min="10990" max="10990" width="30.28515625" style="1" customWidth="1"/>
    <col min="10991" max="10991" width="15" style="1" customWidth="1"/>
    <col min="10992" max="10992" width="16" style="1" customWidth="1"/>
    <col min="10993" max="10993" width="11.7109375" style="1" customWidth="1"/>
    <col min="10994" max="10994" width="12.85546875" style="1" customWidth="1"/>
    <col min="10995" max="10995" width="15.85546875" style="1" customWidth="1"/>
    <col min="10996" max="10996" width="11.140625" style="1" customWidth="1"/>
    <col min="10997" max="10997" width="9.140625" style="1"/>
    <col min="10998" max="10998" width="12.5703125" style="1" customWidth="1"/>
    <col min="10999" max="11245" width="9.140625" style="1"/>
    <col min="11246" max="11246" width="30.28515625" style="1" customWidth="1"/>
    <col min="11247" max="11247" width="15" style="1" customWidth="1"/>
    <col min="11248" max="11248" width="16" style="1" customWidth="1"/>
    <col min="11249" max="11249" width="11.7109375" style="1" customWidth="1"/>
    <col min="11250" max="11250" width="12.85546875" style="1" customWidth="1"/>
    <col min="11251" max="11251" width="15.85546875" style="1" customWidth="1"/>
    <col min="11252" max="11252" width="11.140625" style="1" customWidth="1"/>
    <col min="11253" max="11253" width="9.140625" style="1"/>
    <col min="11254" max="11254" width="12.5703125" style="1" customWidth="1"/>
    <col min="11255" max="11501" width="9.140625" style="1"/>
    <col min="11502" max="11502" width="30.28515625" style="1" customWidth="1"/>
    <col min="11503" max="11503" width="15" style="1" customWidth="1"/>
    <col min="11504" max="11504" width="16" style="1" customWidth="1"/>
    <col min="11505" max="11505" width="11.7109375" style="1" customWidth="1"/>
    <col min="11506" max="11506" width="12.85546875" style="1" customWidth="1"/>
    <col min="11507" max="11507" width="15.85546875" style="1" customWidth="1"/>
    <col min="11508" max="11508" width="11.140625" style="1" customWidth="1"/>
    <col min="11509" max="11509" width="9.140625" style="1"/>
    <col min="11510" max="11510" width="12.5703125" style="1" customWidth="1"/>
    <col min="11511" max="11757" width="9.140625" style="1"/>
    <col min="11758" max="11758" width="30.28515625" style="1" customWidth="1"/>
    <col min="11759" max="11759" width="15" style="1" customWidth="1"/>
    <col min="11760" max="11760" width="16" style="1" customWidth="1"/>
    <col min="11761" max="11761" width="11.7109375" style="1" customWidth="1"/>
    <col min="11762" max="11762" width="12.85546875" style="1" customWidth="1"/>
    <col min="11763" max="11763" width="15.85546875" style="1" customWidth="1"/>
    <col min="11764" max="11764" width="11.140625" style="1" customWidth="1"/>
    <col min="11765" max="11765" width="9.140625" style="1"/>
    <col min="11766" max="11766" width="12.5703125" style="1" customWidth="1"/>
    <col min="11767" max="12013" width="9.140625" style="1"/>
    <col min="12014" max="12014" width="30.28515625" style="1" customWidth="1"/>
    <col min="12015" max="12015" width="15" style="1" customWidth="1"/>
    <col min="12016" max="12016" width="16" style="1" customWidth="1"/>
    <col min="12017" max="12017" width="11.7109375" style="1" customWidth="1"/>
    <col min="12018" max="12018" width="12.85546875" style="1" customWidth="1"/>
    <col min="12019" max="12019" width="15.85546875" style="1" customWidth="1"/>
    <col min="12020" max="12020" width="11.140625" style="1" customWidth="1"/>
    <col min="12021" max="12021" width="9.140625" style="1"/>
    <col min="12022" max="12022" width="12.5703125" style="1" customWidth="1"/>
    <col min="12023" max="12269" width="9.140625" style="1"/>
    <col min="12270" max="12270" width="30.28515625" style="1" customWidth="1"/>
    <col min="12271" max="12271" width="15" style="1" customWidth="1"/>
    <col min="12272" max="12272" width="16" style="1" customWidth="1"/>
    <col min="12273" max="12273" width="11.7109375" style="1" customWidth="1"/>
    <col min="12274" max="12274" width="12.85546875" style="1" customWidth="1"/>
    <col min="12275" max="12275" width="15.85546875" style="1" customWidth="1"/>
    <col min="12276" max="12276" width="11.140625" style="1" customWidth="1"/>
    <col min="12277" max="12277" width="9.140625" style="1"/>
    <col min="12278" max="12278" width="12.5703125" style="1" customWidth="1"/>
    <col min="12279" max="12525" width="9.140625" style="1"/>
    <col min="12526" max="12526" width="30.28515625" style="1" customWidth="1"/>
    <col min="12527" max="12527" width="15" style="1" customWidth="1"/>
    <col min="12528" max="12528" width="16" style="1" customWidth="1"/>
    <col min="12529" max="12529" width="11.7109375" style="1" customWidth="1"/>
    <col min="12530" max="12530" width="12.85546875" style="1" customWidth="1"/>
    <col min="12531" max="12531" width="15.85546875" style="1" customWidth="1"/>
    <col min="12532" max="12532" width="11.140625" style="1" customWidth="1"/>
    <col min="12533" max="12533" width="9.140625" style="1"/>
    <col min="12534" max="12534" width="12.5703125" style="1" customWidth="1"/>
    <col min="12535" max="12781" width="9.140625" style="1"/>
    <col min="12782" max="12782" width="30.28515625" style="1" customWidth="1"/>
    <col min="12783" max="12783" width="15" style="1" customWidth="1"/>
    <col min="12784" max="12784" width="16" style="1" customWidth="1"/>
    <col min="12785" max="12785" width="11.7109375" style="1" customWidth="1"/>
    <col min="12786" max="12786" width="12.85546875" style="1" customWidth="1"/>
    <col min="12787" max="12787" width="15.85546875" style="1" customWidth="1"/>
    <col min="12788" max="12788" width="11.140625" style="1" customWidth="1"/>
    <col min="12789" max="12789" width="9.140625" style="1"/>
    <col min="12790" max="12790" width="12.5703125" style="1" customWidth="1"/>
    <col min="12791" max="13037" width="9.140625" style="1"/>
    <col min="13038" max="13038" width="30.28515625" style="1" customWidth="1"/>
    <col min="13039" max="13039" width="15" style="1" customWidth="1"/>
    <col min="13040" max="13040" width="16" style="1" customWidth="1"/>
    <col min="13041" max="13041" width="11.7109375" style="1" customWidth="1"/>
    <col min="13042" max="13042" width="12.85546875" style="1" customWidth="1"/>
    <col min="13043" max="13043" width="15.85546875" style="1" customWidth="1"/>
    <col min="13044" max="13044" width="11.140625" style="1" customWidth="1"/>
    <col min="13045" max="13045" width="9.140625" style="1"/>
    <col min="13046" max="13046" width="12.5703125" style="1" customWidth="1"/>
    <col min="13047" max="13293" width="9.140625" style="1"/>
    <col min="13294" max="13294" width="30.28515625" style="1" customWidth="1"/>
    <col min="13295" max="13295" width="15" style="1" customWidth="1"/>
    <col min="13296" max="13296" width="16" style="1" customWidth="1"/>
    <col min="13297" max="13297" width="11.7109375" style="1" customWidth="1"/>
    <col min="13298" max="13298" width="12.85546875" style="1" customWidth="1"/>
    <col min="13299" max="13299" width="15.85546875" style="1" customWidth="1"/>
    <col min="13300" max="13300" width="11.140625" style="1" customWidth="1"/>
    <col min="13301" max="13301" width="9.140625" style="1"/>
    <col min="13302" max="13302" width="12.5703125" style="1" customWidth="1"/>
    <col min="13303" max="13549" width="9.140625" style="1"/>
    <col min="13550" max="13550" width="30.28515625" style="1" customWidth="1"/>
    <col min="13551" max="13551" width="15" style="1" customWidth="1"/>
    <col min="13552" max="13552" width="16" style="1" customWidth="1"/>
    <col min="13553" max="13553" width="11.7109375" style="1" customWidth="1"/>
    <col min="13554" max="13554" width="12.85546875" style="1" customWidth="1"/>
    <col min="13555" max="13555" width="15.85546875" style="1" customWidth="1"/>
    <col min="13556" max="13556" width="11.140625" style="1" customWidth="1"/>
    <col min="13557" max="13557" width="9.140625" style="1"/>
    <col min="13558" max="13558" width="12.5703125" style="1" customWidth="1"/>
    <col min="13559" max="13805" width="9.140625" style="1"/>
    <col min="13806" max="13806" width="30.28515625" style="1" customWidth="1"/>
    <col min="13807" max="13807" width="15" style="1" customWidth="1"/>
    <col min="13808" max="13808" width="16" style="1" customWidth="1"/>
    <col min="13809" max="13809" width="11.7109375" style="1" customWidth="1"/>
    <col min="13810" max="13810" width="12.85546875" style="1" customWidth="1"/>
    <col min="13811" max="13811" width="15.85546875" style="1" customWidth="1"/>
    <col min="13812" max="13812" width="11.140625" style="1" customWidth="1"/>
    <col min="13813" max="13813" width="9.140625" style="1"/>
    <col min="13814" max="13814" width="12.5703125" style="1" customWidth="1"/>
    <col min="13815" max="14061" width="9.140625" style="1"/>
    <col min="14062" max="14062" width="30.28515625" style="1" customWidth="1"/>
    <col min="14063" max="14063" width="15" style="1" customWidth="1"/>
    <col min="14064" max="14064" width="16" style="1" customWidth="1"/>
    <col min="14065" max="14065" width="11.7109375" style="1" customWidth="1"/>
    <col min="14066" max="14066" width="12.85546875" style="1" customWidth="1"/>
    <col min="14067" max="14067" width="15.85546875" style="1" customWidth="1"/>
    <col min="14068" max="14068" width="11.140625" style="1" customWidth="1"/>
    <col min="14069" max="14069" width="9.140625" style="1"/>
    <col min="14070" max="14070" width="12.5703125" style="1" customWidth="1"/>
    <col min="14071" max="14317" width="9.140625" style="1"/>
    <col min="14318" max="14318" width="30.28515625" style="1" customWidth="1"/>
    <col min="14319" max="14319" width="15" style="1" customWidth="1"/>
    <col min="14320" max="14320" width="16" style="1" customWidth="1"/>
    <col min="14321" max="14321" width="11.7109375" style="1" customWidth="1"/>
    <col min="14322" max="14322" width="12.85546875" style="1" customWidth="1"/>
    <col min="14323" max="14323" width="15.85546875" style="1" customWidth="1"/>
    <col min="14324" max="14324" width="11.140625" style="1" customWidth="1"/>
    <col min="14325" max="14325" width="9.140625" style="1"/>
    <col min="14326" max="14326" width="12.5703125" style="1" customWidth="1"/>
    <col min="14327" max="14573" width="9.140625" style="1"/>
    <col min="14574" max="14574" width="30.28515625" style="1" customWidth="1"/>
    <col min="14575" max="14575" width="15" style="1" customWidth="1"/>
    <col min="14576" max="14576" width="16" style="1" customWidth="1"/>
    <col min="14577" max="14577" width="11.7109375" style="1" customWidth="1"/>
    <col min="14578" max="14578" width="12.85546875" style="1" customWidth="1"/>
    <col min="14579" max="14579" width="15.85546875" style="1" customWidth="1"/>
    <col min="14580" max="14580" width="11.140625" style="1" customWidth="1"/>
    <col min="14581" max="14581" width="9.140625" style="1"/>
    <col min="14582" max="14582" width="12.5703125" style="1" customWidth="1"/>
    <col min="14583" max="14829" width="9.140625" style="1"/>
    <col min="14830" max="14830" width="30.28515625" style="1" customWidth="1"/>
    <col min="14831" max="14831" width="15" style="1" customWidth="1"/>
    <col min="14832" max="14832" width="16" style="1" customWidth="1"/>
    <col min="14833" max="14833" width="11.7109375" style="1" customWidth="1"/>
    <col min="14834" max="14834" width="12.85546875" style="1" customWidth="1"/>
    <col min="14835" max="14835" width="15.85546875" style="1" customWidth="1"/>
    <col min="14836" max="14836" width="11.140625" style="1" customWidth="1"/>
    <col min="14837" max="14837" width="9.140625" style="1"/>
    <col min="14838" max="14838" width="12.5703125" style="1" customWidth="1"/>
    <col min="14839" max="15085" width="9.140625" style="1"/>
    <col min="15086" max="15086" width="30.28515625" style="1" customWidth="1"/>
    <col min="15087" max="15087" width="15" style="1" customWidth="1"/>
    <col min="15088" max="15088" width="16" style="1" customWidth="1"/>
    <col min="15089" max="15089" width="11.7109375" style="1" customWidth="1"/>
    <col min="15090" max="15090" width="12.85546875" style="1" customWidth="1"/>
    <col min="15091" max="15091" width="15.85546875" style="1" customWidth="1"/>
    <col min="15092" max="15092" width="11.140625" style="1" customWidth="1"/>
    <col min="15093" max="15093" width="9.140625" style="1"/>
    <col min="15094" max="15094" width="12.5703125" style="1" customWidth="1"/>
    <col min="15095" max="15341" width="9.140625" style="1"/>
    <col min="15342" max="15342" width="30.28515625" style="1" customWidth="1"/>
    <col min="15343" max="15343" width="15" style="1" customWidth="1"/>
    <col min="15344" max="15344" width="16" style="1" customWidth="1"/>
    <col min="15345" max="15345" width="11.7109375" style="1" customWidth="1"/>
    <col min="15346" max="15346" width="12.85546875" style="1" customWidth="1"/>
    <col min="15347" max="15347" width="15.85546875" style="1" customWidth="1"/>
    <col min="15348" max="15348" width="11.140625" style="1" customWidth="1"/>
    <col min="15349" max="15349" width="9.140625" style="1"/>
    <col min="15350" max="15350" width="12.5703125" style="1" customWidth="1"/>
    <col min="15351" max="15597" width="9.140625" style="1"/>
    <col min="15598" max="15598" width="30.28515625" style="1" customWidth="1"/>
    <col min="15599" max="15599" width="15" style="1" customWidth="1"/>
    <col min="15600" max="15600" width="16" style="1" customWidth="1"/>
    <col min="15601" max="15601" width="11.7109375" style="1" customWidth="1"/>
    <col min="15602" max="15602" width="12.85546875" style="1" customWidth="1"/>
    <col min="15603" max="15603" width="15.85546875" style="1" customWidth="1"/>
    <col min="15604" max="15604" width="11.140625" style="1" customWidth="1"/>
    <col min="15605" max="15605" width="9.140625" style="1"/>
    <col min="15606" max="15606" width="12.5703125" style="1" customWidth="1"/>
    <col min="15607" max="15853" width="9.140625" style="1"/>
    <col min="15854" max="15854" width="30.28515625" style="1" customWidth="1"/>
    <col min="15855" max="15855" width="15" style="1" customWidth="1"/>
    <col min="15856" max="15856" width="16" style="1" customWidth="1"/>
    <col min="15857" max="15857" width="11.7109375" style="1" customWidth="1"/>
    <col min="15858" max="15858" width="12.85546875" style="1" customWidth="1"/>
    <col min="15859" max="15859" width="15.85546875" style="1" customWidth="1"/>
    <col min="15860" max="15860" width="11.140625" style="1" customWidth="1"/>
    <col min="15861" max="15861" width="9.140625" style="1"/>
    <col min="15862" max="15862" width="12.5703125" style="1" customWidth="1"/>
    <col min="15863" max="16109" width="9.140625" style="1"/>
    <col min="16110" max="16110" width="30.28515625" style="1" customWidth="1"/>
    <col min="16111" max="16111" width="15" style="1" customWidth="1"/>
    <col min="16112" max="16112" width="16" style="1" customWidth="1"/>
    <col min="16113" max="16113" width="11.7109375" style="1" customWidth="1"/>
    <col min="16114" max="16114" width="12.85546875" style="1" customWidth="1"/>
    <col min="16115" max="16115" width="15.85546875" style="1" customWidth="1"/>
    <col min="16116" max="16116" width="11.140625" style="1" customWidth="1"/>
    <col min="16117" max="16117" width="9.140625" style="1"/>
    <col min="16118" max="16118" width="12.5703125" style="1" customWidth="1"/>
    <col min="16119" max="16384" width="9.140625" style="1"/>
  </cols>
  <sheetData>
    <row r="1" spans="1:5" x14ac:dyDescent="0.3">
      <c r="A1" s="1410" t="s">
        <v>804</v>
      </c>
      <c r="B1" s="1410"/>
      <c r="C1" s="1410"/>
      <c r="D1" s="1410"/>
      <c r="E1" s="1410"/>
    </row>
    <row r="2" spans="1:5" x14ac:dyDescent="0.3">
      <c r="A2" s="1154" t="s">
        <v>539</v>
      </c>
      <c r="B2" s="1155"/>
      <c r="C2" s="1155"/>
      <c r="D2" s="1155"/>
      <c r="E2" s="1156"/>
    </row>
    <row r="3" spans="1:5" ht="18" customHeight="1" thickBot="1" x14ac:dyDescent="0.35">
      <c r="A3" s="1495" t="s">
        <v>540</v>
      </c>
      <c r="B3" s="1495"/>
      <c r="C3" s="1495"/>
      <c r="D3" s="1495"/>
      <c r="E3" s="1495"/>
    </row>
    <row r="4" spans="1:5" ht="17.25" thickBot="1" x14ac:dyDescent="0.35">
      <c r="A4" s="48" t="s">
        <v>18</v>
      </c>
      <c r="B4" s="1496" t="s">
        <v>51</v>
      </c>
      <c r="C4" s="1496"/>
      <c r="D4" s="1496"/>
      <c r="E4" s="1496"/>
    </row>
    <row r="5" spans="1:5" ht="17.25" thickBot="1" x14ac:dyDescent="0.35">
      <c r="A5" s="48" t="s">
        <v>4</v>
      </c>
      <c r="B5" s="1497" t="s">
        <v>52</v>
      </c>
      <c r="C5" s="1498"/>
      <c r="D5" s="1498"/>
      <c r="E5" s="1499"/>
    </row>
    <row r="6" spans="1:5" ht="17.25" thickBot="1" x14ac:dyDescent="0.35">
      <c r="A6" s="48" t="s">
        <v>23</v>
      </c>
      <c r="B6" s="1431" t="s">
        <v>541</v>
      </c>
      <c r="C6" s="1432"/>
      <c r="D6" s="1432"/>
      <c r="E6" s="1433"/>
    </row>
    <row r="7" spans="1:5" ht="17.25" thickBot="1" x14ac:dyDescent="0.35">
      <c r="A7" s="1500" t="s">
        <v>7</v>
      </c>
      <c r="B7" s="1501"/>
      <c r="C7" s="1501"/>
      <c r="D7" s="1501"/>
      <c r="E7" s="1502"/>
    </row>
    <row r="8" spans="1:5" ht="92.25" customHeight="1" thickBot="1" x14ac:dyDescent="0.35">
      <c r="A8" s="1484" t="s">
        <v>823</v>
      </c>
      <c r="B8" s="1485"/>
      <c r="C8" s="1485"/>
      <c r="D8" s="1485"/>
      <c r="E8" s="1486"/>
    </row>
    <row r="9" spans="1:5" ht="26.25" customHeight="1" thickBot="1" x14ac:dyDescent="0.35">
      <c r="A9" s="49" t="s">
        <v>10</v>
      </c>
      <c r="B9" s="1487" t="s">
        <v>53</v>
      </c>
      <c r="C9" s="1488"/>
      <c r="D9" s="1488"/>
      <c r="E9" s="1489"/>
    </row>
    <row r="10" spans="1:5" ht="26.25" customHeight="1" x14ac:dyDescent="0.3">
      <c r="A10" s="1482" t="s">
        <v>11</v>
      </c>
      <c r="B10" s="20">
        <v>2019</v>
      </c>
      <c r="C10" s="20">
        <v>2020</v>
      </c>
      <c r="D10" s="20">
        <v>2021</v>
      </c>
      <c r="E10" s="20">
        <v>2022</v>
      </c>
    </row>
    <row r="11" spans="1:5" ht="40.5" customHeight="1" thickBot="1" x14ac:dyDescent="0.35">
      <c r="A11" s="1483"/>
      <c r="B11" s="21" t="s">
        <v>5</v>
      </c>
      <c r="C11" s="21" t="s">
        <v>6</v>
      </c>
      <c r="D11" s="21" t="s">
        <v>6</v>
      </c>
      <c r="E11" s="22" t="s">
        <v>6</v>
      </c>
    </row>
    <row r="12" spans="1:5" ht="44.25" customHeight="1" thickBot="1" x14ac:dyDescent="0.35">
      <c r="A12" s="23" t="s">
        <v>824</v>
      </c>
      <c r="B12" s="50">
        <v>0.6</v>
      </c>
      <c r="C12" s="50">
        <v>0.8</v>
      </c>
      <c r="D12" s="50">
        <v>2</v>
      </c>
      <c r="E12" s="50">
        <v>3</v>
      </c>
    </row>
    <row r="13" spans="1:5" ht="34.5" customHeight="1" thickBot="1" x14ac:dyDescent="0.35">
      <c r="A13" s="23" t="s">
        <v>825</v>
      </c>
      <c r="B13" s="50">
        <v>2</v>
      </c>
      <c r="C13" s="50">
        <v>3</v>
      </c>
      <c r="D13" s="50">
        <v>4</v>
      </c>
      <c r="E13" s="50">
        <v>5</v>
      </c>
    </row>
    <row r="14" spans="1:5" ht="41.25" thickBot="1" x14ac:dyDescent="0.35">
      <c r="A14" s="23" t="s">
        <v>826</v>
      </c>
      <c r="B14" s="50">
        <v>0.32</v>
      </c>
      <c r="C14" s="50">
        <v>0.4</v>
      </c>
      <c r="D14" s="50">
        <v>2</v>
      </c>
      <c r="E14" s="50">
        <v>4</v>
      </c>
    </row>
    <row r="15" spans="1:5" ht="53.25" customHeight="1" thickBot="1" x14ac:dyDescent="0.35">
      <c r="A15" s="51" t="s">
        <v>12</v>
      </c>
      <c r="B15" s="1490" t="s">
        <v>34</v>
      </c>
      <c r="C15" s="1491"/>
      <c r="D15" s="1491"/>
      <c r="E15" s="1492"/>
    </row>
    <row r="16" spans="1:5" ht="20.25" customHeight="1" x14ac:dyDescent="0.3">
      <c r="A16" s="1493" t="s">
        <v>827</v>
      </c>
      <c r="B16" s="4">
        <v>2019</v>
      </c>
      <c r="C16" s="4">
        <v>2020</v>
      </c>
      <c r="D16" s="4">
        <v>2021</v>
      </c>
      <c r="E16" s="4">
        <v>2022</v>
      </c>
    </row>
    <row r="17" spans="1:5" ht="18" customHeight="1" thickBot="1" x14ac:dyDescent="0.35">
      <c r="A17" s="1494"/>
      <c r="B17" s="52" t="s">
        <v>5</v>
      </c>
      <c r="C17" s="52" t="s">
        <v>6</v>
      </c>
      <c r="D17" s="52" t="s">
        <v>6</v>
      </c>
      <c r="E17" s="52" t="s">
        <v>6</v>
      </c>
    </row>
    <row r="18" spans="1:5" ht="51" customHeight="1" thickBot="1" x14ac:dyDescent="0.35">
      <c r="A18" s="53" t="s">
        <v>828</v>
      </c>
      <c r="B18" s="54">
        <v>0.5</v>
      </c>
      <c r="C18" s="55">
        <v>0.7</v>
      </c>
      <c r="D18" s="55">
        <v>0.8</v>
      </c>
      <c r="E18" s="55">
        <v>1</v>
      </c>
    </row>
    <row r="19" spans="1:5" ht="58.5" customHeight="1" thickBot="1" x14ac:dyDescent="0.35">
      <c r="A19" s="53" t="s">
        <v>829</v>
      </c>
      <c r="B19" s="56">
        <v>3</v>
      </c>
      <c r="C19" s="55">
        <v>0.3</v>
      </c>
      <c r="D19" s="55">
        <v>0.5</v>
      </c>
      <c r="E19" s="55">
        <v>1</v>
      </c>
    </row>
    <row r="20" spans="1:5" ht="17.25" thickBot="1" x14ac:dyDescent="0.35">
      <c r="A20" s="1470" t="s">
        <v>33</v>
      </c>
      <c r="B20" s="1471"/>
      <c r="C20" s="1471"/>
      <c r="D20" s="1471"/>
      <c r="E20" s="1472"/>
    </row>
    <row r="21" spans="1:5" ht="24.75" customHeight="1" thickBot="1" x14ac:dyDescent="0.35">
      <c r="A21" s="57" t="s">
        <v>24</v>
      </c>
      <c r="B21" s="1503" t="s">
        <v>830</v>
      </c>
      <c r="C21" s="1487"/>
      <c r="D21" s="1487"/>
      <c r="E21" s="1504"/>
    </row>
    <row r="22" spans="1:5" ht="17.25" thickBot="1" x14ac:dyDescent="0.35">
      <c r="A22" s="23" t="s">
        <v>9</v>
      </c>
      <c r="B22" s="1505" t="s">
        <v>831</v>
      </c>
      <c r="C22" s="1506"/>
      <c r="D22" s="1506"/>
      <c r="E22" s="1507"/>
    </row>
    <row r="23" spans="1:5" ht="17.25" thickBot="1" x14ac:dyDescent="0.35">
      <c r="A23" s="23" t="s">
        <v>13</v>
      </c>
      <c r="B23" s="1508" t="s">
        <v>30</v>
      </c>
      <c r="C23" s="1488"/>
      <c r="D23" s="1488"/>
      <c r="E23" s="1489"/>
    </row>
    <row r="24" spans="1:5" x14ac:dyDescent="0.3">
      <c r="A24" s="1482"/>
      <c r="B24" s="24">
        <v>2019</v>
      </c>
      <c r="C24" s="24">
        <v>2020</v>
      </c>
      <c r="D24" s="24">
        <v>2021</v>
      </c>
      <c r="E24" s="24">
        <v>2022</v>
      </c>
    </row>
    <row r="25" spans="1:5" ht="17.25" thickBot="1" x14ac:dyDescent="0.35">
      <c r="A25" s="1483"/>
      <c r="B25" s="25" t="s">
        <v>5</v>
      </c>
      <c r="C25" s="25" t="s">
        <v>6</v>
      </c>
      <c r="D25" s="25" t="s">
        <v>6</v>
      </c>
      <c r="E25" s="25" t="s">
        <v>6</v>
      </c>
    </row>
    <row r="26" spans="1:5" ht="17.25" thickBot="1" x14ac:dyDescent="0.35">
      <c r="A26" s="23" t="s">
        <v>8</v>
      </c>
      <c r="B26" s="26">
        <v>15</v>
      </c>
      <c r="C26" s="26">
        <v>15</v>
      </c>
      <c r="D26" s="26">
        <v>15</v>
      </c>
      <c r="E26" s="26">
        <v>15</v>
      </c>
    </row>
    <row r="27" spans="1:5" ht="17.25" thickBot="1" x14ac:dyDescent="0.35">
      <c r="A27" s="23" t="s">
        <v>14</v>
      </c>
      <c r="B27" s="26">
        <f>B56</f>
        <v>423700</v>
      </c>
      <c r="C27" s="26">
        <f>C56</f>
        <v>410000</v>
      </c>
      <c r="D27" s="26">
        <f>D56</f>
        <v>412000</v>
      </c>
      <c r="E27" s="26">
        <f>E56</f>
        <v>412000</v>
      </c>
    </row>
    <row r="28" spans="1:5" ht="17.25" thickBot="1" x14ac:dyDescent="0.35">
      <c r="A28" s="23" t="s">
        <v>20</v>
      </c>
      <c r="B28" s="26">
        <f>B27/B26</f>
        <v>28246.666666666668</v>
      </c>
      <c r="C28" s="26">
        <f>C27/C26</f>
        <v>27333.333333333332</v>
      </c>
      <c r="D28" s="26">
        <f>D27/D26</f>
        <v>27466.666666666668</v>
      </c>
      <c r="E28" s="26">
        <f>E27/E26</f>
        <v>27466.666666666668</v>
      </c>
    </row>
    <row r="29" spans="1:5" ht="17.25" thickBot="1" x14ac:dyDescent="0.35">
      <c r="A29" s="23" t="s">
        <v>15</v>
      </c>
      <c r="B29" s="27" t="s">
        <v>19</v>
      </c>
      <c r="C29" s="28">
        <f>C26/B26-1</f>
        <v>0</v>
      </c>
      <c r="D29" s="28">
        <f t="shared" ref="D29:E31" si="0">D26/C26-1</f>
        <v>0</v>
      </c>
      <c r="E29" s="28">
        <f t="shared" si="0"/>
        <v>0</v>
      </c>
    </row>
    <row r="30" spans="1:5" ht="17.25" thickBot="1" x14ac:dyDescent="0.35">
      <c r="A30" s="23" t="s">
        <v>16</v>
      </c>
      <c r="B30" s="27" t="s">
        <v>19</v>
      </c>
      <c r="C30" s="28">
        <f>C27/B27-1</f>
        <v>-3.2334198725513352E-2</v>
      </c>
      <c r="D30" s="28">
        <f t="shared" si="0"/>
        <v>4.8780487804878092E-3</v>
      </c>
      <c r="E30" s="28">
        <f t="shared" si="0"/>
        <v>0</v>
      </c>
    </row>
    <row r="31" spans="1:5" ht="17.25" thickBot="1" x14ac:dyDescent="0.35">
      <c r="A31" s="23" t="s">
        <v>17</v>
      </c>
      <c r="B31" s="27" t="s">
        <v>19</v>
      </c>
      <c r="C31" s="28">
        <f>C28/B28-1</f>
        <v>-3.2334198725513463E-2</v>
      </c>
      <c r="D31" s="28">
        <f t="shared" si="0"/>
        <v>4.8780487804878092E-3</v>
      </c>
      <c r="E31" s="28">
        <f t="shared" si="0"/>
        <v>0</v>
      </c>
    </row>
    <row r="32" spans="1:5" ht="17.25" customHeight="1" thickBot="1" x14ac:dyDescent="0.35">
      <c r="A32" s="1479" t="s">
        <v>832</v>
      </c>
      <c r="B32" s="1480"/>
      <c r="C32" s="1480"/>
      <c r="D32" s="1480"/>
      <c r="E32" s="1481"/>
    </row>
    <row r="33" spans="1:5" x14ac:dyDescent="0.3">
      <c r="A33" s="1482"/>
      <c r="B33" s="24">
        <v>2019</v>
      </c>
      <c r="C33" s="24">
        <v>2020</v>
      </c>
      <c r="D33" s="24">
        <v>2021</v>
      </c>
      <c r="E33" s="24">
        <v>2022</v>
      </c>
    </row>
    <row r="34" spans="1:5" ht="17.25" thickBot="1" x14ac:dyDescent="0.35">
      <c r="A34" s="1483"/>
      <c r="B34" s="25" t="s">
        <v>5</v>
      </c>
      <c r="C34" s="25" t="s">
        <v>6</v>
      </c>
      <c r="D34" s="25" t="s">
        <v>6</v>
      </c>
      <c r="E34" s="25" t="s">
        <v>6</v>
      </c>
    </row>
    <row r="35" spans="1:5" ht="17.25" thickBot="1" x14ac:dyDescent="0.35">
      <c r="A35" s="58" t="s">
        <v>0</v>
      </c>
      <c r="B35" s="30">
        <f>SUM(B36:B37)</f>
        <v>14200</v>
      </c>
      <c r="C35" s="30">
        <f>SUM(C36:C37)</f>
        <v>14200</v>
      </c>
      <c r="D35" s="30">
        <f>SUM(D36:D37)</f>
        <v>14200</v>
      </c>
      <c r="E35" s="30">
        <f>SUM(E36:E37)</f>
        <v>14200</v>
      </c>
    </row>
    <row r="36" spans="1:5" ht="17.25" thickBot="1" x14ac:dyDescent="0.35">
      <c r="A36" s="59" t="s">
        <v>28</v>
      </c>
      <c r="B36" s="30">
        <v>14200</v>
      </c>
      <c r="C36" s="30">
        <v>14200</v>
      </c>
      <c r="D36" s="30">
        <v>14200</v>
      </c>
      <c r="E36" s="30">
        <v>14200</v>
      </c>
    </row>
    <row r="37" spans="1:5" ht="17.25" thickBot="1" x14ac:dyDescent="0.35">
      <c r="A37" s="59" t="s">
        <v>29</v>
      </c>
      <c r="B37" s="29">
        <v>0</v>
      </c>
      <c r="C37" s="29">
        <v>0</v>
      </c>
      <c r="D37" s="29">
        <v>0</v>
      </c>
      <c r="E37" s="29">
        <v>0</v>
      </c>
    </row>
    <row r="38" spans="1:5" ht="17.25" thickBot="1" x14ac:dyDescent="0.35">
      <c r="A38" s="58" t="s">
        <v>25</v>
      </c>
      <c r="B38" s="30">
        <f>B39+B40</f>
        <v>2500</v>
      </c>
      <c r="C38" s="30">
        <f>C39+C40</f>
        <v>2500</v>
      </c>
      <c r="D38" s="30">
        <f>D39+D40</f>
        <v>2500</v>
      </c>
      <c r="E38" s="30">
        <f>E39+E40</f>
        <v>2500</v>
      </c>
    </row>
    <row r="39" spans="1:5" ht="17.25" thickBot="1" x14ac:dyDescent="0.35">
      <c r="A39" s="59" t="s">
        <v>28</v>
      </c>
      <c r="B39" s="29">
        <v>2500</v>
      </c>
      <c r="C39" s="29">
        <v>2500</v>
      </c>
      <c r="D39" s="29">
        <v>2500</v>
      </c>
      <c r="E39" s="29">
        <v>2500</v>
      </c>
    </row>
    <row r="40" spans="1:5" ht="17.25" thickBot="1" x14ac:dyDescent="0.35">
      <c r="A40" s="59" t="s">
        <v>29</v>
      </c>
      <c r="B40" s="29"/>
      <c r="C40" s="30"/>
      <c r="D40" s="30"/>
      <c r="E40" s="30"/>
    </row>
    <row r="41" spans="1:5" ht="17.25" thickBot="1" x14ac:dyDescent="0.35">
      <c r="A41" s="58" t="s">
        <v>1</v>
      </c>
      <c r="B41" s="29">
        <f>B42+B43</f>
        <v>7000</v>
      </c>
      <c r="C41" s="30">
        <f>C42+C43</f>
        <v>10000</v>
      </c>
      <c r="D41" s="30">
        <f>D42+D43</f>
        <v>10000</v>
      </c>
      <c r="E41" s="30">
        <f>E42+E43</f>
        <v>10000</v>
      </c>
    </row>
    <row r="42" spans="1:5" ht="17.25" thickBot="1" x14ac:dyDescent="0.35">
      <c r="A42" s="59" t="s">
        <v>28</v>
      </c>
      <c r="B42" s="29">
        <v>7000</v>
      </c>
      <c r="C42" s="30">
        <v>10000</v>
      </c>
      <c r="D42" s="30">
        <v>10000</v>
      </c>
      <c r="E42" s="30">
        <v>10000</v>
      </c>
    </row>
    <row r="43" spans="1:5" ht="17.25" thickBot="1" x14ac:dyDescent="0.35">
      <c r="A43" s="59" t="s">
        <v>29</v>
      </c>
      <c r="B43" s="29"/>
      <c r="C43" s="30"/>
      <c r="D43" s="30"/>
      <c r="E43" s="30"/>
    </row>
    <row r="44" spans="1:5" ht="17.25" thickBot="1" x14ac:dyDescent="0.35">
      <c r="A44" s="58" t="s">
        <v>2</v>
      </c>
      <c r="B44" s="29">
        <f>SUM(B45:B46)</f>
        <v>400000</v>
      </c>
      <c r="C44" s="29">
        <f>SUM(C45:C46)</f>
        <v>383300</v>
      </c>
      <c r="D44" s="29">
        <f>SUM(D45:D46)</f>
        <v>385300</v>
      </c>
      <c r="E44" s="29">
        <f>SUM(E45:E46)</f>
        <v>385300</v>
      </c>
    </row>
    <row r="45" spans="1:5" ht="17.25" thickBot="1" x14ac:dyDescent="0.35">
      <c r="A45" s="59" t="s">
        <v>28</v>
      </c>
      <c r="B45" s="29">
        <v>400000</v>
      </c>
      <c r="C45" s="30">
        <v>383300</v>
      </c>
      <c r="D45" s="30">
        <v>385300</v>
      </c>
      <c r="E45" s="30">
        <v>385300</v>
      </c>
    </row>
    <row r="46" spans="1:5" ht="17.25" thickBot="1" x14ac:dyDescent="0.35">
      <c r="A46" s="59" t="s">
        <v>29</v>
      </c>
      <c r="B46" s="29"/>
      <c r="C46" s="30"/>
      <c r="D46" s="30"/>
      <c r="E46" s="30"/>
    </row>
    <row r="47" spans="1:5" ht="17.25" thickBot="1" x14ac:dyDescent="0.35">
      <c r="A47" s="58" t="s">
        <v>21</v>
      </c>
      <c r="B47" s="29"/>
      <c r="C47" s="30"/>
      <c r="D47" s="30"/>
      <c r="E47" s="30"/>
    </row>
    <row r="48" spans="1:5" ht="17.25" thickBot="1" x14ac:dyDescent="0.35">
      <c r="A48" s="59" t="s">
        <v>28</v>
      </c>
      <c r="B48" s="29"/>
      <c r="C48" s="30"/>
      <c r="D48" s="30"/>
      <c r="E48" s="30"/>
    </row>
    <row r="49" spans="1:5" ht="17.25" thickBot="1" x14ac:dyDescent="0.35">
      <c r="A49" s="59" t="s">
        <v>29</v>
      </c>
      <c r="B49" s="29"/>
      <c r="C49" s="30"/>
      <c r="D49" s="30"/>
      <c r="E49" s="30"/>
    </row>
    <row r="50" spans="1:5" ht="17.25" thickBot="1" x14ac:dyDescent="0.35">
      <c r="A50" s="58" t="s">
        <v>22</v>
      </c>
      <c r="B50" s="29">
        <f>B51+B52</f>
        <v>0</v>
      </c>
      <c r="C50" s="30">
        <f>C51+C52</f>
        <v>0</v>
      </c>
      <c r="D50" s="30">
        <f>D51+D52</f>
        <v>0</v>
      </c>
      <c r="E50" s="30">
        <f>E51+E52</f>
        <v>0</v>
      </c>
    </row>
    <row r="51" spans="1:5" ht="17.25" thickBot="1" x14ac:dyDescent="0.35">
      <c r="A51" s="59" t="s">
        <v>28</v>
      </c>
      <c r="B51" s="29"/>
      <c r="C51" s="30">
        <v>0</v>
      </c>
      <c r="D51" s="30">
        <v>0</v>
      </c>
      <c r="E51" s="30">
        <v>0</v>
      </c>
    </row>
    <row r="52" spans="1:5" ht="17.25" thickBot="1" x14ac:dyDescent="0.35">
      <c r="A52" s="59" t="s">
        <v>29</v>
      </c>
      <c r="B52" s="29"/>
      <c r="C52" s="30"/>
      <c r="D52" s="30"/>
      <c r="E52" s="30"/>
    </row>
    <row r="53" spans="1:5" ht="17.25" thickBot="1" x14ac:dyDescent="0.35">
      <c r="A53" s="58" t="s">
        <v>3</v>
      </c>
      <c r="B53" s="29">
        <v>0</v>
      </c>
      <c r="C53" s="30">
        <v>0</v>
      </c>
      <c r="D53" s="30">
        <f>C53*1.03*0.99</f>
        <v>0</v>
      </c>
      <c r="E53" s="30">
        <f>D53*1.03*0.99</f>
        <v>0</v>
      </c>
    </row>
    <row r="54" spans="1:5" ht="17.25" thickBot="1" x14ac:dyDescent="0.35">
      <c r="A54" s="59" t="s">
        <v>28</v>
      </c>
      <c r="B54" s="29"/>
      <c r="C54" s="60"/>
      <c r="D54" s="60"/>
      <c r="E54" s="60"/>
    </row>
    <row r="55" spans="1:5" ht="17.25" thickBot="1" x14ac:dyDescent="0.35">
      <c r="A55" s="59" t="s">
        <v>29</v>
      </c>
      <c r="B55" s="29"/>
      <c r="C55" s="61"/>
      <c r="D55" s="60"/>
      <c r="E55" s="60"/>
    </row>
    <row r="56" spans="1:5" ht="17.25" thickBot="1" x14ac:dyDescent="0.35">
      <c r="A56" s="62" t="s">
        <v>26</v>
      </c>
      <c r="B56" s="63">
        <f>B53+B50+B47+B44+B41+B38+B35</f>
        <v>423700</v>
      </c>
      <c r="C56" s="63">
        <f>C53+C50+C47+C44+C41+C38+C35</f>
        <v>410000</v>
      </c>
      <c r="D56" s="63">
        <f>D53+D50+D47+D44+D41+D38+D35</f>
        <v>412000</v>
      </c>
      <c r="E56" s="63">
        <f>E53+E50+E47+E44+E41+E38+E35</f>
        <v>412000</v>
      </c>
    </row>
    <row r="57" spans="1:5" ht="17.25" thickBot="1" x14ac:dyDescent="0.35">
      <c r="A57" s="1467" t="s">
        <v>57</v>
      </c>
      <c r="B57" s="1468"/>
      <c r="C57" s="1468"/>
      <c r="D57" s="1468"/>
      <c r="E57" s="1469"/>
    </row>
    <row r="58" spans="1:5" ht="17.25" thickBot="1" x14ac:dyDescent="0.35">
      <c r="A58" s="1470" t="s">
        <v>163</v>
      </c>
      <c r="B58" s="1471"/>
      <c r="C58" s="1471"/>
      <c r="D58" s="1471"/>
      <c r="E58" s="1472"/>
    </row>
    <row r="59" spans="1:5" ht="32.25" customHeight="1" thickBot="1" x14ac:dyDescent="0.35">
      <c r="A59" s="64" t="s">
        <v>187</v>
      </c>
      <c r="B59" s="1473" t="s">
        <v>833</v>
      </c>
      <c r="C59" s="1474"/>
      <c r="D59" s="1474"/>
      <c r="E59" s="1475"/>
    </row>
    <row r="60" spans="1:5" ht="17.25" customHeight="1" thickBot="1" x14ac:dyDescent="0.35">
      <c r="A60" s="1476" t="s">
        <v>188</v>
      </c>
      <c r="B60" s="1477"/>
      <c r="C60" s="1477"/>
      <c r="D60" s="1477"/>
      <c r="E60" s="1478"/>
    </row>
    <row r="61" spans="1:5" ht="45.75" thickBot="1" x14ac:dyDescent="0.35">
      <c r="A61" s="65" t="s">
        <v>834</v>
      </c>
      <c r="B61" s="66" t="s">
        <v>835</v>
      </c>
      <c r="C61" s="67">
        <v>0.6</v>
      </c>
      <c r="D61" s="67">
        <v>0.7</v>
      </c>
      <c r="E61" s="68">
        <v>0.8</v>
      </c>
    </row>
    <row r="62" spans="1:5" ht="34.5" thickBot="1" x14ac:dyDescent="0.35">
      <c r="A62" s="69" t="s">
        <v>836</v>
      </c>
      <c r="B62" s="70">
        <v>38</v>
      </c>
      <c r="C62" s="71">
        <v>0</v>
      </c>
      <c r="D62" s="71">
        <v>0.3</v>
      </c>
      <c r="E62" s="72">
        <v>3</v>
      </c>
    </row>
    <row r="63" spans="1:5" ht="17.25" thickBot="1" x14ac:dyDescent="0.35">
      <c r="A63" s="1467" t="s">
        <v>57</v>
      </c>
      <c r="B63" s="1468"/>
      <c r="C63" s="1468"/>
      <c r="D63" s="1468"/>
      <c r="E63" s="1469"/>
    </row>
    <row r="64" spans="1:5" ht="17.25" thickBot="1" x14ac:dyDescent="0.35">
      <c r="A64" s="1470" t="s">
        <v>163</v>
      </c>
      <c r="B64" s="1471"/>
      <c r="C64" s="1471"/>
      <c r="D64" s="1471"/>
      <c r="E64" s="1472"/>
    </row>
    <row r="65" spans="1:5" ht="17.25" thickBot="1" x14ac:dyDescent="0.35">
      <c r="A65" s="73" t="s">
        <v>58</v>
      </c>
      <c r="B65" s="1413" t="s">
        <v>87</v>
      </c>
      <c r="C65" s="1415"/>
      <c r="D65" s="1415"/>
      <c r="E65" s="1416"/>
    </row>
    <row r="66" spans="1:5" ht="167.25" customHeight="1" thickBot="1" x14ac:dyDescent="0.35">
      <c r="A66" s="73" t="s">
        <v>75</v>
      </c>
      <c r="B66" s="74" t="s">
        <v>94</v>
      </c>
      <c r="C66" s="75" t="s">
        <v>95</v>
      </c>
      <c r="D66" s="1439" t="s">
        <v>95</v>
      </c>
      <c r="E66" s="1440"/>
    </row>
    <row r="67" spans="1:5" ht="17.25" thickBot="1" x14ac:dyDescent="0.35">
      <c r="A67" s="76"/>
      <c r="B67" s="1413"/>
      <c r="C67" s="1430"/>
      <c r="D67" s="1415"/>
      <c r="E67" s="1416"/>
    </row>
    <row r="68" spans="1:5" ht="17.25" thickBot="1" x14ac:dyDescent="0.35">
      <c r="A68" s="77" t="s">
        <v>9</v>
      </c>
      <c r="B68" s="1420" t="s">
        <v>96</v>
      </c>
      <c r="C68" s="1421"/>
      <c r="D68" s="1421"/>
      <c r="E68" s="1422"/>
    </row>
    <row r="69" spans="1:5" ht="17.25" thickBot="1" x14ac:dyDescent="0.35">
      <c r="A69" s="48" t="s">
        <v>13</v>
      </c>
      <c r="B69" s="1420" t="s">
        <v>97</v>
      </c>
      <c r="C69" s="1421"/>
      <c r="D69" s="1421"/>
      <c r="E69" s="1422"/>
    </row>
    <row r="70" spans="1:5" x14ac:dyDescent="0.3">
      <c r="A70" s="1425"/>
      <c r="B70" s="4">
        <v>2019</v>
      </c>
      <c r="C70" s="4">
        <v>2020</v>
      </c>
      <c r="D70" s="4">
        <v>2021</v>
      </c>
      <c r="E70" s="4">
        <v>2022</v>
      </c>
    </row>
    <row r="71" spans="1:5" ht="17.25" thickBot="1" x14ac:dyDescent="0.35">
      <c r="A71" s="1426"/>
      <c r="B71" s="52" t="s">
        <v>5</v>
      </c>
      <c r="C71" s="52" t="s">
        <v>6</v>
      </c>
      <c r="D71" s="52" t="s">
        <v>6</v>
      </c>
      <c r="E71" s="52" t="s">
        <v>6</v>
      </c>
    </row>
    <row r="72" spans="1:5" ht="17.25" thickBot="1" x14ac:dyDescent="0.35">
      <c r="A72" s="77" t="s">
        <v>8</v>
      </c>
      <c r="B72" s="78">
        <v>1</v>
      </c>
      <c r="C72" s="78">
        <v>1</v>
      </c>
      <c r="D72" s="78">
        <v>1</v>
      </c>
      <c r="E72" s="78">
        <v>1</v>
      </c>
    </row>
    <row r="73" spans="1:5" ht="17.25" thickBot="1" x14ac:dyDescent="0.35">
      <c r="A73" s="77" t="s">
        <v>14</v>
      </c>
      <c r="B73" s="79">
        <f>B86</f>
        <v>53461</v>
      </c>
      <c r="C73" s="79">
        <f>C86</f>
        <v>60000</v>
      </c>
      <c r="D73" s="79">
        <f>D86</f>
        <v>120000</v>
      </c>
      <c r="E73" s="79">
        <f>E86</f>
        <v>48459.4</v>
      </c>
    </row>
    <row r="74" spans="1:5" ht="17.25" thickBot="1" x14ac:dyDescent="0.35">
      <c r="A74" s="77" t="s">
        <v>20</v>
      </c>
      <c r="B74" s="78">
        <f>B73/B72</f>
        <v>53461</v>
      </c>
      <c r="C74" s="78">
        <f>C73/C72</f>
        <v>60000</v>
      </c>
      <c r="D74" s="78">
        <f>D73/D72</f>
        <v>120000</v>
      </c>
      <c r="E74" s="78">
        <f>E73/E72</f>
        <v>48459.4</v>
      </c>
    </row>
    <row r="75" spans="1:5" ht="17.25" thickBot="1" x14ac:dyDescent="0.35">
      <c r="A75" s="77" t="s">
        <v>15</v>
      </c>
      <c r="B75" s="80" t="s">
        <v>19</v>
      </c>
      <c r="C75" s="81">
        <f>C72/B72-1</f>
        <v>0</v>
      </c>
      <c r="D75" s="81">
        <f t="shared" ref="D75:E77" si="1">D72/C72-1</f>
        <v>0</v>
      </c>
      <c r="E75" s="81">
        <f t="shared" si="1"/>
        <v>0</v>
      </c>
    </row>
    <row r="76" spans="1:5" ht="17.25" thickBot="1" x14ac:dyDescent="0.35">
      <c r="A76" s="77" t="s">
        <v>16</v>
      </c>
      <c r="B76" s="80" t="s">
        <v>19</v>
      </c>
      <c r="C76" s="81">
        <f>C73/B73-1</f>
        <v>0.1223134621499784</v>
      </c>
      <c r="D76" s="81">
        <f t="shared" si="1"/>
        <v>1</v>
      </c>
      <c r="E76" s="81">
        <f t="shared" si="1"/>
        <v>-0.59617166666666666</v>
      </c>
    </row>
    <row r="77" spans="1:5" ht="17.25" thickBot="1" x14ac:dyDescent="0.35">
      <c r="A77" s="77" t="s">
        <v>17</v>
      </c>
      <c r="B77" s="80" t="s">
        <v>19</v>
      </c>
      <c r="C77" s="81">
        <f>C74/B74-1</f>
        <v>0.1223134621499784</v>
      </c>
      <c r="D77" s="81">
        <f t="shared" si="1"/>
        <v>1</v>
      </c>
      <c r="E77" s="81">
        <f t="shared" si="1"/>
        <v>-0.59617166666666666</v>
      </c>
    </row>
    <row r="78" spans="1:5" ht="17.25" thickBot="1" x14ac:dyDescent="0.35">
      <c r="A78" s="1427" t="s">
        <v>837</v>
      </c>
      <c r="B78" s="1428"/>
      <c r="C78" s="1428"/>
      <c r="D78" s="1428"/>
      <c r="E78" s="1429"/>
    </row>
    <row r="79" spans="1:5" x14ac:dyDescent="0.3">
      <c r="A79" s="1425"/>
      <c r="B79" s="4">
        <v>2018</v>
      </c>
      <c r="C79" s="4">
        <v>2019</v>
      </c>
      <c r="D79" s="4">
        <v>2020</v>
      </c>
      <c r="E79" s="4">
        <v>2021</v>
      </c>
    </row>
    <row r="80" spans="1:5" ht="17.25" thickBot="1" x14ac:dyDescent="0.35">
      <c r="A80" s="1426"/>
      <c r="B80" s="52" t="s">
        <v>5</v>
      </c>
      <c r="C80" s="52" t="s">
        <v>6</v>
      </c>
      <c r="D80" s="52" t="s">
        <v>6</v>
      </c>
      <c r="E80" s="52" t="s">
        <v>6</v>
      </c>
    </row>
    <row r="81" spans="1:5" ht="17.25" thickBot="1" x14ac:dyDescent="0.35">
      <c r="A81" s="82" t="s">
        <v>59</v>
      </c>
      <c r="B81" s="83">
        <f>B82+B83+B84+B85</f>
        <v>0</v>
      </c>
      <c r="C81" s="83">
        <f>C82+C83+C84+C85</f>
        <v>0</v>
      </c>
      <c r="D81" s="83">
        <f>D82+D83+D84+D85</f>
        <v>0</v>
      </c>
      <c r="E81" s="83">
        <f>E82+E83+E84+E85</f>
        <v>0</v>
      </c>
    </row>
    <row r="82" spans="1:5" ht="17.25" thickBot="1" x14ac:dyDescent="0.35">
      <c r="A82" s="84" t="s">
        <v>28</v>
      </c>
      <c r="B82" s="83"/>
      <c r="C82" s="83"/>
      <c r="D82" s="83"/>
      <c r="E82" s="83"/>
    </row>
    <row r="83" spans="1:5" ht="17.25" thickBot="1" x14ac:dyDescent="0.35">
      <c r="A83" s="84" t="s">
        <v>60</v>
      </c>
      <c r="B83" s="83"/>
      <c r="C83" s="83"/>
      <c r="D83" s="83"/>
      <c r="E83" s="83"/>
    </row>
    <row r="84" spans="1:5" ht="17.25" thickBot="1" x14ac:dyDescent="0.35">
      <c r="A84" s="84" t="s">
        <v>42</v>
      </c>
      <c r="B84" s="83"/>
      <c r="C84" s="83"/>
      <c r="D84" s="83"/>
      <c r="E84" s="83"/>
    </row>
    <row r="85" spans="1:5" ht="17.25" thickBot="1" x14ac:dyDescent="0.35">
      <c r="A85" s="84" t="s">
        <v>43</v>
      </c>
      <c r="B85" s="83"/>
      <c r="C85" s="83"/>
      <c r="D85" s="83"/>
      <c r="E85" s="83"/>
    </row>
    <row r="86" spans="1:5" ht="17.25" thickBot="1" x14ac:dyDescent="0.35">
      <c r="A86" s="82" t="s">
        <v>61</v>
      </c>
      <c r="B86" s="85">
        <f>SUM(B87:B90)</f>
        <v>53461</v>
      </c>
      <c r="C86" s="85">
        <f>SUM(C87:C90)</f>
        <v>60000</v>
      </c>
      <c r="D86" s="85">
        <f>SUM(D87:D90)</f>
        <v>120000</v>
      </c>
      <c r="E86" s="86">
        <f>SUM(E87:E90)</f>
        <v>48459.4</v>
      </c>
    </row>
    <row r="87" spans="1:5" ht="17.25" thickBot="1" x14ac:dyDescent="0.35">
      <c r="A87" s="84" t="s">
        <v>28</v>
      </c>
      <c r="B87" s="85"/>
      <c r="C87" s="85"/>
      <c r="D87" s="85"/>
      <c r="E87" s="86"/>
    </row>
    <row r="88" spans="1:5" ht="17.25" thickBot="1" x14ac:dyDescent="0.35">
      <c r="A88" s="84" t="s">
        <v>60</v>
      </c>
      <c r="B88" s="87"/>
      <c r="C88" s="83"/>
      <c r="D88" s="83"/>
      <c r="E88" s="83"/>
    </row>
    <row r="89" spans="1:5" ht="17.25" thickBot="1" x14ac:dyDescent="0.35">
      <c r="A89" s="84" t="s">
        <v>42</v>
      </c>
      <c r="B89" s="87"/>
      <c r="C89" s="83"/>
      <c r="D89" s="83"/>
      <c r="E89" s="83"/>
    </row>
    <row r="90" spans="1:5" ht="17.25" thickBot="1" x14ac:dyDescent="0.35">
      <c r="A90" s="84" t="s">
        <v>43</v>
      </c>
      <c r="B90" s="79">
        <v>53461</v>
      </c>
      <c r="C90" s="79">
        <v>60000</v>
      </c>
      <c r="D90" s="79">
        <v>120000</v>
      </c>
      <c r="E90" s="88">
        <v>48459.4</v>
      </c>
    </row>
    <row r="91" spans="1:5" ht="17.25" thickBot="1" x14ac:dyDescent="0.35">
      <c r="A91" s="89" t="s">
        <v>26</v>
      </c>
      <c r="B91" s="90">
        <f>B81+B86</f>
        <v>53461</v>
      </c>
      <c r="C91" s="90">
        <f>C81+C86</f>
        <v>60000</v>
      </c>
      <c r="D91" s="90">
        <f>D81+D86</f>
        <v>120000</v>
      </c>
      <c r="E91" s="90">
        <f>E81+E86</f>
        <v>48459.4</v>
      </c>
    </row>
    <row r="92" spans="1:5" s="2" customFormat="1" ht="17.25" thickBot="1" x14ac:dyDescent="0.35">
      <c r="A92" s="73" t="s">
        <v>58</v>
      </c>
      <c r="B92" s="1434" t="s">
        <v>92</v>
      </c>
      <c r="C92" s="1466"/>
      <c r="D92" s="1430"/>
      <c r="E92" s="1435"/>
    </row>
    <row r="93" spans="1:5" s="2" customFormat="1" ht="156.75" customHeight="1" thickBot="1" x14ac:dyDescent="0.35">
      <c r="A93" s="73" t="s">
        <v>75</v>
      </c>
      <c r="B93" s="74" t="s">
        <v>98</v>
      </c>
      <c r="C93" s="75" t="s">
        <v>542</v>
      </c>
      <c r="D93" s="75"/>
      <c r="E93" s="75"/>
    </row>
    <row r="94" spans="1:5" s="2" customFormat="1" ht="17.25" thickBot="1" x14ac:dyDescent="0.35">
      <c r="A94" s="76"/>
      <c r="B94" s="1413"/>
      <c r="C94" s="1430"/>
      <c r="D94" s="1415"/>
      <c r="E94" s="1416"/>
    </row>
    <row r="95" spans="1:5" s="2" customFormat="1" ht="17.25" thickBot="1" x14ac:dyDescent="0.35">
      <c r="A95" s="77" t="s">
        <v>9</v>
      </c>
      <c r="B95" s="1420" t="s">
        <v>96</v>
      </c>
      <c r="C95" s="1421"/>
      <c r="D95" s="1421"/>
      <c r="E95" s="1422"/>
    </row>
    <row r="96" spans="1:5" s="2" customFormat="1" ht="17.25" thickBot="1" x14ac:dyDescent="0.35">
      <c r="A96" s="77" t="s">
        <v>13</v>
      </c>
      <c r="B96" s="1420" t="s">
        <v>97</v>
      </c>
      <c r="C96" s="1421"/>
      <c r="D96" s="1421"/>
      <c r="E96" s="1422"/>
    </row>
    <row r="97" spans="1:5" s="2" customFormat="1" x14ac:dyDescent="0.3">
      <c r="A97" s="1425"/>
      <c r="B97" s="4">
        <v>2019</v>
      </c>
      <c r="C97" s="4">
        <v>2020</v>
      </c>
      <c r="D97" s="4">
        <v>2021</v>
      </c>
      <c r="E97" s="4">
        <v>2022</v>
      </c>
    </row>
    <row r="98" spans="1:5" s="2" customFormat="1" ht="17.25" thickBot="1" x14ac:dyDescent="0.35">
      <c r="A98" s="1426"/>
      <c r="B98" s="52" t="s">
        <v>5</v>
      </c>
      <c r="C98" s="52" t="s">
        <v>6</v>
      </c>
      <c r="D98" s="52" t="s">
        <v>6</v>
      </c>
      <c r="E98" s="52" t="s">
        <v>6</v>
      </c>
    </row>
    <row r="99" spans="1:5" s="2" customFormat="1" ht="17.25" thickBot="1" x14ac:dyDescent="0.35">
      <c r="A99" s="77" t="s">
        <v>8</v>
      </c>
      <c r="B99" s="78">
        <v>1</v>
      </c>
      <c r="C99" s="78">
        <v>1</v>
      </c>
      <c r="D99" s="78">
        <v>1</v>
      </c>
      <c r="E99" s="78">
        <v>0</v>
      </c>
    </row>
    <row r="100" spans="1:5" s="2" customFormat="1" ht="17.25" thickBot="1" x14ac:dyDescent="0.35">
      <c r="A100" s="77" t="s">
        <v>14</v>
      </c>
      <c r="B100" s="85">
        <f>B113</f>
        <v>20000</v>
      </c>
      <c r="C100" s="85">
        <f>C113</f>
        <v>25000</v>
      </c>
      <c r="D100" s="85">
        <f>D113</f>
        <v>3800</v>
      </c>
      <c r="E100" s="85">
        <f>E113</f>
        <v>0</v>
      </c>
    </row>
    <row r="101" spans="1:5" s="2" customFormat="1" ht="17.25" thickBot="1" x14ac:dyDescent="0.35">
      <c r="A101" s="77" t="s">
        <v>20</v>
      </c>
      <c r="B101" s="78">
        <f>B100/B99</f>
        <v>20000</v>
      </c>
      <c r="C101" s="78">
        <f>C100/C99</f>
        <v>25000</v>
      </c>
      <c r="D101" s="78">
        <f>D100/D99</f>
        <v>3800</v>
      </c>
      <c r="E101" s="78" t="e">
        <f>E100/E99</f>
        <v>#DIV/0!</v>
      </c>
    </row>
    <row r="102" spans="1:5" s="2" customFormat="1" ht="17.25" thickBot="1" x14ac:dyDescent="0.35">
      <c r="A102" s="77" t="s">
        <v>15</v>
      </c>
      <c r="B102" s="80" t="s">
        <v>19</v>
      </c>
      <c r="C102" s="81">
        <f>C99/B99-1</f>
        <v>0</v>
      </c>
      <c r="D102" s="81">
        <f t="shared" ref="D102:E104" si="2">D99/C99-1</f>
        <v>0</v>
      </c>
      <c r="E102" s="81">
        <f t="shared" si="2"/>
        <v>-1</v>
      </c>
    </row>
    <row r="103" spans="1:5" s="2" customFormat="1" ht="17.25" thickBot="1" x14ac:dyDescent="0.35">
      <c r="A103" s="77" t="s">
        <v>16</v>
      </c>
      <c r="B103" s="80" t="s">
        <v>19</v>
      </c>
      <c r="C103" s="81">
        <f>C100/B100-1</f>
        <v>0.25</v>
      </c>
      <c r="D103" s="81">
        <f t="shared" si="2"/>
        <v>-0.84799999999999998</v>
      </c>
      <c r="E103" s="81">
        <f t="shared" si="2"/>
        <v>-1</v>
      </c>
    </row>
    <row r="104" spans="1:5" s="2" customFormat="1" ht="17.25" thickBot="1" x14ac:dyDescent="0.35">
      <c r="A104" s="77" t="s">
        <v>17</v>
      </c>
      <c r="B104" s="80" t="s">
        <v>19</v>
      </c>
      <c r="C104" s="81">
        <f>C101/B101-1</f>
        <v>0.25</v>
      </c>
      <c r="D104" s="81">
        <f t="shared" si="2"/>
        <v>-0.84799999999999998</v>
      </c>
      <c r="E104" s="81" t="e">
        <f t="shared" si="2"/>
        <v>#DIV/0!</v>
      </c>
    </row>
    <row r="105" spans="1:5" s="2" customFormat="1" ht="17.25" thickBot="1" x14ac:dyDescent="0.35">
      <c r="A105" s="1427" t="s">
        <v>837</v>
      </c>
      <c r="B105" s="1428"/>
      <c r="C105" s="1428"/>
      <c r="D105" s="1428"/>
      <c r="E105" s="1429"/>
    </row>
    <row r="106" spans="1:5" s="2" customFormat="1" x14ac:dyDescent="0.3">
      <c r="A106" s="1425"/>
      <c r="B106" s="4">
        <v>2018</v>
      </c>
      <c r="C106" s="4">
        <v>2019</v>
      </c>
      <c r="D106" s="4">
        <v>2020</v>
      </c>
      <c r="E106" s="4">
        <v>2021</v>
      </c>
    </row>
    <row r="107" spans="1:5" s="2" customFormat="1" ht="17.25" thickBot="1" x14ac:dyDescent="0.35">
      <c r="A107" s="1426"/>
      <c r="B107" s="52" t="s">
        <v>5</v>
      </c>
      <c r="C107" s="52" t="s">
        <v>6</v>
      </c>
      <c r="D107" s="52" t="s">
        <v>6</v>
      </c>
      <c r="E107" s="52" t="s">
        <v>6</v>
      </c>
    </row>
    <row r="108" spans="1:5" s="2" customFormat="1" ht="17.25" thickBot="1" x14ac:dyDescent="0.35">
      <c r="A108" s="82" t="s">
        <v>59</v>
      </c>
      <c r="B108" s="83">
        <f>B109+B110+B111+B112</f>
        <v>0</v>
      </c>
      <c r="C108" s="83">
        <f>C109+C110+C111+C112</f>
        <v>0</v>
      </c>
      <c r="D108" s="83">
        <f>D109+D110+D111+D112</f>
        <v>0</v>
      </c>
      <c r="E108" s="83">
        <f>E109+E110+E111+E112</f>
        <v>0</v>
      </c>
    </row>
    <row r="109" spans="1:5" s="2" customFormat="1" ht="17.25" thickBot="1" x14ac:dyDescent="0.35">
      <c r="A109" s="84" t="s">
        <v>28</v>
      </c>
      <c r="B109" s="83"/>
      <c r="C109" s="83"/>
      <c r="D109" s="83"/>
      <c r="E109" s="83"/>
    </row>
    <row r="110" spans="1:5" s="2" customFormat="1" ht="17.25" thickBot="1" x14ac:dyDescent="0.35">
      <c r="A110" s="84" t="s">
        <v>60</v>
      </c>
      <c r="B110" s="83"/>
      <c r="C110" s="83"/>
      <c r="D110" s="83"/>
      <c r="E110" s="83"/>
    </row>
    <row r="111" spans="1:5" s="2" customFormat="1" ht="17.25" thickBot="1" x14ac:dyDescent="0.35">
      <c r="A111" s="84" t="s">
        <v>42</v>
      </c>
      <c r="B111" s="83"/>
      <c r="C111" s="83"/>
      <c r="D111" s="83"/>
      <c r="E111" s="83"/>
    </row>
    <row r="112" spans="1:5" s="2" customFormat="1" ht="17.25" thickBot="1" x14ac:dyDescent="0.35">
      <c r="A112" s="84" t="s">
        <v>43</v>
      </c>
      <c r="B112" s="83"/>
      <c r="C112" s="83"/>
      <c r="D112" s="83"/>
      <c r="E112" s="83"/>
    </row>
    <row r="113" spans="1:5" s="2" customFormat="1" ht="17.25" thickBot="1" x14ac:dyDescent="0.35">
      <c r="A113" s="82" t="s">
        <v>61</v>
      </c>
      <c r="B113" s="85">
        <f>SUM(B114:B117)</f>
        <v>20000</v>
      </c>
      <c r="C113" s="85">
        <f>SUM(C114:C117)</f>
        <v>25000</v>
      </c>
      <c r="D113" s="85">
        <f>SUM(D114:D117)</f>
        <v>3800</v>
      </c>
      <c r="E113" s="85">
        <f>SUM(E114:E117)</f>
        <v>0</v>
      </c>
    </row>
    <row r="114" spans="1:5" s="2" customFormat="1" ht="17.25" thickBot="1" x14ac:dyDescent="0.35">
      <c r="A114" s="84" t="s">
        <v>28</v>
      </c>
      <c r="B114" s="85"/>
      <c r="C114" s="85"/>
      <c r="D114" s="85"/>
      <c r="E114" s="85"/>
    </row>
    <row r="115" spans="1:5" s="2" customFormat="1" ht="17.25" thickBot="1" x14ac:dyDescent="0.35">
      <c r="A115" s="84" t="s">
        <v>60</v>
      </c>
      <c r="B115" s="87"/>
      <c r="C115" s="83"/>
      <c r="D115" s="83"/>
      <c r="E115" s="83"/>
    </row>
    <row r="116" spans="1:5" s="2" customFormat="1" ht="17.25" thickBot="1" x14ac:dyDescent="0.35">
      <c r="A116" s="84" t="s">
        <v>42</v>
      </c>
      <c r="B116" s="87"/>
      <c r="C116" s="83"/>
      <c r="D116" s="83"/>
      <c r="E116" s="83"/>
    </row>
    <row r="117" spans="1:5" s="2" customFormat="1" ht="17.25" thickBot="1" x14ac:dyDescent="0.35">
      <c r="A117" s="84" t="s">
        <v>43</v>
      </c>
      <c r="B117" s="85">
        <v>20000</v>
      </c>
      <c r="C117" s="85">
        <v>25000</v>
      </c>
      <c r="D117" s="85">
        <v>3800</v>
      </c>
      <c r="E117" s="85">
        <v>0</v>
      </c>
    </row>
    <row r="118" spans="1:5" s="2" customFormat="1" ht="17.25" thickBot="1" x14ac:dyDescent="0.35">
      <c r="A118" s="91" t="s">
        <v>26</v>
      </c>
      <c r="B118" s="87">
        <f>B108+B113</f>
        <v>20000</v>
      </c>
      <c r="C118" s="87">
        <f>C108+C113</f>
        <v>25000</v>
      </c>
      <c r="D118" s="87">
        <f>D108+D113</f>
        <v>3800</v>
      </c>
      <c r="E118" s="87">
        <f>E108+E113</f>
        <v>0</v>
      </c>
    </row>
    <row r="119" spans="1:5" s="2" customFormat="1" ht="17.25" thickBot="1" x14ac:dyDescent="0.35">
      <c r="A119" s="73" t="s">
        <v>58</v>
      </c>
      <c r="B119" s="1413" t="s">
        <v>87</v>
      </c>
      <c r="C119" s="1415"/>
      <c r="D119" s="1415"/>
      <c r="E119" s="1416"/>
    </row>
    <row r="120" spans="1:5" s="2" customFormat="1" ht="198.75" thickBot="1" x14ac:dyDescent="0.35">
      <c r="A120" s="73" t="s">
        <v>75</v>
      </c>
      <c r="B120" s="74" t="s">
        <v>100</v>
      </c>
      <c r="C120" s="75" t="s">
        <v>543</v>
      </c>
      <c r="D120" s="1415"/>
      <c r="E120" s="1416"/>
    </row>
    <row r="121" spans="1:5" s="2" customFormat="1" ht="17.25" thickBot="1" x14ac:dyDescent="0.35">
      <c r="A121" s="76"/>
      <c r="B121" s="1413"/>
      <c r="C121" s="1430"/>
      <c r="D121" s="1415"/>
      <c r="E121" s="1416"/>
    </row>
    <row r="122" spans="1:5" s="2" customFormat="1" ht="17.25" thickBot="1" x14ac:dyDescent="0.35">
      <c r="A122" s="77" t="s">
        <v>9</v>
      </c>
      <c r="B122" s="1420" t="s">
        <v>96</v>
      </c>
      <c r="C122" s="1421"/>
      <c r="D122" s="1421"/>
      <c r="E122" s="1422"/>
    </row>
    <row r="123" spans="1:5" s="2" customFormat="1" ht="17.25" thickBot="1" x14ac:dyDescent="0.35">
      <c r="A123" s="77" t="s">
        <v>13</v>
      </c>
      <c r="B123" s="1420" t="s">
        <v>97</v>
      </c>
      <c r="C123" s="1421"/>
      <c r="D123" s="1421"/>
      <c r="E123" s="1422"/>
    </row>
    <row r="124" spans="1:5" s="2" customFormat="1" x14ac:dyDescent="0.3">
      <c r="A124" s="1425"/>
      <c r="B124" s="4">
        <v>2019</v>
      </c>
      <c r="C124" s="4">
        <v>2020</v>
      </c>
      <c r="D124" s="4">
        <v>2021</v>
      </c>
      <c r="E124" s="4">
        <v>2022</v>
      </c>
    </row>
    <row r="125" spans="1:5" s="2" customFormat="1" ht="17.25" thickBot="1" x14ac:dyDescent="0.35">
      <c r="A125" s="1426"/>
      <c r="B125" s="52" t="s">
        <v>5</v>
      </c>
      <c r="C125" s="52" t="s">
        <v>6</v>
      </c>
      <c r="D125" s="52" t="s">
        <v>6</v>
      </c>
      <c r="E125" s="52" t="s">
        <v>6</v>
      </c>
    </row>
    <row r="126" spans="1:5" s="2" customFormat="1" ht="17.25" thickBot="1" x14ac:dyDescent="0.35">
      <c r="A126" s="77" t="s">
        <v>8</v>
      </c>
      <c r="B126" s="78">
        <v>1</v>
      </c>
      <c r="C126" s="78">
        <v>1</v>
      </c>
      <c r="D126" s="78">
        <v>1</v>
      </c>
      <c r="E126" s="78">
        <v>1</v>
      </c>
    </row>
    <row r="127" spans="1:5" s="2" customFormat="1" ht="17.25" thickBot="1" x14ac:dyDescent="0.35">
      <c r="A127" s="77" t="s">
        <v>14</v>
      </c>
      <c r="B127" s="85">
        <f>B140</f>
        <v>5000</v>
      </c>
      <c r="C127" s="85">
        <f>C140</f>
        <v>10000</v>
      </c>
      <c r="D127" s="85">
        <f>D140</f>
        <v>15000</v>
      </c>
      <c r="E127" s="85">
        <f>E140</f>
        <v>7500</v>
      </c>
    </row>
    <row r="128" spans="1:5" s="2" customFormat="1" ht="17.25" thickBot="1" x14ac:dyDescent="0.35">
      <c r="A128" s="77" t="s">
        <v>20</v>
      </c>
      <c r="B128" s="78">
        <f>B127/B126</f>
        <v>5000</v>
      </c>
      <c r="C128" s="78">
        <f>C127/C126</f>
        <v>10000</v>
      </c>
      <c r="D128" s="78">
        <f>D127/D126</f>
        <v>15000</v>
      </c>
      <c r="E128" s="78">
        <f>E127/E126</f>
        <v>7500</v>
      </c>
    </row>
    <row r="129" spans="1:5" s="2" customFormat="1" ht="17.25" thickBot="1" x14ac:dyDescent="0.35">
      <c r="A129" s="77" t="s">
        <v>15</v>
      </c>
      <c r="B129" s="80" t="s">
        <v>19</v>
      </c>
      <c r="C129" s="81">
        <f>C126/B126-1</f>
        <v>0</v>
      </c>
      <c r="D129" s="81">
        <f t="shared" ref="D129:E131" si="3">D126/C126-1</f>
        <v>0</v>
      </c>
      <c r="E129" s="81">
        <f t="shared" si="3"/>
        <v>0</v>
      </c>
    </row>
    <row r="130" spans="1:5" s="2" customFormat="1" ht="17.25" thickBot="1" x14ac:dyDescent="0.35">
      <c r="A130" s="77" t="s">
        <v>16</v>
      </c>
      <c r="B130" s="80" t="s">
        <v>19</v>
      </c>
      <c r="C130" s="81">
        <f>C127/B127-1</f>
        <v>1</v>
      </c>
      <c r="D130" s="81">
        <f t="shared" si="3"/>
        <v>0.5</v>
      </c>
      <c r="E130" s="81">
        <f t="shared" si="3"/>
        <v>-0.5</v>
      </c>
    </row>
    <row r="131" spans="1:5" s="2" customFormat="1" ht="17.25" thickBot="1" x14ac:dyDescent="0.35">
      <c r="A131" s="77" t="s">
        <v>17</v>
      </c>
      <c r="B131" s="80" t="s">
        <v>19</v>
      </c>
      <c r="C131" s="81">
        <f>C128/B128-1</f>
        <v>1</v>
      </c>
      <c r="D131" s="81">
        <f t="shared" si="3"/>
        <v>0.5</v>
      </c>
      <c r="E131" s="81">
        <f t="shared" si="3"/>
        <v>-0.5</v>
      </c>
    </row>
    <row r="132" spans="1:5" s="2" customFormat="1" ht="17.25" thickBot="1" x14ac:dyDescent="0.35">
      <c r="A132" s="1427" t="s">
        <v>837</v>
      </c>
      <c r="B132" s="1428"/>
      <c r="C132" s="1428"/>
      <c r="D132" s="1428"/>
      <c r="E132" s="1429"/>
    </row>
    <row r="133" spans="1:5" s="2" customFormat="1" x14ac:dyDescent="0.3">
      <c r="A133" s="1425"/>
      <c r="B133" s="4">
        <v>2019</v>
      </c>
      <c r="C133" s="4">
        <v>2020</v>
      </c>
      <c r="D133" s="4">
        <v>2021</v>
      </c>
      <c r="E133" s="4">
        <v>2022</v>
      </c>
    </row>
    <row r="134" spans="1:5" s="2" customFormat="1" ht="17.25" thickBot="1" x14ac:dyDescent="0.35">
      <c r="A134" s="1426"/>
      <c r="B134" s="52" t="s">
        <v>5</v>
      </c>
      <c r="C134" s="52" t="s">
        <v>6</v>
      </c>
      <c r="D134" s="52" t="s">
        <v>6</v>
      </c>
      <c r="E134" s="52" t="s">
        <v>6</v>
      </c>
    </row>
    <row r="135" spans="1:5" s="2" customFormat="1" ht="17.25" thickBot="1" x14ac:dyDescent="0.35">
      <c r="A135" s="82" t="s">
        <v>59</v>
      </c>
      <c r="B135" s="83">
        <f>B136+B137+B138+B139</f>
        <v>0</v>
      </c>
      <c r="C135" s="83">
        <f>C136+C137+C138+C139</f>
        <v>0</v>
      </c>
      <c r="D135" s="83">
        <f>D136+D137+D138+D139</f>
        <v>0</v>
      </c>
      <c r="E135" s="83">
        <f>E136+E137+E138+E139</f>
        <v>0</v>
      </c>
    </row>
    <row r="136" spans="1:5" s="2" customFormat="1" ht="17.25" thickBot="1" x14ac:dyDescent="0.35">
      <c r="A136" s="84" t="s">
        <v>28</v>
      </c>
      <c r="B136" s="83"/>
      <c r="C136" s="83"/>
      <c r="D136" s="83"/>
      <c r="E136" s="83"/>
    </row>
    <row r="137" spans="1:5" s="2" customFormat="1" ht="17.25" thickBot="1" x14ac:dyDescent="0.35">
      <c r="A137" s="84" t="s">
        <v>60</v>
      </c>
      <c r="B137" s="83"/>
      <c r="C137" s="83"/>
      <c r="D137" s="83"/>
      <c r="E137" s="83"/>
    </row>
    <row r="138" spans="1:5" s="2" customFormat="1" ht="17.25" thickBot="1" x14ac:dyDescent="0.35">
      <c r="A138" s="84" t="s">
        <v>42</v>
      </c>
      <c r="B138" s="83"/>
      <c r="C138" s="83"/>
      <c r="D138" s="83"/>
      <c r="E138" s="83"/>
    </row>
    <row r="139" spans="1:5" s="2" customFormat="1" ht="17.25" thickBot="1" x14ac:dyDescent="0.35">
      <c r="A139" s="84" t="s">
        <v>43</v>
      </c>
      <c r="B139" s="83"/>
      <c r="C139" s="83"/>
      <c r="D139" s="83"/>
      <c r="E139" s="83"/>
    </row>
    <row r="140" spans="1:5" s="2" customFormat="1" ht="17.25" thickBot="1" x14ac:dyDescent="0.35">
      <c r="A140" s="82" t="s">
        <v>61</v>
      </c>
      <c r="B140" s="85">
        <f>SUM(B141:B144)</f>
        <v>5000</v>
      </c>
      <c r="C140" s="85">
        <f>SUM(C141:C144)</f>
        <v>10000</v>
      </c>
      <c r="D140" s="85">
        <f>SUM(D141:D144)</f>
        <v>15000</v>
      </c>
      <c r="E140" s="85">
        <f>SUM(E141:E144)</f>
        <v>7500</v>
      </c>
    </row>
    <row r="141" spans="1:5" s="2" customFormat="1" ht="17.25" thickBot="1" x14ac:dyDescent="0.35">
      <c r="A141" s="84" t="s">
        <v>28</v>
      </c>
      <c r="B141" s="85"/>
      <c r="C141" s="85"/>
      <c r="D141" s="85"/>
      <c r="E141" s="85"/>
    </row>
    <row r="142" spans="1:5" s="2" customFormat="1" ht="17.25" thickBot="1" x14ac:dyDescent="0.35">
      <c r="A142" s="84" t="s">
        <v>60</v>
      </c>
      <c r="B142" s="87"/>
      <c r="C142" s="83"/>
      <c r="D142" s="83"/>
      <c r="E142" s="83"/>
    </row>
    <row r="143" spans="1:5" s="2" customFormat="1" ht="17.25" thickBot="1" x14ac:dyDescent="0.35">
      <c r="A143" s="84" t="s">
        <v>42</v>
      </c>
      <c r="B143" s="87"/>
      <c r="C143" s="83"/>
      <c r="D143" s="83"/>
      <c r="E143" s="83"/>
    </row>
    <row r="144" spans="1:5" s="2" customFormat="1" ht="17.25" thickBot="1" x14ac:dyDescent="0.35">
      <c r="A144" s="84" t="s">
        <v>43</v>
      </c>
      <c r="B144" s="85">
        <v>5000</v>
      </c>
      <c r="C144" s="85">
        <v>10000</v>
      </c>
      <c r="D144" s="85">
        <v>15000</v>
      </c>
      <c r="E144" s="85">
        <v>7500</v>
      </c>
    </row>
    <row r="145" spans="1:5" s="2" customFormat="1" ht="17.25" thickBot="1" x14ac:dyDescent="0.35">
      <c r="A145" s="91" t="s">
        <v>26</v>
      </c>
      <c r="B145" s="87">
        <f>B135+B140</f>
        <v>5000</v>
      </c>
      <c r="C145" s="87">
        <f>C135+C140</f>
        <v>10000</v>
      </c>
      <c r="D145" s="87">
        <f>D135+D140</f>
        <v>15000</v>
      </c>
      <c r="E145" s="87">
        <f>E135+E140</f>
        <v>7500</v>
      </c>
    </row>
    <row r="146" spans="1:5" s="2" customFormat="1" ht="17.25" thickBot="1" x14ac:dyDescent="0.35">
      <c r="A146" s="73" t="s">
        <v>58</v>
      </c>
      <c r="B146" s="1413" t="s">
        <v>101</v>
      </c>
      <c r="C146" s="1414"/>
      <c r="D146" s="1415"/>
      <c r="E146" s="1416"/>
    </row>
    <row r="147" spans="1:5" s="2" customFormat="1" ht="116.25" thickBot="1" x14ac:dyDescent="0.35">
      <c r="A147" s="73" t="s">
        <v>75</v>
      </c>
      <c r="B147" s="74" t="s">
        <v>102</v>
      </c>
      <c r="C147" s="75" t="s">
        <v>544</v>
      </c>
      <c r="D147" s="1415"/>
      <c r="E147" s="1416"/>
    </row>
    <row r="148" spans="1:5" s="2" customFormat="1" ht="17.25" thickBot="1" x14ac:dyDescent="0.35">
      <c r="A148" s="76"/>
      <c r="B148" s="1413"/>
      <c r="C148" s="1430"/>
      <c r="D148" s="1415"/>
      <c r="E148" s="1416"/>
    </row>
    <row r="149" spans="1:5" s="2" customFormat="1" ht="17.25" thickBot="1" x14ac:dyDescent="0.35">
      <c r="A149" s="77" t="s">
        <v>9</v>
      </c>
      <c r="B149" s="1420" t="s">
        <v>104</v>
      </c>
      <c r="C149" s="1421"/>
      <c r="D149" s="1421"/>
      <c r="E149" s="1422"/>
    </row>
    <row r="150" spans="1:5" s="2" customFormat="1" ht="17.25" thickBot="1" x14ac:dyDescent="0.35">
      <c r="A150" s="77" t="s">
        <v>13</v>
      </c>
      <c r="B150" s="1420" t="s">
        <v>97</v>
      </c>
      <c r="C150" s="1421"/>
      <c r="D150" s="1421"/>
      <c r="E150" s="1422"/>
    </row>
    <row r="151" spans="1:5" s="2" customFormat="1" x14ac:dyDescent="0.3">
      <c r="A151" s="1425"/>
      <c r="B151" s="4">
        <v>2019</v>
      </c>
      <c r="C151" s="4">
        <v>2020</v>
      </c>
      <c r="D151" s="4">
        <v>2021</v>
      </c>
      <c r="E151" s="4">
        <v>2022</v>
      </c>
    </row>
    <row r="152" spans="1:5" s="2" customFormat="1" ht="17.25" thickBot="1" x14ac:dyDescent="0.35">
      <c r="A152" s="1426"/>
      <c r="B152" s="52" t="s">
        <v>5</v>
      </c>
      <c r="C152" s="52" t="s">
        <v>6</v>
      </c>
      <c r="D152" s="52" t="s">
        <v>6</v>
      </c>
      <c r="E152" s="52" t="s">
        <v>6</v>
      </c>
    </row>
    <row r="153" spans="1:5" s="2" customFormat="1" ht="17.25" thickBot="1" x14ac:dyDescent="0.35">
      <c r="A153" s="77" t="s">
        <v>8</v>
      </c>
      <c r="B153" s="78">
        <v>1</v>
      </c>
      <c r="C153" s="78">
        <v>1</v>
      </c>
      <c r="D153" s="78">
        <v>0</v>
      </c>
      <c r="E153" s="78">
        <v>0</v>
      </c>
    </row>
    <row r="154" spans="1:5" s="2" customFormat="1" ht="17.25" thickBot="1" x14ac:dyDescent="0.35">
      <c r="A154" s="77" t="s">
        <v>14</v>
      </c>
      <c r="B154" s="85">
        <f>B167</f>
        <v>3000</v>
      </c>
      <c r="C154" s="85">
        <f>C167</f>
        <v>700</v>
      </c>
      <c r="D154" s="85">
        <f>D167</f>
        <v>0</v>
      </c>
      <c r="E154" s="85">
        <f>E167</f>
        <v>0</v>
      </c>
    </row>
    <row r="155" spans="1:5" s="2" customFormat="1" ht="17.25" thickBot="1" x14ac:dyDescent="0.35">
      <c r="A155" s="77" t="s">
        <v>20</v>
      </c>
      <c r="B155" s="78">
        <f>B154/B153</f>
        <v>3000</v>
      </c>
      <c r="C155" s="78">
        <f>C154/C153</f>
        <v>700</v>
      </c>
      <c r="D155" s="78" t="e">
        <f>D154/D153</f>
        <v>#DIV/0!</v>
      </c>
      <c r="E155" s="78" t="e">
        <f>E154/E153</f>
        <v>#DIV/0!</v>
      </c>
    </row>
    <row r="156" spans="1:5" s="2" customFormat="1" ht="17.25" thickBot="1" x14ac:dyDescent="0.35">
      <c r="A156" s="77" t="s">
        <v>15</v>
      </c>
      <c r="B156" s="80" t="s">
        <v>19</v>
      </c>
      <c r="C156" s="81">
        <f>C153/B153-1</f>
        <v>0</v>
      </c>
      <c r="D156" s="81">
        <f t="shared" ref="D156:E158" si="4">D153/C153-1</f>
        <v>-1</v>
      </c>
      <c r="E156" s="81" t="e">
        <f t="shared" si="4"/>
        <v>#DIV/0!</v>
      </c>
    </row>
    <row r="157" spans="1:5" s="2" customFormat="1" ht="17.25" thickBot="1" x14ac:dyDescent="0.35">
      <c r="A157" s="77" t="s">
        <v>16</v>
      </c>
      <c r="B157" s="80" t="s">
        <v>19</v>
      </c>
      <c r="C157" s="81">
        <f>C154/B154-1</f>
        <v>-0.76666666666666661</v>
      </c>
      <c r="D157" s="81">
        <f t="shared" si="4"/>
        <v>-1</v>
      </c>
      <c r="E157" s="81" t="e">
        <f t="shared" si="4"/>
        <v>#DIV/0!</v>
      </c>
    </row>
    <row r="158" spans="1:5" s="2" customFormat="1" ht="17.25" thickBot="1" x14ac:dyDescent="0.35">
      <c r="A158" s="77" t="s">
        <v>17</v>
      </c>
      <c r="B158" s="80" t="s">
        <v>19</v>
      </c>
      <c r="C158" s="81">
        <f>C155/B155-1</f>
        <v>-0.76666666666666661</v>
      </c>
      <c r="D158" s="81" t="e">
        <f t="shared" si="4"/>
        <v>#DIV/0!</v>
      </c>
      <c r="E158" s="81" t="e">
        <f t="shared" si="4"/>
        <v>#DIV/0!</v>
      </c>
    </row>
    <row r="159" spans="1:5" s="2" customFormat="1" ht="17.25" thickBot="1" x14ac:dyDescent="0.35">
      <c r="A159" s="1427" t="s">
        <v>837</v>
      </c>
      <c r="B159" s="1428"/>
      <c r="C159" s="1428"/>
      <c r="D159" s="1428"/>
      <c r="E159" s="1429"/>
    </row>
    <row r="160" spans="1:5" s="2" customFormat="1" x14ac:dyDescent="0.3">
      <c r="A160" s="1425"/>
      <c r="B160" s="4">
        <v>2019</v>
      </c>
      <c r="C160" s="4">
        <v>2020</v>
      </c>
      <c r="D160" s="4">
        <v>2021</v>
      </c>
      <c r="E160" s="4">
        <v>2022</v>
      </c>
    </row>
    <row r="161" spans="1:5" s="2" customFormat="1" ht="17.25" thickBot="1" x14ac:dyDescent="0.35">
      <c r="A161" s="1426"/>
      <c r="B161" s="52" t="s">
        <v>5</v>
      </c>
      <c r="C161" s="52" t="s">
        <v>6</v>
      </c>
      <c r="D161" s="52" t="s">
        <v>6</v>
      </c>
      <c r="E161" s="52" t="s">
        <v>6</v>
      </c>
    </row>
    <row r="162" spans="1:5" s="2" customFormat="1" ht="17.25" thickBot="1" x14ac:dyDescent="0.35">
      <c r="A162" s="82" t="s">
        <v>59</v>
      </c>
      <c r="B162" s="83">
        <f>B163+B164+B165+B166</f>
        <v>0</v>
      </c>
      <c r="C162" s="83">
        <f>C163+C164+C165+C166</f>
        <v>0</v>
      </c>
      <c r="D162" s="83">
        <f>D163+D164+D165+D166</f>
        <v>0</v>
      </c>
      <c r="E162" s="83">
        <f>E163+E164+E165+E166</f>
        <v>0</v>
      </c>
    </row>
    <row r="163" spans="1:5" s="2" customFormat="1" ht="17.25" thickBot="1" x14ac:dyDescent="0.35">
      <c r="A163" s="84" t="s">
        <v>28</v>
      </c>
      <c r="B163" s="83"/>
      <c r="C163" s="83"/>
      <c r="D163" s="83"/>
      <c r="E163" s="83"/>
    </row>
    <row r="164" spans="1:5" s="2" customFormat="1" ht="17.25" thickBot="1" x14ac:dyDescent="0.35">
      <c r="A164" s="84" t="s">
        <v>60</v>
      </c>
      <c r="B164" s="83"/>
      <c r="C164" s="83"/>
      <c r="D164" s="83"/>
      <c r="E164" s="83"/>
    </row>
    <row r="165" spans="1:5" s="2" customFormat="1" ht="17.25" thickBot="1" x14ac:dyDescent="0.35">
      <c r="A165" s="84" t="s">
        <v>42</v>
      </c>
      <c r="B165" s="83"/>
      <c r="C165" s="83"/>
      <c r="D165" s="83"/>
      <c r="E165" s="83"/>
    </row>
    <row r="166" spans="1:5" s="2" customFormat="1" ht="17.25" thickBot="1" x14ac:dyDescent="0.35">
      <c r="A166" s="84" t="s">
        <v>43</v>
      </c>
      <c r="B166" s="83"/>
      <c r="C166" s="83"/>
      <c r="D166" s="83"/>
      <c r="E166" s="83"/>
    </row>
    <row r="167" spans="1:5" s="2" customFormat="1" ht="17.25" thickBot="1" x14ac:dyDescent="0.35">
      <c r="A167" s="82" t="s">
        <v>61</v>
      </c>
      <c r="B167" s="85">
        <f>SUM(B168:B171)</f>
        <v>3000</v>
      </c>
      <c r="C167" s="85">
        <f>SUM(C168:C171)</f>
        <v>700</v>
      </c>
      <c r="D167" s="85">
        <f>SUM(D168:D171)</f>
        <v>0</v>
      </c>
      <c r="E167" s="85">
        <f>SUM(E168:E171)</f>
        <v>0</v>
      </c>
    </row>
    <row r="168" spans="1:5" s="2" customFormat="1" ht="17.25" thickBot="1" x14ac:dyDescent="0.35">
      <c r="A168" s="84" t="s">
        <v>28</v>
      </c>
      <c r="B168" s="85"/>
      <c r="C168" s="85"/>
      <c r="D168" s="85"/>
      <c r="E168" s="85"/>
    </row>
    <row r="169" spans="1:5" s="2" customFormat="1" ht="17.25" thickBot="1" x14ac:dyDescent="0.35">
      <c r="A169" s="84" t="s">
        <v>60</v>
      </c>
      <c r="B169" s="87"/>
      <c r="C169" s="83"/>
      <c r="D169" s="83"/>
      <c r="E169" s="83"/>
    </row>
    <row r="170" spans="1:5" s="2" customFormat="1" ht="17.25" thickBot="1" x14ac:dyDescent="0.35">
      <c r="A170" s="84" t="s">
        <v>42</v>
      </c>
      <c r="B170" s="87"/>
      <c r="C170" s="83"/>
      <c r="D170" s="83"/>
      <c r="E170" s="83"/>
    </row>
    <row r="171" spans="1:5" s="2" customFormat="1" ht="17.25" thickBot="1" x14ac:dyDescent="0.35">
      <c r="A171" s="84" t="s">
        <v>43</v>
      </c>
      <c r="B171" s="85">
        <v>3000</v>
      </c>
      <c r="C171" s="85">
        <v>700</v>
      </c>
      <c r="D171" s="85">
        <v>0</v>
      </c>
      <c r="E171" s="85">
        <v>0</v>
      </c>
    </row>
    <row r="172" spans="1:5" s="2" customFormat="1" ht="17.25" thickBot="1" x14ac:dyDescent="0.35">
      <c r="A172" s="91" t="s">
        <v>26</v>
      </c>
      <c r="B172" s="87">
        <f>B162+B167</f>
        <v>3000</v>
      </c>
      <c r="C172" s="87">
        <f>C162+C167</f>
        <v>700</v>
      </c>
      <c r="D172" s="87">
        <f>D162+D167</f>
        <v>0</v>
      </c>
      <c r="E172" s="87">
        <f>E162+E167</f>
        <v>0</v>
      </c>
    </row>
    <row r="173" spans="1:5" s="2" customFormat="1" ht="17.25" thickBot="1" x14ac:dyDescent="0.35">
      <c r="A173" s="73" t="s">
        <v>58</v>
      </c>
      <c r="B173" s="1413" t="s">
        <v>105</v>
      </c>
      <c r="C173" s="1414"/>
      <c r="D173" s="1415"/>
      <c r="E173" s="1416"/>
    </row>
    <row r="174" spans="1:5" s="2" customFormat="1" ht="116.25" thickBot="1" x14ac:dyDescent="0.35">
      <c r="A174" s="73" t="s">
        <v>75</v>
      </c>
      <c r="B174" s="74" t="s">
        <v>106</v>
      </c>
      <c r="C174" s="75" t="s">
        <v>545</v>
      </c>
      <c r="D174" s="1415"/>
      <c r="E174" s="1416"/>
    </row>
    <row r="175" spans="1:5" s="2" customFormat="1" ht="17.25" thickBot="1" x14ac:dyDescent="0.35">
      <c r="A175" s="76"/>
      <c r="B175" s="1413"/>
      <c r="C175" s="1430"/>
      <c r="D175" s="1415"/>
      <c r="E175" s="1416"/>
    </row>
    <row r="176" spans="1:5" s="2" customFormat="1" ht="24" customHeight="1" thickBot="1" x14ac:dyDescent="0.35">
      <c r="A176" s="77" t="s">
        <v>9</v>
      </c>
      <c r="B176" s="1431" t="s">
        <v>107</v>
      </c>
      <c r="C176" s="1432"/>
      <c r="D176" s="1432"/>
      <c r="E176" s="1433"/>
    </row>
    <row r="177" spans="1:5" s="2" customFormat="1" ht="17.25" thickBot="1" x14ac:dyDescent="0.35">
      <c r="A177" s="77" t="s">
        <v>13</v>
      </c>
      <c r="B177" s="1420" t="s">
        <v>97</v>
      </c>
      <c r="C177" s="1421"/>
      <c r="D177" s="1421"/>
      <c r="E177" s="1422"/>
    </row>
    <row r="178" spans="1:5" s="2" customFormat="1" x14ac:dyDescent="0.3">
      <c r="A178" s="1425"/>
      <c r="B178" s="4">
        <v>2019</v>
      </c>
      <c r="C178" s="4">
        <v>2020</v>
      </c>
      <c r="D178" s="4">
        <v>2021</v>
      </c>
      <c r="E178" s="4">
        <v>2022</v>
      </c>
    </row>
    <row r="179" spans="1:5" s="2" customFormat="1" ht="17.25" thickBot="1" x14ac:dyDescent="0.35">
      <c r="A179" s="1426"/>
      <c r="B179" s="52" t="s">
        <v>5</v>
      </c>
      <c r="C179" s="52" t="s">
        <v>6</v>
      </c>
      <c r="D179" s="52" t="s">
        <v>6</v>
      </c>
      <c r="E179" s="52" t="s">
        <v>6</v>
      </c>
    </row>
    <row r="180" spans="1:5" s="2" customFormat="1" ht="17.25" thickBot="1" x14ac:dyDescent="0.35">
      <c r="A180" s="77" t="s">
        <v>8</v>
      </c>
      <c r="B180" s="78">
        <v>1</v>
      </c>
      <c r="C180" s="78">
        <v>1</v>
      </c>
      <c r="D180" s="78">
        <v>1</v>
      </c>
      <c r="E180" s="78">
        <v>0</v>
      </c>
    </row>
    <row r="181" spans="1:5" s="2" customFormat="1" ht="17.25" thickBot="1" x14ac:dyDescent="0.35">
      <c r="A181" s="77" t="s">
        <v>14</v>
      </c>
      <c r="B181" s="85">
        <f>B194</f>
        <v>5000</v>
      </c>
      <c r="C181" s="85">
        <f>C194</f>
        <v>3000</v>
      </c>
      <c r="D181" s="85">
        <f>D194</f>
        <v>470</v>
      </c>
      <c r="E181" s="85">
        <f>E194</f>
        <v>0</v>
      </c>
    </row>
    <row r="182" spans="1:5" s="2" customFormat="1" ht="17.25" thickBot="1" x14ac:dyDescent="0.35">
      <c r="A182" s="77" t="s">
        <v>20</v>
      </c>
      <c r="B182" s="78">
        <f>B181/B180</f>
        <v>5000</v>
      </c>
      <c r="C182" s="78">
        <f>C181/C180</f>
        <v>3000</v>
      </c>
      <c r="D182" s="78">
        <f>D181/D180</f>
        <v>470</v>
      </c>
      <c r="E182" s="78" t="e">
        <f>E181/E180</f>
        <v>#DIV/0!</v>
      </c>
    </row>
    <row r="183" spans="1:5" s="2" customFormat="1" ht="17.25" thickBot="1" x14ac:dyDescent="0.35">
      <c r="A183" s="77" t="s">
        <v>15</v>
      </c>
      <c r="B183" s="80" t="s">
        <v>19</v>
      </c>
      <c r="C183" s="81">
        <f>C180/B180-1</f>
        <v>0</v>
      </c>
      <c r="D183" s="81">
        <f t="shared" ref="D183:E185" si="5">D180/C180-1</f>
        <v>0</v>
      </c>
      <c r="E183" s="81">
        <f t="shared" si="5"/>
        <v>-1</v>
      </c>
    </row>
    <row r="184" spans="1:5" s="2" customFormat="1" ht="17.25" thickBot="1" x14ac:dyDescent="0.35">
      <c r="A184" s="77" t="s">
        <v>16</v>
      </c>
      <c r="B184" s="80" t="s">
        <v>19</v>
      </c>
      <c r="C184" s="81">
        <f>C181/B181-1</f>
        <v>-0.4</v>
      </c>
      <c r="D184" s="81">
        <f t="shared" si="5"/>
        <v>-0.84333333333333327</v>
      </c>
      <c r="E184" s="81">
        <f t="shared" si="5"/>
        <v>-1</v>
      </c>
    </row>
    <row r="185" spans="1:5" s="2" customFormat="1" ht="17.25" thickBot="1" x14ac:dyDescent="0.35">
      <c r="A185" s="77" t="s">
        <v>17</v>
      </c>
      <c r="B185" s="80" t="s">
        <v>19</v>
      </c>
      <c r="C185" s="81">
        <f>C182/B182-1</f>
        <v>-0.4</v>
      </c>
      <c r="D185" s="81">
        <f t="shared" si="5"/>
        <v>-0.84333333333333327</v>
      </c>
      <c r="E185" s="81" t="e">
        <f t="shared" si="5"/>
        <v>#DIV/0!</v>
      </c>
    </row>
    <row r="186" spans="1:5" s="2" customFormat="1" ht="17.25" thickBot="1" x14ac:dyDescent="0.35">
      <c r="A186" s="1427" t="s">
        <v>837</v>
      </c>
      <c r="B186" s="1428"/>
      <c r="C186" s="1428"/>
      <c r="D186" s="1428"/>
      <c r="E186" s="1429"/>
    </row>
    <row r="187" spans="1:5" s="2" customFormat="1" x14ac:dyDescent="0.3">
      <c r="A187" s="1425"/>
      <c r="B187" s="4">
        <v>2019</v>
      </c>
      <c r="C187" s="4">
        <v>2020</v>
      </c>
      <c r="D187" s="4">
        <v>2021</v>
      </c>
      <c r="E187" s="4">
        <v>2022</v>
      </c>
    </row>
    <row r="188" spans="1:5" s="2" customFormat="1" ht="17.25" thickBot="1" x14ac:dyDescent="0.35">
      <c r="A188" s="1426"/>
      <c r="B188" s="52" t="s">
        <v>5</v>
      </c>
      <c r="C188" s="52" t="s">
        <v>6</v>
      </c>
      <c r="D188" s="52" t="s">
        <v>6</v>
      </c>
      <c r="E188" s="52" t="s">
        <v>6</v>
      </c>
    </row>
    <row r="189" spans="1:5" s="2" customFormat="1" ht="17.25" thickBot="1" x14ac:dyDescent="0.35">
      <c r="A189" s="82" t="s">
        <v>59</v>
      </c>
      <c r="B189" s="83">
        <f>B190+B191+B192+B193</f>
        <v>0</v>
      </c>
      <c r="C189" s="83">
        <f>C190+C191+C192+C193</f>
        <v>0</v>
      </c>
      <c r="D189" s="83">
        <f>D190+D191+D192+D193</f>
        <v>0</v>
      </c>
      <c r="E189" s="83">
        <f>E190+E191+E192+E193</f>
        <v>0</v>
      </c>
    </row>
    <row r="190" spans="1:5" s="2" customFormat="1" ht="17.25" thickBot="1" x14ac:dyDescent="0.35">
      <c r="A190" s="84" t="s">
        <v>28</v>
      </c>
      <c r="B190" s="83"/>
      <c r="C190" s="83"/>
      <c r="D190" s="83"/>
      <c r="E190" s="83"/>
    </row>
    <row r="191" spans="1:5" s="2" customFormat="1" ht="17.25" thickBot="1" x14ac:dyDescent="0.35">
      <c r="A191" s="84" t="s">
        <v>60</v>
      </c>
      <c r="B191" s="83"/>
      <c r="C191" s="83"/>
      <c r="D191" s="83"/>
      <c r="E191" s="83"/>
    </row>
    <row r="192" spans="1:5" s="2" customFormat="1" ht="17.25" thickBot="1" x14ac:dyDescent="0.35">
      <c r="A192" s="84" t="s">
        <v>42</v>
      </c>
      <c r="B192" s="83"/>
      <c r="C192" s="83"/>
      <c r="D192" s="83"/>
      <c r="E192" s="83"/>
    </row>
    <row r="193" spans="1:5" s="2" customFormat="1" ht="17.25" thickBot="1" x14ac:dyDescent="0.35">
      <c r="A193" s="84" t="s">
        <v>43</v>
      </c>
      <c r="B193" s="83"/>
      <c r="C193" s="83"/>
      <c r="D193" s="83"/>
      <c r="E193" s="83"/>
    </row>
    <row r="194" spans="1:5" s="2" customFormat="1" ht="17.25" thickBot="1" x14ac:dyDescent="0.35">
      <c r="A194" s="82" t="s">
        <v>61</v>
      </c>
      <c r="B194" s="85">
        <f>SUM(B195:B198)</f>
        <v>5000</v>
      </c>
      <c r="C194" s="85">
        <f>SUM(C195:C198)</f>
        <v>3000</v>
      </c>
      <c r="D194" s="85">
        <f>SUM(D195:D198)</f>
        <v>470</v>
      </c>
      <c r="E194" s="85">
        <f>SUM(E195:E198)</f>
        <v>0</v>
      </c>
    </row>
    <row r="195" spans="1:5" s="2" customFormat="1" ht="17.25" thickBot="1" x14ac:dyDescent="0.35">
      <c r="A195" s="84" t="s">
        <v>28</v>
      </c>
      <c r="B195" s="85"/>
      <c r="C195" s="85"/>
      <c r="D195" s="85"/>
      <c r="E195" s="85"/>
    </row>
    <row r="196" spans="1:5" s="2" customFormat="1" ht="17.25" thickBot="1" x14ac:dyDescent="0.35">
      <c r="A196" s="84" t="s">
        <v>60</v>
      </c>
      <c r="B196" s="87"/>
      <c r="C196" s="83"/>
      <c r="D196" s="83"/>
      <c r="E196" s="83"/>
    </row>
    <row r="197" spans="1:5" s="2" customFormat="1" ht="17.25" thickBot="1" x14ac:dyDescent="0.35">
      <c r="A197" s="84" t="s">
        <v>42</v>
      </c>
      <c r="B197" s="87"/>
      <c r="C197" s="83"/>
      <c r="D197" s="83"/>
      <c r="E197" s="83"/>
    </row>
    <row r="198" spans="1:5" s="2" customFormat="1" ht="17.25" thickBot="1" x14ac:dyDescent="0.35">
      <c r="A198" s="84" t="s">
        <v>43</v>
      </c>
      <c r="B198" s="85">
        <v>5000</v>
      </c>
      <c r="C198" s="85">
        <v>3000</v>
      </c>
      <c r="D198" s="85">
        <v>470</v>
      </c>
      <c r="E198" s="85">
        <v>0</v>
      </c>
    </row>
    <row r="199" spans="1:5" s="2" customFormat="1" ht="17.25" thickBot="1" x14ac:dyDescent="0.35">
      <c r="A199" s="91" t="s">
        <v>26</v>
      </c>
      <c r="B199" s="87">
        <f>B189+B194</f>
        <v>5000</v>
      </c>
      <c r="C199" s="87">
        <f>C189+C194</f>
        <v>3000</v>
      </c>
      <c r="D199" s="87">
        <f>D189+D194</f>
        <v>470</v>
      </c>
      <c r="E199" s="87">
        <f>E189+E194</f>
        <v>0</v>
      </c>
    </row>
    <row r="200" spans="1:5" ht="35.25" customHeight="1" thickBot="1" x14ac:dyDescent="0.35">
      <c r="A200" s="73" t="s">
        <v>58</v>
      </c>
      <c r="B200" s="1456" t="s">
        <v>108</v>
      </c>
      <c r="C200" s="1457"/>
      <c r="D200" s="1457"/>
      <c r="E200" s="1458"/>
    </row>
    <row r="201" spans="1:5" ht="99.75" thickBot="1" x14ac:dyDescent="0.35">
      <c r="A201" s="73" t="s">
        <v>75</v>
      </c>
      <c r="B201" s="92" t="s">
        <v>109</v>
      </c>
      <c r="C201" s="75" t="s">
        <v>546</v>
      </c>
      <c r="D201" s="1415"/>
      <c r="E201" s="1416"/>
    </row>
    <row r="202" spans="1:5" ht="17.25" thickBot="1" x14ac:dyDescent="0.35">
      <c r="A202" s="76"/>
      <c r="B202" s="1413"/>
      <c r="C202" s="1430"/>
      <c r="D202" s="1415"/>
      <c r="E202" s="1416"/>
    </row>
    <row r="203" spans="1:5" ht="27" customHeight="1" thickBot="1" x14ac:dyDescent="0.35">
      <c r="A203" s="77" t="s">
        <v>9</v>
      </c>
      <c r="B203" s="1431" t="s">
        <v>110</v>
      </c>
      <c r="C203" s="1432"/>
      <c r="D203" s="1432"/>
      <c r="E203" s="1433"/>
    </row>
    <row r="204" spans="1:5" ht="17.25" thickBot="1" x14ac:dyDescent="0.35">
      <c r="A204" s="77" t="s">
        <v>13</v>
      </c>
      <c r="B204" s="1420" t="s">
        <v>97</v>
      </c>
      <c r="C204" s="1421"/>
      <c r="D204" s="1421"/>
      <c r="E204" s="1422"/>
    </row>
    <row r="205" spans="1:5" x14ac:dyDescent="0.3">
      <c r="A205" s="1425"/>
      <c r="B205" s="4">
        <v>2019</v>
      </c>
      <c r="C205" s="4">
        <v>2020</v>
      </c>
      <c r="D205" s="4">
        <v>2021</v>
      </c>
      <c r="E205" s="4">
        <v>2022</v>
      </c>
    </row>
    <row r="206" spans="1:5" ht="17.25" thickBot="1" x14ac:dyDescent="0.35">
      <c r="A206" s="1426"/>
      <c r="B206" s="52" t="s">
        <v>5</v>
      </c>
      <c r="C206" s="52" t="s">
        <v>6</v>
      </c>
      <c r="D206" s="52" t="s">
        <v>6</v>
      </c>
      <c r="E206" s="52" t="s">
        <v>6</v>
      </c>
    </row>
    <row r="207" spans="1:5" ht="17.25" thickBot="1" x14ac:dyDescent="0.35">
      <c r="A207" s="77" t="s">
        <v>8</v>
      </c>
      <c r="B207" s="78">
        <v>1</v>
      </c>
      <c r="C207" s="78">
        <v>1</v>
      </c>
      <c r="D207" s="78">
        <v>1</v>
      </c>
      <c r="E207" s="78">
        <v>0</v>
      </c>
    </row>
    <row r="208" spans="1:5" ht="17.25" thickBot="1" x14ac:dyDescent="0.35">
      <c r="A208" s="77" t="s">
        <v>14</v>
      </c>
      <c r="B208" s="85">
        <f>B221</f>
        <v>539</v>
      </c>
      <c r="C208" s="85">
        <f>C221</f>
        <v>539</v>
      </c>
      <c r="D208" s="85">
        <f>D221</f>
        <v>102</v>
      </c>
      <c r="E208" s="85">
        <f>E221</f>
        <v>0</v>
      </c>
    </row>
    <row r="209" spans="1:5" ht="17.25" thickBot="1" x14ac:dyDescent="0.35">
      <c r="A209" s="77" t="s">
        <v>20</v>
      </c>
      <c r="B209" s="78">
        <f>B208/B207</f>
        <v>539</v>
      </c>
      <c r="C209" s="78">
        <f>C208/C207</f>
        <v>539</v>
      </c>
      <c r="D209" s="78">
        <f>D208/D207</f>
        <v>102</v>
      </c>
      <c r="E209" s="78" t="e">
        <f>E208/E207</f>
        <v>#DIV/0!</v>
      </c>
    </row>
    <row r="210" spans="1:5" ht="17.25" thickBot="1" x14ac:dyDescent="0.35">
      <c r="A210" s="77" t="s">
        <v>15</v>
      </c>
      <c r="B210" s="80" t="s">
        <v>19</v>
      </c>
      <c r="C210" s="81">
        <f>C207/B207-1</f>
        <v>0</v>
      </c>
      <c r="D210" s="81">
        <f t="shared" ref="D210:E212" si="6">D207/C207-1</f>
        <v>0</v>
      </c>
      <c r="E210" s="81">
        <f t="shared" si="6"/>
        <v>-1</v>
      </c>
    </row>
    <row r="211" spans="1:5" ht="17.25" thickBot="1" x14ac:dyDescent="0.35">
      <c r="A211" s="77" t="s">
        <v>16</v>
      </c>
      <c r="B211" s="80" t="s">
        <v>19</v>
      </c>
      <c r="C211" s="81">
        <f>C208/B208-1</f>
        <v>0</v>
      </c>
      <c r="D211" s="81">
        <f t="shared" si="6"/>
        <v>-0.81076066790352508</v>
      </c>
      <c r="E211" s="81">
        <f t="shared" si="6"/>
        <v>-1</v>
      </c>
    </row>
    <row r="212" spans="1:5" ht="17.25" thickBot="1" x14ac:dyDescent="0.35">
      <c r="A212" s="77" t="s">
        <v>17</v>
      </c>
      <c r="B212" s="80" t="s">
        <v>19</v>
      </c>
      <c r="C212" s="81">
        <f>C209/B209-1</f>
        <v>0</v>
      </c>
      <c r="D212" s="81">
        <f t="shared" si="6"/>
        <v>-0.81076066790352508</v>
      </c>
      <c r="E212" s="81" t="e">
        <f t="shared" si="6"/>
        <v>#DIV/0!</v>
      </c>
    </row>
    <row r="213" spans="1:5" ht="17.25" thickBot="1" x14ac:dyDescent="0.35">
      <c r="A213" s="1427" t="s">
        <v>837</v>
      </c>
      <c r="B213" s="1428"/>
      <c r="C213" s="1428"/>
      <c r="D213" s="1428"/>
      <c r="E213" s="1429"/>
    </row>
    <row r="214" spans="1:5" x14ac:dyDescent="0.3">
      <c r="A214" s="1425"/>
      <c r="B214" s="4">
        <v>2019</v>
      </c>
      <c r="C214" s="4">
        <v>2020</v>
      </c>
      <c r="D214" s="4">
        <v>2021</v>
      </c>
      <c r="E214" s="4">
        <v>2022</v>
      </c>
    </row>
    <row r="215" spans="1:5" ht="17.25" thickBot="1" x14ac:dyDescent="0.35">
      <c r="A215" s="1426"/>
      <c r="B215" s="52" t="s">
        <v>5</v>
      </c>
      <c r="C215" s="52" t="s">
        <v>6</v>
      </c>
      <c r="D215" s="52" t="s">
        <v>6</v>
      </c>
      <c r="E215" s="52" t="s">
        <v>6</v>
      </c>
    </row>
    <row r="216" spans="1:5" ht="17.25" thickBot="1" x14ac:dyDescent="0.35">
      <c r="A216" s="82" t="s">
        <v>59</v>
      </c>
      <c r="B216" s="83">
        <f>B217+B218+B219+B220</f>
        <v>0</v>
      </c>
      <c r="C216" s="83">
        <f>C217+C218+C219+C220</f>
        <v>0</v>
      </c>
      <c r="D216" s="83">
        <f>D217+D218+D219+D220</f>
        <v>0</v>
      </c>
      <c r="E216" s="83">
        <f>E217+E218+E219+E220</f>
        <v>0</v>
      </c>
    </row>
    <row r="217" spans="1:5" ht="17.25" thickBot="1" x14ac:dyDescent="0.35">
      <c r="A217" s="84" t="s">
        <v>28</v>
      </c>
      <c r="B217" s="83"/>
      <c r="C217" s="83"/>
      <c r="D217" s="83"/>
      <c r="E217" s="83"/>
    </row>
    <row r="218" spans="1:5" ht="17.25" thickBot="1" x14ac:dyDescent="0.35">
      <c r="A218" s="84" t="s">
        <v>60</v>
      </c>
      <c r="B218" s="83"/>
      <c r="C218" s="83"/>
      <c r="D218" s="83"/>
      <c r="E218" s="83"/>
    </row>
    <row r="219" spans="1:5" ht="17.25" thickBot="1" x14ac:dyDescent="0.35">
      <c r="A219" s="84" t="s">
        <v>42</v>
      </c>
      <c r="B219" s="83"/>
      <c r="C219" s="83"/>
      <c r="D219" s="83"/>
      <c r="E219" s="83"/>
    </row>
    <row r="220" spans="1:5" ht="17.25" thickBot="1" x14ac:dyDescent="0.35">
      <c r="A220" s="84" t="s">
        <v>43</v>
      </c>
      <c r="B220" s="83"/>
      <c r="C220" s="83"/>
      <c r="D220" s="83"/>
      <c r="E220" s="83"/>
    </row>
    <row r="221" spans="1:5" ht="17.25" thickBot="1" x14ac:dyDescent="0.35">
      <c r="A221" s="82" t="s">
        <v>61</v>
      </c>
      <c r="B221" s="85">
        <f>SUM(B222:B225)</f>
        <v>539</v>
      </c>
      <c r="C221" s="85">
        <f>SUM(C222:C225)</f>
        <v>539</v>
      </c>
      <c r="D221" s="85">
        <f>SUM(D222:D225)</f>
        <v>102</v>
      </c>
      <c r="E221" s="85">
        <f>SUM(E222:E225)</f>
        <v>0</v>
      </c>
    </row>
    <row r="222" spans="1:5" ht="17.25" thickBot="1" x14ac:dyDescent="0.35">
      <c r="A222" s="84" t="s">
        <v>28</v>
      </c>
      <c r="B222" s="85"/>
      <c r="C222" s="85"/>
      <c r="D222" s="85"/>
      <c r="E222" s="85"/>
    </row>
    <row r="223" spans="1:5" ht="17.25" thickBot="1" x14ac:dyDescent="0.35">
      <c r="A223" s="84" t="s">
        <v>60</v>
      </c>
      <c r="B223" s="87"/>
      <c r="C223" s="83"/>
      <c r="D223" s="83"/>
      <c r="E223" s="83"/>
    </row>
    <row r="224" spans="1:5" ht="17.25" thickBot="1" x14ac:dyDescent="0.35">
      <c r="A224" s="84" t="s">
        <v>42</v>
      </c>
      <c r="B224" s="87"/>
      <c r="C224" s="83"/>
      <c r="D224" s="83"/>
      <c r="E224" s="83"/>
    </row>
    <row r="225" spans="1:5" ht="17.25" thickBot="1" x14ac:dyDescent="0.35">
      <c r="A225" s="84" t="s">
        <v>43</v>
      </c>
      <c r="B225" s="85">
        <v>539</v>
      </c>
      <c r="C225" s="85">
        <v>539</v>
      </c>
      <c r="D225" s="85">
        <v>102</v>
      </c>
      <c r="E225" s="85">
        <v>0</v>
      </c>
    </row>
    <row r="226" spans="1:5" ht="17.25" thickBot="1" x14ac:dyDescent="0.35">
      <c r="A226" s="93" t="s">
        <v>26</v>
      </c>
      <c r="B226" s="87">
        <f>B216+B221</f>
        <v>539</v>
      </c>
      <c r="C226" s="87">
        <f>C216+C221</f>
        <v>539</v>
      </c>
      <c r="D226" s="87">
        <f>D216+D221</f>
        <v>102</v>
      </c>
      <c r="E226" s="87">
        <f>E216+E221</f>
        <v>0</v>
      </c>
    </row>
    <row r="227" spans="1:5" ht="17.25" thickBot="1" x14ac:dyDescent="0.35">
      <c r="A227" s="73" t="s">
        <v>58</v>
      </c>
      <c r="B227" s="1413" t="s">
        <v>108</v>
      </c>
      <c r="C227" s="1415"/>
      <c r="D227" s="1415"/>
      <c r="E227" s="1416"/>
    </row>
    <row r="228" spans="1:5" ht="99.75" thickBot="1" x14ac:dyDescent="0.35">
      <c r="A228" s="73" t="s">
        <v>75</v>
      </c>
      <c r="B228" s="94" t="s">
        <v>111</v>
      </c>
      <c r="C228" s="75" t="s">
        <v>547</v>
      </c>
      <c r="D228" s="1415"/>
      <c r="E228" s="1416"/>
    </row>
    <row r="229" spans="1:5" ht="17.25" thickBot="1" x14ac:dyDescent="0.35">
      <c r="A229" s="76"/>
      <c r="B229" s="1434"/>
      <c r="C229" s="1430"/>
      <c r="D229" s="1430"/>
      <c r="E229" s="1435"/>
    </row>
    <row r="230" spans="1:5" ht="29.25" customHeight="1" thickBot="1" x14ac:dyDescent="0.35">
      <c r="A230" s="77" t="s">
        <v>9</v>
      </c>
      <c r="B230" s="1436" t="s">
        <v>112</v>
      </c>
      <c r="C230" s="1437"/>
      <c r="D230" s="1437"/>
      <c r="E230" s="1438"/>
    </row>
    <row r="231" spans="1:5" ht="17.25" thickBot="1" x14ac:dyDescent="0.35">
      <c r="A231" s="77" t="s">
        <v>13</v>
      </c>
      <c r="B231" s="1420" t="s">
        <v>97</v>
      </c>
      <c r="C231" s="1421"/>
      <c r="D231" s="1421"/>
      <c r="E231" s="1422"/>
    </row>
    <row r="232" spans="1:5" x14ac:dyDescent="0.3">
      <c r="A232" s="1425"/>
      <c r="B232" s="4">
        <v>2019</v>
      </c>
      <c r="C232" s="4">
        <v>2020</v>
      </c>
      <c r="D232" s="4">
        <v>2021</v>
      </c>
      <c r="E232" s="4">
        <v>2022</v>
      </c>
    </row>
    <row r="233" spans="1:5" ht="17.25" thickBot="1" x14ac:dyDescent="0.35">
      <c r="A233" s="1426"/>
      <c r="B233" s="52" t="s">
        <v>5</v>
      </c>
      <c r="C233" s="52" t="s">
        <v>6</v>
      </c>
      <c r="D233" s="52" t="s">
        <v>6</v>
      </c>
      <c r="E233" s="52" t="s">
        <v>6</v>
      </c>
    </row>
    <row r="234" spans="1:5" ht="17.25" thickBot="1" x14ac:dyDescent="0.35">
      <c r="A234" s="77" t="s">
        <v>8</v>
      </c>
      <c r="B234" s="78">
        <v>1</v>
      </c>
      <c r="C234" s="78">
        <v>1</v>
      </c>
      <c r="D234" s="78">
        <v>1</v>
      </c>
      <c r="E234" s="78">
        <v>0</v>
      </c>
    </row>
    <row r="235" spans="1:5" ht="17.25" thickBot="1" x14ac:dyDescent="0.35">
      <c r="A235" s="77" t="s">
        <v>14</v>
      </c>
      <c r="B235" s="85">
        <f>B248</f>
        <v>3000</v>
      </c>
      <c r="C235" s="85">
        <f>C248</f>
        <v>2000</v>
      </c>
      <c r="D235" s="85">
        <f>D248</f>
        <v>1720</v>
      </c>
      <c r="E235" s="85">
        <f>E248</f>
        <v>0</v>
      </c>
    </row>
    <row r="236" spans="1:5" ht="17.25" thickBot="1" x14ac:dyDescent="0.35">
      <c r="A236" s="77" t="s">
        <v>20</v>
      </c>
      <c r="B236" s="78">
        <f>B235/B234</f>
        <v>3000</v>
      </c>
      <c r="C236" s="78">
        <f>C235/C234</f>
        <v>2000</v>
      </c>
      <c r="D236" s="78">
        <f>D235/D234</f>
        <v>1720</v>
      </c>
      <c r="E236" s="78" t="e">
        <f>E235/E234</f>
        <v>#DIV/0!</v>
      </c>
    </row>
    <row r="237" spans="1:5" ht="17.25" thickBot="1" x14ac:dyDescent="0.35">
      <c r="A237" s="77" t="s">
        <v>15</v>
      </c>
      <c r="B237" s="80" t="s">
        <v>19</v>
      </c>
      <c r="C237" s="81">
        <f>C234/B234-1</f>
        <v>0</v>
      </c>
      <c r="D237" s="81">
        <f t="shared" ref="D237:E239" si="7">D234/C234-1</f>
        <v>0</v>
      </c>
      <c r="E237" s="81">
        <f t="shared" si="7"/>
        <v>-1</v>
      </c>
    </row>
    <row r="238" spans="1:5" ht="17.25" thickBot="1" x14ac:dyDescent="0.35">
      <c r="A238" s="77" t="s">
        <v>16</v>
      </c>
      <c r="B238" s="80" t="s">
        <v>19</v>
      </c>
      <c r="C238" s="81">
        <f>C235/B235-1</f>
        <v>-0.33333333333333337</v>
      </c>
      <c r="D238" s="81">
        <f t="shared" si="7"/>
        <v>-0.14000000000000001</v>
      </c>
      <c r="E238" s="81">
        <f t="shared" si="7"/>
        <v>-1</v>
      </c>
    </row>
    <row r="239" spans="1:5" ht="17.25" thickBot="1" x14ac:dyDescent="0.35">
      <c r="A239" s="77" t="s">
        <v>17</v>
      </c>
      <c r="B239" s="80" t="s">
        <v>19</v>
      </c>
      <c r="C239" s="81">
        <f>C236/B236-1</f>
        <v>-0.33333333333333337</v>
      </c>
      <c r="D239" s="81">
        <f t="shared" si="7"/>
        <v>-0.14000000000000001</v>
      </c>
      <c r="E239" s="81" t="e">
        <f t="shared" si="7"/>
        <v>#DIV/0!</v>
      </c>
    </row>
    <row r="240" spans="1:5" ht="17.25" thickBot="1" x14ac:dyDescent="0.35">
      <c r="A240" s="1427" t="s">
        <v>837</v>
      </c>
      <c r="B240" s="1428"/>
      <c r="C240" s="1428"/>
      <c r="D240" s="1428"/>
      <c r="E240" s="1429"/>
    </row>
    <row r="241" spans="1:5" x14ac:dyDescent="0.3">
      <c r="A241" s="1425"/>
      <c r="B241" s="4">
        <v>2019</v>
      </c>
      <c r="C241" s="4">
        <v>2020</v>
      </c>
      <c r="D241" s="4">
        <v>2021</v>
      </c>
      <c r="E241" s="4">
        <v>2022</v>
      </c>
    </row>
    <row r="242" spans="1:5" ht="17.25" thickBot="1" x14ac:dyDescent="0.35">
      <c r="A242" s="1426"/>
      <c r="B242" s="52" t="s">
        <v>5</v>
      </c>
      <c r="C242" s="52" t="s">
        <v>6</v>
      </c>
      <c r="D242" s="52" t="s">
        <v>6</v>
      </c>
      <c r="E242" s="52" t="s">
        <v>6</v>
      </c>
    </row>
    <row r="243" spans="1:5" ht="17.25" thickBot="1" x14ac:dyDescent="0.35">
      <c r="A243" s="82" t="s">
        <v>59</v>
      </c>
      <c r="B243" s="83">
        <f>B244+B245+B246+B247</f>
        <v>0</v>
      </c>
      <c r="C243" s="83">
        <f>C244+C245+C246+C247</f>
        <v>0</v>
      </c>
      <c r="D243" s="83">
        <f>D244+D245+D246+D247</f>
        <v>0</v>
      </c>
      <c r="E243" s="83">
        <f>E244+E245+E246+E247</f>
        <v>0</v>
      </c>
    </row>
    <row r="244" spans="1:5" ht="17.25" thickBot="1" x14ac:dyDescent="0.35">
      <c r="A244" s="84" t="s">
        <v>28</v>
      </c>
      <c r="B244" s="83"/>
      <c r="C244" s="83"/>
      <c r="D244" s="83"/>
      <c r="E244" s="83"/>
    </row>
    <row r="245" spans="1:5" ht="17.25" thickBot="1" x14ac:dyDescent="0.35">
      <c r="A245" s="84" t="s">
        <v>60</v>
      </c>
      <c r="B245" s="83"/>
      <c r="C245" s="83"/>
      <c r="D245" s="83"/>
      <c r="E245" s="83"/>
    </row>
    <row r="246" spans="1:5" ht="17.25" thickBot="1" x14ac:dyDescent="0.35">
      <c r="A246" s="84" t="s">
        <v>42</v>
      </c>
      <c r="B246" s="83"/>
      <c r="C246" s="83"/>
      <c r="D246" s="83"/>
      <c r="E246" s="83"/>
    </row>
    <row r="247" spans="1:5" ht="17.25" thickBot="1" x14ac:dyDescent="0.35">
      <c r="A247" s="84" t="s">
        <v>43</v>
      </c>
      <c r="B247" s="83"/>
      <c r="C247" s="83"/>
      <c r="D247" s="83"/>
      <c r="E247" s="83"/>
    </row>
    <row r="248" spans="1:5" ht="17.25" thickBot="1" x14ac:dyDescent="0.35">
      <c r="A248" s="82" t="s">
        <v>61</v>
      </c>
      <c r="B248" s="85">
        <f>SUM(B249:B252)</f>
        <v>3000</v>
      </c>
      <c r="C248" s="85">
        <f>SUM(C249:C252)</f>
        <v>2000</v>
      </c>
      <c r="D248" s="85">
        <f>SUM(D249:D252)</f>
        <v>1720</v>
      </c>
      <c r="E248" s="85">
        <f>SUM(E249:E252)</f>
        <v>0</v>
      </c>
    </row>
    <row r="249" spans="1:5" ht="17.25" thickBot="1" x14ac:dyDescent="0.35">
      <c r="A249" s="84" t="s">
        <v>28</v>
      </c>
      <c r="B249" s="85"/>
      <c r="C249" s="85"/>
      <c r="D249" s="85"/>
      <c r="E249" s="85"/>
    </row>
    <row r="250" spans="1:5" ht="17.25" thickBot="1" x14ac:dyDescent="0.35">
      <c r="A250" s="84" t="s">
        <v>60</v>
      </c>
      <c r="B250" s="87"/>
      <c r="C250" s="83"/>
      <c r="D250" s="83"/>
      <c r="E250" s="83"/>
    </row>
    <row r="251" spans="1:5" ht="17.25" thickBot="1" x14ac:dyDescent="0.35">
      <c r="A251" s="84" t="s">
        <v>42</v>
      </c>
      <c r="B251" s="87"/>
      <c r="C251" s="83"/>
      <c r="D251" s="83"/>
      <c r="E251" s="83"/>
    </row>
    <row r="252" spans="1:5" ht="17.25" thickBot="1" x14ac:dyDescent="0.35">
      <c r="A252" s="84" t="s">
        <v>43</v>
      </c>
      <c r="B252" s="85">
        <v>3000</v>
      </c>
      <c r="C252" s="85">
        <v>2000</v>
      </c>
      <c r="D252" s="85">
        <v>1720</v>
      </c>
      <c r="E252" s="85">
        <v>0</v>
      </c>
    </row>
    <row r="253" spans="1:5" ht="17.25" thickBot="1" x14ac:dyDescent="0.35">
      <c r="A253" s="93" t="s">
        <v>26</v>
      </c>
      <c r="B253" s="87">
        <f>B243+B248</f>
        <v>3000</v>
      </c>
      <c r="C253" s="87">
        <f>C243+C248</f>
        <v>2000</v>
      </c>
      <c r="D253" s="87">
        <f>D243+D248</f>
        <v>1720</v>
      </c>
      <c r="E253" s="87">
        <f>E243+E248</f>
        <v>0</v>
      </c>
    </row>
    <row r="254" spans="1:5" ht="17.25" thickBot="1" x14ac:dyDescent="0.35">
      <c r="A254" s="73" t="s">
        <v>58</v>
      </c>
      <c r="B254" s="1413" t="s">
        <v>87</v>
      </c>
      <c r="C254" s="1415"/>
      <c r="D254" s="1415"/>
      <c r="E254" s="1416"/>
    </row>
    <row r="255" spans="1:5" ht="173.25" customHeight="1" thickBot="1" x14ac:dyDescent="0.35">
      <c r="A255" s="73" t="s">
        <v>75</v>
      </c>
      <c r="B255" s="95" t="s">
        <v>838</v>
      </c>
      <c r="C255" s="75" t="s">
        <v>113</v>
      </c>
      <c r="D255" s="1439" t="s">
        <v>113</v>
      </c>
      <c r="E255" s="1440"/>
    </row>
    <row r="256" spans="1:5" ht="17.25" thickBot="1" x14ac:dyDescent="0.35">
      <c r="A256" s="76"/>
      <c r="B256" s="1413"/>
      <c r="C256" s="1430"/>
      <c r="D256" s="1415"/>
      <c r="E256" s="1416"/>
    </row>
    <row r="257" spans="1:5" ht="27" customHeight="1" thickBot="1" x14ac:dyDescent="0.35">
      <c r="A257" s="77" t="s">
        <v>9</v>
      </c>
      <c r="B257" s="1431" t="s">
        <v>114</v>
      </c>
      <c r="C257" s="1432"/>
      <c r="D257" s="1432"/>
      <c r="E257" s="1433"/>
    </row>
    <row r="258" spans="1:5" ht="17.25" thickBot="1" x14ac:dyDescent="0.35">
      <c r="A258" s="77" t="s">
        <v>13</v>
      </c>
      <c r="B258" s="1420" t="s">
        <v>97</v>
      </c>
      <c r="C258" s="1421"/>
      <c r="D258" s="1421"/>
      <c r="E258" s="1422"/>
    </row>
    <row r="259" spans="1:5" x14ac:dyDescent="0.3">
      <c r="A259" s="1425"/>
      <c r="B259" s="4">
        <v>2019</v>
      </c>
      <c r="C259" s="4">
        <v>2020</v>
      </c>
      <c r="D259" s="4">
        <v>2021</v>
      </c>
      <c r="E259" s="4">
        <v>2022</v>
      </c>
    </row>
    <row r="260" spans="1:5" ht="17.25" thickBot="1" x14ac:dyDescent="0.35">
      <c r="A260" s="1426"/>
      <c r="B260" s="52" t="s">
        <v>5</v>
      </c>
      <c r="C260" s="52" t="s">
        <v>6</v>
      </c>
      <c r="D260" s="52" t="s">
        <v>6</v>
      </c>
      <c r="E260" s="52" t="s">
        <v>6</v>
      </c>
    </row>
    <row r="261" spans="1:5" ht="17.25" thickBot="1" x14ac:dyDescent="0.35">
      <c r="A261" s="77" t="s">
        <v>8</v>
      </c>
      <c r="B261" s="78">
        <v>1</v>
      </c>
      <c r="C261" s="78">
        <v>1</v>
      </c>
      <c r="D261" s="78">
        <v>1</v>
      </c>
      <c r="E261" s="78">
        <v>0</v>
      </c>
    </row>
    <row r="262" spans="1:5" ht="17.25" thickBot="1" x14ac:dyDescent="0.35">
      <c r="A262" s="77" t="s">
        <v>14</v>
      </c>
      <c r="B262" s="85">
        <f>B279</f>
        <v>10000</v>
      </c>
      <c r="C262" s="85">
        <f>C279</f>
        <v>4000</v>
      </c>
      <c r="D262" s="85">
        <f>D279</f>
        <v>2568</v>
      </c>
      <c r="E262" s="85">
        <f>E279</f>
        <v>0</v>
      </c>
    </row>
    <row r="263" spans="1:5" ht="17.25" thickBot="1" x14ac:dyDescent="0.35">
      <c r="A263" s="77" t="s">
        <v>20</v>
      </c>
      <c r="B263" s="78">
        <f>B262/B261</f>
        <v>10000</v>
      </c>
      <c r="C263" s="78">
        <f>C262/C261</f>
        <v>4000</v>
      </c>
      <c r="D263" s="78">
        <f>D262/D261</f>
        <v>2568</v>
      </c>
      <c r="E263" s="78" t="e">
        <f>E262/E261</f>
        <v>#DIV/0!</v>
      </c>
    </row>
    <row r="264" spans="1:5" ht="17.25" thickBot="1" x14ac:dyDescent="0.35">
      <c r="A264" s="77" t="s">
        <v>15</v>
      </c>
      <c r="B264" s="80" t="s">
        <v>19</v>
      </c>
      <c r="C264" s="81">
        <f>C261/B261-1</f>
        <v>0</v>
      </c>
      <c r="D264" s="81">
        <f t="shared" ref="D264:E266" si="8">D261/C261-1</f>
        <v>0</v>
      </c>
      <c r="E264" s="81">
        <f t="shared" si="8"/>
        <v>-1</v>
      </c>
    </row>
    <row r="265" spans="1:5" ht="17.25" thickBot="1" x14ac:dyDescent="0.35">
      <c r="A265" s="77" t="s">
        <v>16</v>
      </c>
      <c r="B265" s="80" t="s">
        <v>19</v>
      </c>
      <c r="C265" s="81">
        <f>C262/B262-1</f>
        <v>-0.6</v>
      </c>
      <c r="D265" s="81">
        <f t="shared" si="8"/>
        <v>-0.35799999999999998</v>
      </c>
      <c r="E265" s="81">
        <f t="shared" si="8"/>
        <v>-1</v>
      </c>
    </row>
    <row r="266" spans="1:5" ht="17.25" thickBot="1" x14ac:dyDescent="0.35">
      <c r="A266" s="77" t="s">
        <v>17</v>
      </c>
      <c r="B266" s="80" t="s">
        <v>19</v>
      </c>
      <c r="C266" s="81">
        <f>C263/B263-1</f>
        <v>-0.6</v>
      </c>
      <c r="D266" s="81">
        <f t="shared" si="8"/>
        <v>-0.35799999999999998</v>
      </c>
      <c r="E266" s="81" t="e">
        <f t="shared" si="8"/>
        <v>#DIV/0!</v>
      </c>
    </row>
    <row r="267" spans="1:5" ht="17.25" thickBot="1" x14ac:dyDescent="0.35">
      <c r="A267" s="1427" t="s">
        <v>837</v>
      </c>
      <c r="B267" s="1428"/>
      <c r="C267" s="1428"/>
      <c r="D267" s="1428"/>
      <c r="E267" s="1429"/>
    </row>
    <row r="268" spans="1:5" x14ac:dyDescent="0.3">
      <c r="A268" s="1425"/>
      <c r="B268" s="4">
        <v>2019</v>
      </c>
      <c r="C268" s="4">
        <v>2020</v>
      </c>
      <c r="D268" s="4">
        <v>2021</v>
      </c>
      <c r="E268" s="4">
        <v>2022</v>
      </c>
    </row>
    <row r="269" spans="1:5" ht="17.25" thickBot="1" x14ac:dyDescent="0.35">
      <c r="A269" s="1426"/>
      <c r="B269" s="52" t="s">
        <v>5</v>
      </c>
      <c r="C269" s="52" t="s">
        <v>6</v>
      </c>
      <c r="D269" s="52" t="s">
        <v>6</v>
      </c>
      <c r="E269" s="52" t="s">
        <v>6</v>
      </c>
    </row>
    <row r="270" spans="1:5" ht="17.25" thickBot="1" x14ac:dyDescent="0.35">
      <c r="A270" s="82" t="s">
        <v>59</v>
      </c>
      <c r="B270" s="83">
        <f>B271+B272+B273+B274</f>
        <v>0</v>
      </c>
      <c r="C270" s="83">
        <f>C271+C272+C273+C274</f>
        <v>0</v>
      </c>
      <c r="D270" s="83">
        <f>D271+D272+D273+D274</f>
        <v>0</v>
      </c>
      <c r="E270" s="83">
        <f>E271+E272+E273+E274</f>
        <v>0</v>
      </c>
    </row>
    <row r="271" spans="1:5" ht="17.25" thickBot="1" x14ac:dyDescent="0.35">
      <c r="A271" s="84" t="s">
        <v>28</v>
      </c>
      <c r="B271" s="83"/>
      <c r="C271" s="83"/>
      <c r="D271" s="83"/>
      <c r="E271" s="83"/>
    </row>
    <row r="272" spans="1:5" ht="17.25" thickBot="1" x14ac:dyDescent="0.35">
      <c r="A272" s="84" t="s">
        <v>60</v>
      </c>
      <c r="B272" s="83"/>
      <c r="C272" s="83"/>
      <c r="D272" s="83"/>
      <c r="E272" s="83"/>
    </row>
    <row r="273" spans="1:5" ht="17.25" thickBot="1" x14ac:dyDescent="0.35">
      <c r="A273" s="84" t="s">
        <v>42</v>
      </c>
      <c r="B273" s="83"/>
      <c r="C273" s="83"/>
      <c r="D273" s="83"/>
      <c r="E273" s="83"/>
    </row>
    <row r="274" spans="1:5" ht="17.25" thickBot="1" x14ac:dyDescent="0.35">
      <c r="A274" s="84" t="s">
        <v>43</v>
      </c>
      <c r="B274" s="83"/>
      <c r="C274" s="83"/>
      <c r="D274" s="83"/>
      <c r="E274" s="83"/>
    </row>
    <row r="275" spans="1:5" ht="17.25" thickBot="1" x14ac:dyDescent="0.35">
      <c r="A275" s="82" t="s">
        <v>61</v>
      </c>
      <c r="B275" s="85">
        <f>SUM(B276:B279)</f>
        <v>10000</v>
      </c>
      <c r="C275" s="85">
        <f>SUM(C276:C279)</f>
        <v>4000</v>
      </c>
      <c r="D275" s="85">
        <f>SUM(D276:D279)</f>
        <v>2568</v>
      </c>
      <c r="E275" s="85">
        <f>SUM(E276:E279)</f>
        <v>0</v>
      </c>
    </row>
    <row r="276" spans="1:5" ht="17.25" thickBot="1" x14ac:dyDescent="0.35">
      <c r="A276" s="84" t="s">
        <v>28</v>
      </c>
      <c r="B276" s="85"/>
      <c r="C276" s="85"/>
      <c r="D276" s="85"/>
      <c r="E276" s="85"/>
    </row>
    <row r="277" spans="1:5" ht="17.25" thickBot="1" x14ac:dyDescent="0.35">
      <c r="A277" s="84" t="s">
        <v>60</v>
      </c>
      <c r="B277" s="87"/>
      <c r="C277" s="83"/>
      <c r="D277" s="83"/>
      <c r="E277" s="83"/>
    </row>
    <row r="278" spans="1:5" ht="17.25" thickBot="1" x14ac:dyDescent="0.35">
      <c r="A278" s="84" t="s">
        <v>42</v>
      </c>
      <c r="B278" s="87"/>
      <c r="C278" s="83"/>
      <c r="D278" s="83"/>
      <c r="E278" s="83"/>
    </row>
    <row r="279" spans="1:5" ht="17.25" thickBot="1" x14ac:dyDescent="0.35">
      <c r="A279" s="84" t="s">
        <v>43</v>
      </c>
      <c r="B279" s="85">
        <v>10000</v>
      </c>
      <c r="C279" s="85">
        <v>4000</v>
      </c>
      <c r="D279" s="85">
        <v>2568</v>
      </c>
      <c r="E279" s="85">
        <v>0</v>
      </c>
    </row>
    <row r="280" spans="1:5" ht="17.25" thickBot="1" x14ac:dyDescent="0.35">
      <c r="A280" s="93" t="s">
        <v>26</v>
      </c>
      <c r="B280" s="87">
        <f>B270+B275</f>
        <v>10000</v>
      </c>
      <c r="C280" s="87">
        <f>C270+C275</f>
        <v>4000</v>
      </c>
      <c r="D280" s="87">
        <f>D270+D275</f>
        <v>2568</v>
      </c>
      <c r="E280" s="87">
        <f>E270+E275</f>
        <v>0</v>
      </c>
    </row>
    <row r="281" spans="1:5" ht="76.5" customHeight="1" thickBot="1" x14ac:dyDescent="0.35">
      <c r="A281" s="73" t="s">
        <v>75</v>
      </c>
      <c r="B281" s="96" t="s">
        <v>839</v>
      </c>
      <c r="C281" s="97" t="s">
        <v>103</v>
      </c>
      <c r="D281" s="1439"/>
      <c r="E281" s="1440"/>
    </row>
    <row r="282" spans="1:5" ht="17.25" thickBot="1" x14ac:dyDescent="0.35">
      <c r="A282" s="76"/>
      <c r="B282" s="1413"/>
      <c r="C282" s="1430"/>
      <c r="D282" s="1415"/>
      <c r="E282" s="1416"/>
    </row>
    <row r="283" spans="1:5" ht="27" customHeight="1" thickBot="1" x14ac:dyDescent="0.35">
      <c r="A283" s="77" t="s">
        <v>9</v>
      </c>
      <c r="B283" s="1431" t="s">
        <v>839</v>
      </c>
      <c r="C283" s="1432"/>
      <c r="D283" s="1432"/>
      <c r="E283" s="1433"/>
    </row>
    <row r="284" spans="1:5" ht="17.25" thickBot="1" x14ac:dyDescent="0.35">
      <c r="A284" s="77" t="s">
        <v>13</v>
      </c>
      <c r="B284" s="1420" t="s">
        <v>97</v>
      </c>
      <c r="C284" s="1421"/>
      <c r="D284" s="1421"/>
      <c r="E284" s="1422"/>
    </row>
    <row r="285" spans="1:5" x14ac:dyDescent="0.3">
      <c r="A285" s="1425"/>
      <c r="B285" s="4">
        <v>2019</v>
      </c>
      <c r="C285" s="4">
        <v>2020</v>
      </c>
      <c r="D285" s="4">
        <v>2021</v>
      </c>
      <c r="E285" s="4">
        <v>2022</v>
      </c>
    </row>
    <row r="286" spans="1:5" ht="17.25" thickBot="1" x14ac:dyDescent="0.35">
      <c r="A286" s="1426"/>
      <c r="B286" s="52" t="s">
        <v>5</v>
      </c>
      <c r="C286" s="52" t="s">
        <v>6</v>
      </c>
      <c r="D286" s="52" t="s">
        <v>6</v>
      </c>
      <c r="E286" s="52" t="s">
        <v>6</v>
      </c>
    </row>
    <row r="287" spans="1:5" ht="17.25" thickBot="1" x14ac:dyDescent="0.35">
      <c r="A287" s="77" t="s">
        <v>8</v>
      </c>
      <c r="B287" s="78">
        <v>0</v>
      </c>
      <c r="C287" s="78">
        <v>1</v>
      </c>
      <c r="D287" s="78">
        <v>1</v>
      </c>
      <c r="E287" s="78">
        <v>0</v>
      </c>
    </row>
    <row r="288" spans="1:5" ht="17.25" thickBot="1" x14ac:dyDescent="0.35">
      <c r="A288" s="77" t="s">
        <v>14</v>
      </c>
      <c r="B288" s="85">
        <f>B301</f>
        <v>0</v>
      </c>
      <c r="C288" s="85">
        <f>C301</f>
        <v>9680</v>
      </c>
      <c r="D288" s="85">
        <f>D301</f>
        <v>4840</v>
      </c>
      <c r="E288" s="85">
        <f>E301</f>
        <v>0</v>
      </c>
    </row>
    <row r="289" spans="1:5" ht="17.25" thickBot="1" x14ac:dyDescent="0.35">
      <c r="A289" s="77" t="s">
        <v>20</v>
      </c>
      <c r="B289" s="78" t="e">
        <f>B288/B287</f>
        <v>#DIV/0!</v>
      </c>
      <c r="C289" s="78">
        <f>C288/C287</f>
        <v>9680</v>
      </c>
      <c r="D289" s="78">
        <f>D288/D287</f>
        <v>4840</v>
      </c>
      <c r="E289" s="78" t="e">
        <f>E288/E287</f>
        <v>#DIV/0!</v>
      </c>
    </row>
    <row r="290" spans="1:5" ht="17.25" thickBot="1" x14ac:dyDescent="0.35">
      <c r="A290" s="77" t="s">
        <v>15</v>
      </c>
      <c r="B290" s="80" t="s">
        <v>19</v>
      </c>
      <c r="C290" s="81" t="e">
        <f>C287/B287-1</f>
        <v>#DIV/0!</v>
      </c>
      <c r="D290" s="81">
        <f t="shared" ref="D290:E292" si="9">D287/C287-1</f>
        <v>0</v>
      </c>
      <c r="E290" s="81">
        <f t="shared" si="9"/>
        <v>-1</v>
      </c>
    </row>
    <row r="291" spans="1:5" ht="17.25" thickBot="1" x14ac:dyDescent="0.35">
      <c r="A291" s="77" t="s">
        <v>16</v>
      </c>
      <c r="B291" s="80" t="s">
        <v>19</v>
      </c>
      <c r="C291" s="81" t="e">
        <f>C288/B288-1</f>
        <v>#DIV/0!</v>
      </c>
      <c r="D291" s="81">
        <f t="shared" si="9"/>
        <v>-0.5</v>
      </c>
      <c r="E291" s="81">
        <f t="shared" si="9"/>
        <v>-1</v>
      </c>
    </row>
    <row r="292" spans="1:5" ht="17.25" thickBot="1" x14ac:dyDescent="0.35">
      <c r="A292" s="77" t="s">
        <v>17</v>
      </c>
      <c r="B292" s="80" t="s">
        <v>19</v>
      </c>
      <c r="C292" s="81" t="e">
        <f>C289/B289-1</f>
        <v>#DIV/0!</v>
      </c>
      <c r="D292" s="81">
        <f t="shared" si="9"/>
        <v>-0.5</v>
      </c>
      <c r="E292" s="81" t="e">
        <f t="shared" si="9"/>
        <v>#DIV/0!</v>
      </c>
    </row>
    <row r="293" spans="1:5" ht="17.25" thickBot="1" x14ac:dyDescent="0.35">
      <c r="A293" s="1427" t="s">
        <v>837</v>
      </c>
      <c r="B293" s="1428"/>
      <c r="C293" s="1428"/>
      <c r="D293" s="1428"/>
      <c r="E293" s="1429"/>
    </row>
    <row r="294" spans="1:5" x14ac:dyDescent="0.3">
      <c r="A294" s="1425"/>
      <c r="B294" s="4">
        <v>2019</v>
      </c>
      <c r="C294" s="4">
        <v>2020</v>
      </c>
      <c r="D294" s="4">
        <v>2021</v>
      </c>
      <c r="E294" s="4">
        <v>2022</v>
      </c>
    </row>
    <row r="295" spans="1:5" ht="17.25" thickBot="1" x14ac:dyDescent="0.35">
      <c r="A295" s="1426"/>
      <c r="B295" s="52" t="s">
        <v>5</v>
      </c>
      <c r="C295" s="52" t="s">
        <v>6</v>
      </c>
      <c r="D295" s="52" t="s">
        <v>6</v>
      </c>
      <c r="E295" s="52" t="s">
        <v>6</v>
      </c>
    </row>
    <row r="296" spans="1:5" ht="17.25" thickBot="1" x14ac:dyDescent="0.35">
      <c r="A296" s="82" t="s">
        <v>59</v>
      </c>
      <c r="B296" s="83">
        <f>B297+B298+B299+B300</f>
        <v>0</v>
      </c>
      <c r="C296" s="83">
        <f>C297+C298+C299+C300</f>
        <v>0</v>
      </c>
      <c r="D296" s="83">
        <f>D297+D298+D299+D300</f>
        <v>0</v>
      </c>
      <c r="E296" s="83">
        <f>E297+E298+E299+E300</f>
        <v>0</v>
      </c>
    </row>
    <row r="297" spans="1:5" ht="17.25" thickBot="1" x14ac:dyDescent="0.35">
      <c r="A297" s="84" t="s">
        <v>28</v>
      </c>
      <c r="B297" s="83"/>
      <c r="C297" s="83"/>
      <c r="D297" s="83"/>
      <c r="E297" s="83"/>
    </row>
    <row r="298" spans="1:5" ht="17.25" thickBot="1" x14ac:dyDescent="0.35">
      <c r="A298" s="84" t="s">
        <v>60</v>
      </c>
      <c r="B298" s="83"/>
      <c r="C298" s="83"/>
      <c r="D298" s="83"/>
      <c r="E298" s="83"/>
    </row>
    <row r="299" spans="1:5" ht="17.25" thickBot="1" x14ac:dyDescent="0.35">
      <c r="A299" s="84" t="s">
        <v>42</v>
      </c>
      <c r="B299" s="83"/>
      <c r="C299" s="83"/>
      <c r="D299" s="83"/>
      <c r="E299" s="83"/>
    </row>
    <row r="300" spans="1:5" ht="17.25" thickBot="1" x14ac:dyDescent="0.35">
      <c r="A300" s="84" t="s">
        <v>43</v>
      </c>
      <c r="B300" s="83"/>
      <c r="C300" s="83"/>
      <c r="D300" s="83"/>
      <c r="E300" s="83"/>
    </row>
    <row r="301" spans="1:5" ht="17.25" thickBot="1" x14ac:dyDescent="0.35">
      <c r="A301" s="82" t="s">
        <v>61</v>
      </c>
      <c r="B301" s="85">
        <f>SUM(B302:B305)</f>
        <v>0</v>
      </c>
      <c r="C301" s="85">
        <f>SUM(C302:C305)</f>
        <v>9680</v>
      </c>
      <c r="D301" s="85">
        <f>SUM(D302:D305)</f>
        <v>4840</v>
      </c>
      <c r="E301" s="85">
        <f>SUM(E302:E305)</f>
        <v>0</v>
      </c>
    </row>
    <row r="302" spans="1:5" ht="17.25" thickBot="1" x14ac:dyDescent="0.35">
      <c r="A302" s="84" t="s">
        <v>28</v>
      </c>
      <c r="B302" s="85"/>
      <c r="C302" s="85"/>
      <c r="D302" s="85"/>
      <c r="E302" s="85"/>
    </row>
    <row r="303" spans="1:5" ht="17.25" thickBot="1" x14ac:dyDescent="0.35">
      <c r="A303" s="84" t="s">
        <v>60</v>
      </c>
      <c r="B303" s="87"/>
      <c r="C303" s="83"/>
      <c r="D303" s="83"/>
      <c r="E303" s="83"/>
    </row>
    <row r="304" spans="1:5" ht="17.25" thickBot="1" x14ac:dyDescent="0.35">
      <c r="A304" s="84" t="s">
        <v>42</v>
      </c>
      <c r="B304" s="87"/>
      <c r="C304" s="83"/>
      <c r="D304" s="83"/>
      <c r="E304" s="83"/>
    </row>
    <row r="305" spans="1:5" ht="17.25" thickBot="1" x14ac:dyDescent="0.35">
      <c r="A305" s="84" t="s">
        <v>43</v>
      </c>
      <c r="B305" s="85">
        <v>0</v>
      </c>
      <c r="C305" s="85">
        <v>9680</v>
      </c>
      <c r="D305" s="85">
        <v>4840</v>
      </c>
      <c r="E305" s="85">
        <v>0</v>
      </c>
    </row>
    <row r="306" spans="1:5" ht="17.25" thickBot="1" x14ac:dyDescent="0.35">
      <c r="A306" s="93" t="s">
        <v>26</v>
      </c>
      <c r="B306" s="87">
        <f>B296+B301</f>
        <v>0</v>
      </c>
      <c r="C306" s="87">
        <f>C296+C301</f>
        <v>9680</v>
      </c>
      <c r="D306" s="87">
        <f>D296+D301</f>
        <v>4840</v>
      </c>
      <c r="E306" s="87">
        <f>E296+E301</f>
        <v>0</v>
      </c>
    </row>
    <row r="307" spans="1:5" ht="81.75" customHeight="1" thickBot="1" x14ac:dyDescent="0.35">
      <c r="A307" s="73" t="s">
        <v>75</v>
      </c>
      <c r="B307" s="98" t="s">
        <v>840</v>
      </c>
      <c r="C307" s="75" t="s">
        <v>99</v>
      </c>
      <c r="D307" s="1439"/>
      <c r="E307" s="1440"/>
    </row>
    <row r="308" spans="1:5" ht="17.25" thickBot="1" x14ac:dyDescent="0.35">
      <c r="A308" s="76"/>
      <c r="B308" s="1413"/>
      <c r="C308" s="1430"/>
      <c r="D308" s="1415"/>
      <c r="E308" s="1416"/>
    </row>
    <row r="309" spans="1:5" ht="33" customHeight="1" thickBot="1" x14ac:dyDescent="0.35">
      <c r="A309" s="77" t="s">
        <v>9</v>
      </c>
      <c r="B309" s="1431" t="s">
        <v>840</v>
      </c>
      <c r="C309" s="1432"/>
      <c r="D309" s="1432"/>
      <c r="E309" s="1433"/>
    </row>
    <row r="310" spans="1:5" ht="17.25" thickBot="1" x14ac:dyDescent="0.35">
      <c r="A310" s="77" t="s">
        <v>13</v>
      </c>
      <c r="B310" s="1420" t="s">
        <v>97</v>
      </c>
      <c r="C310" s="1421"/>
      <c r="D310" s="1421"/>
      <c r="E310" s="1422"/>
    </row>
    <row r="311" spans="1:5" x14ac:dyDescent="0.3">
      <c r="A311" s="1425"/>
      <c r="B311" s="4">
        <v>2019</v>
      </c>
      <c r="C311" s="4">
        <v>2020</v>
      </c>
      <c r="D311" s="4">
        <v>2021</v>
      </c>
      <c r="E311" s="4">
        <v>2022</v>
      </c>
    </row>
    <row r="312" spans="1:5" ht="17.25" thickBot="1" x14ac:dyDescent="0.35">
      <c r="A312" s="1426"/>
      <c r="B312" s="52" t="s">
        <v>5</v>
      </c>
      <c r="C312" s="52" t="s">
        <v>6</v>
      </c>
      <c r="D312" s="52" t="s">
        <v>6</v>
      </c>
      <c r="E312" s="52" t="s">
        <v>6</v>
      </c>
    </row>
    <row r="313" spans="1:5" ht="17.25" thickBot="1" x14ac:dyDescent="0.35">
      <c r="A313" s="77" t="s">
        <v>8</v>
      </c>
      <c r="B313" s="78">
        <v>0</v>
      </c>
      <c r="C313" s="78">
        <v>1</v>
      </c>
      <c r="D313" s="78">
        <v>1</v>
      </c>
      <c r="E313" s="78">
        <v>1</v>
      </c>
    </row>
    <row r="314" spans="1:5" ht="17.25" thickBot="1" x14ac:dyDescent="0.35">
      <c r="A314" s="77" t="s">
        <v>14</v>
      </c>
      <c r="B314" s="85">
        <f>B327</f>
        <v>0</v>
      </c>
      <c r="C314" s="85">
        <f>C327</f>
        <v>1000</v>
      </c>
      <c r="D314" s="85">
        <f>D327</f>
        <v>20000</v>
      </c>
      <c r="E314" s="85">
        <f>E327</f>
        <v>20000</v>
      </c>
    </row>
    <row r="315" spans="1:5" ht="17.25" thickBot="1" x14ac:dyDescent="0.35">
      <c r="A315" s="77" t="s">
        <v>20</v>
      </c>
      <c r="B315" s="78" t="e">
        <f>B314/B313</f>
        <v>#DIV/0!</v>
      </c>
      <c r="C315" s="78">
        <f>C314/C313</f>
        <v>1000</v>
      </c>
      <c r="D315" s="78">
        <f>D314/D313</f>
        <v>20000</v>
      </c>
      <c r="E315" s="78">
        <f>E314/E313</f>
        <v>20000</v>
      </c>
    </row>
    <row r="316" spans="1:5" ht="17.25" thickBot="1" x14ac:dyDescent="0.35">
      <c r="A316" s="77" t="s">
        <v>15</v>
      </c>
      <c r="B316" s="80" t="s">
        <v>19</v>
      </c>
      <c r="C316" s="81" t="e">
        <f>C313/B313-1</f>
        <v>#DIV/0!</v>
      </c>
      <c r="D316" s="81">
        <f t="shared" ref="D316:E318" si="10">D313/C313-1</f>
        <v>0</v>
      </c>
      <c r="E316" s="81">
        <f t="shared" si="10"/>
        <v>0</v>
      </c>
    </row>
    <row r="317" spans="1:5" ht="17.25" thickBot="1" x14ac:dyDescent="0.35">
      <c r="A317" s="77" t="s">
        <v>16</v>
      </c>
      <c r="B317" s="80" t="s">
        <v>19</v>
      </c>
      <c r="C317" s="81" t="e">
        <f>C314/B314-1</f>
        <v>#DIV/0!</v>
      </c>
      <c r="D317" s="81">
        <f t="shared" si="10"/>
        <v>19</v>
      </c>
      <c r="E317" s="81">
        <f t="shared" si="10"/>
        <v>0</v>
      </c>
    </row>
    <row r="318" spans="1:5" ht="17.25" thickBot="1" x14ac:dyDescent="0.35">
      <c r="A318" s="77" t="s">
        <v>17</v>
      </c>
      <c r="B318" s="80" t="s">
        <v>19</v>
      </c>
      <c r="C318" s="81" t="e">
        <f>C315/B315-1</f>
        <v>#DIV/0!</v>
      </c>
      <c r="D318" s="81">
        <f t="shared" si="10"/>
        <v>19</v>
      </c>
      <c r="E318" s="81">
        <f t="shared" si="10"/>
        <v>0</v>
      </c>
    </row>
    <row r="319" spans="1:5" ht="17.25" thickBot="1" x14ac:dyDescent="0.35">
      <c r="A319" s="1427" t="s">
        <v>837</v>
      </c>
      <c r="B319" s="1428"/>
      <c r="C319" s="1428"/>
      <c r="D319" s="1428"/>
      <c r="E319" s="1429"/>
    </row>
    <row r="320" spans="1:5" x14ac:dyDescent="0.3">
      <c r="A320" s="1425"/>
      <c r="B320" s="4">
        <v>2019</v>
      </c>
      <c r="C320" s="4">
        <v>2020</v>
      </c>
      <c r="D320" s="4">
        <v>2021</v>
      </c>
      <c r="E320" s="4">
        <v>2022</v>
      </c>
    </row>
    <row r="321" spans="1:5" ht="17.25" thickBot="1" x14ac:dyDescent="0.35">
      <c r="A321" s="1426"/>
      <c r="B321" s="52" t="s">
        <v>5</v>
      </c>
      <c r="C321" s="52" t="s">
        <v>6</v>
      </c>
      <c r="D321" s="52" t="s">
        <v>6</v>
      </c>
      <c r="E321" s="52" t="s">
        <v>6</v>
      </c>
    </row>
    <row r="322" spans="1:5" ht="17.25" thickBot="1" x14ac:dyDescent="0.35">
      <c r="A322" s="82" t="s">
        <v>59</v>
      </c>
      <c r="B322" s="83">
        <f>B323+B324+B325+B326</f>
        <v>0</v>
      </c>
      <c r="C322" s="83">
        <f>C323+C324+C325+C326</f>
        <v>0</v>
      </c>
      <c r="D322" s="83">
        <f>D323+D324+D325+D326</f>
        <v>0</v>
      </c>
      <c r="E322" s="83">
        <f>E323+E324+E325+E326</f>
        <v>0</v>
      </c>
    </row>
    <row r="323" spans="1:5" ht="17.25" thickBot="1" x14ac:dyDescent="0.35">
      <c r="A323" s="84" t="s">
        <v>28</v>
      </c>
      <c r="B323" s="83"/>
      <c r="C323" s="83"/>
      <c r="D323" s="83"/>
      <c r="E323" s="83"/>
    </row>
    <row r="324" spans="1:5" ht="17.25" thickBot="1" x14ac:dyDescent="0.35">
      <c r="A324" s="84" t="s">
        <v>60</v>
      </c>
      <c r="B324" s="83"/>
      <c r="C324" s="83"/>
      <c r="D324" s="83"/>
      <c r="E324" s="83"/>
    </row>
    <row r="325" spans="1:5" ht="17.25" thickBot="1" x14ac:dyDescent="0.35">
      <c r="A325" s="84" t="s">
        <v>42</v>
      </c>
      <c r="B325" s="83"/>
      <c r="C325" s="83"/>
      <c r="D325" s="83"/>
      <c r="E325" s="83"/>
    </row>
    <row r="326" spans="1:5" ht="17.25" thickBot="1" x14ac:dyDescent="0.35">
      <c r="A326" s="84" t="s">
        <v>43</v>
      </c>
      <c r="B326" s="83"/>
      <c r="C326" s="83"/>
      <c r="D326" s="83"/>
      <c r="E326" s="83"/>
    </row>
    <row r="327" spans="1:5" ht="17.25" thickBot="1" x14ac:dyDescent="0.35">
      <c r="A327" s="82" t="s">
        <v>61</v>
      </c>
      <c r="B327" s="85">
        <f>SUM(B328:B331)</f>
        <v>0</v>
      </c>
      <c r="C327" s="85">
        <f>SUM(C328:C331)</f>
        <v>1000</v>
      </c>
      <c r="D327" s="85">
        <f>SUM(D328:D331)</f>
        <v>20000</v>
      </c>
      <c r="E327" s="85">
        <f>SUM(E328:E331)</f>
        <v>20000</v>
      </c>
    </row>
    <row r="328" spans="1:5" ht="17.25" thickBot="1" x14ac:dyDescent="0.35">
      <c r="A328" s="84" t="s">
        <v>28</v>
      </c>
      <c r="B328" s="85"/>
      <c r="C328" s="85"/>
      <c r="D328" s="85"/>
      <c r="E328" s="85"/>
    </row>
    <row r="329" spans="1:5" ht="17.25" thickBot="1" x14ac:dyDescent="0.35">
      <c r="A329" s="84" t="s">
        <v>60</v>
      </c>
      <c r="B329" s="87"/>
      <c r="C329" s="83"/>
      <c r="D329" s="83"/>
      <c r="E329" s="83"/>
    </row>
    <row r="330" spans="1:5" ht="17.25" thickBot="1" x14ac:dyDescent="0.35">
      <c r="A330" s="84" t="s">
        <v>42</v>
      </c>
      <c r="B330" s="87"/>
      <c r="C330" s="83"/>
      <c r="D330" s="83"/>
      <c r="E330" s="83"/>
    </row>
    <row r="331" spans="1:5" ht="17.25" thickBot="1" x14ac:dyDescent="0.35">
      <c r="A331" s="84" t="s">
        <v>43</v>
      </c>
      <c r="B331" s="85">
        <v>0</v>
      </c>
      <c r="C331" s="85">
        <v>1000</v>
      </c>
      <c r="D331" s="85">
        <v>20000</v>
      </c>
      <c r="E331" s="85">
        <v>20000</v>
      </c>
    </row>
    <row r="332" spans="1:5" ht="17.25" thickBot="1" x14ac:dyDescent="0.35">
      <c r="A332" s="93" t="s">
        <v>26</v>
      </c>
      <c r="B332" s="87">
        <f>B322+B327</f>
        <v>0</v>
      </c>
      <c r="C332" s="87">
        <f>C322+C327</f>
        <v>1000</v>
      </c>
      <c r="D332" s="87">
        <f>D322+D327</f>
        <v>20000</v>
      </c>
      <c r="E332" s="87">
        <f>E322+E327</f>
        <v>20000</v>
      </c>
    </row>
    <row r="333" spans="1:5" ht="103.5" customHeight="1" thickBot="1" x14ac:dyDescent="0.35">
      <c r="A333" s="73" t="s">
        <v>75</v>
      </c>
      <c r="B333" s="99" t="s">
        <v>841</v>
      </c>
      <c r="C333" s="75" t="s">
        <v>103</v>
      </c>
      <c r="D333" s="1439"/>
      <c r="E333" s="1440"/>
    </row>
    <row r="334" spans="1:5" ht="17.25" thickBot="1" x14ac:dyDescent="0.35">
      <c r="A334" s="76"/>
      <c r="B334" s="1413"/>
      <c r="C334" s="1430"/>
      <c r="D334" s="1415"/>
      <c r="E334" s="1416"/>
    </row>
    <row r="335" spans="1:5" ht="17.25" thickBot="1" x14ac:dyDescent="0.35">
      <c r="A335" s="77" t="s">
        <v>9</v>
      </c>
      <c r="B335" s="1431" t="s">
        <v>841</v>
      </c>
      <c r="C335" s="1432"/>
      <c r="D335" s="1432"/>
      <c r="E335" s="1433"/>
    </row>
    <row r="336" spans="1:5" ht="17.25" thickBot="1" x14ac:dyDescent="0.35">
      <c r="A336" s="77" t="s">
        <v>13</v>
      </c>
      <c r="B336" s="1420" t="s">
        <v>97</v>
      </c>
      <c r="C336" s="1421"/>
      <c r="D336" s="1421"/>
      <c r="E336" s="1422"/>
    </row>
    <row r="337" spans="1:5" x14ac:dyDescent="0.3">
      <c r="A337" s="1425"/>
      <c r="B337" s="4">
        <v>2019</v>
      </c>
      <c r="C337" s="4">
        <v>2020</v>
      </c>
      <c r="D337" s="4">
        <v>2021</v>
      </c>
      <c r="E337" s="4">
        <v>2022</v>
      </c>
    </row>
    <row r="338" spans="1:5" ht="17.25" thickBot="1" x14ac:dyDescent="0.35">
      <c r="A338" s="1426"/>
      <c r="B338" s="52" t="s">
        <v>5</v>
      </c>
      <c r="C338" s="52" t="s">
        <v>6</v>
      </c>
      <c r="D338" s="52" t="s">
        <v>6</v>
      </c>
      <c r="E338" s="52" t="s">
        <v>6</v>
      </c>
    </row>
    <row r="339" spans="1:5" ht="17.25" thickBot="1" x14ac:dyDescent="0.35">
      <c r="A339" s="77" t="s">
        <v>8</v>
      </c>
      <c r="B339" s="78">
        <v>1</v>
      </c>
      <c r="C339" s="78">
        <v>1</v>
      </c>
      <c r="D339" s="78">
        <v>1</v>
      </c>
      <c r="E339" s="78">
        <v>0</v>
      </c>
    </row>
    <row r="340" spans="1:5" ht="17.25" thickBot="1" x14ac:dyDescent="0.35">
      <c r="A340" s="77" t="s">
        <v>14</v>
      </c>
      <c r="B340" s="85">
        <f>B353</f>
        <v>0</v>
      </c>
      <c r="C340" s="85">
        <f>C353</f>
        <v>600</v>
      </c>
      <c r="D340" s="85">
        <f>D353</f>
        <v>737.8</v>
      </c>
      <c r="E340" s="85">
        <f>E353</f>
        <v>0</v>
      </c>
    </row>
    <row r="341" spans="1:5" ht="17.25" thickBot="1" x14ac:dyDescent="0.35">
      <c r="A341" s="77" t="s">
        <v>20</v>
      </c>
      <c r="B341" s="78">
        <f>B340/B339</f>
        <v>0</v>
      </c>
      <c r="C341" s="78">
        <f>C340/C339</f>
        <v>600</v>
      </c>
      <c r="D341" s="78">
        <f>D340/D339</f>
        <v>737.8</v>
      </c>
      <c r="E341" s="78" t="e">
        <f>E340/E339</f>
        <v>#DIV/0!</v>
      </c>
    </row>
    <row r="342" spans="1:5" ht="17.25" thickBot="1" x14ac:dyDescent="0.35">
      <c r="A342" s="77" t="s">
        <v>15</v>
      </c>
      <c r="B342" s="80" t="s">
        <v>19</v>
      </c>
      <c r="C342" s="81">
        <f>C339/B339-1</f>
        <v>0</v>
      </c>
      <c r="D342" s="81">
        <f t="shared" ref="D342:E344" si="11">D339/C339-1</f>
        <v>0</v>
      </c>
      <c r="E342" s="81">
        <f t="shared" si="11"/>
        <v>-1</v>
      </c>
    </row>
    <row r="343" spans="1:5" ht="17.25" thickBot="1" x14ac:dyDescent="0.35">
      <c r="A343" s="77" t="s">
        <v>16</v>
      </c>
      <c r="B343" s="80" t="s">
        <v>19</v>
      </c>
      <c r="C343" s="81" t="e">
        <f>C340/B340-1</f>
        <v>#DIV/0!</v>
      </c>
      <c r="D343" s="81">
        <f t="shared" si="11"/>
        <v>0.22966666666666669</v>
      </c>
      <c r="E343" s="81">
        <f t="shared" si="11"/>
        <v>-1</v>
      </c>
    </row>
    <row r="344" spans="1:5" ht="17.25" thickBot="1" x14ac:dyDescent="0.35">
      <c r="A344" s="77" t="s">
        <v>17</v>
      </c>
      <c r="B344" s="80" t="s">
        <v>19</v>
      </c>
      <c r="C344" s="81" t="e">
        <f>C341/B341-1</f>
        <v>#DIV/0!</v>
      </c>
      <c r="D344" s="81">
        <f t="shared" si="11"/>
        <v>0.22966666666666669</v>
      </c>
      <c r="E344" s="81" t="e">
        <f t="shared" si="11"/>
        <v>#DIV/0!</v>
      </c>
    </row>
    <row r="345" spans="1:5" ht="17.25" thickBot="1" x14ac:dyDescent="0.35">
      <c r="A345" s="1427" t="s">
        <v>837</v>
      </c>
      <c r="B345" s="1428"/>
      <c r="C345" s="1428"/>
      <c r="D345" s="1428"/>
      <c r="E345" s="1429"/>
    </row>
    <row r="346" spans="1:5" x14ac:dyDescent="0.3">
      <c r="A346" s="1425"/>
      <c r="B346" s="4">
        <v>2019</v>
      </c>
      <c r="C346" s="4">
        <v>2020</v>
      </c>
      <c r="D346" s="4">
        <v>2021</v>
      </c>
      <c r="E346" s="4">
        <v>2022</v>
      </c>
    </row>
    <row r="347" spans="1:5" ht="17.25" thickBot="1" x14ac:dyDescent="0.35">
      <c r="A347" s="1426"/>
      <c r="B347" s="52" t="s">
        <v>5</v>
      </c>
      <c r="C347" s="52" t="s">
        <v>6</v>
      </c>
      <c r="D347" s="52" t="s">
        <v>6</v>
      </c>
      <c r="E347" s="52" t="s">
        <v>6</v>
      </c>
    </row>
    <row r="348" spans="1:5" ht="17.25" thickBot="1" x14ac:dyDescent="0.35">
      <c r="A348" s="82" t="s">
        <v>59</v>
      </c>
      <c r="B348" s="83">
        <f>B349+B350+B351+B352</f>
        <v>0</v>
      </c>
      <c r="C348" s="83">
        <f>C349+C350+C351+C352</f>
        <v>0</v>
      </c>
      <c r="D348" s="83">
        <f>D349+D350+D351+D352</f>
        <v>0</v>
      </c>
      <c r="E348" s="83">
        <f>E349+E350+E351+E352</f>
        <v>0</v>
      </c>
    </row>
    <row r="349" spans="1:5" ht="17.25" thickBot="1" x14ac:dyDescent="0.35">
      <c r="A349" s="84" t="s">
        <v>28</v>
      </c>
      <c r="B349" s="83"/>
      <c r="C349" s="83"/>
      <c r="D349" s="83"/>
      <c r="E349" s="83"/>
    </row>
    <row r="350" spans="1:5" ht="17.25" thickBot="1" x14ac:dyDescent="0.35">
      <c r="A350" s="84" t="s">
        <v>60</v>
      </c>
      <c r="B350" s="83"/>
      <c r="C350" s="83"/>
      <c r="D350" s="83"/>
      <c r="E350" s="83"/>
    </row>
    <row r="351" spans="1:5" ht="17.25" thickBot="1" x14ac:dyDescent="0.35">
      <c r="A351" s="84" t="s">
        <v>42</v>
      </c>
      <c r="B351" s="83"/>
      <c r="C351" s="83"/>
      <c r="D351" s="83"/>
      <c r="E351" s="83"/>
    </row>
    <row r="352" spans="1:5" ht="17.25" thickBot="1" x14ac:dyDescent="0.35">
      <c r="A352" s="84" t="s">
        <v>43</v>
      </c>
      <c r="B352" s="83"/>
      <c r="C352" s="83"/>
      <c r="D352" s="83"/>
      <c r="E352" s="83"/>
    </row>
    <row r="353" spans="1:5" ht="17.25" thickBot="1" x14ac:dyDescent="0.35">
      <c r="A353" s="82" t="s">
        <v>61</v>
      </c>
      <c r="B353" s="85">
        <f>SUM(B354:B357)</f>
        <v>0</v>
      </c>
      <c r="C353" s="85">
        <f>SUM(C354:C357)</f>
        <v>600</v>
      </c>
      <c r="D353" s="85">
        <f>SUM(D354:D357)</f>
        <v>737.8</v>
      </c>
      <c r="E353" s="85">
        <f>SUM(E354:E357)</f>
        <v>0</v>
      </c>
    </row>
    <row r="354" spans="1:5" ht="17.25" thickBot="1" x14ac:dyDescent="0.35">
      <c r="A354" s="84" t="s">
        <v>28</v>
      </c>
      <c r="B354" s="85"/>
      <c r="C354" s="85"/>
      <c r="D354" s="85"/>
      <c r="E354" s="85"/>
    </row>
    <row r="355" spans="1:5" ht="17.25" thickBot="1" x14ac:dyDescent="0.35">
      <c r="A355" s="84" t="s">
        <v>60</v>
      </c>
      <c r="B355" s="87"/>
      <c r="C355" s="83"/>
      <c r="D355" s="83"/>
      <c r="E355" s="83"/>
    </row>
    <row r="356" spans="1:5" ht="17.25" thickBot="1" x14ac:dyDescent="0.35">
      <c r="A356" s="84" t="s">
        <v>42</v>
      </c>
      <c r="B356" s="87"/>
      <c r="C356" s="83"/>
      <c r="D356" s="83"/>
      <c r="E356" s="83"/>
    </row>
    <row r="357" spans="1:5" ht="17.25" thickBot="1" x14ac:dyDescent="0.35">
      <c r="A357" s="84" t="s">
        <v>43</v>
      </c>
      <c r="B357" s="85">
        <v>0</v>
      </c>
      <c r="C357" s="85">
        <v>600</v>
      </c>
      <c r="D357" s="85">
        <v>737.8</v>
      </c>
      <c r="E357" s="85">
        <v>0</v>
      </c>
    </row>
    <row r="358" spans="1:5" ht="17.25" thickBot="1" x14ac:dyDescent="0.35">
      <c r="A358" s="93" t="s">
        <v>26</v>
      </c>
      <c r="B358" s="87">
        <f>B348+B353</f>
        <v>0</v>
      </c>
      <c r="C358" s="87">
        <f>C348+C353</f>
        <v>600</v>
      </c>
      <c r="D358" s="87">
        <f>D348+D353</f>
        <v>737.8</v>
      </c>
      <c r="E358" s="87">
        <f>E348+E353</f>
        <v>0</v>
      </c>
    </row>
    <row r="359" spans="1:5" ht="149.25" thickBot="1" x14ac:dyDescent="0.35">
      <c r="A359" s="100" t="s">
        <v>75</v>
      </c>
      <c r="B359" s="101" t="s">
        <v>142</v>
      </c>
      <c r="C359" s="102" t="s">
        <v>143</v>
      </c>
      <c r="D359" s="1444"/>
      <c r="E359" s="1418"/>
    </row>
    <row r="360" spans="1:5" ht="17.25" thickBot="1" x14ac:dyDescent="0.35">
      <c r="A360" s="103"/>
      <c r="B360" s="1417"/>
      <c r="C360" s="1459"/>
      <c r="D360" s="1444"/>
      <c r="E360" s="1418"/>
    </row>
    <row r="361" spans="1:5" ht="17.25" thickBot="1" x14ac:dyDescent="0.35">
      <c r="A361" s="31" t="s">
        <v>9</v>
      </c>
      <c r="B361" s="1460" t="s">
        <v>144</v>
      </c>
      <c r="C361" s="1461"/>
      <c r="D361" s="1461"/>
      <c r="E361" s="1462"/>
    </row>
    <row r="362" spans="1:5" ht="17.25" thickBot="1" x14ac:dyDescent="0.35">
      <c r="A362" s="31" t="s">
        <v>13</v>
      </c>
      <c r="B362" s="1463" t="s">
        <v>127</v>
      </c>
      <c r="C362" s="1464"/>
      <c r="D362" s="1464"/>
      <c r="E362" s="1465"/>
    </row>
    <row r="363" spans="1:5" x14ac:dyDescent="0.3">
      <c r="A363" s="1451"/>
      <c r="B363" s="4">
        <v>2019</v>
      </c>
      <c r="C363" s="4">
        <v>2020</v>
      </c>
      <c r="D363" s="4">
        <v>2021</v>
      </c>
      <c r="E363" s="4">
        <v>2022</v>
      </c>
    </row>
    <row r="364" spans="1:5" ht="17.25" thickBot="1" x14ac:dyDescent="0.35">
      <c r="A364" s="1452"/>
      <c r="B364" s="32" t="s">
        <v>5</v>
      </c>
      <c r="C364" s="32" t="s">
        <v>6</v>
      </c>
      <c r="D364" s="32" t="s">
        <v>6</v>
      </c>
      <c r="E364" s="32" t="s">
        <v>6</v>
      </c>
    </row>
    <row r="365" spans="1:5" ht="17.25" thickBot="1" x14ac:dyDescent="0.35">
      <c r="A365" s="31" t="s">
        <v>8</v>
      </c>
      <c r="B365" s="33">
        <v>6.5</v>
      </c>
      <c r="C365" s="33">
        <v>16.5</v>
      </c>
      <c r="D365" s="33">
        <v>16.5</v>
      </c>
      <c r="E365" s="33">
        <v>17</v>
      </c>
    </row>
    <row r="366" spans="1:5" ht="17.25" thickBot="1" x14ac:dyDescent="0.35">
      <c r="A366" s="31" t="s">
        <v>14</v>
      </c>
      <c r="B366" s="34">
        <f>B379</f>
        <v>597300</v>
      </c>
      <c r="C366" s="34">
        <f>C379</f>
        <v>543758</v>
      </c>
      <c r="D366" s="34">
        <f>D379</f>
        <v>537310.5</v>
      </c>
      <c r="E366" s="34">
        <f>E379</f>
        <v>631250</v>
      </c>
    </row>
    <row r="367" spans="1:5" ht="17.25" thickBot="1" x14ac:dyDescent="0.35">
      <c r="A367" s="31" t="s">
        <v>20</v>
      </c>
      <c r="B367" s="34">
        <f>B366/B365</f>
        <v>91892.307692307688</v>
      </c>
      <c r="C367" s="34">
        <f>C366/C365</f>
        <v>32955.030303030304</v>
      </c>
      <c r="D367" s="34">
        <f>D366/D365</f>
        <v>32564.272727272728</v>
      </c>
      <c r="E367" s="34">
        <f>E366/E365</f>
        <v>37132.352941176468</v>
      </c>
    </row>
    <row r="368" spans="1:5" ht="17.25" thickBot="1" x14ac:dyDescent="0.35">
      <c r="A368" s="31" t="s">
        <v>15</v>
      </c>
      <c r="B368" s="35" t="s">
        <v>19</v>
      </c>
      <c r="C368" s="36">
        <f>C365/B365-1</f>
        <v>1.5384615384615383</v>
      </c>
      <c r="D368" s="36">
        <f t="shared" ref="D368:E370" si="12">D365/C365-1</f>
        <v>0</v>
      </c>
      <c r="E368" s="36">
        <f t="shared" si="12"/>
        <v>3.0303030303030276E-2</v>
      </c>
    </row>
    <row r="369" spans="1:5" ht="17.25" thickBot="1" x14ac:dyDescent="0.35">
      <c r="A369" s="31" t="s">
        <v>16</v>
      </c>
      <c r="B369" s="35" t="s">
        <v>19</v>
      </c>
      <c r="C369" s="36">
        <f>C366/B366-1</f>
        <v>-8.9640046877615953E-2</v>
      </c>
      <c r="D369" s="36">
        <f t="shared" si="12"/>
        <v>-1.1857296812184837E-2</v>
      </c>
      <c r="E369" s="36">
        <f t="shared" si="12"/>
        <v>0.17483280151793057</v>
      </c>
    </row>
    <row r="370" spans="1:5" ht="17.25" thickBot="1" x14ac:dyDescent="0.35">
      <c r="A370" s="31" t="s">
        <v>17</v>
      </c>
      <c r="B370" s="35" t="s">
        <v>19</v>
      </c>
      <c r="C370" s="36">
        <f>C367/B367-1</f>
        <v>-0.64137335180027288</v>
      </c>
      <c r="D370" s="36">
        <f t="shared" si="12"/>
        <v>-1.1857296812184837E-2</v>
      </c>
      <c r="E370" s="36">
        <f t="shared" si="12"/>
        <v>0.14027889559093243</v>
      </c>
    </row>
    <row r="371" spans="1:5" ht="17.25" thickBot="1" x14ac:dyDescent="0.35">
      <c r="A371" s="1453" t="s">
        <v>837</v>
      </c>
      <c r="B371" s="1454"/>
      <c r="C371" s="1454"/>
      <c r="D371" s="1454"/>
      <c r="E371" s="1455"/>
    </row>
    <row r="372" spans="1:5" x14ac:dyDescent="0.3">
      <c r="A372" s="1451"/>
      <c r="B372" s="4">
        <v>2019</v>
      </c>
      <c r="C372" s="4">
        <v>2020</v>
      </c>
      <c r="D372" s="4">
        <v>2021</v>
      </c>
      <c r="E372" s="4">
        <v>2022</v>
      </c>
    </row>
    <row r="373" spans="1:5" ht="17.25" thickBot="1" x14ac:dyDescent="0.35">
      <c r="A373" s="1452"/>
      <c r="B373" s="32" t="s">
        <v>5</v>
      </c>
      <c r="C373" s="32" t="s">
        <v>6</v>
      </c>
      <c r="D373" s="32" t="s">
        <v>6</v>
      </c>
      <c r="E373" s="32" t="s">
        <v>6</v>
      </c>
    </row>
    <row r="374" spans="1:5" ht="17.25" thickBot="1" x14ac:dyDescent="0.35">
      <c r="A374" s="104" t="s">
        <v>59</v>
      </c>
      <c r="B374" s="105">
        <f>B375+B376+B377+B378</f>
        <v>0</v>
      </c>
      <c r="C374" s="105">
        <f>C375+C376+C377+C378</f>
        <v>0</v>
      </c>
      <c r="D374" s="105">
        <f>D375+D376+D377+D378</f>
        <v>0</v>
      </c>
      <c r="E374" s="105">
        <f>E375+E376+E377+E378</f>
        <v>0</v>
      </c>
    </row>
    <row r="375" spans="1:5" ht="17.25" thickBot="1" x14ac:dyDescent="0.35">
      <c r="A375" s="106" t="s">
        <v>28</v>
      </c>
      <c r="B375" s="105"/>
      <c r="C375" s="105"/>
      <c r="D375" s="105"/>
      <c r="E375" s="105"/>
    </row>
    <row r="376" spans="1:5" ht="17.25" thickBot="1" x14ac:dyDescent="0.35">
      <c r="A376" s="106" t="s">
        <v>60</v>
      </c>
      <c r="B376" s="105"/>
      <c r="C376" s="105"/>
      <c r="D376" s="105"/>
      <c r="E376" s="105"/>
    </row>
    <row r="377" spans="1:5" ht="17.25" thickBot="1" x14ac:dyDescent="0.35">
      <c r="A377" s="106" t="s">
        <v>42</v>
      </c>
      <c r="B377" s="105"/>
      <c r="C377" s="105"/>
      <c r="D377" s="105"/>
      <c r="E377" s="105"/>
    </row>
    <row r="378" spans="1:5" ht="17.25" thickBot="1" x14ac:dyDescent="0.35">
      <c r="A378" s="106" t="s">
        <v>43</v>
      </c>
      <c r="B378" s="105"/>
      <c r="C378" s="105"/>
      <c r="D378" s="105"/>
      <c r="E378" s="105"/>
    </row>
    <row r="379" spans="1:5" ht="17.25" thickBot="1" x14ac:dyDescent="0.35">
      <c r="A379" s="104" t="s">
        <v>61</v>
      </c>
      <c r="B379" s="107">
        <f>B380+B381+B382+B383</f>
        <v>597300</v>
      </c>
      <c r="C379" s="107">
        <f>C380+C381+C382+C383</f>
        <v>543758</v>
      </c>
      <c r="D379" s="107">
        <f>D380+D381+D382+D383</f>
        <v>537310.5</v>
      </c>
      <c r="E379" s="107">
        <f>E380+E381+E382+E383</f>
        <v>631250</v>
      </c>
    </row>
    <row r="380" spans="1:5" ht="17.25" thickBot="1" x14ac:dyDescent="0.35">
      <c r="A380" s="106" t="s">
        <v>28</v>
      </c>
      <c r="B380" s="34"/>
      <c r="C380" s="34"/>
      <c r="D380" s="34"/>
      <c r="E380" s="34"/>
    </row>
    <row r="381" spans="1:5" ht="17.25" thickBot="1" x14ac:dyDescent="0.35">
      <c r="A381" s="106" t="s">
        <v>60</v>
      </c>
      <c r="B381" s="34">
        <v>597300</v>
      </c>
      <c r="C381" s="34">
        <v>543758</v>
      </c>
      <c r="D381" s="34">
        <v>537310.5</v>
      </c>
      <c r="E381" s="34">
        <v>631250</v>
      </c>
    </row>
    <row r="382" spans="1:5" ht="17.25" thickBot="1" x14ac:dyDescent="0.35">
      <c r="A382" s="106" t="s">
        <v>42</v>
      </c>
      <c r="B382" s="107"/>
      <c r="C382" s="105"/>
      <c r="D382" s="105"/>
      <c r="E382" s="105"/>
    </row>
    <row r="383" spans="1:5" ht="17.25" thickBot="1" x14ac:dyDescent="0.35">
      <c r="A383" s="106" t="s">
        <v>43</v>
      </c>
      <c r="B383" s="107"/>
      <c r="C383" s="105"/>
      <c r="D383" s="105"/>
      <c r="E383" s="105"/>
    </row>
    <row r="384" spans="1:5" ht="17.25" thickBot="1" x14ac:dyDescent="0.35">
      <c r="A384" s="108" t="s">
        <v>26</v>
      </c>
      <c r="B384" s="107">
        <f>B374+B379</f>
        <v>597300</v>
      </c>
      <c r="C384" s="107">
        <f>C374+C379</f>
        <v>543758</v>
      </c>
      <c r="D384" s="107">
        <f>D374+D379</f>
        <v>537310.5</v>
      </c>
      <c r="E384" s="107">
        <f>E374+E379</f>
        <v>631250</v>
      </c>
    </row>
    <row r="385" spans="1:5" ht="17.25" thickBot="1" x14ac:dyDescent="0.35">
      <c r="A385" s="100" t="s">
        <v>58</v>
      </c>
      <c r="B385" s="1417" t="s">
        <v>87</v>
      </c>
      <c r="C385" s="1444"/>
      <c r="D385" s="1444"/>
      <c r="E385" s="1418"/>
    </row>
    <row r="386" spans="1:5" ht="149.25" thickBot="1" x14ac:dyDescent="0.35">
      <c r="A386" s="100" t="s">
        <v>40</v>
      </c>
      <c r="B386" s="101" t="s">
        <v>142</v>
      </c>
      <c r="C386" s="102" t="s">
        <v>145</v>
      </c>
      <c r="D386" s="1444"/>
      <c r="E386" s="1418"/>
    </row>
    <row r="387" spans="1:5" ht="17.25" thickBot="1" x14ac:dyDescent="0.35">
      <c r="A387" s="31" t="s">
        <v>9</v>
      </c>
      <c r="B387" s="1460" t="s">
        <v>146</v>
      </c>
      <c r="C387" s="1461"/>
      <c r="D387" s="1461"/>
      <c r="E387" s="1462"/>
    </row>
    <row r="388" spans="1:5" ht="17.25" thickBot="1" x14ac:dyDescent="0.35">
      <c r="A388" s="31" t="s">
        <v>13</v>
      </c>
      <c r="B388" s="1463" t="s">
        <v>127</v>
      </c>
      <c r="C388" s="1464"/>
      <c r="D388" s="1464"/>
      <c r="E388" s="1465"/>
    </row>
    <row r="389" spans="1:5" x14ac:dyDescent="0.3">
      <c r="A389" s="1451"/>
      <c r="B389" s="4">
        <v>2019</v>
      </c>
      <c r="C389" s="4">
        <v>2020</v>
      </c>
      <c r="D389" s="4">
        <v>2021</v>
      </c>
      <c r="E389" s="4">
        <v>2022</v>
      </c>
    </row>
    <row r="390" spans="1:5" ht="17.25" thickBot="1" x14ac:dyDescent="0.35">
      <c r="A390" s="1452"/>
      <c r="B390" s="32" t="s">
        <v>5</v>
      </c>
      <c r="C390" s="32" t="s">
        <v>6</v>
      </c>
      <c r="D390" s="32" t="s">
        <v>6</v>
      </c>
      <c r="E390" s="32" t="s">
        <v>6</v>
      </c>
    </row>
    <row r="391" spans="1:5" ht="17.25" thickBot="1" x14ac:dyDescent="0.35">
      <c r="A391" s="31" t="s">
        <v>8</v>
      </c>
      <c r="B391" s="35">
        <v>6.5</v>
      </c>
      <c r="C391" s="35">
        <v>16.25</v>
      </c>
      <c r="D391" s="35">
        <v>16.25</v>
      </c>
      <c r="E391" s="35">
        <v>17</v>
      </c>
    </row>
    <row r="392" spans="1:5" ht="17.25" thickBot="1" x14ac:dyDescent="0.35">
      <c r="A392" s="31" t="s">
        <v>14</v>
      </c>
      <c r="B392" s="34">
        <f>B405</f>
        <v>570000</v>
      </c>
      <c r="C392" s="34">
        <f>C405</f>
        <v>573642</v>
      </c>
      <c r="D392" s="34">
        <f>D405</f>
        <v>616500</v>
      </c>
      <c r="E392" s="34">
        <f>E405</f>
        <v>631250</v>
      </c>
    </row>
    <row r="393" spans="1:5" ht="17.25" thickBot="1" x14ac:dyDescent="0.35">
      <c r="A393" s="31" t="s">
        <v>20</v>
      </c>
      <c r="B393" s="34">
        <f>B392/B391</f>
        <v>87692.307692307688</v>
      </c>
      <c r="C393" s="34">
        <f>C392/C391</f>
        <v>35301.046153846153</v>
      </c>
      <c r="D393" s="34">
        <f>D392/D391</f>
        <v>37938.461538461539</v>
      </c>
      <c r="E393" s="34">
        <f>E392/E391</f>
        <v>37132.352941176468</v>
      </c>
    </row>
    <row r="394" spans="1:5" ht="17.25" thickBot="1" x14ac:dyDescent="0.35">
      <c r="A394" s="31" t="s">
        <v>15</v>
      </c>
      <c r="B394" s="35" t="s">
        <v>19</v>
      </c>
      <c r="C394" s="36">
        <f>C391/B391-1</f>
        <v>1.5</v>
      </c>
      <c r="D394" s="36">
        <f t="shared" ref="D394:E396" si="13">D391/C391-1</f>
        <v>0</v>
      </c>
      <c r="E394" s="36">
        <f t="shared" si="13"/>
        <v>4.6153846153846212E-2</v>
      </c>
    </row>
    <row r="395" spans="1:5" ht="17.25" thickBot="1" x14ac:dyDescent="0.35">
      <c r="A395" s="31" t="s">
        <v>16</v>
      </c>
      <c r="B395" s="35" t="s">
        <v>19</v>
      </c>
      <c r="C395" s="36">
        <f>C392/B392-1</f>
        <v>6.3894736842105004E-3</v>
      </c>
      <c r="D395" s="36">
        <f t="shared" si="13"/>
        <v>7.471210267030659E-2</v>
      </c>
      <c r="E395" s="36">
        <f t="shared" si="13"/>
        <v>2.3925385239253805E-2</v>
      </c>
    </row>
    <row r="396" spans="1:5" ht="17.25" thickBot="1" x14ac:dyDescent="0.35">
      <c r="A396" s="31" t="s">
        <v>17</v>
      </c>
      <c r="B396" s="35" t="s">
        <v>19</v>
      </c>
      <c r="C396" s="36">
        <f>C393/B393-1</f>
        <v>-0.5974442105263158</v>
      </c>
      <c r="D396" s="36">
        <f t="shared" si="13"/>
        <v>7.471210267030659E-2</v>
      </c>
      <c r="E396" s="36">
        <f t="shared" si="13"/>
        <v>-2.1247793521301572E-2</v>
      </c>
    </row>
    <row r="397" spans="1:5" ht="17.25" thickBot="1" x14ac:dyDescent="0.35">
      <c r="A397" s="1453" t="s">
        <v>842</v>
      </c>
      <c r="B397" s="1454"/>
      <c r="C397" s="1454"/>
      <c r="D397" s="1454"/>
      <c r="E397" s="1455"/>
    </row>
    <row r="398" spans="1:5" x14ac:dyDescent="0.3">
      <c r="A398" s="1451"/>
      <c r="B398" s="4">
        <v>2019</v>
      </c>
      <c r="C398" s="4">
        <v>2020</v>
      </c>
      <c r="D398" s="4">
        <v>2021</v>
      </c>
      <c r="E398" s="4">
        <v>2022</v>
      </c>
    </row>
    <row r="399" spans="1:5" ht="17.25" thickBot="1" x14ac:dyDescent="0.35">
      <c r="A399" s="1452"/>
      <c r="B399" s="32" t="s">
        <v>5</v>
      </c>
      <c r="C399" s="32" t="s">
        <v>6</v>
      </c>
      <c r="D399" s="32" t="s">
        <v>6</v>
      </c>
      <c r="E399" s="32" t="s">
        <v>6</v>
      </c>
    </row>
    <row r="400" spans="1:5" ht="17.25" thickBot="1" x14ac:dyDescent="0.35">
      <c r="A400" s="104" t="s">
        <v>59</v>
      </c>
      <c r="B400" s="105">
        <f>B401+B402+B403+B404</f>
        <v>0</v>
      </c>
      <c r="C400" s="105">
        <f>C401+C402+C403+C404</f>
        <v>0</v>
      </c>
      <c r="D400" s="105">
        <f>D401+D402+D403+D404</f>
        <v>0</v>
      </c>
      <c r="E400" s="105">
        <f>E401+E402+E403+E404</f>
        <v>0</v>
      </c>
    </row>
    <row r="401" spans="1:5" ht="17.25" thickBot="1" x14ac:dyDescent="0.35">
      <c r="A401" s="106" t="s">
        <v>28</v>
      </c>
      <c r="B401" s="105"/>
      <c r="C401" s="105"/>
      <c r="D401" s="105"/>
      <c r="E401" s="105"/>
    </row>
    <row r="402" spans="1:5" ht="17.25" thickBot="1" x14ac:dyDescent="0.35">
      <c r="A402" s="106" t="s">
        <v>60</v>
      </c>
      <c r="B402" s="105"/>
      <c r="C402" s="105"/>
      <c r="D402" s="105"/>
      <c r="E402" s="105"/>
    </row>
    <row r="403" spans="1:5" ht="17.25" thickBot="1" x14ac:dyDescent="0.35">
      <c r="A403" s="106" t="s">
        <v>42</v>
      </c>
      <c r="B403" s="105"/>
      <c r="C403" s="105"/>
      <c r="D403" s="105"/>
      <c r="E403" s="105"/>
    </row>
    <row r="404" spans="1:5" ht="17.25" thickBot="1" x14ac:dyDescent="0.35">
      <c r="A404" s="106" t="s">
        <v>43</v>
      </c>
      <c r="B404" s="105"/>
      <c r="C404" s="105"/>
      <c r="D404" s="105"/>
      <c r="E404" s="105"/>
    </row>
    <row r="405" spans="1:5" ht="17.25" thickBot="1" x14ac:dyDescent="0.35">
      <c r="A405" s="104" t="s">
        <v>61</v>
      </c>
      <c r="B405" s="107">
        <f>B406+B407+B408+B409</f>
        <v>570000</v>
      </c>
      <c r="C405" s="107">
        <f>C406+C407+C408+C409</f>
        <v>573642</v>
      </c>
      <c r="D405" s="107">
        <f>D406+D407+D408+D409</f>
        <v>616500</v>
      </c>
      <c r="E405" s="107">
        <f>E406+E407+E408+E409</f>
        <v>631250</v>
      </c>
    </row>
    <row r="406" spans="1:5" ht="17.25" thickBot="1" x14ac:dyDescent="0.35">
      <c r="A406" s="106" t="s">
        <v>28</v>
      </c>
      <c r="B406" s="34"/>
      <c r="C406" s="34"/>
      <c r="D406" s="34"/>
      <c r="E406" s="34"/>
    </row>
    <row r="407" spans="1:5" ht="17.25" thickBot="1" x14ac:dyDescent="0.35">
      <c r="A407" s="106" t="s">
        <v>60</v>
      </c>
      <c r="B407" s="34">
        <v>570000</v>
      </c>
      <c r="C407" s="34">
        <v>573642</v>
      </c>
      <c r="D407" s="34">
        <v>616500</v>
      </c>
      <c r="E407" s="34">
        <v>631250</v>
      </c>
    </row>
    <row r="408" spans="1:5" ht="17.25" thickBot="1" x14ac:dyDescent="0.35">
      <c r="A408" s="106" t="s">
        <v>42</v>
      </c>
      <c r="B408" s="107"/>
      <c r="C408" s="105"/>
      <c r="D408" s="105"/>
      <c r="E408" s="105"/>
    </row>
    <row r="409" spans="1:5" ht="17.25" thickBot="1" x14ac:dyDescent="0.35">
      <c r="A409" s="106" t="s">
        <v>43</v>
      </c>
      <c r="B409" s="107"/>
      <c r="C409" s="105"/>
      <c r="D409" s="105"/>
      <c r="E409" s="105"/>
    </row>
    <row r="410" spans="1:5" ht="17.25" thickBot="1" x14ac:dyDescent="0.35">
      <c r="A410" s="108" t="s">
        <v>147</v>
      </c>
      <c r="B410" s="107">
        <f>B400+B405</f>
        <v>570000</v>
      </c>
      <c r="C410" s="107">
        <f>C400+C405</f>
        <v>573642</v>
      </c>
      <c r="D410" s="107">
        <f>D400+D405</f>
        <v>616500</v>
      </c>
      <c r="E410" s="107">
        <f>E400+E405</f>
        <v>631250</v>
      </c>
    </row>
    <row r="411" spans="1:5" ht="17.25" thickBot="1" x14ac:dyDescent="0.35">
      <c r="A411" s="100" t="s">
        <v>58</v>
      </c>
      <c r="B411" s="1417" t="s">
        <v>87</v>
      </c>
      <c r="C411" s="1444"/>
      <c r="D411" s="1444"/>
      <c r="E411" s="1418"/>
    </row>
    <row r="412" spans="1:5" ht="198.75" thickBot="1" x14ac:dyDescent="0.35">
      <c r="A412" s="100" t="s">
        <v>75</v>
      </c>
      <c r="B412" s="101" t="s">
        <v>148</v>
      </c>
      <c r="C412" s="102" t="s">
        <v>578</v>
      </c>
      <c r="D412" s="1444"/>
      <c r="E412" s="1418"/>
    </row>
    <row r="413" spans="1:5" ht="17.25" thickBot="1" x14ac:dyDescent="0.35">
      <c r="A413" s="103"/>
      <c r="B413" s="1417"/>
      <c r="C413" s="1459"/>
      <c r="D413" s="1444"/>
      <c r="E413" s="1418"/>
    </row>
    <row r="414" spans="1:5" ht="17.25" thickBot="1" x14ac:dyDescent="0.35">
      <c r="A414" s="31" t="s">
        <v>9</v>
      </c>
      <c r="B414" s="1460" t="s">
        <v>144</v>
      </c>
      <c r="C414" s="1461"/>
      <c r="D414" s="1461"/>
      <c r="E414" s="1462"/>
    </row>
    <row r="415" spans="1:5" ht="17.25" thickBot="1" x14ac:dyDescent="0.35">
      <c r="A415" s="31" t="s">
        <v>13</v>
      </c>
      <c r="B415" s="1463" t="s">
        <v>127</v>
      </c>
      <c r="C415" s="1464"/>
      <c r="D415" s="1464"/>
      <c r="E415" s="1465"/>
    </row>
    <row r="416" spans="1:5" x14ac:dyDescent="0.3">
      <c r="A416" s="1451"/>
      <c r="B416" s="4">
        <v>2019</v>
      </c>
      <c r="C416" s="4">
        <v>2020</v>
      </c>
      <c r="D416" s="4">
        <v>2021</v>
      </c>
      <c r="E416" s="4">
        <v>2022</v>
      </c>
    </row>
    <row r="417" spans="1:5" ht="17.25" thickBot="1" x14ac:dyDescent="0.35">
      <c r="A417" s="1452"/>
      <c r="B417" s="32" t="s">
        <v>5</v>
      </c>
      <c r="C417" s="32" t="s">
        <v>6</v>
      </c>
      <c r="D417" s="32" t="s">
        <v>6</v>
      </c>
      <c r="E417" s="32" t="s">
        <v>6</v>
      </c>
    </row>
    <row r="418" spans="1:5" ht="17.25" thickBot="1" x14ac:dyDescent="0.35">
      <c r="A418" s="31" t="s">
        <v>8</v>
      </c>
      <c r="B418" s="33">
        <v>6.5</v>
      </c>
      <c r="C418" s="33">
        <v>16.5</v>
      </c>
      <c r="D418" s="33">
        <v>16.5</v>
      </c>
      <c r="E418" s="33">
        <v>15</v>
      </c>
    </row>
    <row r="419" spans="1:5" ht="17.25" thickBot="1" x14ac:dyDescent="0.35">
      <c r="A419" s="31" t="s">
        <v>14</v>
      </c>
      <c r="B419" s="34">
        <f>B432</f>
        <v>25000</v>
      </c>
      <c r="C419" s="34">
        <f>C432</f>
        <v>50000</v>
      </c>
      <c r="D419" s="34">
        <f>D432</f>
        <v>75000</v>
      </c>
      <c r="E419" s="34">
        <f>E432</f>
        <v>37500</v>
      </c>
    </row>
    <row r="420" spans="1:5" ht="17.25" thickBot="1" x14ac:dyDescent="0.35">
      <c r="A420" s="31" t="s">
        <v>20</v>
      </c>
      <c r="B420" s="34">
        <f>B419/B418</f>
        <v>3846.1538461538462</v>
      </c>
      <c r="C420" s="34">
        <f>C419/C418</f>
        <v>3030.3030303030305</v>
      </c>
      <c r="D420" s="34">
        <f>D419/D418</f>
        <v>4545.454545454545</v>
      </c>
      <c r="E420" s="34">
        <f>E419/E418</f>
        <v>2500</v>
      </c>
    </row>
    <row r="421" spans="1:5" ht="17.25" thickBot="1" x14ac:dyDescent="0.35">
      <c r="A421" s="31" t="s">
        <v>15</v>
      </c>
      <c r="B421" s="35" t="s">
        <v>19</v>
      </c>
      <c r="C421" s="36">
        <f>C418/B418-1</f>
        <v>1.5384615384615383</v>
      </c>
      <c r="D421" s="36">
        <f t="shared" ref="D421:E423" si="14">D418/C418-1</f>
        <v>0</v>
      </c>
      <c r="E421" s="36">
        <f t="shared" si="14"/>
        <v>-9.0909090909090939E-2</v>
      </c>
    </row>
    <row r="422" spans="1:5" ht="17.25" thickBot="1" x14ac:dyDescent="0.35">
      <c r="A422" s="31" t="s">
        <v>16</v>
      </c>
      <c r="B422" s="35" t="s">
        <v>19</v>
      </c>
      <c r="C422" s="36">
        <f>C419/B419-1</f>
        <v>1</v>
      </c>
      <c r="D422" s="36">
        <f t="shared" si="14"/>
        <v>0.5</v>
      </c>
      <c r="E422" s="36">
        <f t="shared" si="14"/>
        <v>-0.5</v>
      </c>
    </row>
    <row r="423" spans="1:5" ht="17.25" thickBot="1" x14ac:dyDescent="0.35">
      <c r="A423" s="31" t="s">
        <v>17</v>
      </c>
      <c r="B423" s="35" t="s">
        <v>19</v>
      </c>
      <c r="C423" s="36">
        <f>C420/B420-1</f>
        <v>-0.21212121212121204</v>
      </c>
      <c r="D423" s="36">
        <f t="shared" si="14"/>
        <v>0.49999999999999978</v>
      </c>
      <c r="E423" s="36">
        <f t="shared" si="14"/>
        <v>-0.44999999999999996</v>
      </c>
    </row>
    <row r="424" spans="1:5" ht="17.25" thickBot="1" x14ac:dyDescent="0.35">
      <c r="A424" s="1453" t="s">
        <v>837</v>
      </c>
      <c r="B424" s="1454"/>
      <c r="C424" s="1454"/>
      <c r="D424" s="1454"/>
      <c r="E424" s="1455"/>
    </row>
    <row r="425" spans="1:5" x14ac:dyDescent="0.3">
      <c r="A425" s="1451"/>
      <c r="B425" s="4">
        <v>2019</v>
      </c>
      <c r="C425" s="4">
        <v>2020</v>
      </c>
      <c r="D425" s="4">
        <v>2021</v>
      </c>
      <c r="E425" s="4">
        <v>2022</v>
      </c>
    </row>
    <row r="426" spans="1:5" ht="17.25" thickBot="1" x14ac:dyDescent="0.35">
      <c r="A426" s="1452"/>
      <c r="B426" s="32" t="s">
        <v>5</v>
      </c>
      <c r="C426" s="32" t="s">
        <v>6</v>
      </c>
      <c r="D426" s="32" t="s">
        <v>6</v>
      </c>
      <c r="E426" s="32" t="s">
        <v>6</v>
      </c>
    </row>
    <row r="427" spans="1:5" ht="17.25" thickBot="1" x14ac:dyDescent="0.35">
      <c r="A427" s="104" t="s">
        <v>59</v>
      </c>
      <c r="B427" s="105">
        <f>B428+B429+B430+B431</f>
        <v>0</v>
      </c>
      <c r="C427" s="105">
        <f>C428+C429+C430+C431</f>
        <v>0</v>
      </c>
      <c r="D427" s="105">
        <f>D428+D429+D430+D431</f>
        <v>0</v>
      </c>
      <c r="E427" s="105">
        <f>E428+E429+E430+E431</f>
        <v>0</v>
      </c>
    </row>
    <row r="428" spans="1:5" ht="17.25" thickBot="1" x14ac:dyDescent="0.35">
      <c r="A428" s="106" t="s">
        <v>28</v>
      </c>
      <c r="B428" s="105"/>
      <c r="C428" s="105"/>
      <c r="D428" s="105"/>
      <c r="E428" s="105"/>
    </row>
    <row r="429" spans="1:5" ht="17.25" thickBot="1" x14ac:dyDescent="0.35">
      <c r="A429" s="106" t="s">
        <v>60</v>
      </c>
      <c r="B429" s="105"/>
      <c r="C429" s="105"/>
      <c r="D429" s="105"/>
      <c r="E429" s="105"/>
    </row>
    <row r="430" spans="1:5" ht="17.25" thickBot="1" x14ac:dyDescent="0.35">
      <c r="A430" s="106" t="s">
        <v>42</v>
      </c>
      <c r="B430" s="105"/>
      <c r="C430" s="105"/>
      <c r="D430" s="105"/>
      <c r="E430" s="105"/>
    </row>
    <row r="431" spans="1:5" ht="17.25" thickBot="1" x14ac:dyDescent="0.35">
      <c r="A431" s="106" t="s">
        <v>43</v>
      </c>
      <c r="B431" s="105"/>
      <c r="C431" s="105"/>
      <c r="D431" s="105"/>
      <c r="E431" s="105"/>
    </row>
    <row r="432" spans="1:5" ht="17.25" thickBot="1" x14ac:dyDescent="0.35">
      <c r="A432" s="104" t="s">
        <v>61</v>
      </c>
      <c r="B432" s="107">
        <f>B433+B434+B435+B436</f>
        <v>25000</v>
      </c>
      <c r="C432" s="107">
        <f>C433+C434+C435+C436</f>
        <v>50000</v>
      </c>
      <c r="D432" s="107">
        <f>D433+D434+D435+D436</f>
        <v>75000</v>
      </c>
      <c r="E432" s="107">
        <f>E433+E434+E435+E436</f>
        <v>37500</v>
      </c>
    </row>
    <row r="433" spans="1:5" ht="17.25" thickBot="1" x14ac:dyDescent="0.35">
      <c r="A433" s="106" t="s">
        <v>28</v>
      </c>
      <c r="B433" s="107"/>
      <c r="C433" s="105"/>
      <c r="D433" s="105"/>
      <c r="E433" s="105"/>
    </row>
    <row r="434" spans="1:5" ht="17.25" thickBot="1" x14ac:dyDescent="0.35">
      <c r="A434" s="106" t="s">
        <v>60</v>
      </c>
      <c r="B434" s="34">
        <v>25000</v>
      </c>
      <c r="C434" s="34">
        <v>50000</v>
      </c>
      <c r="D434" s="34">
        <v>75000</v>
      </c>
      <c r="E434" s="34">
        <v>37500</v>
      </c>
    </row>
    <row r="435" spans="1:5" ht="17.25" thickBot="1" x14ac:dyDescent="0.35">
      <c r="A435" s="106" t="s">
        <v>42</v>
      </c>
      <c r="B435" s="107"/>
      <c r="C435" s="105"/>
      <c r="D435" s="105"/>
      <c r="E435" s="105"/>
    </row>
    <row r="436" spans="1:5" ht="17.25" thickBot="1" x14ac:dyDescent="0.35">
      <c r="A436" s="106" t="s">
        <v>43</v>
      </c>
      <c r="B436" s="107"/>
      <c r="C436" s="105"/>
      <c r="D436" s="105"/>
      <c r="E436" s="105"/>
    </row>
    <row r="437" spans="1:5" ht="17.25" thickBot="1" x14ac:dyDescent="0.35">
      <c r="A437" s="108" t="s">
        <v>26</v>
      </c>
      <c r="B437" s="107">
        <f>B427+B432</f>
        <v>25000</v>
      </c>
      <c r="C437" s="107">
        <f>C427+C432</f>
        <v>50000</v>
      </c>
      <c r="D437" s="107">
        <f>D427+D432</f>
        <v>75000</v>
      </c>
      <c r="E437" s="107">
        <f>E427+E432</f>
        <v>37500</v>
      </c>
    </row>
    <row r="438" spans="1:5" ht="17.25" thickBot="1" x14ac:dyDescent="0.35">
      <c r="A438" s="100" t="s">
        <v>58</v>
      </c>
      <c r="B438" s="1417" t="s">
        <v>149</v>
      </c>
      <c r="C438" s="1444"/>
      <c r="D438" s="1444"/>
      <c r="E438" s="1418"/>
    </row>
    <row r="439" spans="1:5" ht="198.75" thickBot="1" x14ac:dyDescent="0.35">
      <c r="A439" s="100" t="s">
        <v>40</v>
      </c>
      <c r="B439" s="101" t="s">
        <v>150</v>
      </c>
      <c r="C439" s="102" t="s">
        <v>579</v>
      </c>
      <c r="D439" s="1444"/>
      <c r="E439" s="1418"/>
    </row>
    <row r="440" spans="1:5" ht="17.25" thickBot="1" x14ac:dyDescent="0.35">
      <c r="A440" s="31" t="s">
        <v>9</v>
      </c>
      <c r="B440" s="1460" t="s">
        <v>151</v>
      </c>
      <c r="C440" s="1461"/>
      <c r="D440" s="1461"/>
      <c r="E440" s="1462"/>
    </row>
    <row r="441" spans="1:5" ht="17.25" thickBot="1" x14ac:dyDescent="0.35">
      <c r="A441" s="31" t="s">
        <v>13</v>
      </c>
      <c r="B441" s="1463" t="s">
        <v>127</v>
      </c>
      <c r="C441" s="1464"/>
      <c r="D441" s="1464"/>
      <c r="E441" s="1465"/>
    </row>
    <row r="442" spans="1:5" x14ac:dyDescent="0.3">
      <c r="A442" s="1451"/>
      <c r="B442" s="4">
        <v>2019</v>
      </c>
      <c r="C442" s="4">
        <v>2020</v>
      </c>
      <c r="D442" s="4">
        <v>2021</v>
      </c>
      <c r="E442" s="4">
        <v>2022</v>
      </c>
    </row>
    <row r="443" spans="1:5" ht="17.25" thickBot="1" x14ac:dyDescent="0.35">
      <c r="A443" s="1452"/>
      <c r="B443" s="32" t="s">
        <v>5</v>
      </c>
      <c r="C443" s="32" t="s">
        <v>6</v>
      </c>
      <c r="D443" s="32" t="s">
        <v>6</v>
      </c>
      <c r="E443" s="32" t="s">
        <v>6</v>
      </c>
    </row>
    <row r="444" spans="1:5" ht="17.25" thickBot="1" x14ac:dyDescent="0.35">
      <c r="A444" s="31" t="s">
        <v>8</v>
      </c>
      <c r="B444" s="35">
        <v>2</v>
      </c>
      <c r="C444" s="35">
        <v>2</v>
      </c>
      <c r="D444" s="35">
        <v>2</v>
      </c>
      <c r="E444" s="35">
        <v>0</v>
      </c>
    </row>
    <row r="445" spans="1:5" ht="17.25" thickBot="1" x14ac:dyDescent="0.35">
      <c r="A445" s="31" t="s">
        <v>14</v>
      </c>
      <c r="B445" s="34">
        <f>B458</f>
        <v>50000</v>
      </c>
      <c r="C445" s="34">
        <f>C458</f>
        <v>20000</v>
      </c>
      <c r="D445" s="34">
        <f>D458</f>
        <v>12840</v>
      </c>
      <c r="E445" s="34">
        <f>E458</f>
        <v>0</v>
      </c>
    </row>
    <row r="446" spans="1:5" ht="17.25" thickBot="1" x14ac:dyDescent="0.35">
      <c r="A446" s="31" t="s">
        <v>20</v>
      </c>
      <c r="B446" s="34">
        <f>B445/B444</f>
        <v>25000</v>
      </c>
      <c r="C446" s="34">
        <f>C445/C444</f>
        <v>10000</v>
      </c>
      <c r="D446" s="34">
        <f>D445/D444</f>
        <v>6420</v>
      </c>
      <c r="E446" s="34" t="e">
        <f>E445/E444</f>
        <v>#DIV/0!</v>
      </c>
    </row>
    <row r="447" spans="1:5" ht="17.25" thickBot="1" x14ac:dyDescent="0.35">
      <c r="A447" s="31" t="s">
        <v>15</v>
      </c>
      <c r="B447" s="35" t="s">
        <v>19</v>
      </c>
      <c r="C447" s="36">
        <f>C444/B444-1</f>
        <v>0</v>
      </c>
      <c r="D447" s="36">
        <f t="shared" ref="D447:E449" si="15">D444/C444-1</f>
        <v>0</v>
      </c>
      <c r="E447" s="36">
        <f t="shared" si="15"/>
        <v>-1</v>
      </c>
    </row>
    <row r="448" spans="1:5" ht="17.25" thickBot="1" x14ac:dyDescent="0.35">
      <c r="A448" s="31" t="s">
        <v>16</v>
      </c>
      <c r="B448" s="35" t="s">
        <v>19</v>
      </c>
      <c r="C448" s="36">
        <f>C445/B445-1</f>
        <v>-0.6</v>
      </c>
      <c r="D448" s="36">
        <f t="shared" si="15"/>
        <v>-0.35799999999999998</v>
      </c>
      <c r="E448" s="36">
        <f t="shared" si="15"/>
        <v>-1</v>
      </c>
    </row>
    <row r="449" spans="1:5" ht="17.25" thickBot="1" x14ac:dyDescent="0.35">
      <c r="A449" s="31" t="s">
        <v>17</v>
      </c>
      <c r="B449" s="35" t="s">
        <v>19</v>
      </c>
      <c r="C449" s="36">
        <f>C446/B446-1</f>
        <v>-0.6</v>
      </c>
      <c r="D449" s="36">
        <f t="shared" si="15"/>
        <v>-0.35799999999999998</v>
      </c>
      <c r="E449" s="36" t="e">
        <f t="shared" si="15"/>
        <v>#DIV/0!</v>
      </c>
    </row>
    <row r="450" spans="1:5" ht="17.25" thickBot="1" x14ac:dyDescent="0.35">
      <c r="A450" s="1453" t="s">
        <v>842</v>
      </c>
      <c r="B450" s="1454"/>
      <c r="C450" s="1454"/>
      <c r="D450" s="1454"/>
      <c r="E450" s="1455"/>
    </row>
    <row r="451" spans="1:5" x14ac:dyDescent="0.3">
      <c r="A451" s="1451"/>
      <c r="B451" s="4">
        <v>2019</v>
      </c>
      <c r="C451" s="4">
        <v>2020</v>
      </c>
      <c r="D451" s="4">
        <v>2021</v>
      </c>
      <c r="E451" s="4">
        <v>2022</v>
      </c>
    </row>
    <row r="452" spans="1:5" ht="17.25" thickBot="1" x14ac:dyDescent="0.35">
      <c r="A452" s="1452"/>
      <c r="B452" s="32" t="s">
        <v>5</v>
      </c>
      <c r="C452" s="32" t="s">
        <v>6</v>
      </c>
      <c r="D452" s="32" t="s">
        <v>6</v>
      </c>
      <c r="E452" s="32" t="s">
        <v>6</v>
      </c>
    </row>
    <row r="453" spans="1:5" ht="17.25" thickBot="1" x14ac:dyDescent="0.35">
      <c r="A453" s="104" t="s">
        <v>59</v>
      </c>
      <c r="B453" s="105">
        <f>B454+B455+B456+B457</f>
        <v>0</v>
      </c>
      <c r="C453" s="105">
        <f>C454+C455+C456+C457</f>
        <v>0</v>
      </c>
      <c r="D453" s="105">
        <f>D454+D455+D456+D457</f>
        <v>0</v>
      </c>
      <c r="E453" s="105">
        <f>E454+E455+E456+E457</f>
        <v>0</v>
      </c>
    </row>
    <row r="454" spans="1:5" ht="17.25" thickBot="1" x14ac:dyDescent="0.35">
      <c r="A454" s="106" t="s">
        <v>28</v>
      </c>
      <c r="B454" s="105"/>
      <c r="C454" s="105"/>
      <c r="D454" s="105"/>
      <c r="E454" s="105"/>
    </row>
    <row r="455" spans="1:5" ht="17.25" thickBot="1" x14ac:dyDescent="0.35">
      <c r="A455" s="106" t="s">
        <v>60</v>
      </c>
      <c r="B455" s="105"/>
      <c r="C455" s="105"/>
      <c r="D455" s="105"/>
      <c r="E455" s="105"/>
    </row>
    <row r="456" spans="1:5" ht="17.25" thickBot="1" x14ac:dyDescent="0.35">
      <c r="A456" s="106" t="s">
        <v>42</v>
      </c>
      <c r="B456" s="105"/>
      <c r="C456" s="105"/>
      <c r="D456" s="105"/>
      <c r="E456" s="105"/>
    </row>
    <row r="457" spans="1:5" ht="17.25" thickBot="1" x14ac:dyDescent="0.35">
      <c r="A457" s="106" t="s">
        <v>43</v>
      </c>
      <c r="B457" s="105"/>
      <c r="C457" s="105"/>
      <c r="D457" s="105"/>
      <c r="E457" s="105"/>
    </row>
    <row r="458" spans="1:5" ht="17.25" thickBot="1" x14ac:dyDescent="0.35">
      <c r="A458" s="104" t="s">
        <v>61</v>
      </c>
      <c r="B458" s="107">
        <f>SUM(B459:B462)</f>
        <v>50000</v>
      </c>
      <c r="C458" s="107">
        <f>SUM(C459:C462)</f>
        <v>20000</v>
      </c>
      <c r="D458" s="107">
        <f>SUM(D459:D462)</f>
        <v>12840</v>
      </c>
      <c r="E458" s="107">
        <f>SUM(E459:E462)</f>
        <v>0</v>
      </c>
    </row>
    <row r="459" spans="1:5" ht="17.25" thickBot="1" x14ac:dyDescent="0.35">
      <c r="A459" s="106" t="s">
        <v>28</v>
      </c>
      <c r="B459" s="107"/>
      <c r="C459" s="105"/>
      <c r="D459" s="105"/>
      <c r="E459" s="105"/>
    </row>
    <row r="460" spans="1:5" ht="17.25" thickBot="1" x14ac:dyDescent="0.35">
      <c r="A460" s="106" t="s">
        <v>60</v>
      </c>
      <c r="B460" s="34">
        <v>50000</v>
      </c>
      <c r="C460" s="34">
        <v>20000</v>
      </c>
      <c r="D460" s="34">
        <v>12840</v>
      </c>
      <c r="E460" s="34">
        <v>0</v>
      </c>
    </row>
    <row r="461" spans="1:5" ht="17.25" thickBot="1" x14ac:dyDescent="0.35">
      <c r="A461" s="106" t="s">
        <v>42</v>
      </c>
      <c r="B461" s="107"/>
      <c r="C461" s="105"/>
      <c r="D461" s="105"/>
      <c r="E461" s="105"/>
    </row>
    <row r="462" spans="1:5" ht="17.25" thickBot="1" x14ac:dyDescent="0.35">
      <c r="A462" s="106" t="s">
        <v>43</v>
      </c>
      <c r="B462" s="107"/>
      <c r="C462" s="105"/>
      <c r="D462" s="105"/>
      <c r="E462" s="105"/>
    </row>
    <row r="463" spans="1:5" ht="17.25" thickBot="1" x14ac:dyDescent="0.35">
      <c r="A463" s="108" t="s">
        <v>147</v>
      </c>
      <c r="B463" s="107">
        <f>B453+B458</f>
        <v>50000</v>
      </c>
      <c r="C463" s="107">
        <f>C453+C458</f>
        <v>20000</v>
      </c>
      <c r="D463" s="107">
        <f>D453+D458</f>
        <v>12840</v>
      </c>
      <c r="E463" s="107">
        <f>E453+E458</f>
        <v>0</v>
      </c>
    </row>
    <row r="464" spans="1:5" ht="17.25" thickBot="1" x14ac:dyDescent="0.35">
      <c r="A464" s="100" t="s">
        <v>58</v>
      </c>
      <c r="B464" s="1413" t="s">
        <v>101</v>
      </c>
      <c r="C464" s="1414"/>
      <c r="D464" s="1415"/>
      <c r="E464" s="1416"/>
    </row>
    <row r="465" spans="1:5" ht="116.25" thickBot="1" x14ac:dyDescent="0.35">
      <c r="A465" s="100" t="s">
        <v>75</v>
      </c>
      <c r="B465" s="101" t="s">
        <v>152</v>
      </c>
      <c r="C465" s="102" t="s">
        <v>580</v>
      </c>
      <c r="D465" s="1444"/>
      <c r="E465" s="1418"/>
    </row>
    <row r="466" spans="1:5" ht="17.25" thickBot="1" x14ac:dyDescent="0.35">
      <c r="A466" s="103"/>
      <c r="B466" s="1417"/>
      <c r="C466" s="1459"/>
      <c r="D466" s="1444"/>
      <c r="E466" s="1418"/>
    </row>
    <row r="467" spans="1:5" ht="17.25" thickBot="1" x14ac:dyDescent="0.35">
      <c r="A467" s="31" t="s">
        <v>9</v>
      </c>
      <c r="B467" s="1460" t="s">
        <v>153</v>
      </c>
      <c r="C467" s="1461"/>
      <c r="D467" s="1461"/>
      <c r="E467" s="1462"/>
    </row>
    <row r="468" spans="1:5" ht="17.25" thickBot="1" x14ac:dyDescent="0.35">
      <c r="A468" s="31" t="s">
        <v>13</v>
      </c>
      <c r="B468" s="1463" t="s">
        <v>97</v>
      </c>
      <c r="C468" s="1464"/>
      <c r="D468" s="1464"/>
      <c r="E468" s="1465"/>
    </row>
    <row r="469" spans="1:5" x14ac:dyDescent="0.3">
      <c r="A469" s="1451"/>
      <c r="B469" s="4">
        <v>2019</v>
      </c>
      <c r="C469" s="4">
        <v>2020</v>
      </c>
      <c r="D469" s="4">
        <v>2021</v>
      </c>
      <c r="E469" s="4">
        <v>2022</v>
      </c>
    </row>
    <row r="470" spans="1:5" ht="17.25" thickBot="1" x14ac:dyDescent="0.35">
      <c r="A470" s="1452"/>
      <c r="B470" s="32" t="s">
        <v>5</v>
      </c>
      <c r="C470" s="32" t="s">
        <v>6</v>
      </c>
      <c r="D470" s="32" t="s">
        <v>6</v>
      </c>
      <c r="E470" s="32" t="s">
        <v>6</v>
      </c>
    </row>
    <row r="471" spans="1:5" ht="17.25" thickBot="1" x14ac:dyDescent="0.35">
      <c r="A471" s="31" t="s">
        <v>8</v>
      </c>
      <c r="B471" s="34">
        <v>3</v>
      </c>
      <c r="C471" s="34">
        <v>1</v>
      </c>
      <c r="D471" s="34">
        <v>0</v>
      </c>
      <c r="E471" s="34">
        <v>0</v>
      </c>
    </row>
    <row r="472" spans="1:5" ht="17.25" thickBot="1" x14ac:dyDescent="0.35">
      <c r="A472" s="31" t="s">
        <v>14</v>
      </c>
      <c r="B472" s="34">
        <f>B485</f>
        <v>15000</v>
      </c>
      <c r="C472" s="34">
        <f>C485</f>
        <v>3500</v>
      </c>
      <c r="D472" s="34">
        <f>D485</f>
        <v>0</v>
      </c>
      <c r="E472" s="34">
        <f>E485</f>
        <v>0</v>
      </c>
    </row>
    <row r="473" spans="1:5" ht="17.25" thickBot="1" x14ac:dyDescent="0.35">
      <c r="A473" s="31" t="s">
        <v>20</v>
      </c>
      <c r="B473" s="34">
        <f>B472/B471</f>
        <v>5000</v>
      </c>
      <c r="C473" s="34">
        <f>C472/C471</f>
        <v>3500</v>
      </c>
      <c r="D473" s="34" t="e">
        <f>D472/D471</f>
        <v>#DIV/0!</v>
      </c>
      <c r="E473" s="34" t="e">
        <f>E472/E471</f>
        <v>#DIV/0!</v>
      </c>
    </row>
    <row r="474" spans="1:5" ht="17.25" thickBot="1" x14ac:dyDescent="0.35">
      <c r="A474" s="31" t="s">
        <v>15</v>
      </c>
      <c r="B474" s="35" t="s">
        <v>19</v>
      </c>
      <c r="C474" s="36">
        <f>C471/B471-1</f>
        <v>-0.66666666666666674</v>
      </c>
      <c r="D474" s="36">
        <f t="shared" ref="D474:E476" si="16">D471/C471-1</f>
        <v>-1</v>
      </c>
      <c r="E474" s="36" t="e">
        <f t="shared" si="16"/>
        <v>#DIV/0!</v>
      </c>
    </row>
    <row r="475" spans="1:5" ht="17.25" thickBot="1" x14ac:dyDescent="0.35">
      <c r="A475" s="31" t="s">
        <v>16</v>
      </c>
      <c r="B475" s="35" t="s">
        <v>19</v>
      </c>
      <c r="C475" s="36">
        <f>C472/B472-1</f>
        <v>-0.76666666666666661</v>
      </c>
      <c r="D475" s="36">
        <f t="shared" si="16"/>
        <v>-1</v>
      </c>
      <c r="E475" s="36" t="e">
        <f t="shared" si="16"/>
        <v>#DIV/0!</v>
      </c>
    </row>
    <row r="476" spans="1:5" ht="17.25" thickBot="1" x14ac:dyDescent="0.35">
      <c r="A476" s="31" t="s">
        <v>17</v>
      </c>
      <c r="B476" s="35" t="s">
        <v>19</v>
      </c>
      <c r="C476" s="36">
        <f>C473/B473-1</f>
        <v>-0.30000000000000004</v>
      </c>
      <c r="D476" s="36" t="e">
        <f t="shared" si="16"/>
        <v>#DIV/0!</v>
      </c>
      <c r="E476" s="36" t="e">
        <f t="shared" si="16"/>
        <v>#DIV/0!</v>
      </c>
    </row>
    <row r="477" spans="1:5" ht="17.25" thickBot="1" x14ac:dyDescent="0.35">
      <c r="A477" s="1453" t="s">
        <v>837</v>
      </c>
      <c r="B477" s="1454"/>
      <c r="C477" s="1454"/>
      <c r="D477" s="1454"/>
      <c r="E477" s="1455"/>
    </row>
    <row r="478" spans="1:5" x14ac:dyDescent="0.3">
      <c r="A478" s="1451"/>
      <c r="B478" s="4">
        <v>2019</v>
      </c>
      <c r="C478" s="4">
        <v>2020</v>
      </c>
      <c r="D478" s="4">
        <v>2021</v>
      </c>
      <c r="E478" s="4">
        <v>2022</v>
      </c>
    </row>
    <row r="479" spans="1:5" ht="17.25" thickBot="1" x14ac:dyDescent="0.35">
      <c r="A479" s="1452"/>
      <c r="B479" s="32" t="s">
        <v>5</v>
      </c>
      <c r="C479" s="32" t="s">
        <v>6</v>
      </c>
      <c r="D479" s="32" t="s">
        <v>6</v>
      </c>
      <c r="E479" s="32" t="s">
        <v>6</v>
      </c>
    </row>
    <row r="480" spans="1:5" ht="17.25" thickBot="1" x14ac:dyDescent="0.35">
      <c r="A480" s="104" t="s">
        <v>59</v>
      </c>
      <c r="B480" s="105">
        <f>B481+B482+B483+B484</f>
        <v>0</v>
      </c>
      <c r="C480" s="105">
        <f>C481+C482+C483+C484</f>
        <v>0</v>
      </c>
      <c r="D480" s="105">
        <f>D481+D482+D483+D484</f>
        <v>0</v>
      </c>
      <c r="E480" s="105">
        <f>E481+E482+E483+E484</f>
        <v>0</v>
      </c>
    </row>
    <row r="481" spans="1:5" ht="17.25" thickBot="1" x14ac:dyDescent="0.35">
      <c r="A481" s="106" t="s">
        <v>28</v>
      </c>
      <c r="B481" s="105"/>
      <c r="C481" s="105"/>
      <c r="D481" s="105"/>
      <c r="E481" s="105"/>
    </row>
    <row r="482" spans="1:5" ht="17.25" thickBot="1" x14ac:dyDescent="0.35">
      <c r="A482" s="106" t="s">
        <v>60</v>
      </c>
      <c r="B482" s="105"/>
      <c r="C482" s="105"/>
      <c r="D482" s="105"/>
      <c r="E482" s="105"/>
    </row>
    <row r="483" spans="1:5" ht="17.25" thickBot="1" x14ac:dyDescent="0.35">
      <c r="A483" s="106" t="s">
        <v>42</v>
      </c>
      <c r="B483" s="105"/>
      <c r="C483" s="105"/>
      <c r="D483" s="105"/>
      <c r="E483" s="105"/>
    </row>
    <row r="484" spans="1:5" ht="17.25" thickBot="1" x14ac:dyDescent="0.35">
      <c r="A484" s="106" t="s">
        <v>43</v>
      </c>
      <c r="B484" s="105"/>
      <c r="C484" s="105"/>
      <c r="D484" s="105"/>
      <c r="E484" s="105"/>
    </row>
    <row r="485" spans="1:5" ht="17.25" thickBot="1" x14ac:dyDescent="0.35">
      <c r="A485" s="104" t="s">
        <v>61</v>
      </c>
      <c r="B485" s="107">
        <f>B486+B487+B488+B489</f>
        <v>15000</v>
      </c>
      <c r="C485" s="107">
        <f>C486+C487+C488+C489</f>
        <v>3500</v>
      </c>
      <c r="D485" s="107">
        <f>D486+D487+D488+D489</f>
        <v>0</v>
      </c>
      <c r="E485" s="107">
        <f>E486+E487+E488+E489</f>
        <v>0</v>
      </c>
    </row>
    <row r="486" spans="1:5" ht="17.25" thickBot="1" x14ac:dyDescent="0.35">
      <c r="A486" s="106" t="s">
        <v>28</v>
      </c>
      <c r="B486" s="107"/>
      <c r="C486" s="105"/>
      <c r="D486" s="105"/>
      <c r="E486" s="105"/>
    </row>
    <row r="487" spans="1:5" ht="17.25" thickBot="1" x14ac:dyDescent="0.35">
      <c r="A487" s="106" t="s">
        <v>60</v>
      </c>
      <c r="B487" s="34">
        <v>15000</v>
      </c>
      <c r="C487" s="34">
        <v>3500</v>
      </c>
      <c r="D487" s="34">
        <v>0</v>
      </c>
      <c r="E487" s="34">
        <v>0</v>
      </c>
    </row>
    <row r="488" spans="1:5" ht="17.25" thickBot="1" x14ac:dyDescent="0.35">
      <c r="A488" s="106" t="s">
        <v>42</v>
      </c>
      <c r="B488" s="107"/>
      <c r="C488" s="105"/>
      <c r="D488" s="105"/>
      <c r="E488" s="105"/>
    </row>
    <row r="489" spans="1:5" ht="17.25" thickBot="1" x14ac:dyDescent="0.35">
      <c r="A489" s="106" t="s">
        <v>43</v>
      </c>
      <c r="B489" s="107"/>
      <c r="C489" s="105"/>
      <c r="D489" s="105"/>
      <c r="E489" s="105"/>
    </row>
    <row r="490" spans="1:5" ht="17.25" thickBot="1" x14ac:dyDescent="0.35">
      <c r="A490" s="108" t="s">
        <v>26</v>
      </c>
      <c r="B490" s="107">
        <f>B480+B485</f>
        <v>15000</v>
      </c>
      <c r="C490" s="107">
        <f>C480+C485</f>
        <v>3500</v>
      </c>
      <c r="D490" s="107">
        <f>D480+D485</f>
        <v>0</v>
      </c>
      <c r="E490" s="107">
        <f>E480+E485</f>
        <v>0</v>
      </c>
    </row>
    <row r="491" spans="1:5" ht="17.25" thickBot="1" x14ac:dyDescent="0.35">
      <c r="A491" s="100" t="s">
        <v>58</v>
      </c>
      <c r="B491" s="1413" t="s">
        <v>105</v>
      </c>
      <c r="C491" s="1414"/>
      <c r="D491" s="1415"/>
      <c r="E491" s="1416"/>
    </row>
    <row r="492" spans="1:5" ht="116.25" thickBot="1" x14ac:dyDescent="0.35">
      <c r="A492" s="100" t="s">
        <v>40</v>
      </c>
      <c r="B492" s="101" t="s">
        <v>154</v>
      </c>
      <c r="C492" s="102" t="s">
        <v>581</v>
      </c>
      <c r="D492" s="1444"/>
      <c r="E492" s="1418"/>
    </row>
    <row r="493" spans="1:5" ht="17.25" thickBot="1" x14ac:dyDescent="0.35">
      <c r="A493" s="31" t="s">
        <v>9</v>
      </c>
      <c r="B493" s="1431" t="s">
        <v>155</v>
      </c>
      <c r="C493" s="1432"/>
      <c r="D493" s="1432"/>
      <c r="E493" s="1433"/>
    </row>
    <row r="494" spans="1:5" ht="17.25" thickBot="1" x14ac:dyDescent="0.35">
      <c r="A494" s="31" t="s">
        <v>13</v>
      </c>
      <c r="B494" s="1420" t="s">
        <v>97</v>
      </c>
      <c r="C494" s="1421"/>
      <c r="D494" s="1421"/>
      <c r="E494" s="1422"/>
    </row>
    <row r="495" spans="1:5" x14ac:dyDescent="0.3">
      <c r="A495" s="1451"/>
      <c r="B495" s="4">
        <v>2019</v>
      </c>
      <c r="C495" s="4">
        <v>2020</v>
      </c>
      <c r="D495" s="4">
        <v>2021</v>
      </c>
      <c r="E495" s="4">
        <v>2022</v>
      </c>
    </row>
    <row r="496" spans="1:5" ht="17.25" thickBot="1" x14ac:dyDescent="0.35">
      <c r="A496" s="1452"/>
      <c r="B496" s="32" t="s">
        <v>5</v>
      </c>
      <c r="C496" s="32" t="s">
        <v>6</v>
      </c>
      <c r="D496" s="32" t="s">
        <v>6</v>
      </c>
      <c r="E496" s="32" t="s">
        <v>6</v>
      </c>
    </row>
    <row r="497" spans="1:5" ht="17.25" thickBot="1" x14ac:dyDescent="0.35">
      <c r="A497" s="31" t="s">
        <v>8</v>
      </c>
      <c r="B497" s="35">
        <v>2</v>
      </c>
      <c r="C497" s="35">
        <v>3</v>
      </c>
      <c r="D497" s="35">
        <v>1</v>
      </c>
      <c r="E497" s="35">
        <v>0</v>
      </c>
    </row>
    <row r="498" spans="1:5" ht="17.25" thickBot="1" x14ac:dyDescent="0.35">
      <c r="A498" s="31" t="s">
        <v>14</v>
      </c>
      <c r="B498" s="34">
        <f>B511</f>
        <v>25000</v>
      </c>
      <c r="C498" s="34">
        <f>C511</f>
        <v>15000</v>
      </c>
      <c r="D498" s="34">
        <f>D511</f>
        <v>2350</v>
      </c>
      <c r="E498" s="34">
        <f>E511</f>
        <v>0</v>
      </c>
    </row>
    <row r="499" spans="1:5" ht="17.25" thickBot="1" x14ac:dyDescent="0.35">
      <c r="A499" s="31" t="s">
        <v>20</v>
      </c>
      <c r="B499" s="34">
        <f>B498/B497</f>
        <v>12500</v>
      </c>
      <c r="C499" s="34">
        <f>C498/C497</f>
        <v>5000</v>
      </c>
      <c r="D499" s="34">
        <f>D498/D497</f>
        <v>2350</v>
      </c>
      <c r="E499" s="34" t="e">
        <f>E498/E497</f>
        <v>#DIV/0!</v>
      </c>
    </row>
    <row r="500" spans="1:5" ht="17.25" thickBot="1" x14ac:dyDescent="0.35">
      <c r="A500" s="31" t="s">
        <v>15</v>
      </c>
      <c r="B500" s="35" t="s">
        <v>19</v>
      </c>
      <c r="C500" s="36">
        <f>C497/B497-1</f>
        <v>0.5</v>
      </c>
      <c r="D500" s="36">
        <f t="shared" ref="D500:E502" si="17">D497/C497-1</f>
        <v>-0.66666666666666674</v>
      </c>
      <c r="E500" s="36">
        <f t="shared" si="17"/>
        <v>-1</v>
      </c>
    </row>
    <row r="501" spans="1:5" ht="17.25" thickBot="1" x14ac:dyDescent="0.35">
      <c r="A501" s="31" t="s">
        <v>16</v>
      </c>
      <c r="B501" s="35" t="s">
        <v>19</v>
      </c>
      <c r="C501" s="36">
        <f>C498/B498-1</f>
        <v>-0.4</v>
      </c>
      <c r="D501" s="36">
        <f t="shared" si="17"/>
        <v>-0.84333333333333327</v>
      </c>
      <c r="E501" s="36">
        <f t="shared" si="17"/>
        <v>-1</v>
      </c>
    </row>
    <row r="502" spans="1:5" ht="17.25" thickBot="1" x14ac:dyDescent="0.35">
      <c r="A502" s="31" t="s">
        <v>17</v>
      </c>
      <c r="B502" s="35" t="s">
        <v>19</v>
      </c>
      <c r="C502" s="36">
        <f>C499/B499-1</f>
        <v>-0.6</v>
      </c>
      <c r="D502" s="36">
        <f t="shared" si="17"/>
        <v>-0.53</v>
      </c>
      <c r="E502" s="36" t="e">
        <f t="shared" si="17"/>
        <v>#DIV/0!</v>
      </c>
    </row>
    <row r="503" spans="1:5" ht="17.25" thickBot="1" x14ac:dyDescent="0.35">
      <c r="A503" s="1453" t="s">
        <v>842</v>
      </c>
      <c r="B503" s="1454"/>
      <c r="C503" s="1454"/>
      <c r="D503" s="1454"/>
      <c r="E503" s="1455"/>
    </row>
    <row r="504" spans="1:5" x14ac:dyDescent="0.3">
      <c r="A504" s="1451"/>
      <c r="B504" s="4">
        <v>2019</v>
      </c>
      <c r="C504" s="4">
        <v>2020</v>
      </c>
      <c r="D504" s="4">
        <v>2021</v>
      </c>
      <c r="E504" s="4">
        <v>2022</v>
      </c>
    </row>
    <row r="505" spans="1:5" ht="17.25" thickBot="1" x14ac:dyDescent="0.35">
      <c r="A505" s="1452"/>
      <c r="B505" s="32" t="s">
        <v>5</v>
      </c>
      <c r="C505" s="32" t="s">
        <v>6</v>
      </c>
      <c r="D505" s="32" t="s">
        <v>6</v>
      </c>
      <c r="E505" s="32" t="s">
        <v>6</v>
      </c>
    </row>
    <row r="506" spans="1:5" ht="17.25" thickBot="1" x14ac:dyDescent="0.35">
      <c r="A506" s="104" t="s">
        <v>59</v>
      </c>
      <c r="B506" s="105">
        <f>B507+B508+B509+B510</f>
        <v>0</v>
      </c>
      <c r="C506" s="105">
        <f>C507+C508+C509+C510</f>
        <v>0</v>
      </c>
      <c r="D506" s="105">
        <f>D507+D508+D509+D510</f>
        <v>0</v>
      </c>
      <c r="E506" s="105">
        <f>E507+E508+E509+E510</f>
        <v>0</v>
      </c>
    </row>
    <row r="507" spans="1:5" ht="17.25" thickBot="1" x14ac:dyDescent="0.35">
      <c r="A507" s="106" t="s">
        <v>28</v>
      </c>
      <c r="B507" s="105"/>
      <c r="C507" s="105"/>
      <c r="D507" s="105"/>
      <c r="E507" s="105"/>
    </row>
    <row r="508" spans="1:5" ht="17.25" thickBot="1" x14ac:dyDescent="0.35">
      <c r="A508" s="106" t="s">
        <v>60</v>
      </c>
      <c r="B508" s="105"/>
      <c r="C508" s="105"/>
      <c r="D508" s="105"/>
      <c r="E508" s="105"/>
    </row>
    <row r="509" spans="1:5" ht="17.25" thickBot="1" x14ac:dyDescent="0.35">
      <c r="A509" s="106" t="s">
        <v>42</v>
      </c>
      <c r="B509" s="105"/>
      <c r="C509" s="105"/>
      <c r="D509" s="105"/>
      <c r="E509" s="105"/>
    </row>
    <row r="510" spans="1:5" ht="17.25" thickBot="1" x14ac:dyDescent="0.35">
      <c r="A510" s="106" t="s">
        <v>43</v>
      </c>
      <c r="B510" s="105"/>
      <c r="C510" s="105"/>
      <c r="D510" s="105"/>
      <c r="E510" s="105"/>
    </row>
    <row r="511" spans="1:5" ht="17.25" thickBot="1" x14ac:dyDescent="0.35">
      <c r="A511" s="104" t="s">
        <v>61</v>
      </c>
      <c r="B511" s="107">
        <f>B512+B513+B514+B515</f>
        <v>25000</v>
      </c>
      <c r="C511" s="107">
        <f>C512+C513+C514+C515</f>
        <v>15000</v>
      </c>
      <c r="D511" s="107">
        <f>D512+D513+D514+D515</f>
        <v>2350</v>
      </c>
      <c r="E511" s="107">
        <f>E512+E513+E514+E515</f>
        <v>0</v>
      </c>
    </row>
    <row r="512" spans="1:5" ht="17.25" thickBot="1" x14ac:dyDescent="0.35">
      <c r="A512" s="106" t="s">
        <v>28</v>
      </c>
      <c r="B512" s="107"/>
      <c r="C512" s="105"/>
      <c r="D512" s="105"/>
      <c r="E512" s="105"/>
    </row>
    <row r="513" spans="1:5" ht="17.25" thickBot="1" x14ac:dyDescent="0.35">
      <c r="A513" s="106" t="s">
        <v>60</v>
      </c>
      <c r="B513" s="34">
        <v>25000</v>
      </c>
      <c r="C513" s="34">
        <v>15000</v>
      </c>
      <c r="D513" s="34">
        <v>2350</v>
      </c>
      <c r="E513" s="34">
        <v>0</v>
      </c>
    </row>
    <row r="514" spans="1:5" ht="17.25" thickBot="1" x14ac:dyDescent="0.35">
      <c r="A514" s="106" t="s">
        <v>42</v>
      </c>
      <c r="B514" s="107"/>
      <c r="C514" s="105"/>
      <c r="D514" s="105"/>
      <c r="E514" s="105"/>
    </row>
    <row r="515" spans="1:5" ht="17.25" thickBot="1" x14ac:dyDescent="0.35">
      <c r="A515" s="106" t="s">
        <v>43</v>
      </c>
      <c r="B515" s="107"/>
      <c r="C515" s="105"/>
      <c r="D515" s="105"/>
      <c r="E515" s="105"/>
    </row>
    <row r="516" spans="1:5" ht="17.25" thickBot="1" x14ac:dyDescent="0.35">
      <c r="A516" s="108" t="s">
        <v>147</v>
      </c>
      <c r="B516" s="107">
        <f>B506+B511</f>
        <v>25000</v>
      </c>
      <c r="C516" s="107">
        <f>C506+C511</f>
        <v>15000</v>
      </c>
      <c r="D516" s="107">
        <f>D506+D511</f>
        <v>2350</v>
      </c>
      <c r="E516" s="107">
        <f>E506+E511</f>
        <v>0</v>
      </c>
    </row>
    <row r="517" spans="1:5" ht="17.25" thickBot="1" x14ac:dyDescent="0.35">
      <c r="A517" s="100" t="s">
        <v>58</v>
      </c>
      <c r="B517" s="1413" t="s">
        <v>108</v>
      </c>
      <c r="C517" s="1415"/>
      <c r="D517" s="1415"/>
      <c r="E517" s="1416"/>
    </row>
    <row r="518" spans="1:5" ht="165.75" thickBot="1" x14ac:dyDescent="0.35">
      <c r="A518" s="100" t="s">
        <v>75</v>
      </c>
      <c r="B518" s="101" t="s">
        <v>156</v>
      </c>
      <c r="C518" s="102" t="s">
        <v>582</v>
      </c>
      <c r="D518" s="1444"/>
      <c r="E518" s="1418"/>
    </row>
    <row r="519" spans="1:5" ht="17.25" thickBot="1" x14ac:dyDescent="0.35">
      <c r="A519" s="103"/>
      <c r="B519" s="1417"/>
      <c r="C519" s="1459"/>
      <c r="D519" s="1444"/>
      <c r="E519" s="1418"/>
    </row>
    <row r="520" spans="1:5" ht="17.25" thickBot="1" x14ac:dyDescent="0.35">
      <c r="A520" s="31" t="s">
        <v>9</v>
      </c>
      <c r="B520" s="1431" t="s">
        <v>157</v>
      </c>
      <c r="C520" s="1432"/>
      <c r="D520" s="1432"/>
      <c r="E520" s="1433"/>
    </row>
    <row r="521" spans="1:5" ht="17.25" thickBot="1" x14ac:dyDescent="0.35">
      <c r="A521" s="31" t="s">
        <v>13</v>
      </c>
      <c r="B521" s="1420" t="s">
        <v>97</v>
      </c>
      <c r="C521" s="1421"/>
      <c r="D521" s="1421"/>
      <c r="E521" s="1422"/>
    </row>
    <row r="522" spans="1:5" x14ac:dyDescent="0.3">
      <c r="A522" s="1451"/>
      <c r="B522" s="4">
        <v>2019</v>
      </c>
      <c r="C522" s="4">
        <v>2020</v>
      </c>
      <c r="D522" s="4">
        <v>2021</v>
      </c>
      <c r="E522" s="4">
        <v>2022</v>
      </c>
    </row>
    <row r="523" spans="1:5" ht="17.25" thickBot="1" x14ac:dyDescent="0.35">
      <c r="A523" s="1452"/>
      <c r="B523" s="32" t="s">
        <v>5</v>
      </c>
      <c r="C523" s="32" t="s">
        <v>6</v>
      </c>
      <c r="D523" s="32" t="s">
        <v>6</v>
      </c>
      <c r="E523" s="32" t="s">
        <v>6</v>
      </c>
    </row>
    <row r="524" spans="1:5" ht="17.25" thickBot="1" x14ac:dyDescent="0.35">
      <c r="A524" s="31" t="s">
        <v>8</v>
      </c>
      <c r="B524" s="34">
        <v>3</v>
      </c>
      <c r="C524" s="34">
        <v>3</v>
      </c>
      <c r="D524" s="34">
        <v>0</v>
      </c>
      <c r="E524" s="34">
        <v>0</v>
      </c>
    </row>
    <row r="525" spans="1:5" ht="17.25" thickBot="1" x14ac:dyDescent="0.35">
      <c r="A525" s="31" t="s">
        <v>14</v>
      </c>
      <c r="B525" s="34">
        <f>B538</f>
        <v>100000</v>
      </c>
      <c r="C525" s="34">
        <f>C538</f>
        <v>125000</v>
      </c>
      <c r="D525" s="34">
        <f>D538</f>
        <v>19000</v>
      </c>
      <c r="E525" s="34">
        <f>E538</f>
        <v>0</v>
      </c>
    </row>
    <row r="526" spans="1:5" ht="17.25" thickBot="1" x14ac:dyDescent="0.35">
      <c r="A526" s="31" t="s">
        <v>20</v>
      </c>
      <c r="B526" s="34">
        <f>B525/B524</f>
        <v>33333.333333333336</v>
      </c>
      <c r="C526" s="34">
        <f>C525/C524</f>
        <v>41666.666666666664</v>
      </c>
      <c r="D526" s="34" t="e">
        <f>D525/D524</f>
        <v>#DIV/0!</v>
      </c>
      <c r="E526" s="34" t="e">
        <f>E525/E524</f>
        <v>#DIV/0!</v>
      </c>
    </row>
    <row r="527" spans="1:5" ht="17.25" thickBot="1" x14ac:dyDescent="0.35">
      <c r="A527" s="31" t="s">
        <v>15</v>
      </c>
      <c r="B527" s="35" t="s">
        <v>19</v>
      </c>
      <c r="C527" s="36">
        <f>C524/B524-1</f>
        <v>0</v>
      </c>
      <c r="D527" s="36">
        <f t="shared" ref="D527:E529" si="18">D524/C524-1</f>
        <v>-1</v>
      </c>
      <c r="E527" s="36" t="e">
        <f t="shared" si="18"/>
        <v>#DIV/0!</v>
      </c>
    </row>
    <row r="528" spans="1:5" ht="17.25" thickBot="1" x14ac:dyDescent="0.35">
      <c r="A528" s="31" t="s">
        <v>16</v>
      </c>
      <c r="B528" s="35" t="s">
        <v>19</v>
      </c>
      <c r="C528" s="36">
        <f>C525/B525-1</f>
        <v>0.25</v>
      </c>
      <c r="D528" s="36">
        <f t="shared" si="18"/>
        <v>-0.84799999999999998</v>
      </c>
      <c r="E528" s="36">
        <f t="shared" si="18"/>
        <v>-1</v>
      </c>
    </row>
    <row r="529" spans="1:5" ht="17.25" thickBot="1" x14ac:dyDescent="0.35">
      <c r="A529" s="31" t="s">
        <v>17</v>
      </c>
      <c r="B529" s="35" t="s">
        <v>19</v>
      </c>
      <c r="C529" s="36">
        <f>C526/B526-1</f>
        <v>0.24999999999999978</v>
      </c>
      <c r="D529" s="36" t="e">
        <f t="shared" si="18"/>
        <v>#DIV/0!</v>
      </c>
      <c r="E529" s="36" t="e">
        <f t="shared" si="18"/>
        <v>#DIV/0!</v>
      </c>
    </row>
    <row r="530" spans="1:5" ht="17.25" thickBot="1" x14ac:dyDescent="0.35">
      <c r="A530" s="1453" t="s">
        <v>837</v>
      </c>
      <c r="B530" s="1454"/>
      <c r="C530" s="1454"/>
      <c r="D530" s="1454"/>
      <c r="E530" s="1455"/>
    </row>
    <row r="531" spans="1:5" x14ac:dyDescent="0.3">
      <c r="A531" s="1451"/>
      <c r="B531" s="4">
        <v>2019</v>
      </c>
      <c r="C531" s="4">
        <v>2020</v>
      </c>
      <c r="D531" s="4">
        <v>2021</v>
      </c>
      <c r="E531" s="4">
        <v>2022</v>
      </c>
    </row>
    <row r="532" spans="1:5" ht="17.25" thickBot="1" x14ac:dyDescent="0.35">
      <c r="A532" s="1452"/>
      <c r="B532" s="32" t="s">
        <v>5</v>
      </c>
      <c r="C532" s="32" t="s">
        <v>6</v>
      </c>
      <c r="D532" s="32" t="s">
        <v>6</v>
      </c>
      <c r="E532" s="32" t="s">
        <v>6</v>
      </c>
    </row>
    <row r="533" spans="1:5" ht="17.25" thickBot="1" x14ac:dyDescent="0.35">
      <c r="A533" s="104" t="s">
        <v>59</v>
      </c>
      <c r="B533" s="105">
        <f>B534+B535+B536+B537</f>
        <v>0</v>
      </c>
      <c r="C533" s="105">
        <f>C534+C535+C536+C537</f>
        <v>0</v>
      </c>
      <c r="D533" s="105">
        <f>D534+D535+D536+D537</f>
        <v>0</v>
      </c>
      <c r="E533" s="105">
        <f>E534+E535+E536+E537</f>
        <v>0</v>
      </c>
    </row>
    <row r="534" spans="1:5" ht="17.25" thickBot="1" x14ac:dyDescent="0.35">
      <c r="A534" s="106" t="s">
        <v>28</v>
      </c>
      <c r="B534" s="105"/>
      <c r="C534" s="105"/>
      <c r="D534" s="105"/>
      <c r="E534" s="105"/>
    </row>
    <row r="535" spans="1:5" ht="17.25" thickBot="1" x14ac:dyDescent="0.35">
      <c r="A535" s="106" t="s">
        <v>60</v>
      </c>
      <c r="B535" s="105"/>
      <c r="C535" s="105"/>
      <c r="D535" s="105"/>
      <c r="E535" s="105"/>
    </row>
    <row r="536" spans="1:5" ht="17.25" thickBot="1" x14ac:dyDescent="0.35">
      <c r="A536" s="106" t="s">
        <v>42</v>
      </c>
      <c r="B536" s="105"/>
      <c r="C536" s="105"/>
      <c r="D536" s="105"/>
      <c r="E536" s="105"/>
    </row>
    <row r="537" spans="1:5" ht="17.25" thickBot="1" x14ac:dyDescent="0.35">
      <c r="A537" s="106" t="s">
        <v>43</v>
      </c>
      <c r="B537" s="105"/>
      <c r="C537" s="105"/>
      <c r="D537" s="105"/>
      <c r="E537" s="105"/>
    </row>
    <row r="538" spans="1:5" ht="17.25" thickBot="1" x14ac:dyDescent="0.35">
      <c r="A538" s="104" t="s">
        <v>61</v>
      </c>
      <c r="B538" s="107">
        <f>B539+B540+B541+B542</f>
        <v>100000</v>
      </c>
      <c r="C538" s="107">
        <f>C539+C540+C541+C542</f>
        <v>125000</v>
      </c>
      <c r="D538" s="107">
        <f>D539+D540+D541+D542</f>
        <v>19000</v>
      </c>
      <c r="E538" s="107">
        <v>0</v>
      </c>
    </row>
    <row r="539" spans="1:5" ht="17.25" thickBot="1" x14ac:dyDescent="0.35">
      <c r="A539" s="106" t="s">
        <v>28</v>
      </c>
      <c r="B539" s="107"/>
      <c r="C539" s="105"/>
      <c r="D539" s="105"/>
      <c r="E539" s="105"/>
    </row>
    <row r="540" spans="1:5" ht="17.25" thickBot="1" x14ac:dyDescent="0.35">
      <c r="A540" s="106" t="s">
        <v>60</v>
      </c>
      <c r="B540" s="34">
        <v>100000</v>
      </c>
      <c r="C540" s="34">
        <v>125000</v>
      </c>
      <c r="D540" s="34">
        <v>19000</v>
      </c>
      <c r="E540" s="34">
        <v>0</v>
      </c>
    </row>
    <row r="541" spans="1:5" ht="17.25" thickBot="1" x14ac:dyDescent="0.35">
      <c r="A541" s="106" t="s">
        <v>42</v>
      </c>
      <c r="B541" s="107"/>
      <c r="C541" s="105"/>
      <c r="D541" s="105"/>
      <c r="E541" s="105"/>
    </row>
    <row r="542" spans="1:5" ht="17.25" thickBot="1" x14ac:dyDescent="0.35">
      <c r="A542" s="106" t="s">
        <v>43</v>
      </c>
      <c r="B542" s="107"/>
      <c r="C542" s="105"/>
      <c r="D542" s="105"/>
      <c r="E542" s="105"/>
    </row>
    <row r="543" spans="1:5" ht="17.25" thickBot="1" x14ac:dyDescent="0.35">
      <c r="A543" s="108" t="s">
        <v>26</v>
      </c>
      <c r="B543" s="107">
        <f>B533+B538</f>
        <v>100000</v>
      </c>
      <c r="C543" s="107">
        <f>C533+C538</f>
        <v>125000</v>
      </c>
      <c r="D543" s="107">
        <f>D533+D538</f>
        <v>19000</v>
      </c>
      <c r="E543" s="107">
        <f>E533+E538</f>
        <v>0</v>
      </c>
    </row>
    <row r="544" spans="1:5" ht="17.25" thickBot="1" x14ac:dyDescent="0.35">
      <c r="A544" s="100" t="s">
        <v>58</v>
      </c>
      <c r="B544" s="1413" t="s">
        <v>108</v>
      </c>
      <c r="C544" s="1415"/>
      <c r="D544" s="1415"/>
      <c r="E544" s="1416"/>
    </row>
    <row r="545" spans="1:5" ht="99.75" thickBot="1" x14ac:dyDescent="0.35">
      <c r="A545" s="100" t="s">
        <v>40</v>
      </c>
      <c r="B545" s="101" t="s">
        <v>158</v>
      </c>
      <c r="C545" s="102" t="s">
        <v>583</v>
      </c>
      <c r="D545" s="1444"/>
      <c r="E545" s="1418"/>
    </row>
    <row r="546" spans="1:5" ht="17.25" thickBot="1" x14ac:dyDescent="0.35">
      <c r="A546" s="31" t="s">
        <v>9</v>
      </c>
      <c r="B546" s="1431" t="s">
        <v>159</v>
      </c>
      <c r="C546" s="1432"/>
      <c r="D546" s="1432"/>
      <c r="E546" s="1433"/>
    </row>
    <row r="547" spans="1:5" ht="17.25" thickBot="1" x14ac:dyDescent="0.35">
      <c r="A547" s="31" t="s">
        <v>13</v>
      </c>
      <c r="B547" s="1420" t="s">
        <v>97</v>
      </c>
      <c r="C547" s="1421"/>
      <c r="D547" s="1421"/>
      <c r="E547" s="1422"/>
    </row>
    <row r="548" spans="1:5" x14ac:dyDescent="0.3">
      <c r="A548" s="1451"/>
      <c r="B548" s="4">
        <v>2019</v>
      </c>
      <c r="C548" s="4">
        <v>2020</v>
      </c>
      <c r="D548" s="4">
        <v>2021</v>
      </c>
      <c r="E548" s="4">
        <v>2022</v>
      </c>
    </row>
    <row r="549" spans="1:5" ht="17.25" thickBot="1" x14ac:dyDescent="0.35">
      <c r="A549" s="1452"/>
      <c r="B549" s="32" t="s">
        <v>5</v>
      </c>
      <c r="C549" s="32" t="s">
        <v>6</v>
      </c>
      <c r="D549" s="32" t="s">
        <v>6</v>
      </c>
      <c r="E549" s="32" t="s">
        <v>6</v>
      </c>
    </row>
    <row r="550" spans="1:5" ht="17.25" thickBot="1" x14ac:dyDescent="0.35">
      <c r="A550" s="31" t="s">
        <v>8</v>
      </c>
      <c r="B550" s="35">
        <v>2</v>
      </c>
      <c r="C550" s="35">
        <v>2</v>
      </c>
      <c r="D550" s="35">
        <v>1</v>
      </c>
      <c r="E550" s="35">
        <v>0</v>
      </c>
    </row>
    <row r="551" spans="1:5" ht="17.25" thickBot="1" x14ac:dyDescent="0.35">
      <c r="A551" s="31" t="s">
        <v>14</v>
      </c>
      <c r="B551" s="34">
        <f>B564</f>
        <v>2700</v>
      </c>
      <c r="C551" s="34">
        <f>C564</f>
        <v>2700</v>
      </c>
      <c r="D551" s="34">
        <f>D564</f>
        <v>510</v>
      </c>
      <c r="E551" s="34">
        <f>E564</f>
        <v>0</v>
      </c>
    </row>
    <row r="552" spans="1:5" ht="17.25" thickBot="1" x14ac:dyDescent="0.35">
      <c r="A552" s="31" t="s">
        <v>20</v>
      </c>
      <c r="B552" s="34">
        <f>B551/B550</f>
        <v>1350</v>
      </c>
      <c r="C552" s="34">
        <f>C551/C550</f>
        <v>1350</v>
      </c>
      <c r="D552" s="34">
        <f>D551/D550</f>
        <v>510</v>
      </c>
      <c r="E552" s="34" t="e">
        <f>E551/E550</f>
        <v>#DIV/0!</v>
      </c>
    </row>
    <row r="553" spans="1:5" ht="17.25" thickBot="1" x14ac:dyDescent="0.35">
      <c r="A553" s="31" t="s">
        <v>15</v>
      </c>
      <c r="B553" s="35" t="s">
        <v>19</v>
      </c>
      <c r="C553" s="36">
        <f>C550/B550-1</f>
        <v>0</v>
      </c>
      <c r="D553" s="36">
        <f t="shared" ref="D553:E555" si="19">D550/C550-1</f>
        <v>-0.5</v>
      </c>
      <c r="E553" s="36">
        <f t="shared" si="19"/>
        <v>-1</v>
      </c>
    </row>
    <row r="554" spans="1:5" ht="17.25" thickBot="1" x14ac:dyDescent="0.35">
      <c r="A554" s="31" t="s">
        <v>16</v>
      </c>
      <c r="B554" s="35" t="s">
        <v>19</v>
      </c>
      <c r="C554" s="36">
        <f>C551/B551-1</f>
        <v>0</v>
      </c>
      <c r="D554" s="36">
        <f t="shared" si="19"/>
        <v>-0.81111111111111112</v>
      </c>
      <c r="E554" s="36">
        <f t="shared" si="19"/>
        <v>-1</v>
      </c>
    </row>
    <row r="555" spans="1:5" ht="17.25" thickBot="1" x14ac:dyDescent="0.35">
      <c r="A555" s="31" t="s">
        <v>17</v>
      </c>
      <c r="B555" s="35" t="s">
        <v>19</v>
      </c>
      <c r="C555" s="36">
        <f>C552/B552-1</f>
        <v>0</v>
      </c>
      <c r="D555" s="36">
        <f t="shared" si="19"/>
        <v>-0.62222222222222223</v>
      </c>
      <c r="E555" s="36" t="e">
        <f t="shared" si="19"/>
        <v>#DIV/0!</v>
      </c>
    </row>
    <row r="556" spans="1:5" ht="17.25" thickBot="1" x14ac:dyDescent="0.35">
      <c r="A556" s="1453" t="s">
        <v>842</v>
      </c>
      <c r="B556" s="1454"/>
      <c r="C556" s="1454"/>
      <c r="D556" s="1454"/>
      <c r="E556" s="1455"/>
    </row>
    <row r="557" spans="1:5" x14ac:dyDescent="0.3">
      <c r="A557" s="1451"/>
      <c r="B557" s="4">
        <v>2019</v>
      </c>
      <c r="C557" s="4">
        <v>2020</v>
      </c>
      <c r="D557" s="4">
        <v>2021</v>
      </c>
      <c r="E557" s="4">
        <v>2022</v>
      </c>
    </row>
    <row r="558" spans="1:5" ht="17.25" thickBot="1" x14ac:dyDescent="0.35">
      <c r="A558" s="1452"/>
      <c r="B558" s="32" t="s">
        <v>5</v>
      </c>
      <c r="C558" s="32" t="s">
        <v>6</v>
      </c>
      <c r="D558" s="32" t="s">
        <v>6</v>
      </c>
      <c r="E558" s="32" t="s">
        <v>6</v>
      </c>
    </row>
    <row r="559" spans="1:5" ht="17.25" thickBot="1" x14ac:dyDescent="0.35">
      <c r="A559" s="104" t="s">
        <v>59</v>
      </c>
      <c r="B559" s="105">
        <f>B560+B561+B562+B563</f>
        <v>0</v>
      </c>
      <c r="C559" s="105">
        <f>C560+C561+C562+C563</f>
        <v>0</v>
      </c>
      <c r="D559" s="105">
        <f>D560+D561+D562+D563</f>
        <v>0</v>
      </c>
      <c r="E559" s="105">
        <f>E560+E561+E562+E563</f>
        <v>0</v>
      </c>
    </row>
    <row r="560" spans="1:5" ht="17.25" thickBot="1" x14ac:dyDescent="0.35">
      <c r="A560" s="106" t="s">
        <v>28</v>
      </c>
      <c r="B560" s="105"/>
      <c r="C560" s="105"/>
      <c r="D560" s="105"/>
      <c r="E560" s="105"/>
    </row>
    <row r="561" spans="1:5" ht="17.25" thickBot="1" x14ac:dyDescent="0.35">
      <c r="A561" s="106" t="s">
        <v>60</v>
      </c>
      <c r="B561" s="105"/>
      <c r="C561" s="105"/>
      <c r="D561" s="105"/>
      <c r="E561" s="105"/>
    </row>
    <row r="562" spans="1:5" ht="17.25" thickBot="1" x14ac:dyDescent="0.35">
      <c r="A562" s="106" t="s">
        <v>42</v>
      </c>
      <c r="B562" s="105"/>
      <c r="C562" s="105"/>
      <c r="D562" s="105"/>
      <c r="E562" s="105"/>
    </row>
    <row r="563" spans="1:5" ht="17.25" thickBot="1" x14ac:dyDescent="0.35">
      <c r="A563" s="106" t="s">
        <v>43</v>
      </c>
      <c r="B563" s="105"/>
      <c r="C563" s="105"/>
      <c r="D563" s="105"/>
      <c r="E563" s="105"/>
    </row>
    <row r="564" spans="1:5" ht="17.25" thickBot="1" x14ac:dyDescent="0.35">
      <c r="A564" s="104" t="s">
        <v>61</v>
      </c>
      <c r="B564" s="107">
        <f>B565+B566+B567+B568</f>
        <v>2700</v>
      </c>
      <c r="C564" s="107">
        <f>C565+C566+C567+C568</f>
        <v>2700</v>
      </c>
      <c r="D564" s="107">
        <f>D565+D566+D567+D568</f>
        <v>510</v>
      </c>
      <c r="E564" s="107">
        <f>E565+E566+E567+E568</f>
        <v>0</v>
      </c>
    </row>
    <row r="565" spans="1:5" ht="17.25" thickBot="1" x14ac:dyDescent="0.35">
      <c r="A565" s="106" t="s">
        <v>28</v>
      </c>
      <c r="B565" s="107"/>
      <c r="C565" s="105"/>
      <c r="D565" s="105"/>
      <c r="E565" s="105"/>
    </row>
    <row r="566" spans="1:5" ht="17.25" thickBot="1" x14ac:dyDescent="0.35">
      <c r="A566" s="106" t="s">
        <v>60</v>
      </c>
      <c r="B566" s="34">
        <v>2700</v>
      </c>
      <c r="C566" s="34">
        <v>2700</v>
      </c>
      <c r="D566" s="34">
        <v>510</v>
      </c>
      <c r="E566" s="34">
        <v>0</v>
      </c>
    </row>
    <row r="567" spans="1:5" ht="17.25" thickBot="1" x14ac:dyDescent="0.35">
      <c r="A567" s="106" t="s">
        <v>42</v>
      </c>
      <c r="B567" s="107"/>
      <c r="C567" s="105"/>
      <c r="D567" s="105"/>
      <c r="E567" s="105"/>
    </row>
    <row r="568" spans="1:5" ht="17.25" thickBot="1" x14ac:dyDescent="0.35">
      <c r="A568" s="106" t="s">
        <v>43</v>
      </c>
      <c r="B568" s="107"/>
      <c r="C568" s="105"/>
      <c r="D568" s="105"/>
      <c r="E568" s="105"/>
    </row>
    <row r="569" spans="1:5" ht="17.25" thickBot="1" x14ac:dyDescent="0.35">
      <c r="A569" s="108" t="s">
        <v>147</v>
      </c>
      <c r="B569" s="107">
        <f>B559+B564</f>
        <v>2700</v>
      </c>
      <c r="C569" s="107">
        <f>C559+C564</f>
        <v>2700</v>
      </c>
      <c r="D569" s="107">
        <f>D559+D564</f>
        <v>510</v>
      </c>
      <c r="E569" s="107">
        <f>E559+E564</f>
        <v>0</v>
      </c>
    </row>
    <row r="570" spans="1:5" ht="17.25" thickBot="1" x14ac:dyDescent="0.35">
      <c r="A570" s="100" t="s">
        <v>58</v>
      </c>
      <c r="B570" s="1413" t="s">
        <v>108</v>
      </c>
      <c r="C570" s="1415"/>
      <c r="D570" s="1415"/>
      <c r="E570" s="1416"/>
    </row>
    <row r="571" spans="1:5" ht="116.25" thickBot="1" x14ac:dyDescent="0.35">
      <c r="A571" s="100" t="s">
        <v>75</v>
      </c>
      <c r="B571" s="101" t="s">
        <v>160</v>
      </c>
      <c r="C571" s="102" t="s">
        <v>584</v>
      </c>
      <c r="D571" s="1444"/>
      <c r="E571" s="1418"/>
    </row>
    <row r="572" spans="1:5" ht="17.25" thickBot="1" x14ac:dyDescent="0.35">
      <c r="A572" s="103"/>
      <c r="B572" s="1417"/>
      <c r="C572" s="1459"/>
      <c r="D572" s="1444"/>
      <c r="E572" s="1418"/>
    </row>
    <row r="573" spans="1:5" ht="17.25" thickBot="1" x14ac:dyDescent="0.35">
      <c r="A573" s="31" t="s">
        <v>9</v>
      </c>
      <c r="B573" s="1436" t="s">
        <v>161</v>
      </c>
      <c r="C573" s="1437"/>
      <c r="D573" s="1437"/>
      <c r="E573" s="1438"/>
    </row>
    <row r="574" spans="1:5" ht="17.25" thickBot="1" x14ac:dyDescent="0.35">
      <c r="A574" s="31" t="s">
        <v>13</v>
      </c>
      <c r="B574" s="1420" t="s">
        <v>97</v>
      </c>
      <c r="C574" s="1421"/>
      <c r="D574" s="1421"/>
      <c r="E574" s="1422"/>
    </row>
    <row r="575" spans="1:5" x14ac:dyDescent="0.3">
      <c r="A575" s="1451"/>
      <c r="B575" s="4">
        <v>2019</v>
      </c>
      <c r="C575" s="4">
        <v>2020</v>
      </c>
      <c r="D575" s="4">
        <v>2021</v>
      </c>
      <c r="E575" s="4">
        <v>2022</v>
      </c>
    </row>
    <row r="576" spans="1:5" ht="17.25" thickBot="1" x14ac:dyDescent="0.35">
      <c r="A576" s="1452"/>
      <c r="B576" s="32" t="s">
        <v>5</v>
      </c>
      <c r="C576" s="32" t="s">
        <v>6</v>
      </c>
      <c r="D576" s="32" t="s">
        <v>6</v>
      </c>
      <c r="E576" s="32" t="s">
        <v>6</v>
      </c>
    </row>
    <row r="577" spans="1:5" ht="17.25" thickBot="1" x14ac:dyDescent="0.35">
      <c r="A577" s="31" t="s">
        <v>8</v>
      </c>
      <c r="B577" s="34">
        <v>1</v>
      </c>
      <c r="C577" s="34">
        <v>1</v>
      </c>
      <c r="D577" s="34">
        <v>1</v>
      </c>
      <c r="E577" s="34">
        <v>0</v>
      </c>
    </row>
    <row r="578" spans="1:5" ht="17.25" thickBot="1" x14ac:dyDescent="0.35">
      <c r="A578" s="31" t="s">
        <v>14</v>
      </c>
      <c r="B578" s="34">
        <f>B591</f>
        <v>15000</v>
      </c>
      <c r="C578" s="34">
        <f>C591</f>
        <v>10000</v>
      </c>
      <c r="D578" s="34">
        <f>D591</f>
        <v>8600</v>
      </c>
      <c r="E578" s="34">
        <f>E591</f>
        <v>0</v>
      </c>
    </row>
    <row r="579" spans="1:5" ht="17.25" thickBot="1" x14ac:dyDescent="0.35">
      <c r="A579" s="31" t="s">
        <v>20</v>
      </c>
      <c r="B579" s="34">
        <f>B578/B577</f>
        <v>15000</v>
      </c>
      <c r="C579" s="34">
        <f>C578/C577</f>
        <v>10000</v>
      </c>
      <c r="D579" s="34">
        <f>D578/D577</f>
        <v>8600</v>
      </c>
      <c r="E579" s="34" t="e">
        <f>E578/E577</f>
        <v>#DIV/0!</v>
      </c>
    </row>
    <row r="580" spans="1:5" ht="17.25" thickBot="1" x14ac:dyDescent="0.35">
      <c r="A580" s="31" t="s">
        <v>15</v>
      </c>
      <c r="B580" s="35" t="s">
        <v>19</v>
      </c>
      <c r="C580" s="36">
        <f>C577/B577-1</f>
        <v>0</v>
      </c>
      <c r="D580" s="36">
        <f t="shared" ref="D580:E582" si="20">D577/C577-1</f>
        <v>0</v>
      </c>
      <c r="E580" s="36">
        <f t="shared" si="20"/>
        <v>-1</v>
      </c>
    </row>
    <row r="581" spans="1:5" ht="17.25" thickBot="1" x14ac:dyDescent="0.35">
      <c r="A581" s="31" t="s">
        <v>16</v>
      </c>
      <c r="B581" s="35" t="s">
        <v>19</v>
      </c>
      <c r="C581" s="36">
        <f>C578/B578-1</f>
        <v>-0.33333333333333337</v>
      </c>
      <c r="D581" s="36">
        <f t="shared" si="20"/>
        <v>-0.14000000000000001</v>
      </c>
      <c r="E581" s="36">
        <f t="shared" si="20"/>
        <v>-1</v>
      </c>
    </row>
    <row r="582" spans="1:5" ht="17.25" thickBot="1" x14ac:dyDescent="0.35">
      <c r="A582" s="31" t="s">
        <v>17</v>
      </c>
      <c r="B582" s="35" t="s">
        <v>19</v>
      </c>
      <c r="C582" s="36">
        <f>C579/B579-1</f>
        <v>-0.33333333333333337</v>
      </c>
      <c r="D582" s="36">
        <f t="shared" si="20"/>
        <v>-0.14000000000000001</v>
      </c>
      <c r="E582" s="36" t="e">
        <f t="shared" si="20"/>
        <v>#DIV/0!</v>
      </c>
    </row>
    <row r="583" spans="1:5" ht="17.25" thickBot="1" x14ac:dyDescent="0.35">
      <c r="A583" s="1453" t="s">
        <v>837</v>
      </c>
      <c r="B583" s="1454"/>
      <c r="C583" s="1454"/>
      <c r="D583" s="1454"/>
      <c r="E583" s="1455"/>
    </row>
    <row r="584" spans="1:5" x14ac:dyDescent="0.3">
      <c r="A584" s="1451"/>
      <c r="B584" s="4">
        <v>2019</v>
      </c>
      <c r="C584" s="4">
        <v>2020</v>
      </c>
      <c r="D584" s="4">
        <v>2021</v>
      </c>
      <c r="E584" s="4">
        <v>2022</v>
      </c>
    </row>
    <row r="585" spans="1:5" ht="17.25" thickBot="1" x14ac:dyDescent="0.35">
      <c r="A585" s="1452"/>
      <c r="B585" s="32" t="s">
        <v>5</v>
      </c>
      <c r="C585" s="32" t="s">
        <v>6</v>
      </c>
      <c r="D585" s="32" t="s">
        <v>6</v>
      </c>
      <c r="E585" s="32" t="s">
        <v>6</v>
      </c>
    </row>
    <row r="586" spans="1:5" ht="17.25" thickBot="1" x14ac:dyDescent="0.35">
      <c r="A586" s="104" t="s">
        <v>59</v>
      </c>
      <c r="B586" s="105">
        <f>B587+B588+B589+B590</f>
        <v>0</v>
      </c>
      <c r="C586" s="105">
        <f>C587+C588+C589+C590</f>
        <v>0</v>
      </c>
      <c r="D586" s="105">
        <f>D587+D588+D589+D590</f>
        <v>0</v>
      </c>
      <c r="E586" s="105">
        <f>E587+E588+E589+E590</f>
        <v>0</v>
      </c>
    </row>
    <row r="587" spans="1:5" ht="17.25" thickBot="1" x14ac:dyDescent="0.35">
      <c r="A587" s="106" t="s">
        <v>28</v>
      </c>
      <c r="B587" s="105"/>
      <c r="C587" s="105"/>
      <c r="D587" s="105"/>
      <c r="E587" s="105"/>
    </row>
    <row r="588" spans="1:5" ht="17.25" thickBot="1" x14ac:dyDescent="0.35">
      <c r="A588" s="106" t="s">
        <v>60</v>
      </c>
      <c r="B588" s="105"/>
      <c r="C588" s="105"/>
      <c r="D588" s="105"/>
      <c r="E588" s="105"/>
    </row>
    <row r="589" spans="1:5" ht="17.25" thickBot="1" x14ac:dyDescent="0.35">
      <c r="A589" s="106" t="s">
        <v>42</v>
      </c>
      <c r="B589" s="105"/>
      <c r="C589" s="105"/>
      <c r="D589" s="105"/>
      <c r="E589" s="105"/>
    </row>
    <row r="590" spans="1:5" ht="17.25" thickBot="1" x14ac:dyDescent="0.35">
      <c r="A590" s="106" t="s">
        <v>43</v>
      </c>
      <c r="B590" s="105"/>
      <c r="C590" s="105"/>
      <c r="D590" s="105"/>
      <c r="E590" s="105"/>
    </row>
    <row r="591" spans="1:5" ht="17.25" thickBot="1" x14ac:dyDescent="0.35">
      <c r="A591" s="104" t="s">
        <v>61</v>
      </c>
      <c r="B591" s="107">
        <f>B592+B593+B594+B595</f>
        <v>15000</v>
      </c>
      <c r="C591" s="107">
        <f>C592+C593+C594+C595</f>
        <v>10000</v>
      </c>
      <c r="D591" s="107">
        <f>D592+D593+D594+D595</f>
        <v>8600</v>
      </c>
      <c r="E591" s="107">
        <f>E592+E593+E594+E595</f>
        <v>0</v>
      </c>
    </row>
    <row r="592" spans="1:5" ht="17.25" thickBot="1" x14ac:dyDescent="0.35">
      <c r="A592" s="106" t="s">
        <v>28</v>
      </c>
      <c r="B592" s="107"/>
      <c r="C592" s="105"/>
      <c r="D592" s="105"/>
      <c r="E592" s="105"/>
    </row>
    <row r="593" spans="1:5" ht="17.25" thickBot="1" x14ac:dyDescent="0.35">
      <c r="A593" s="106" t="s">
        <v>60</v>
      </c>
      <c r="B593" s="34">
        <v>15000</v>
      </c>
      <c r="C593" s="34">
        <v>10000</v>
      </c>
      <c r="D593" s="34">
        <v>8600</v>
      </c>
      <c r="E593" s="34">
        <v>0</v>
      </c>
    </row>
    <row r="594" spans="1:5" ht="17.25" thickBot="1" x14ac:dyDescent="0.35">
      <c r="A594" s="106" t="s">
        <v>42</v>
      </c>
      <c r="B594" s="107"/>
      <c r="C594" s="105"/>
      <c r="D594" s="105"/>
      <c r="E594" s="105"/>
    </row>
    <row r="595" spans="1:5" ht="17.25" thickBot="1" x14ac:dyDescent="0.35">
      <c r="A595" s="106" t="s">
        <v>43</v>
      </c>
      <c r="B595" s="107"/>
      <c r="C595" s="105"/>
      <c r="D595" s="105"/>
      <c r="E595" s="105"/>
    </row>
    <row r="596" spans="1:5" ht="17.25" thickBot="1" x14ac:dyDescent="0.35">
      <c r="A596" s="108" t="s">
        <v>26</v>
      </c>
      <c r="B596" s="107">
        <f>B586+B591</f>
        <v>15000</v>
      </c>
      <c r="C596" s="107">
        <f>C586+C591</f>
        <v>10000</v>
      </c>
      <c r="D596" s="107">
        <f>D586+D591</f>
        <v>8600</v>
      </c>
      <c r="E596" s="107">
        <f>E586+E591</f>
        <v>0</v>
      </c>
    </row>
    <row r="597" spans="1:5" ht="17.25" thickBot="1" x14ac:dyDescent="0.35">
      <c r="A597" s="100" t="s">
        <v>58</v>
      </c>
      <c r="B597" s="1456" t="s">
        <v>585</v>
      </c>
      <c r="C597" s="1457"/>
      <c r="D597" s="1457"/>
      <c r="E597" s="1458"/>
    </row>
    <row r="598" spans="1:5" ht="149.25" thickBot="1" x14ac:dyDescent="0.35">
      <c r="A598" s="100" t="s">
        <v>75</v>
      </c>
      <c r="B598" s="101" t="s">
        <v>585</v>
      </c>
      <c r="C598" s="102" t="s">
        <v>586</v>
      </c>
      <c r="D598" s="1417"/>
      <c r="E598" s="1418"/>
    </row>
    <row r="599" spans="1:5" ht="17.25" thickBot="1" x14ac:dyDescent="0.35">
      <c r="A599" s="103"/>
      <c r="B599" s="1417"/>
      <c r="C599" s="1444"/>
      <c r="D599" s="1444"/>
      <c r="E599" s="1418"/>
    </row>
    <row r="600" spans="1:5" ht="17.25" thickBot="1" x14ac:dyDescent="0.35">
      <c r="A600" s="31" t="s">
        <v>9</v>
      </c>
      <c r="B600" s="1436" t="s">
        <v>585</v>
      </c>
      <c r="C600" s="1437"/>
      <c r="D600" s="1437"/>
      <c r="E600" s="1438"/>
    </row>
    <row r="601" spans="1:5" ht="17.25" thickBot="1" x14ac:dyDescent="0.35">
      <c r="A601" s="31" t="s">
        <v>13</v>
      </c>
      <c r="B601" s="1420" t="s">
        <v>30</v>
      </c>
      <c r="C601" s="1421"/>
      <c r="D601" s="1421"/>
      <c r="E601" s="1422"/>
    </row>
    <row r="602" spans="1:5" x14ac:dyDescent="0.3">
      <c r="A602" s="1451"/>
      <c r="B602" s="4">
        <v>2019</v>
      </c>
      <c r="C602" s="4">
        <v>2020</v>
      </c>
      <c r="D602" s="4">
        <v>2021</v>
      </c>
      <c r="E602" s="4">
        <v>2022</v>
      </c>
    </row>
    <row r="603" spans="1:5" ht="17.25" thickBot="1" x14ac:dyDescent="0.35">
      <c r="A603" s="1452"/>
      <c r="B603" s="32" t="s">
        <v>5</v>
      </c>
      <c r="C603" s="32" t="s">
        <v>6</v>
      </c>
      <c r="D603" s="32" t="s">
        <v>6</v>
      </c>
      <c r="E603" s="32" t="s">
        <v>6</v>
      </c>
    </row>
    <row r="604" spans="1:5" ht="17.25" thickBot="1" x14ac:dyDescent="0.35">
      <c r="A604" s="31" t="s">
        <v>8</v>
      </c>
      <c r="B604" s="34">
        <v>0</v>
      </c>
      <c r="C604" s="34">
        <v>1</v>
      </c>
      <c r="D604" s="34">
        <v>1</v>
      </c>
      <c r="E604" s="34">
        <v>1</v>
      </c>
    </row>
    <row r="605" spans="1:5" ht="17.25" thickBot="1" x14ac:dyDescent="0.35">
      <c r="A605" s="31" t="s">
        <v>14</v>
      </c>
      <c r="B605" s="34">
        <f>B618</f>
        <v>0</v>
      </c>
      <c r="C605" s="34">
        <f>C618</f>
        <v>48400</v>
      </c>
      <c r="D605" s="34">
        <f>D618</f>
        <v>24200</v>
      </c>
      <c r="E605" s="34">
        <f>E618</f>
        <v>0</v>
      </c>
    </row>
    <row r="606" spans="1:5" ht="17.25" thickBot="1" x14ac:dyDescent="0.35">
      <c r="A606" s="31" t="s">
        <v>20</v>
      </c>
      <c r="B606" s="34" t="e">
        <f>B605/B604</f>
        <v>#DIV/0!</v>
      </c>
      <c r="C606" s="34">
        <f>C605/C604</f>
        <v>48400</v>
      </c>
      <c r="D606" s="34">
        <f>D605/D604</f>
        <v>24200</v>
      </c>
      <c r="E606" s="34">
        <f>E605/E604</f>
        <v>0</v>
      </c>
    </row>
    <row r="607" spans="1:5" ht="17.25" thickBot="1" x14ac:dyDescent="0.35">
      <c r="A607" s="31" t="s">
        <v>15</v>
      </c>
      <c r="B607" s="35" t="s">
        <v>19</v>
      </c>
      <c r="C607" s="36" t="e">
        <f>C604/B604-1</f>
        <v>#DIV/0!</v>
      </c>
      <c r="D607" s="36">
        <f t="shared" ref="D607:E609" si="21">D604/C604-1</f>
        <v>0</v>
      </c>
      <c r="E607" s="36">
        <f t="shared" si="21"/>
        <v>0</v>
      </c>
    </row>
    <row r="608" spans="1:5" ht="17.25" thickBot="1" x14ac:dyDescent="0.35">
      <c r="A608" s="31" t="s">
        <v>16</v>
      </c>
      <c r="B608" s="35" t="s">
        <v>19</v>
      </c>
      <c r="C608" s="36" t="e">
        <f>C605/B605-1</f>
        <v>#DIV/0!</v>
      </c>
      <c r="D608" s="36">
        <f t="shared" si="21"/>
        <v>-0.5</v>
      </c>
      <c r="E608" s="36">
        <f t="shared" si="21"/>
        <v>-1</v>
      </c>
    </row>
    <row r="609" spans="1:5" ht="17.25" thickBot="1" x14ac:dyDescent="0.35">
      <c r="A609" s="31" t="s">
        <v>17</v>
      </c>
      <c r="B609" s="35" t="s">
        <v>19</v>
      </c>
      <c r="C609" s="36" t="e">
        <f>C606/B606-1</f>
        <v>#DIV/0!</v>
      </c>
      <c r="D609" s="36">
        <f t="shared" si="21"/>
        <v>-0.5</v>
      </c>
      <c r="E609" s="36">
        <f t="shared" si="21"/>
        <v>-1</v>
      </c>
    </row>
    <row r="610" spans="1:5" ht="17.25" thickBot="1" x14ac:dyDescent="0.35">
      <c r="A610" s="1453" t="s">
        <v>837</v>
      </c>
      <c r="B610" s="1454"/>
      <c r="C610" s="1454"/>
      <c r="D610" s="1454"/>
      <c r="E610" s="1455"/>
    </row>
    <row r="611" spans="1:5" x14ac:dyDescent="0.3">
      <c r="A611" s="1451"/>
      <c r="B611" s="4">
        <v>2019</v>
      </c>
      <c r="C611" s="4">
        <v>2020</v>
      </c>
      <c r="D611" s="4">
        <v>2021</v>
      </c>
      <c r="E611" s="4">
        <v>2022</v>
      </c>
    </row>
    <row r="612" spans="1:5" ht="17.25" thickBot="1" x14ac:dyDescent="0.35">
      <c r="A612" s="1452"/>
      <c r="B612" s="32" t="s">
        <v>5</v>
      </c>
      <c r="C612" s="32" t="s">
        <v>6</v>
      </c>
      <c r="D612" s="32" t="s">
        <v>6</v>
      </c>
      <c r="E612" s="32" t="s">
        <v>6</v>
      </c>
    </row>
    <row r="613" spans="1:5" ht="17.25" thickBot="1" x14ac:dyDescent="0.35">
      <c r="A613" s="104" t="s">
        <v>59</v>
      </c>
      <c r="B613" s="105">
        <f>B614+B615+B616+B617</f>
        <v>0</v>
      </c>
      <c r="C613" s="105">
        <f>C614+C615+C616+C617</f>
        <v>0</v>
      </c>
      <c r="D613" s="105">
        <f>D614+D615+D616+D617</f>
        <v>0</v>
      </c>
      <c r="E613" s="105">
        <f>E614+E615+E616+E617</f>
        <v>0</v>
      </c>
    </row>
    <row r="614" spans="1:5" ht="17.25" thickBot="1" x14ac:dyDescent="0.35">
      <c r="A614" s="106" t="s">
        <v>28</v>
      </c>
      <c r="B614" s="105"/>
      <c r="C614" s="105"/>
      <c r="D614" s="105"/>
      <c r="E614" s="105"/>
    </row>
    <row r="615" spans="1:5" ht="17.25" thickBot="1" x14ac:dyDescent="0.35">
      <c r="A615" s="106" t="s">
        <v>60</v>
      </c>
      <c r="B615" s="105"/>
      <c r="C615" s="105"/>
      <c r="D615" s="105"/>
      <c r="E615" s="105"/>
    </row>
    <row r="616" spans="1:5" ht="17.25" thickBot="1" x14ac:dyDescent="0.35">
      <c r="A616" s="106" t="s">
        <v>42</v>
      </c>
      <c r="B616" s="105"/>
      <c r="C616" s="105"/>
      <c r="D616" s="105"/>
      <c r="E616" s="105"/>
    </row>
    <row r="617" spans="1:5" ht="17.25" thickBot="1" x14ac:dyDescent="0.35">
      <c r="A617" s="106" t="s">
        <v>43</v>
      </c>
      <c r="B617" s="105"/>
      <c r="C617" s="105"/>
      <c r="D617" s="105"/>
      <c r="E617" s="105"/>
    </row>
    <row r="618" spans="1:5" ht="17.25" thickBot="1" x14ac:dyDescent="0.35">
      <c r="A618" s="104" t="s">
        <v>61</v>
      </c>
      <c r="B618" s="107">
        <f>B619+B620+B621+B622</f>
        <v>0</v>
      </c>
      <c r="C618" s="107">
        <f>C619+C620+C621+C622</f>
        <v>48400</v>
      </c>
      <c r="D618" s="107">
        <f>D619+D620+D621+D622</f>
        <v>24200</v>
      </c>
      <c r="E618" s="107">
        <f>E619+E620+E621+E622</f>
        <v>0</v>
      </c>
    </row>
    <row r="619" spans="1:5" ht="17.25" thickBot="1" x14ac:dyDescent="0.35">
      <c r="A619" s="106" t="s">
        <v>28</v>
      </c>
      <c r="B619" s="107"/>
      <c r="C619" s="105"/>
      <c r="D619" s="105"/>
      <c r="E619" s="105"/>
    </row>
    <row r="620" spans="1:5" ht="17.25" thickBot="1" x14ac:dyDescent="0.35">
      <c r="A620" s="106" t="s">
        <v>60</v>
      </c>
      <c r="B620" s="34">
        <v>0</v>
      </c>
      <c r="C620" s="34">
        <v>48400</v>
      </c>
      <c r="D620" s="34">
        <v>24200</v>
      </c>
      <c r="E620" s="34">
        <v>0</v>
      </c>
    </row>
    <row r="621" spans="1:5" ht="17.25" thickBot="1" x14ac:dyDescent="0.35">
      <c r="A621" s="106" t="s">
        <v>42</v>
      </c>
      <c r="B621" s="107"/>
      <c r="C621" s="105"/>
      <c r="D621" s="105"/>
      <c r="E621" s="105"/>
    </row>
    <row r="622" spans="1:5" ht="17.25" thickBot="1" x14ac:dyDescent="0.35">
      <c r="A622" s="106" t="s">
        <v>43</v>
      </c>
      <c r="B622" s="107"/>
      <c r="C622" s="105"/>
      <c r="D622" s="105"/>
      <c r="E622" s="105"/>
    </row>
    <row r="623" spans="1:5" ht="17.25" thickBot="1" x14ac:dyDescent="0.35">
      <c r="A623" s="108" t="s">
        <v>26</v>
      </c>
      <c r="B623" s="107">
        <f>B613+B618</f>
        <v>0</v>
      </c>
      <c r="C623" s="107">
        <f>C613+C618</f>
        <v>48400</v>
      </c>
      <c r="D623" s="107">
        <f>D613+D618</f>
        <v>24200</v>
      </c>
      <c r="E623" s="107">
        <f>E613+E618</f>
        <v>0</v>
      </c>
    </row>
    <row r="624" spans="1:5" ht="17.25" thickBot="1" x14ac:dyDescent="0.35">
      <c r="A624" s="100" t="s">
        <v>58</v>
      </c>
      <c r="B624" s="1456" t="s">
        <v>587</v>
      </c>
      <c r="C624" s="1457"/>
      <c r="D624" s="1457"/>
      <c r="E624" s="1458"/>
    </row>
    <row r="625" spans="1:5" ht="126.75" thickBot="1" x14ac:dyDescent="0.35">
      <c r="A625" s="100" t="s">
        <v>75</v>
      </c>
      <c r="B625" s="109" t="s">
        <v>843</v>
      </c>
      <c r="C625" s="102" t="s">
        <v>586</v>
      </c>
      <c r="D625" s="1417"/>
      <c r="E625" s="1418"/>
    </row>
    <row r="626" spans="1:5" ht="17.25" thickBot="1" x14ac:dyDescent="0.35">
      <c r="A626" s="103"/>
      <c r="B626" s="1417"/>
      <c r="C626" s="1444"/>
      <c r="D626" s="1444"/>
      <c r="E626" s="1418"/>
    </row>
    <row r="627" spans="1:5" ht="17.25" thickBot="1" x14ac:dyDescent="0.35">
      <c r="A627" s="31" t="s">
        <v>9</v>
      </c>
      <c r="B627" s="1445" t="s">
        <v>161</v>
      </c>
      <c r="C627" s="1446"/>
      <c r="D627" s="1446"/>
      <c r="E627" s="1447"/>
    </row>
    <row r="628" spans="1:5" ht="17.25" thickBot="1" x14ac:dyDescent="0.35">
      <c r="A628" s="31" t="s">
        <v>13</v>
      </c>
      <c r="B628" s="1448" t="s">
        <v>97</v>
      </c>
      <c r="C628" s="1449"/>
      <c r="D628" s="1449"/>
      <c r="E628" s="1450"/>
    </row>
    <row r="629" spans="1:5" x14ac:dyDescent="0.3">
      <c r="A629" s="1451"/>
      <c r="B629" s="4">
        <v>2019</v>
      </c>
      <c r="C629" s="4">
        <v>2020</v>
      </c>
      <c r="D629" s="4">
        <v>2021</v>
      </c>
      <c r="E629" s="4">
        <v>2022</v>
      </c>
    </row>
    <row r="630" spans="1:5" ht="17.25" thickBot="1" x14ac:dyDescent="0.35">
      <c r="A630" s="1452"/>
      <c r="B630" s="32" t="s">
        <v>5</v>
      </c>
      <c r="C630" s="32" t="s">
        <v>6</v>
      </c>
      <c r="D630" s="32" t="s">
        <v>6</v>
      </c>
      <c r="E630" s="32" t="s">
        <v>6</v>
      </c>
    </row>
    <row r="631" spans="1:5" ht="17.25" thickBot="1" x14ac:dyDescent="0.35">
      <c r="A631" s="31" t="s">
        <v>8</v>
      </c>
      <c r="B631" s="34">
        <v>0</v>
      </c>
      <c r="C631" s="34">
        <v>2</v>
      </c>
      <c r="D631" s="34">
        <v>4</v>
      </c>
      <c r="E631" s="34">
        <v>4</v>
      </c>
    </row>
    <row r="632" spans="1:5" ht="17.25" thickBot="1" x14ac:dyDescent="0.35">
      <c r="A632" s="31" t="s">
        <v>14</v>
      </c>
      <c r="B632" s="34">
        <f>B645</f>
        <v>0</v>
      </c>
      <c r="C632" s="34">
        <f>C645</f>
        <v>5000</v>
      </c>
      <c r="D632" s="34">
        <f>D645</f>
        <v>100000</v>
      </c>
      <c r="E632" s="34">
        <f>E645</f>
        <v>100000</v>
      </c>
    </row>
    <row r="633" spans="1:5" ht="17.25" thickBot="1" x14ac:dyDescent="0.35">
      <c r="A633" s="31" t="s">
        <v>20</v>
      </c>
      <c r="B633" s="34" t="e">
        <f>B632/B631</f>
        <v>#DIV/0!</v>
      </c>
      <c r="C633" s="34">
        <f>C632/C631</f>
        <v>2500</v>
      </c>
      <c r="D633" s="34">
        <f>D632/D631</f>
        <v>25000</v>
      </c>
      <c r="E633" s="34">
        <f>E632/E631</f>
        <v>25000</v>
      </c>
    </row>
    <row r="634" spans="1:5" ht="17.25" thickBot="1" x14ac:dyDescent="0.35">
      <c r="A634" s="31" t="s">
        <v>15</v>
      </c>
      <c r="B634" s="35" t="s">
        <v>19</v>
      </c>
      <c r="C634" s="36" t="e">
        <f>C631/B631-1</f>
        <v>#DIV/0!</v>
      </c>
      <c r="D634" s="36">
        <f t="shared" ref="D634:E636" si="22">D631/C631-1</f>
        <v>1</v>
      </c>
      <c r="E634" s="36">
        <f t="shared" si="22"/>
        <v>0</v>
      </c>
    </row>
    <row r="635" spans="1:5" ht="17.25" thickBot="1" x14ac:dyDescent="0.35">
      <c r="A635" s="31" t="s">
        <v>16</v>
      </c>
      <c r="B635" s="35" t="s">
        <v>19</v>
      </c>
      <c r="C635" s="36" t="e">
        <f>C632/B632-1</f>
        <v>#DIV/0!</v>
      </c>
      <c r="D635" s="36">
        <f t="shared" si="22"/>
        <v>19</v>
      </c>
      <c r="E635" s="36">
        <f t="shared" si="22"/>
        <v>0</v>
      </c>
    </row>
    <row r="636" spans="1:5" ht="17.25" thickBot="1" x14ac:dyDescent="0.35">
      <c r="A636" s="31" t="s">
        <v>17</v>
      </c>
      <c r="B636" s="35" t="s">
        <v>19</v>
      </c>
      <c r="C636" s="36" t="e">
        <f>C633/B633-1</f>
        <v>#DIV/0!</v>
      </c>
      <c r="D636" s="36">
        <f t="shared" si="22"/>
        <v>9</v>
      </c>
      <c r="E636" s="36">
        <f t="shared" si="22"/>
        <v>0</v>
      </c>
    </row>
    <row r="637" spans="1:5" ht="17.25" thickBot="1" x14ac:dyDescent="0.35">
      <c r="A637" s="1453" t="s">
        <v>837</v>
      </c>
      <c r="B637" s="1454"/>
      <c r="C637" s="1454"/>
      <c r="D637" s="1454"/>
      <c r="E637" s="1455"/>
    </row>
    <row r="638" spans="1:5" x14ac:dyDescent="0.3">
      <c r="A638" s="1451"/>
      <c r="B638" s="4">
        <v>2019</v>
      </c>
      <c r="C638" s="4">
        <v>2020</v>
      </c>
      <c r="D638" s="4">
        <v>2021</v>
      </c>
      <c r="E638" s="4">
        <v>2022</v>
      </c>
    </row>
    <row r="639" spans="1:5" ht="17.25" thickBot="1" x14ac:dyDescent="0.35">
      <c r="A639" s="1452"/>
      <c r="B639" s="32" t="s">
        <v>5</v>
      </c>
      <c r="C639" s="32" t="s">
        <v>6</v>
      </c>
      <c r="D639" s="32" t="s">
        <v>6</v>
      </c>
      <c r="E639" s="32" t="s">
        <v>6</v>
      </c>
    </row>
    <row r="640" spans="1:5" ht="17.25" thickBot="1" x14ac:dyDescent="0.35">
      <c r="A640" s="104" t="s">
        <v>59</v>
      </c>
      <c r="B640" s="105">
        <f>B641+B642+B643+B644</f>
        <v>0</v>
      </c>
      <c r="C640" s="105">
        <f>C641+C642+C643+C644</f>
        <v>0</v>
      </c>
      <c r="D640" s="105">
        <f>D641+D642+D643+D644</f>
        <v>0</v>
      </c>
      <c r="E640" s="105">
        <f>E641+E642+E643+E644</f>
        <v>0</v>
      </c>
    </row>
    <row r="641" spans="1:5" ht="17.25" thickBot="1" x14ac:dyDescent="0.35">
      <c r="A641" s="106" t="s">
        <v>28</v>
      </c>
      <c r="B641" s="105"/>
      <c r="C641" s="105"/>
      <c r="D641" s="105"/>
      <c r="E641" s="105"/>
    </row>
    <row r="642" spans="1:5" ht="17.25" thickBot="1" x14ac:dyDescent="0.35">
      <c r="A642" s="106" t="s">
        <v>60</v>
      </c>
      <c r="B642" s="105"/>
      <c r="C642" s="105"/>
      <c r="D642" s="105"/>
      <c r="E642" s="105"/>
    </row>
    <row r="643" spans="1:5" ht="17.25" thickBot="1" x14ac:dyDescent="0.35">
      <c r="A643" s="106" t="s">
        <v>42</v>
      </c>
      <c r="B643" s="105"/>
      <c r="C643" s="105"/>
      <c r="D643" s="105"/>
      <c r="E643" s="105"/>
    </row>
    <row r="644" spans="1:5" ht="17.25" thickBot="1" x14ac:dyDescent="0.35">
      <c r="A644" s="106" t="s">
        <v>43</v>
      </c>
      <c r="B644" s="105"/>
      <c r="C644" s="105"/>
      <c r="D644" s="105"/>
      <c r="E644" s="105"/>
    </row>
    <row r="645" spans="1:5" ht="17.25" thickBot="1" x14ac:dyDescent="0.35">
      <c r="A645" s="104" t="s">
        <v>61</v>
      </c>
      <c r="B645" s="107">
        <f>B646+B647+B648+B649</f>
        <v>0</v>
      </c>
      <c r="C645" s="107">
        <f>C646+C647+C648+C649</f>
        <v>5000</v>
      </c>
      <c r="D645" s="107">
        <f>D646+D647+D648+D649</f>
        <v>100000</v>
      </c>
      <c r="E645" s="107">
        <f>E646+E647+E648+E649</f>
        <v>100000</v>
      </c>
    </row>
    <row r="646" spans="1:5" ht="17.25" thickBot="1" x14ac:dyDescent="0.35">
      <c r="A646" s="106" t="s">
        <v>28</v>
      </c>
      <c r="B646" s="107"/>
      <c r="C646" s="105"/>
      <c r="D646" s="105"/>
      <c r="E646" s="105"/>
    </row>
    <row r="647" spans="1:5" ht="17.25" thickBot="1" x14ac:dyDescent="0.35">
      <c r="A647" s="106" t="s">
        <v>60</v>
      </c>
      <c r="B647" s="34">
        <v>0</v>
      </c>
      <c r="C647" s="34">
        <v>5000</v>
      </c>
      <c r="D647" s="34">
        <v>100000</v>
      </c>
      <c r="E647" s="34">
        <v>100000</v>
      </c>
    </row>
    <row r="648" spans="1:5" ht="17.25" thickBot="1" x14ac:dyDescent="0.35">
      <c r="A648" s="106" t="s">
        <v>42</v>
      </c>
      <c r="B648" s="107"/>
      <c r="C648" s="105"/>
      <c r="D648" s="105"/>
      <c r="E648" s="105"/>
    </row>
    <row r="649" spans="1:5" ht="17.25" thickBot="1" x14ac:dyDescent="0.35">
      <c r="A649" s="106" t="s">
        <v>43</v>
      </c>
      <c r="B649" s="107"/>
      <c r="C649" s="105"/>
      <c r="D649" s="105"/>
      <c r="E649" s="105"/>
    </row>
    <row r="650" spans="1:5" ht="17.25" thickBot="1" x14ac:dyDescent="0.35">
      <c r="A650" s="108" t="s">
        <v>26</v>
      </c>
      <c r="B650" s="107">
        <f>B640+B645</f>
        <v>0</v>
      </c>
      <c r="C650" s="107">
        <f>C640+C645</f>
        <v>5000</v>
      </c>
      <c r="D650" s="107">
        <f>D640+D645</f>
        <v>100000</v>
      </c>
      <c r="E650" s="107">
        <f>E640+E645</f>
        <v>100000</v>
      </c>
    </row>
    <row r="651" spans="1:5" ht="142.5" thickBot="1" x14ac:dyDescent="0.35">
      <c r="A651" s="100" t="s">
        <v>75</v>
      </c>
      <c r="B651" s="110" t="s">
        <v>844</v>
      </c>
      <c r="C651" s="102" t="s">
        <v>586</v>
      </c>
      <c r="D651" s="1417"/>
      <c r="E651" s="1418"/>
    </row>
    <row r="652" spans="1:5" ht="17.25" thickBot="1" x14ac:dyDescent="0.35">
      <c r="A652" s="103"/>
      <c r="B652" s="1417"/>
      <c r="C652" s="1444"/>
      <c r="D652" s="1444"/>
      <c r="E652" s="1418"/>
    </row>
    <row r="653" spans="1:5" ht="17.25" thickBot="1" x14ac:dyDescent="0.35">
      <c r="A653" s="31" t="s">
        <v>9</v>
      </c>
      <c r="B653" s="1445" t="s">
        <v>845</v>
      </c>
      <c r="C653" s="1446"/>
      <c r="D653" s="1446"/>
      <c r="E653" s="1447"/>
    </row>
    <row r="654" spans="1:5" ht="17.25" thickBot="1" x14ac:dyDescent="0.35">
      <c r="A654" s="31" t="s">
        <v>13</v>
      </c>
      <c r="B654" s="1448" t="s">
        <v>97</v>
      </c>
      <c r="C654" s="1449"/>
      <c r="D654" s="1449"/>
      <c r="E654" s="1450"/>
    </row>
    <row r="655" spans="1:5" x14ac:dyDescent="0.3">
      <c r="A655" s="1451"/>
      <c r="B655" s="4">
        <v>2019</v>
      </c>
      <c r="C655" s="4">
        <v>2020</v>
      </c>
      <c r="D655" s="4">
        <v>2021</v>
      </c>
      <c r="E655" s="4">
        <v>2022</v>
      </c>
    </row>
    <row r="656" spans="1:5" ht="17.25" thickBot="1" x14ac:dyDescent="0.35">
      <c r="A656" s="1452"/>
      <c r="B656" s="32" t="s">
        <v>5</v>
      </c>
      <c r="C656" s="32" t="s">
        <v>6</v>
      </c>
      <c r="D656" s="32" t="s">
        <v>6</v>
      </c>
      <c r="E656" s="32" t="s">
        <v>6</v>
      </c>
    </row>
    <row r="657" spans="1:5" ht="17.25" thickBot="1" x14ac:dyDescent="0.35">
      <c r="A657" s="31" t="s">
        <v>8</v>
      </c>
      <c r="B657" s="37">
        <v>0</v>
      </c>
      <c r="C657" s="37">
        <v>1</v>
      </c>
      <c r="D657" s="37">
        <v>1</v>
      </c>
      <c r="E657" s="111">
        <v>0</v>
      </c>
    </row>
    <row r="658" spans="1:5" ht="17.25" thickBot="1" x14ac:dyDescent="0.35">
      <c r="A658" s="31" t="s">
        <v>14</v>
      </c>
      <c r="B658" s="34">
        <f>B671</f>
        <v>0</v>
      </c>
      <c r="C658" s="34">
        <f>C671</f>
        <v>3000</v>
      </c>
      <c r="D658" s="34">
        <f>D671</f>
        <v>3689.3</v>
      </c>
      <c r="E658" s="34">
        <f>E671</f>
        <v>0</v>
      </c>
    </row>
    <row r="659" spans="1:5" ht="17.25" thickBot="1" x14ac:dyDescent="0.35">
      <c r="A659" s="31" t="s">
        <v>20</v>
      </c>
      <c r="B659" s="34" t="e">
        <f>B658/B657</f>
        <v>#DIV/0!</v>
      </c>
      <c r="C659" s="34">
        <f>C658/C657</f>
        <v>3000</v>
      </c>
      <c r="D659" s="34">
        <f>D658/D657</f>
        <v>3689.3</v>
      </c>
      <c r="E659" s="34" t="e">
        <f>E658/E657</f>
        <v>#DIV/0!</v>
      </c>
    </row>
    <row r="660" spans="1:5" ht="17.25" thickBot="1" x14ac:dyDescent="0.35">
      <c r="A660" s="31" t="s">
        <v>15</v>
      </c>
      <c r="B660" s="35" t="s">
        <v>19</v>
      </c>
      <c r="C660" s="36" t="e">
        <f>C657/B657-1</f>
        <v>#DIV/0!</v>
      </c>
      <c r="D660" s="36">
        <f t="shared" ref="D660:E662" si="23">D657/C657-1</f>
        <v>0</v>
      </c>
      <c r="E660" s="36">
        <f t="shared" si="23"/>
        <v>-1</v>
      </c>
    </row>
    <row r="661" spans="1:5" ht="17.25" thickBot="1" x14ac:dyDescent="0.35">
      <c r="A661" s="31" t="s">
        <v>16</v>
      </c>
      <c r="B661" s="35" t="s">
        <v>19</v>
      </c>
      <c r="C661" s="36" t="e">
        <f>C658/B658-1</f>
        <v>#DIV/0!</v>
      </c>
      <c r="D661" s="36">
        <f t="shared" si="23"/>
        <v>0.22976666666666667</v>
      </c>
      <c r="E661" s="36">
        <f t="shared" si="23"/>
        <v>-1</v>
      </c>
    </row>
    <row r="662" spans="1:5" ht="17.25" thickBot="1" x14ac:dyDescent="0.35">
      <c r="A662" s="31" t="s">
        <v>17</v>
      </c>
      <c r="B662" s="35" t="s">
        <v>19</v>
      </c>
      <c r="C662" s="36" t="e">
        <f>C659/B659-1</f>
        <v>#DIV/0!</v>
      </c>
      <c r="D662" s="36">
        <f t="shared" si="23"/>
        <v>0.22976666666666667</v>
      </c>
      <c r="E662" s="36" t="e">
        <f t="shared" si="23"/>
        <v>#DIV/0!</v>
      </c>
    </row>
    <row r="663" spans="1:5" ht="17.25" thickBot="1" x14ac:dyDescent="0.35">
      <c r="A663" s="1453" t="s">
        <v>837</v>
      </c>
      <c r="B663" s="1454"/>
      <c r="C663" s="1454"/>
      <c r="D663" s="1454"/>
      <c r="E663" s="1455"/>
    </row>
    <row r="664" spans="1:5" x14ac:dyDescent="0.3">
      <c r="A664" s="1451"/>
      <c r="B664" s="4">
        <v>2019</v>
      </c>
      <c r="C664" s="4">
        <v>2020</v>
      </c>
      <c r="D664" s="4">
        <v>2021</v>
      </c>
      <c r="E664" s="4">
        <v>2022</v>
      </c>
    </row>
    <row r="665" spans="1:5" ht="17.25" thickBot="1" x14ac:dyDescent="0.35">
      <c r="A665" s="1452"/>
      <c r="B665" s="32" t="s">
        <v>5</v>
      </c>
      <c r="C665" s="32" t="s">
        <v>6</v>
      </c>
      <c r="D665" s="32" t="s">
        <v>6</v>
      </c>
      <c r="E665" s="32" t="s">
        <v>6</v>
      </c>
    </row>
    <row r="666" spans="1:5" ht="17.25" thickBot="1" x14ac:dyDescent="0.35">
      <c r="A666" s="104" t="s">
        <v>59</v>
      </c>
      <c r="B666" s="105">
        <f>B667+B668+B669+B670</f>
        <v>0</v>
      </c>
      <c r="C666" s="105">
        <f>C667+C668+C669+C670</f>
        <v>0</v>
      </c>
      <c r="D666" s="105">
        <f>D667+D668+D669+D670</f>
        <v>0</v>
      </c>
      <c r="E666" s="105">
        <f>E667+E668+E669+E670</f>
        <v>0</v>
      </c>
    </row>
    <row r="667" spans="1:5" ht="17.25" thickBot="1" x14ac:dyDescent="0.35">
      <c r="A667" s="106" t="s">
        <v>28</v>
      </c>
      <c r="B667" s="105"/>
      <c r="C667" s="105"/>
      <c r="D667" s="105"/>
      <c r="E667" s="105"/>
    </row>
    <row r="668" spans="1:5" ht="17.25" thickBot="1" x14ac:dyDescent="0.35">
      <c r="A668" s="106" t="s">
        <v>60</v>
      </c>
      <c r="B668" s="105"/>
      <c r="C668" s="105"/>
      <c r="D668" s="105"/>
      <c r="E668" s="105"/>
    </row>
    <row r="669" spans="1:5" ht="17.25" thickBot="1" x14ac:dyDescent="0.35">
      <c r="A669" s="106" t="s">
        <v>42</v>
      </c>
      <c r="B669" s="105"/>
      <c r="C669" s="105"/>
      <c r="D669" s="105"/>
      <c r="E669" s="105"/>
    </row>
    <row r="670" spans="1:5" ht="17.25" thickBot="1" x14ac:dyDescent="0.35">
      <c r="A670" s="106" t="s">
        <v>43</v>
      </c>
      <c r="B670" s="105"/>
      <c r="C670" s="105"/>
      <c r="D670" s="105"/>
      <c r="E670" s="105"/>
    </row>
    <row r="671" spans="1:5" ht="17.25" thickBot="1" x14ac:dyDescent="0.35">
      <c r="A671" s="104" t="s">
        <v>61</v>
      </c>
      <c r="B671" s="107">
        <f>B672+B673+B674+B675</f>
        <v>0</v>
      </c>
      <c r="C671" s="107">
        <f>C672+C673+C674+C675</f>
        <v>3000</v>
      </c>
      <c r="D671" s="107">
        <f>D672+D673+D674+D675</f>
        <v>3689.3</v>
      </c>
      <c r="E671" s="107">
        <f>E672+E673+E674+E675</f>
        <v>0</v>
      </c>
    </row>
    <row r="672" spans="1:5" ht="17.25" thickBot="1" x14ac:dyDescent="0.35">
      <c r="A672" s="106" t="s">
        <v>28</v>
      </c>
      <c r="B672" s="107"/>
      <c r="C672" s="105"/>
      <c r="D672" s="105"/>
      <c r="E672" s="105"/>
    </row>
    <row r="673" spans="1:5" ht="17.25" thickBot="1" x14ac:dyDescent="0.35">
      <c r="A673" s="106" t="s">
        <v>60</v>
      </c>
      <c r="B673" s="34">
        <v>0</v>
      </c>
      <c r="C673" s="34">
        <v>3000</v>
      </c>
      <c r="D673" s="34">
        <v>3689.3</v>
      </c>
      <c r="E673" s="34">
        <v>0</v>
      </c>
    </row>
    <row r="674" spans="1:5" ht="17.25" thickBot="1" x14ac:dyDescent="0.35">
      <c r="A674" s="106" t="s">
        <v>42</v>
      </c>
      <c r="B674" s="107"/>
      <c r="C674" s="105"/>
      <c r="D674" s="105"/>
      <c r="E674" s="105"/>
    </row>
    <row r="675" spans="1:5" ht="17.25" thickBot="1" x14ac:dyDescent="0.35">
      <c r="A675" s="106" t="s">
        <v>43</v>
      </c>
      <c r="B675" s="107"/>
      <c r="C675" s="105"/>
      <c r="D675" s="105"/>
      <c r="E675" s="105"/>
    </row>
    <row r="676" spans="1:5" ht="17.25" thickBot="1" x14ac:dyDescent="0.35">
      <c r="A676" s="108" t="s">
        <v>26</v>
      </c>
      <c r="B676" s="107">
        <f>B666+B671</f>
        <v>0</v>
      </c>
      <c r="C676" s="107">
        <f>C666+C671</f>
        <v>3000</v>
      </c>
      <c r="D676" s="107">
        <f>D666+D671</f>
        <v>3689.3</v>
      </c>
      <c r="E676" s="107">
        <f>E666+E671</f>
        <v>0</v>
      </c>
    </row>
    <row r="677" spans="1:5" ht="45" customHeight="1" thickBot="1" x14ac:dyDescent="0.35">
      <c r="A677" s="112" t="s">
        <v>190</v>
      </c>
      <c r="B677" s="1441" t="s">
        <v>846</v>
      </c>
      <c r="C677" s="1442"/>
      <c r="D677" s="1442"/>
      <c r="E677" s="1443"/>
    </row>
    <row r="678" spans="1:5" ht="24.75" customHeight="1" thickBot="1" x14ac:dyDescent="0.35">
      <c r="A678" s="1441" t="s">
        <v>191</v>
      </c>
      <c r="B678" s="1442"/>
      <c r="C678" s="1442"/>
      <c r="D678" s="1442"/>
      <c r="E678" s="1443"/>
    </row>
    <row r="679" spans="1:5" ht="33.75" thickBot="1" x14ac:dyDescent="0.35">
      <c r="A679" s="113" t="s">
        <v>847</v>
      </c>
      <c r="B679" s="114">
        <v>20</v>
      </c>
      <c r="C679" s="115">
        <v>0.1</v>
      </c>
      <c r="D679" s="115">
        <v>0.2</v>
      </c>
      <c r="E679" s="115">
        <v>0.3</v>
      </c>
    </row>
    <row r="680" spans="1:5" ht="50.25" thickBot="1" x14ac:dyDescent="0.35">
      <c r="A680" s="113" t="s">
        <v>848</v>
      </c>
      <c r="B680" s="114">
        <v>2505</v>
      </c>
      <c r="C680" s="115">
        <v>0.1</v>
      </c>
      <c r="D680" s="115">
        <v>0.2</v>
      </c>
      <c r="E680" s="115">
        <v>0.3</v>
      </c>
    </row>
    <row r="681" spans="1:5" ht="50.25" thickBot="1" x14ac:dyDescent="0.35">
      <c r="A681" s="113" t="s">
        <v>849</v>
      </c>
      <c r="B681" s="116">
        <v>30</v>
      </c>
      <c r="C681" s="115">
        <v>0.1</v>
      </c>
      <c r="D681" s="115">
        <v>0.2</v>
      </c>
      <c r="E681" s="115">
        <v>0.3</v>
      </c>
    </row>
    <row r="682" spans="1:5" ht="17.25" thickBot="1" x14ac:dyDescent="0.35">
      <c r="A682" s="73" t="s">
        <v>58</v>
      </c>
      <c r="B682" s="1413" t="s">
        <v>74</v>
      </c>
      <c r="C682" s="1414"/>
      <c r="D682" s="1415"/>
      <c r="E682" s="1416"/>
    </row>
    <row r="683" spans="1:5" ht="33.75" thickBot="1" x14ac:dyDescent="0.35">
      <c r="A683" s="73" t="s">
        <v>75</v>
      </c>
      <c r="B683" s="74" t="s">
        <v>76</v>
      </c>
      <c r="C683" s="75" t="s">
        <v>77</v>
      </c>
      <c r="D683" s="1415" t="s">
        <v>77</v>
      </c>
      <c r="E683" s="1416"/>
    </row>
    <row r="684" spans="1:5" ht="17.25" thickBot="1" x14ac:dyDescent="0.35">
      <c r="A684" s="76"/>
      <c r="B684" s="1413"/>
      <c r="C684" s="1430"/>
      <c r="D684" s="1415"/>
      <c r="E684" s="1416"/>
    </row>
    <row r="685" spans="1:5" ht="17.25" thickBot="1" x14ac:dyDescent="0.35">
      <c r="A685" s="77" t="s">
        <v>9</v>
      </c>
      <c r="B685" s="1420" t="s">
        <v>78</v>
      </c>
      <c r="C685" s="1421"/>
      <c r="D685" s="1421"/>
      <c r="E685" s="1422"/>
    </row>
    <row r="686" spans="1:5" ht="17.25" thickBot="1" x14ac:dyDescent="0.35">
      <c r="A686" s="77" t="s">
        <v>13</v>
      </c>
      <c r="B686" s="1420" t="s">
        <v>79</v>
      </c>
      <c r="C686" s="1421"/>
      <c r="D686" s="1421"/>
      <c r="E686" s="1422"/>
    </row>
    <row r="687" spans="1:5" x14ac:dyDescent="0.3">
      <c r="A687" s="1425"/>
      <c r="B687" s="4">
        <v>2019</v>
      </c>
      <c r="C687" s="4">
        <v>2020</v>
      </c>
      <c r="D687" s="4">
        <v>2021</v>
      </c>
      <c r="E687" s="4">
        <v>2022</v>
      </c>
    </row>
    <row r="688" spans="1:5" ht="17.25" thickBot="1" x14ac:dyDescent="0.35">
      <c r="A688" s="1426"/>
      <c r="B688" s="52" t="s">
        <v>5</v>
      </c>
      <c r="C688" s="52" t="s">
        <v>6</v>
      </c>
      <c r="D688" s="52" t="s">
        <v>6</v>
      </c>
      <c r="E688" s="52" t="s">
        <v>6</v>
      </c>
    </row>
    <row r="689" spans="1:5" ht="17.25" thickBot="1" x14ac:dyDescent="0.35">
      <c r="A689" s="77" t="s">
        <v>8</v>
      </c>
      <c r="B689" s="78">
        <v>500</v>
      </c>
      <c r="C689" s="78">
        <v>375</v>
      </c>
      <c r="D689" s="78">
        <v>500</v>
      </c>
      <c r="E689" s="78">
        <v>650</v>
      </c>
    </row>
    <row r="690" spans="1:5" ht="17.25" thickBot="1" x14ac:dyDescent="0.35">
      <c r="A690" s="77" t="s">
        <v>14</v>
      </c>
      <c r="B690" s="85">
        <f>B703</f>
        <v>30000</v>
      </c>
      <c r="C690" s="85">
        <f>C703</f>
        <v>30000</v>
      </c>
      <c r="D690" s="85">
        <f>D703</f>
        <v>30000</v>
      </c>
      <c r="E690" s="85">
        <f>E703</f>
        <v>30000</v>
      </c>
    </row>
    <row r="691" spans="1:5" ht="17.25" thickBot="1" x14ac:dyDescent="0.35">
      <c r="A691" s="77" t="s">
        <v>20</v>
      </c>
      <c r="B691" s="78">
        <f>B690/B689</f>
        <v>60</v>
      </c>
      <c r="C691" s="78">
        <f>C690/C689</f>
        <v>80</v>
      </c>
      <c r="D691" s="78">
        <f>D690/D689</f>
        <v>60</v>
      </c>
      <c r="E691" s="78">
        <f>E690/E689</f>
        <v>46.153846153846153</v>
      </c>
    </row>
    <row r="692" spans="1:5" ht="17.25" thickBot="1" x14ac:dyDescent="0.35">
      <c r="A692" s="77" t="s">
        <v>15</v>
      </c>
      <c r="B692" s="81"/>
      <c r="C692" s="81">
        <f>C689/B689-1</f>
        <v>-0.25</v>
      </c>
      <c r="D692" s="81">
        <f t="shared" ref="D692:E694" si="24">D689/C689-1</f>
        <v>0.33333333333333326</v>
      </c>
      <c r="E692" s="81">
        <f t="shared" si="24"/>
        <v>0.30000000000000004</v>
      </c>
    </row>
    <row r="693" spans="1:5" ht="17.25" thickBot="1" x14ac:dyDescent="0.35">
      <c r="A693" s="77" t="s">
        <v>16</v>
      </c>
      <c r="B693" s="81"/>
      <c r="C693" s="81">
        <f>C690/B690-1</f>
        <v>0</v>
      </c>
      <c r="D693" s="81">
        <f t="shared" si="24"/>
        <v>0</v>
      </c>
      <c r="E693" s="81">
        <f t="shared" si="24"/>
        <v>0</v>
      </c>
    </row>
    <row r="694" spans="1:5" ht="17.25" thickBot="1" x14ac:dyDescent="0.35">
      <c r="A694" s="77" t="s">
        <v>17</v>
      </c>
      <c r="B694" s="81"/>
      <c r="C694" s="81">
        <f>C691/B691-1</f>
        <v>0.33333333333333326</v>
      </c>
      <c r="D694" s="81">
        <f t="shared" si="24"/>
        <v>-0.25</v>
      </c>
      <c r="E694" s="81">
        <f t="shared" si="24"/>
        <v>-0.23076923076923073</v>
      </c>
    </row>
    <row r="695" spans="1:5" ht="17.25" thickBot="1" x14ac:dyDescent="0.35">
      <c r="A695" s="1427" t="s">
        <v>837</v>
      </c>
      <c r="B695" s="1428"/>
      <c r="C695" s="1428"/>
      <c r="D695" s="1428"/>
      <c r="E695" s="1429"/>
    </row>
    <row r="696" spans="1:5" x14ac:dyDescent="0.3">
      <c r="A696" s="1425"/>
      <c r="B696" s="4">
        <v>2019</v>
      </c>
      <c r="C696" s="4">
        <v>2020</v>
      </c>
      <c r="D696" s="4">
        <v>2021</v>
      </c>
      <c r="E696" s="4">
        <v>2022</v>
      </c>
    </row>
    <row r="697" spans="1:5" ht="17.25" thickBot="1" x14ac:dyDescent="0.35">
      <c r="A697" s="1426"/>
      <c r="B697" s="52" t="s">
        <v>5</v>
      </c>
      <c r="C697" s="52" t="s">
        <v>6</v>
      </c>
      <c r="D697" s="52" t="s">
        <v>6</v>
      </c>
      <c r="E697" s="52" t="s">
        <v>6</v>
      </c>
    </row>
    <row r="698" spans="1:5" ht="17.25" thickBot="1" x14ac:dyDescent="0.35">
      <c r="A698" s="82" t="s">
        <v>59</v>
      </c>
      <c r="B698" s="83">
        <f>B699+B700+B701+B702</f>
        <v>0</v>
      </c>
      <c r="C698" s="83">
        <f>C699+C700+C701+C702</f>
        <v>0</v>
      </c>
      <c r="D698" s="83">
        <f>D699+D700+D701+D702</f>
        <v>0</v>
      </c>
      <c r="E698" s="83">
        <f>E699+E700+E701+E702</f>
        <v>0</v>
      </c>
    </row>
    <row r="699" spans="1:5" ht="17.25" thickBot="1" x14ac:dyDescent="0.35">
      <c r="A699" s="84" t="s">
        <v>28</v>
      </c>
      <c r="B699" s="83"/>
      <c r="C699" s="83"/>
      <c r="D699" s="83"/>
      <c r="E699" s="83"/>
    </row>
    <row r="700" spans="1:5" ht="17.25" thickBot="1" x14ac:dyDescent="0.35">
      <c r="A700" s="84" t="s">
        <v>60</v>
      </c>
      <c r="B700" s="83"/>
      <c r="C700" s="83"/>
      <c r="D700" s="83"/>
      <c r="E700" s="83"/>
    </row>
    <row r="701" spans="1:5" ht="17.25" thickBot="1" x14ac:dyDescent="0.35">
      <c r="A701" s="84" t="s">
        <v>42</v>
      </c>
      <c r="B701" s="83"/>
      <c r="C701" s="83"/>
      <c r="D701" s="83"/>
      <c r="E701" s="83"/>
    </row>
    <row r="702" spans="1:5" ht="17.25" thickBot="1" x14ac:dyDescent="0.35">
      <c r="A702" s="84" t="s">
        <v>43</v>
      </c>
      <c r="B702" s="83"/>
      <c r="C702" s="83"/>
      <c r="D702" s="83"/>
      <c r="E702" s="83"/>
    </row>
    <row r="703" spans="1:5" ht="17.25" thickBot="1" x14ac:dyDescent="0.35">
      <c r="A703" s="82" t="s">
        <v>61</v>
      </c>
      <c r="B703" s="85">
        <f>B704+B705+B706+B707</f>
        <v>30000</v>
      </c>
      <c r="C703" s="85">
        <f>C704+C705+C706+C707</f>
        <v>30000</v>
      </c>
      <c r="D703" s="85">
        <f>D704+D705+D706+D707</f>
        <v>30000</v>
      </c>
      <c r="E703" s="85">
        <f>E704+E705+E706+E707</f>
        <v>30000</v>
      </c>
    </row>
    <row r="704" spans="1:5" ht="17.25" thickBot="1" x14ac:dyDescent="0.35">
      <c r="A704" s="84" t="s">
        <v>28</v>
      </c>
      <c r="B704" s="85">
        <v>30000</v>
      </c>
      <c r="C704" s="85">
        <v>30000</v>
      </c>
      <c r="D704" s="85">
        <v>30000</v>
      </c>
      <c r="E704" s="85">
        <v>30000</v>
      </c>
    </row>
    <row r="705" spans="1:5" ht="17.25" thickBot="1" x14ac:dyDescent="0.35">
      <c r="A705" s="84" t="s">
        <v>60</v>
      </c>
      <c r="B705" s="87"/>
      <c r="C705" s="83"/>
      <c r="D705" s="83"/>
      <c r="E705" s="83"/>
    </row>
    <row r="706" spans="1:5" ht="17.25" thickBot="1" x14ac:dyDescent="0.35">
      <c r="A706" s="84" t="s">
        <v>42</v>
      </c>
      <c r="B706" s="87"/>
      <c r="C706" s="83"/>
      <c r="D706" s="83"/>
      <c r="E706" s="83"/>
    </row>
    <row r="707" spans="1:5" ht="17.25" thickBot="1" x14ac:dyDescent="0.35">
      <c r="A707" s="84" t="s">
        <v>43</v>
      </c>
      <c r="B707" s="87"/>
      <c r="C707" s="83"/>
      <c r="D707" s="83"/>
      <c r="E707" s="83"/>
    </row>
    <row r="708" spans="1:5" ht="17.25" thickBot="1" x14ac:dyDescent="0.35">
      <c r="A708" s="93" t="s">
        <v>26</v>
      </c>
      <c r="B708" s="87">
        <f>B698+B703</f>
        <v>30000</v>
      </c>
      <c r="C708" s="87">
        <f>C698+C703</f>
        <v>30000</v>
      </c>
      <c r="D708" s="87">
        <f>D698+D703</f>
        <v>30000</v>
      </c>
      <c r="E708" s="87">
        <f>E698+E703</f>
        <v>30000</v>
      </c>
    </row>
    <row r="709" spans="1:5" ht="17.25" thickBot="1" x14ac:dyDescent="0.35">
      <c r="A709" s="73" t="s">
        <v>58</v>
      </c>
      <c r="B709" s="1413" t="s">
        <v>74</v>
      </c>
      <c r="C709" s="1414"/>
      <c r="D709" s="1415"/>
      <c r="E709" s="1416"/>
    </row>
    <row r="710" spans="1:5" ht="83.25" thickBot="1" x14ac:dyDescent="0.35">
      <c r="A710" s="73" t="s">
        <v>40</v>
      </c>
      <c r="B710" s="74" t="s">
        <v>80</v>
      </c>
      <c r="C710" s="75" t="s">
        <v>81</v>
      </c>
      <c r="D710" s="1415" t="s">
        <v>81</v>
      </c>
      <c r="E710" s="1416"/>
    </row>
    <row r="711" spans="1:5" ht="17.25" thickBot="1" x14ac:dyDescent="0.35">
      <c r="A711" s="76"/>
      <c r="B711" s="1413"/>
      <c r="C711" s="1430"/>
      <c r="D711" s="1415"/>
      <c r="E711" s="1416"/>
    </row>
    <row r="712" spans="1:5" ht="17.25" thickBot="1" x14ac:dyDescent="0.35">
      <c r="A712" s="77" t="s">
        <v>9</v>
      </c>
      <c r="B712" s="1431" t="s">
        <v>82</v>
      </c>
      <c r="C712" s="1432"/>
      <c r="D712" s="1432"/>
      <c r="E712" s="1433"/>
    </row>
    <row r="713" spans="1:5" ht="17.25" thickBot="1" x14ac:dyDescent="0.35">
      <c r="A713" s="77" t="s">
        <v>13</v>
      </c>
      <c r="B713" s="1420" t="s">
        <v>67</v>
      </c>
      <c r="C713" s="1421"/>
      <c r="D713" s="1421"/>
      <c r="E713" s="1422"/>
    </row>
    <row r="714" spans="1:5" x14ac:dyDescent="0.3">
      <c r="A714" s="1425"/>
      <c r="B714" s="4">
        <v>2019</v>
      </c>
      <c r="C714" s="4">
        <v>2020</v>
      </c>
      <c r="D714" s="4">
        <v>2021</v>
      </c>
      <c r="E714" s="4">
        <v>2022</v>
      </c>
    </row>
    <row r="715" spans="1:5" ht="17.25" thickBot="1" x14ac:dyDescent="0.35">
      <c r="A715" s="1426"/>
      <c r="B715" s="52" t="s">
        <v>5</v>
      </c>
      <c r="C715" s="52" t="s">
        <v>6</v>
      </c>
      <c r="D715" s="52" t="s">
        <v>6</v>
      </c>
      <c r="E715" s="52" t="s">
        <v>6</v>
      </c>
    </row>
    <row r="716" spans="1:5" ht="17.25" thickBot="1" x14ac:dyDescent="0.35">
      <c r="A716" s="77" t="s">
        <v>8</v>
      </c>
      <c r="B716" s="78">
        <v>2</v>
      </c>
      <c r="C716" s="78">
        <v>3</v>
      </c>
      <c r="D716" s="78">
        <v>3</v>
      </c>
      <c r="E716" s="78">
        <v>3</v>
      </c>
    </row>
    <row r="717" spans="1:5" ht="17.25" thickBot="1" x14ac:dyDescent="0.35">
      <c r="A717" s="77" t="s">
        <v>14</v>
      </c>
      <c r="B717" s="85">
        <f>B730</f>
        <v>13000</v>
      </c>
      <c r="C717" s="85">
        <f>C730</f>
        <v>17000</v>
      </c>
      <c r="D717" s="85">
        <f>D730</f>
        <v>10000</v>
      </c>
      <c r="E717" s="85">
        <f>E730</f>
        <v>10000</v>
      </c>
    </row>
    <row r="718" spans="1:5" ht="17.25" thickBot="1" x14ac:dyDescent="0.35">
      <c r="A718" s="77" t="s">
        <v>20</v>
      </c>
      <c r="B718" s="78">
        <f>B717/B716</f>
        <v>6500</v>
      </c>
      <c r="C718" s="78">
        <f>C717/C716</f>
        <v>5666.666666666667</v>
      </c>
      <c r="D718" s="78">
        <f>D717/D716</f>
        <v>3333.3333333333335</v>
      </c>
      <c r="E718" s="78">
        <f>E717/E716</f>
        <v>3333.3333333333335</v>
      </c>
    </row>
    <row r="719" spans="1:5" ht="17.25" thickBot="1" x14ac:dyDescent="0.35">
      <c r="A719" s="77" t="s">
        <v>15</v>
      </c>
      <c r="B719" s="80" t="s">
        <v>19</v>
      </c>
      <c r="C719" s="81">
        <f>C716/B716-1</f>
        <v>0.5</v>
      </c>
      <c r="D719" s="81">
        <f t="shared" ref="D719:E721" si="25">D716/C716-1</f>
        <v>0</v>
      </c>
      <c r="E719" s="81">
        <f t="shared" si="25"/>
        <v>0</v>
      </c>
    </row>
    <row r="720" spans="1:5" ht="17.25" thickBot="1" x14ac:dyDescent="0.35">
      <c r="A720" s="77" t="s">
        <v>16</v>
      </c>
      <c r="B720" s="80" t="s">
        <v>19</v>
      </c>
      <c r="C720" s="81">
        <f>C717/B717-1</f>
        <v>0.30769230769230771</v>
      </c>
      <c r="D720" s="81">
        <f t="shared" si="25"/>
        <v>-0.41176470588235292</v>
      </c>
      <c r="E720" s="81">
        <f t="shared" si="25"/>
        <v>0</v>
      </c>
    </row>
    <row r="721" spans="1:5" ht="17.25" thickBot="1" x14ac:dyDescent="0.35">
      <c r="A721" s="77" t="s">
        <v>17</v>
      </c>
      <c r="B721" s="80" t="s">
        <v>19</v>
      </c>
      <c r="C721" s="81">
        <f>C718/B718-1</f>
        <v>-0.12820512820512819</v>
      </c>
      <c r="D721" s="81">
        <f t="shared" si="25"/>
        <v>-0.41176470588235292</v>
      </c>
      <c r="E721" s="81">
        <f t="shared" si="25"/>
        <v>0</v>
      </c>
    </row>
    <row r="722" spans="1:5" ht="17.25" thickBot="1" x14ac:dyDescent="0.35">
      <c r="A722" s="1427" t="s">
        <v>837</v>
      </c>
      <c r="B722" s="1428"/>
      <c r="C722" s="1428"/>
      <c r="D722" s="1428"/>
      <c r="E722" s="1429"/>
    </row>
    <row r="723" spans="1:5" x14ac:dyDescent="0.3">
      <c r="A723" s="1425"/>
      <c r="B723" s="4">
        <v>2019</v>
      </c>
      <c r="C723" s="4">
        <v>2020</v>
      </c>
      <c r="D723" s="4">
        <v>2021</v>
      </c>
      <c r="E723" s="4">
        <v>2022</v>
      </c>
    </row>
    <row r="724" spans="1:5" ht="17.25" thickBot="1" x14ac:dyDescent="0.35">
      <c r="A724" s="1426"/>
      <c r="B724" s="52" t="s">
        <v>5</v>
      </c>
      <c r="C724" s="52" t="s">
        <v>6</v>
      </c>
      <c r="D724" s="52" t="s">
        <v>6</v>
      </c>
      <c r="E724" s="52" t="s">
        <v>6</v>
      </c>
    </row>
    <row r="725" spans="1:5" ht="17.25" thickBot="1" x14ac:dyDescent="0.35">
      <c r="A725" s="82" t="s">
        <v>59</v>
      </c>
      <c r="B725" s="83">
        <f>B726+B727+B728+B729</f>
        <v>0</v>
      </c>
      <c r="C725" s="83">
        <f>C726+C727+C728+C729</f>
        <v>0</v>
      </c>
      <c r="D725" s="83">
        <f>D726+D727+D728+D729</f>
        <v>0</v>
      </c>
      <c r="E725" s="83">
        <f>E726+E727+E728+E729</f>
        <v>0</v>
      </c>
    </row>
    <row r="726" spans="1:5" ht="17.25" thickBot="1" x14ac:dyDescent="0.35">
      <c r="A726" s="84" t="s">
        <v>28</v>
      </c>
      <c r="B726" s="83"/>
      <c r="C726" s="83"/>
      <c r="D726" s="83"/>
      <c r="E726" s="83"/>
    </row>
    <row r="727" spans="1:5" ht="17.25" thickBot="1" x14ac:dyDescent="0.35">
      <c r="A727" s="84" t="s">
        <v>60</v>
      </c>
      <c r="B727" s="83"/>
      <c r="C727" s="83"/>
      <c r="D727" s="83"/>
      <c r="E727" s="83"/>
    </row>
    <row r="728" spans="1:5" ht="17.25" thickBot="1" x14ac:dyDescent="0.35">
      <c r="A728" s="84" t="s">
        <v>42</v>
      </c>
      <c r="B728" s="83"/>
      <c r="C728" s="83"/>
      <c r="D728" s="83"/>
      <c r="E728" s="83"/>
    </row>
    <row r="729" spans="1:5" ht="17.25" thickBot="1" x14ac:dyDescent="0.35">
      <c r="A729" s="84" t="s">
        <v>43</v>
      </c>
      <c r="B729" s="83"/>
      <c r="C729" s="83"/>
      <c r="D729" s="83"/>
      <c r="E729" s="83"/>
    </row>
    <row r="730" spans="1:5" ht="17.25" thickBot="1" x14ac:dyDescent="0.35">
      <c r="A730" s="82" t="s">
        <v>61</v>
      </c>
      <c r="B730" s="85">
        <f>B731+B732+B733+B734</f>
        <v>13000</v>
      </c>
      <c r="C730" s="85">
        <f>C731+C732+C733+C734</f>
        <v>17000</v>
      </c>
      <c r="D730" s="85">
        <f>D731+D732+D733+D734</f>
        <v>10000</v>
      </c>
      <c r="E730" s="85">
        <f>E731+E732+E733+E734</f>
        <v>10000</v>
      </c>
    </row>
    <row r="731" spans="1:5" ht="17.25" thickBot="1" x14ac:dyDescent="0.35">
      <c r="A731" s="84" t="s">
        <v>28</v>
      </c>
      <c r="B731" s="85">
        <v>13000</v>
      </c>
      <c r="C731" s="85">
        <v>17000</v>
      </c>
      <c r="D731" s="85">
        <v>10000</v>
      </c>
      <c r="E731" s="85">
        <v>10000</v>
      </c>
    </row>
    <row r="732" spans="1:5" ht="17.25" thickBot="1" x14ac:dyDescent="0.35">
      <c r="A732" s="84" t="s">
        <v>60</v>
      </c>
      <c r="B732" s="87"/>
      <c r="C732" s="83"/>
      <c r="D732" s="83"/>
      <c r="E732" s="83"/>
    </row>
    <row r="733" spans="1:5" ht="17.25" thickBot="1" x14ac:dyDescent="0.35">
      <c r="A733" s="84" t="s">
        <v>42</v>
      </c>
      <c r="B733" s="87"/>
      <c r="C733" s="83"/>
      <c r="D733" s="83"/>
      <c r="E733" s="83"/>
    </row>
    <row r="734" spans="1:5" ht="17.25" thickBot="1" x14ac:dyDescent="0.35">
      <c r="A734" s="84" t="s">
        <v>43</v>
      </c>
      <c r="B734" s="87"/>
      <c r="C734" s="83"/>
      <c r="D734" s="83"/>
      <c r="E734" s="83"/>
    </row>
    <row r="735" spans="1:5" ht="17.25" thickBot="1" x14ac:dyDescent="0.35">
      <c r="A735" s="93" t="s">
        <v>26</v>
      </c>
      <c r="B735" s="87">
        <f>B725+B730</f>
        <v>13000</v>
      </c>
      <c r="C735" s="87">
        <f>C725+C730</f>
        <v>17000</v>
      </c>
      <c r="D735" s="87">
        <f>D725+D730</f>
        <v>10000</v>
      </c>
      <c r="E735" s="87">
        <f>E725+E730</f>
        <v>10000</v>
      </c>
    </row>
    <row r="736" spans="1:5" ht="17.25" thickBot="1" x14ac:dyDescent="0.35">
      <c r="A736" s="73" t="s">
        <v>58</v>
      </c>
      <c r="B736" s="1413" t="s">
        <v>74</v>
      </c>
      <c r="C736" s="1414"/>
      <c r="D736" s="1415"/>
      <c r="E736" s="1416"/>
    </row>
    <row r="737" spans="1:5" ht="33.75" thickBot="1" x14ac:dyDescent="0.35">
      <c r="A737" s="73" t="s">
        <v>55</v>
      </c>
      <c r="B737" s="74" t="s">
        <v>83</v>
      </c>
      <c r="C737" s="75" t="s">
        <v>84</v>
      </c>
      <c r="D737" s="1415" t="s">
        <v>84</v>
      </c>
      <c r="E737" s="1416"/>
    </row>
    <row r="738" spans="1:5" ht="17.25" thickBot="1" x14ac:dyDescent="0.35">
      <c r="A738" s="76"/>
      <c r="B738" s="1413"/>
      <c r="C738" s="1430"/>
      <c r="D738" s="1415"/>
      <c r="E738" s="1416"/>
    </row>
    <row r="739" spans="1:5" ht="17.25" thickBot="1" x14ac:dyDescent="0.35">
      <c r="A739" s="77" t="s">
        <v>9</v>
      </c>
      <c r="B739" s="1420" t="s">
        <v>85</v>
      </c>
      <c r="C739" s="1421"/>
      <c r="D739" s="1421"/>
      <c r="E739" s="1422"/>
    </row>
    <row r="740" spans="1:5" ht="17.25" thickBot="1" x14ac:dyDescent="0.35">
      <c r="A740" s="77" t="s">
        <v>13</v>
      </c>
      <c r="B740" s="1420" t="s">
        <v>86</v>
      </c>
      <c r="C740" s="1421"/>
      <c r="D740" s="1421"/>
      <c r="E740" s="1422"/>
    </row>
    <row r="741" spans="1:5" x14ac:dyDescent="0.3">
      <c r="A741" s="1425"/>
      <c r="B741" s="4">
        <v>2019</v>
      </c>
      <c r="C741" s="4">
        <v>2020</v>
      </c>
      <c r="D741" s="4">
        <v>2021</v>
      </c>
      <c r="E741" s="4">
        <v>2022</v>
      </c>
    </row>
    <row r="742" spans="1:5" ht="17.25" thickBot="1" x14ac:dyDescent="0.35">
      <c r="A742" s="1426"/>
      <c r="B742" s="52" t="s">
        <v>5</v>
      </c>
      <c r="C742" s="52" t="s">
        <v>6</v>
      </c>
      <c r="D742" s="52" t="s">
        <v>6</v>
      </c>
      <c r="E742" s="52" t="s">
        <v>6</v>
      </c>
    </row>
    <row r="743" spans="1:5" ht="17.25" thickBot="1" x14ac:dyDescent="0.35">
      <c r="A743" s="77" t="s">
        <v>8</v>
      </c>
      <c r="B743" s="78">
        <v>16</v>
      </c>
      <c r="C743" s="78">
        <v>16</v>
      </c>
      <c r="D743" s="78">
        <v>19</v>
      </c>
      <c r="E743" s="78">
        <v>21</v>
      </c>
    </row>
    <row r="744" spans="1:5" ht="17.25" thickBot="1" x14ac:dyDescent="0.35">
      <c r="A744" s="77" t="s">
        <v>14</v>
      </c>
      <c r="B744" s="85">
        <f>B757</f>
        <v>13000</v>
      </c>
      <c r="C744" s="85">
        <f>C757</f>
        <v>10000</v>
      </c>
      <c r="D744" s="85">
        <f>D757</f>
        <v>10000</v>
      </c>
      <c r="E744" s="85">
        <f>E757</f>
        <v>10000</v>
      </c>
    </row>
    <row r="745" spans="1:5" ht="17.25" thickBot="1" x14ac:dyDescent="0.35">
      <c r="A745" s="77" t="s">
        <v>20</v>
      </c>
      <c r="B745" s="78">
        <f>B744/B743</f>
        <v>812.5</v>
      </c>
      <c r="C745" s="78">
        <f>C744/C743</f>
        <v>625</v>
      </c>
      <c r="D745" s="78">
        <f>D744/D743</f>
        <v>526.31578947368416</v>
      </c>
      <c r="E745" s="78">
        <f>E744/E743</f>
        <v>476.1904761904762</v>
      </c>
    </row>
    <row r="746" spans="1:5" ht="17.25" thickBot="1" x14ac:dyDescent="0.35">
      <c r="A746" s="77" t="s">
        <v>15</v>
      </c>
      <c r="B746" s="80" t="s">
        <v>19</v>
      </c>
      <c r="C746" s="81">
        <f>C743/B743-1</f>
        <v>0</v>
      </c>
      <c r="D746" s="81">
        <f t="shared" ref="D746:E748" si="26">D743/C743-1</f>
        <v>0.1875</v>
      </c>
      <c r="E746" s="81">
        <f t="shared" si="26"/>
        <v>0.10526315789473695</v>
      </c>
    </row>
    <row r="747" spans="1:5" ht="17.25" thickBot="1" x14ac:dyDescent="0.35">
      <c r="A747" s="77" t="s">
        <v>16</v>
      </c>
      <c r="B747" s="80" t="s">
        <v>19</v>
      </c>
      <c r="C747" s="81">
        <f>C744/B744-1</f>
        <v>-0.23076923076923073</v>
      </c>
      <c r="D747" s="81">
        <f t="shared" si="26"/>
        <v>0</v>
      </c>
      <c r="E747" s="81">
        <f t="shared" si="26"/>
        <v>0</v>
      </c>
    </row>
    <row r="748" spans="1:5" ht="17.25" thickBot="1" x14ac:dyDescent="0.35">
      <c r="A748" s="77" t="s">
        <v>17</v>
      </c>
      <c r="B748" s="80" t="s">
        <v>19</v>
      </c>
      <c r="C748" s="81">
        <f>C745/B745-1</f>
        <v>-0.23076923076923073</v>
      </c>
      <c r="D748" s="81">
        <f t="shared" si="26"/>
        <v>-0.15789473684210531</v>
      </c>
      <c r="E748" s="81">
        <f t="shared" si="26"/>
        <v>-9.5238095238095122E-2</v>
      </c>
    </row>
    <row r="749" spans="1:5" ht="17.25" thickBot="1" x14ac:dyDescent="0.35">
      <c r="A749" s="1427" t="s">
        <v>837</v>
      </c>
      <c r="B749" s="1428"/>
      <c r="C749" s="1428"/>
      <c r="D749" s="1428"/>
      <c r="E749" s="1429"/>
    </row>
    <row r="750" spans="1:5" x14ac:dyDescent="0.3">
      <c r="A750" s="1425"/>
      <c r="B750" s="4">
        <v>2019</v>
      </c>
      <c r="C750" s="4">
        <v>2020</v>
      </c>
      <c r="D750" s="4">
        <v>2021</v>
      </c>
      <c r="E750" s="4">
        <v>2022</v>
      </c>
    </row>
    <row r="751" spans="1:5" ht="17.25" thickBot="1" x14ac:dyDescent="0.35">
      <c r="A751" s="1426"/>
      <c r="B751" s="52" t="s">
        <v>5</v>
      </c>
      <c r="C751" s="52" t="s">
        <v>6</v>
      </c>
      <c r="D751" s="52" t="s">
        <v>6</v>
      </c>
      <c r="E751" s="52" t="s">
        <v>6</v>
      </c>
    </row>
    <row r="752" spans="1:5" ht="17.25" thickBot="1" x14ac:dyDescent="0.35">
      <c r="A752" s="82" t="s">
        <v>59</v>
      </c>
      <c r="B752" s="83">
        <f>B753+B754+B755+B756</f>
        <v>0</v>
      </c>
      <c r="C752" s="83">
        <f>C753+C754+C755+C756</f>
        <v>0</v>
      </c>
      <c r="D752" s="83">
        <f>D753+D754+D755+D756</f>
        <v>0</v>
      </c>
      <c r="E752" s="83">
        <f>E753+E754+E755+E756</f>
        <v>0</v>
      </c>
    </row>
    <row r="753" spans="1:5" ht="17.25" thickBot="1" x14ac:dyDescent="0.35">
      <c r="A753" s="84" t="s">
        <v>28</v>
      </c>
      <c r="B753" s="83"/>
      <c r="C753" s="83"/>
      <c r="D753" s="83"/>
      <c r="E753" s="83"/>
    </row>
    <row r="754" spans="1:5" ht="17.25" thickBot="1" x14ac:dyDescent="0.35">
      <c r="A754" s="84" t="s">
        <v>60</v>
      </c>
      <c r="B754" s="83"/>
      <c r="C754" s="83"/>
      <c r="D754" s="83"/>
      <c r="E754" s="83"/>
    </row>
    <row r="755" spans="1:5" ht="17.25" thickBot="1" x14ac:dyDescent="0.35">
      <c r="A755" s="84" t="s">
        <v>42</v>
      </c>
      <c r="B755" s="83"/>
      <c r="C755" s="83"/>
      <c r="D755" s="83"/>
      <c r="E755" s="83"/>
    </row>
    <row r="756" spans="1:5" ht="17.25" thickBot="1" x14ac:dyDescent="0.35">
      <c r="A756" s="84" t="s">
        <v>43</v>
      </c>
      <c r="B756" s="83"/>
      <c r="C756" s="83"/>
      <c r="D756" s="83"/>
      <c r="E756" s="83"/>
    </row>
    <row r="757" spans="1:5" ht="17.25" thickBot="1" x14ac:dyDescent="0.35">
      <c r="A757" s="82" t="s">
        <v>61</v>
      </c>
      <c r="B757" s="85">
        <f>SUM(B758:B761)</f>
        <v>13000</v>
      </c>
      <c r="C757" s="85">
        <f>SUM(C758:C761)</f>
        <v>10000</v>
      </c>
      <c r="D757" s="85">
        <f>SUM(D758:D761)</f>
        <v>10000</v>
      </c>
      <c r="E757" s="85">
        <f>SUM(E758:E761)</f>
        <v>10000</v>
      </c>
    </row>
    <row r="758" spans="1:5" ht="17.25" thickBot="1" x14ac:dyDescent="0.35">
      <c r="A758" s="84" t="s">
        <v>28</v>
      </c>
      <c r="B758" s="85">
        <v>13000</v>
      </c>
      <c r="C758" s="85">
        <v>10000</v>
      </c>
      <c r="D758" s="85">
        <v>10000</v>
      </c>
      <c r="E758" s="85">
        <v>10000</v>
      </c>
    </row>
    <row r="759" spans="1:5" ht="17.25" thickBot="1" x14ac:dyDescent="0.35">
      <c r="A759" s="84" t="s">
        <v>60</v>
      </c>
      <c r="B759" s="87"/>
      <c r="C759" s="83"/>
      <c r="D759" s="83"/>
      <c r="E759" s="83"/>
    </row>
    <row r="760" spans="1:5" ht="17.25" thickBot="1" x14ac:dyDescent="0.35">
      <c r="A760" s="84" t="s">
        <v>42</v>
      </c>
      <c r="B760" s="87"/>
      <c r="C760" s="83"/>
      <c r="D760" s="83"/>
      <c r="E760" s="83"/>
    </row>
    <row r="761" spans="1:5" ht="17.25" thickBot="1" x14ac:dyDescent="0.35">
      <c r="A761" s="84" t="s">
        <v>43</v>
      </c>
      <c r="B761" s="87"/>
      <c r="C761" s="83"/>
      <c r="D761" s="83"/>
      <c r="E761" s="83"/>
    </row>
    <row r="762" spans="1:5" ht="17.25" thickBot="1" x14ac:dyDescent="0.35">
      <c r="A762" s="93" t="s">
        <v>26</v>
      </c>
      <c r="B762" s="87">
        <f>B752+B757</f>
        <v>13000</v>
      </c>
      <c r="C762" s="87">
        <f>C752+C757</f>
        <v>10000</v>
      </c>
      <c r="D762" s="87">
        <f>D752+D757</f>
        <v>10000</v>
      </c>
      <c r="E762" s="87">
        <f>E752+E757</f>
        <v>10000</v>
      </c>
    </row>
    <row r="763" spans="1:5" ht="17.25" thickBot="1" x14ac:dyDescent="0.35">
      <c r="A763" s="73" t="s">
        <v>58</v>
      </c>
      <c r="B763" s="1413" t="s">
        <v>87</v>
      </c>
      <c r="C763" s="1415"/>
      <c r="D763" s="1415"/>
      <c r="E763" s="1416"/>
    </row>
    <row r="764" spans="1:5" ht="165.75" thickBot="1" x14ac:dyDescent="0.35">
      <c r="A764" s="73" t="s">
        <v>62</v>
      </c>
      <c r="B764" s="117" t="s">
        <v>88</v>
      </c>
      <c r="C764" s="75" t="s">
        <v>89</v>
      </c>
      <c r="D764" s="1439"/>
      <c r="E764" s="1440"/>
    </row>
    <row r="765" spans="1:5" ht="17.25" thickBot="1" x14ac:dyDescent="0.35">
      <c r="A765" s="76"/>
      <c r="B765" s="1413"/>
      <c r="C765" s="1430"/>
      <c r="D765" s="1415"/>
      <c r="E765" s="1416"/>
    </row>
    <row r="766" spans="1:5" ht="17.25" thickBot="1" x14ac:dyDescent="0.35">
      <c r="A766" s="77" t="s">
        <v>9</v>
      </c>
      <c r="B766" s="1431" t="s">
        <v>90</v>
      </c>
      <c r="C766" s="1432"/>
      <c r="D766" s="1432"/>
      <c r="E766" s="1433"/>
    </row>
    <row r="767" spans="1:5" ht="17.25" thickBot="1" x14ac:dyDescent="0.35">
      <c r="A767" s="77" t="s">
        <v>13</v>
      </c>
      <c r="B767" s="1420" t="s">
        <v>91</v>
      </c>
      <c r="C767" s="1421"/>
      <c r="D767" s="1421"/>
      <c r="E767" s="1422"/>
    </row>
    <row r="768" spans="1:5" x14ac:dyDescent="0.3">
      <c r="A768" s="1425"/>
      <c r="B768" s="4">
        <v>2019</v>
      </c>
      <c r="C768" s="4">
        <v>2020</v>
      </c>
      <c r="D768" s="4">
        <v>2021</v>
      </c>
      <c r="E768" s="4">
        <v>2022</v>
      </c>
    </row>
    <row r="769" spans="1:5" ht="17.25" thickBot="1" x14ac:dyDescent="0.35">
      <c r="A769" s="1426"/>
      <c r="B769" s="52" t="s">
        <v>5</v>
      </c>
      <c r="C769" s="52" t="s">
        <v>6</v>
      </c>
      <c r="D769" s="52" t="s">
        <v>6</v>
      </c>
      <c r="E769" s="52" t="s">
        <v>6</v>
      </c>
    </row>
    <row r="770" spans="1:5" ht="17.25" thickBot="1" x14ac:dyDescent="0.35">
      <c r="A770" s="77" t="s">
        <v>8</v>
      </c>
      <c r="B770" s="78">
        <v>9000</v>
      </c>
      <c r="C770" s="78">
        <v>63550</v>
      </c>
      <c r="D770" s="78">
        <v>63550</v>
      </c>
      <c r="E770" s="78">
        <v>0</v>
      </c>
    </row>
    <row r="771" spans="1:5" ht="17.25" thickBot="1" x14ac:dyDescent="0.35">
      <c r="A771" s="77" t="s">
        <v>14</v>
      </c>
      <c r="B771" s="85">
        <f>B784</f>
        <v>4000</v>
      </c>
      <c r="C771" s="85">
        <f>C784</f>
        <v>40000</v>
      </c>
      <c r="D771" s="85">
        <f>D784</f>
        <v>40000</v>
      </c>
      <c r="E771" s="85">
        <f>E784</f>
        <v>0</v>
      </c>
    </row>
    <row r="772" spans="1:5" ht="17.25" thickBot="1" x14ac:dyDescent="0.35">
      <c r="A772" s="77" t="s">
        <v>20</v>
      </c>
      <c r="B772" s="78">
        <f>B771/B770</f>
        <v>0.44444444444444442</v>
      </c>
      <c r="C772" s="118">
        <f>C771/C770</f>
        <v>0.6294256490952006</v>
      </c>
      <c r="D772" s="118">
        <f>D771/D770</f>
        <v>0.6294256490952006</v>
      </c>
      <c r="E772" s="118" t="e">
        <f>E771/E770</f>
        <v>#DIV/0!</v>
      </c>
    </row>
    <row r="773" spans="1:5" ht="17.25" thickBot="1" x14ac:dyDescent="0.35">
      <c r="A773" s="77" t="s">
        <v>15</v>
      </c>
      <c r="B773" s="80" t="s">
        <v>19</v>
      </c>
      <c r="C773" s="81">
        <f>C770/B770-1</f>
        <v>6.0611111111111109</v>
      </c>
      <c r="D773" s="81">
        <f t="shared" ref="D773:E775" si="27">D770/C770-1</f>
        <v>0</v>
      </c>
      <c r="E773" s="81">
        <f t="shared" si="27"/>
        <v>-1</v>
      </c>
    </row>
    <row r="774" spans="1:5" ht="17.25" thickBot="1" x14ac:dyDescent="0.35">
      <c r="A774" s="77" t="s">
        <v>16</v>
      </c>
      <c r="B774" s="80" t="s">
        <v>19</v>
      </c>
      <c r="C774" s="81">
        <f>C771/B771-1</f>
        <v>9</v>
      </c>
      <c r="D774" s="81">
        <f t="shared" si="27"/>
        <v>0</v>
      </c>
      <c r="E774" s="81">
        <f t="shared" si="27"/>
        <v>-1</v>
      </c>
    </row>
    <row r="775" spans="1:5" ht="17.25" thickBot="1" x14ac:dyDescent="0.35">
      <c r="A775" s="77" t="s">
        <v>17</v>
      </c>
      <c r="B775" s="80" t="s">
        <v>19</v>
      </c>
      <c r="C775" s="81">
        <f>C772/B772-1</f>
        <v>0.41620771046420146</v>
      </c>
      <c r="D775" s="81">
        <f t="shared" si="27"/>
        <v>0</v>
      </c>
      <c r="E775" s="81" t="e">
        <f t="shared" si="27"/>
        <v>#DIV/0!</v>
      </c>
    </row>
    <row r="776" spans="1:5" ht="17.25" thickBot="1" x14ac:dyDescent="0.35">
      <c r="A776" s="1427" t="s">
        <v>837</v>
      </c>
      <c r="B776" s="1428"/>
      <c r="C776" s="1428"/>
      <c r="D776" s="1428"/>
      <c r="E776" s="1429"/>
    </row>
    <row r="777" spans="1:5" x14ac:dyDescent="0.3">
      <c r="A777" s="1425"/>
      <c r="B777" s="4">
        <v>2019</v>
      </c>
      <c r="C777" s="4">
        <v>2020</v>
      </c>
      <c r="D777" s="4">
        <v>2021</v>
      </c>
      <c r="E777" s="4">
        <v>2022</v>
      </c>
    </row>
    <row r="778" spans="1:5" ht="17.25" thickBot="1" x14ac:dyDescent="0.35">
      <c r="A778" s="1426"/>
      <c r="B778" s="52" t="s">
        <v>5</v>
      </c>
      <c r="C778" s="52" t="s">
        <v>6</v>
      </c>
      <c r="D778" s="52" t="s">
        <v>6</v>
      </c>
      <c r="E778" s="52" t="s">
        <v>6</v>
      </c>
    </row>
    <row r="779" spans="1:5" ht="17.25" thickBot="1" x14ac:dyDescent="0.35">
      <c r="A779" s="82" t="s">
        <v>59</v>
      </c>
      <c r="B779" s="83">
        <f>B780+B781+B782+B783</f>
        <v>0</v>
      </c>
      <c r="C779" s="83">
        <f>C780+C781+C782+C783</f>
        <v>0</v>
      </c>
      <c r="D779" s="83">
        <f>D780+D781+D782+D783</f>
        <v>0</v>
      </c>
      <c r="E779" s="83">
        <f>E780+E781+E782+E783</f>
        <v>0</v>
      </c>
    </row>
    <row r="780" spans="1:5" ht="17.25" thickBot="1" x14ac:dyDescent="0.35">
      <c r="A780" s="84" t="s">
        <v>28</v>
      </c>
      <c r="B780" s="83"/>
      <c r="C780" s="83"/>
      <c r="D780" s="83"/>
      <c r="E780" s="83"/>
    </row>
    <row r="781" spans="1:5" ht="17.25" thickBot="1" x14ac:dyDescent="0.35">
      <c r="A781" s="84" t="s">
        <v>60</v>
      </c>
      <c r="B781" s="83"/>
      <c r="C781" s="83"/>
      <c r="D781" s="83"/>
      <c r="E781" s="83"/>
    </row>
    <row r="782" spans="1:5" ht="17.25" thickBot="1" x14ac:dyDescent="0.35">
      <c r="A782" s="84" t="s">
        <v>42</v>
      </c>
      <c r="B782" s="83"/>
      <c r="C782" s="83"/>
      <c r="D782" s="83"/>
      <c r="E782" s="83"/>
    </row>
    <row r="783" spans="1:5" ht="17.25" thickBot="1" x14ac:dyDescent="0.35">
      <c r="A783" s="84" t="s">
        <v>43</v>
      </c>
      <c r="B783" s="83"/>
      <c r="C783" s="83"/>
      <c r="D783" s="83"/>
      <c r="E783" s="83"/>
    </row>
    <row r="784" spans="1:5" ht="17.25" thickBot="1" x14ac:dyDescent="0.35">
      <c r="A784" s="82" t="s">
        <v>61</v>
      </c>
      <c r="B784" s="85">
        <f>SUM(B785:B788)</f>
        <v>4000</v>
      </c>
      <c r="C784" s="85">
        <f>SUM(C785:C788)</f>
        <v>40000</v>
      </c>
      <c r="D784" s="85">
        <f>SUM(D785:D788)</f>
        <v>40000</v>
      </c>
      <c r="E784" s="85">
        <f>SUM(E785:E788)</f>
        <v>0</v>
      </c>
    </row>
    <row r="785" spans="1:5" ht="17.25" thickBot="1" x14ac:dyDescent="0.35">
      <c r="A785" s="84" t="s">
        <v>28</v>
      </c>
      <c r="B785" s="85">
        <v>4000</v>
      </c>
      <c r="C785" s="85">
        <v>40000</v>
      </c>
      <c r="D785" s="85">
        <v>40000</v>
      </c>
      <c r="E785" s="85">
        <v>0</v>
      </c>
    </row>
    <row r="786" spans="1:5" ht="17.25" thickBot="1" x14ac:dyDescent="0.35">
      <c r="A786" s="84" t="s">
        <v>60</v>
      </c>
      <c r="B786" s="87"/>
      <c r="C786" s="83"/>
      <c r="D786" s="83"/>
      <c r="E786" s="83"/>
    </row>
    <row r="787" spans="1:5" ht="17.25" thickBot="1" x14ac:dyDescent="0.35">
      <c r="A787" s="84" t="s">
        <v>42</v>
      </c>
      <c r="B787" s="87"/>
      <c r="C787" s="83"/>
      <c r="D787" s="83"/>
      <c r="E787" s="83"/>
    </row>
    <row r="788" spans="1:5" ht="17.25" thickBot="1" x14ac:dyDescent="0.35">
      <c r="A788" s="84" t="s">
        <v>43</v>
      </c>
      <c r="B788" s="87"/>
      <c r="C788" s="83"/>
      <c r="D788" s="83"/>
      <c r="E788" s="83"/>
    </row>
    <row r="789" spans="1:5" ht="17.25" thickBot="1" x14ac:dyDescent="0.35">
      <c r="A789" s="93" t="s">
        <v>26</v>
      </c>
      <c r="B789" s="87">
        <f>B779+B784</f>
        <v>4000</v>
      </c>
      <c r="C789" s="87">
        <f>C779+C784</f>
        <v>40000</v>
      </c>
      <c r="D789" s="87">
        <f>D779+D784</f>
        <v>40000</v>
      </c>
      <c r="E789" s="87">
        <f>E779+E784</f>
        <v>0</v>
      </c>
    </row>
    <row r="790" spans="1:5" ht="17.25" thickBot="1" x14ac:dyDescent="0.35">
      <c r="A790" s="73" t="s">
        <v>58</v>
      </c>
      <c r="B790" s="1436" t="s">
        <v>108</v>
      </c>
      <c r="C790" s="1437"/>
      <c r="D790" s="1437"/>
      <c r="E790" s="1438"/>
    </row>
    <row r="791" spans="1:5" ht="116.25" thickBot="1" x14ac:dyDescent="0.35">
      <c r="A791" s="73" t="s">
        <v>75</v>
      </c>
      <c r="B791" s="94" t="s">
        <v>850</v>
      </c>
      <c r="C791" s="75" t="s">
        <v>548</v>
      </c>
      <c r="D791" s="1415" t="s">
        <v>103</v>
      </c>
      <c r="E791" s="1416"/>
    </row>
    <row r="792" spans="1:5" ht="17.25" thickBot="1" x14ac:dyDescent="0.35">
      <c r="A792" s="76"/>
      <c r="B792" s="1434"/>
      <c r="C792" s="1430"/>
      <c r="D792" s="1430"/>
      <c r="E792" s="1435"/>
    </row>
    <row r="793" spans="1:5" ht="17.25" thickBot="1" x14ac:dyDescent="0.35">
      <c r="A793" s="77" t="s">
        <v>9</v>
      </c>
      <c r="B793" s="1436" t="s">
        <v>549</v>
      </c>
      <c r="C793" s="1437"/>
      <c r="D793" s="1437"/>
      <c r="E793" s="1438"/>
    </row>
    <row r="794" spans="1:5" ht="17.25" thickBot="1" x14ac:dyDescent="0.35">
      <c r="A794" s="77" t="s">
        <v>13</v>
      </c>
      <c r="B794" s="1420" t="s">
        <v>97</v>
      </c>
      <c r="C794" s="1421"/>
      <c r="D794" s="1421"/>
      <c r="E794" s="1422"/>
    </row>
    <row r="795" spans="1:5" x14ac:dyDescent="0.3">
      <c r="A795" s="1425"/>
      <c r="B795" s="4">
        <v>2019</v>
      </c>
      <c r="C795" s="4">
        <v>2020</v>
      </c>
      <c r="D795" s="4">
        <v>2021</v>
      </c>
      <c r="E795" s="4">
        <v>2022</v>
      </c>
    </row>
    <row r="796" spans="1:5" ht="17.25" thickBot="1" x14ac:dyDescent="0.35">
      <c r="A796" s="1426"/>
      <c r="B796" s="52" t="s">
        <v>5</v>
      </c>
      <c r="C796" s="52" t="s">
        <v>6</v>
      </c>
      <c r="D796" s="52" t="s">
        <v>6</v>
      </c>
      <c r="E796" s="52" t="s">
        <v>6</v>
      </c>
    </row>
    <row r="797" spans="1:5" ht="17.25" thickBot="1" x14ac:dyDescent="0.35">
      <c r="A797" s="77" t="s">
        <v>8</v>
      </c>
      <c r="B797" s="78">
        <v>0</v>
      </c>
      <c r="C797" s="78">
        <v>1</v>
      </c>
      <c r="D797" s="78">
        <v>1</v>
      </c>
      <c r="E797" s="78">
        <v>0</v>
      </c>
    </row>
    <row r="798" spans="1:5" ht="17.25" thickBot="1" x14ac:dyDescent="0.35">
      <c r="A798" s="77" t="s">
        <v>14</v>
      </c>
      <c r="B798" s="85">
        <f>B811</f>
        <v>0</v>
      </c>
      <c r="C798" s="85">
        <f>C811</f>
        <v>4000</v>
      </c>
      <c r="D798" s="85">
        <f>D811</f>
        <v>1000</v>
      </c>
      <c r="E798" s="85">
        <f>E811</f>
        <v>0</v>
      </c>
    </row>
    <row r="799" spans="1:5" ht="17.25" thickBot="1" x14ac:dyDescent="0.35">
      <c r="A799" s="77" t="s">
        <v>20</v>
      </c>
      <c r="B799" s="78" t="e">
        <f>B798/B797</f>
        <v>#DIV/0!</v>
      </c>
      <c r="C799" s="78">
        <f>C798/C797</f>
        <v>4000</v>
      </c>
      <c r="D799" s="78">
        <f>D798/D797</f>
        <v>1000</v>
      </c>
      <c r="E799" s="78" t="e">
        <f>E798/E797</f>
        <v>#DIV/0!</v>
      </c>
    </row>
    <row r="800" spans="1:5" ht="17.25" thickBot="1" x14ac:dyDescent="0.35">
      <c r="A800" s="77" t="s">
        <v>15</v>
      </c>
      <c r="B800" s="80" t="s">
        <v>19</v>
      </c>
      <c r="C800" s="81" t="e">
        <f>C797/B797-1</f>
        <v>#DIV/0!</v>
      </c>
      <c r="D800" s="81">
        <f t="shared" ref="D800:E802" si="28">D797/C797-1</f>
        <v>0</v>
      </c>
      <c r="E800" s="81">
        <f t="shared" si="28"/>
        <v>-1</v>
      </c>
    </row>
    <row r="801" spans="1:5" ht="17.25" thickBot="1" x14ac:dyDescent="0.35">
      <c r="A801" s="77" t="s">
        <v>16</v>
      </c>
      <c r="B801" s="80" t="s">
        <v>19</v>
      </c>
      <c r="C801" s="81" t="e">
        <f>C798/B798-1</f>
        <v>#DIV/0!</v>
      </c>
      <c r="D801" s="81">
        <f t="shared" si="28"/>
        <v>-0.75</v>
      </c>
      <c r="E801" s="81">
        <f t="shared" si="28"/>
        <v>-1</v>
      </c>
    </row>
    <row r="802" spans="1:5" ht="17.25" thickBot="1" x14ac:dyDescent="0.35">
      <c r="A802" s="77" t="s">
        <v>17</v>
      </c>
      <c r="B802" s="80" t="s">
        <v>19</v>
      </c>
      <c r="C802" s="81" t="e">
        <f>C799/B799-1</f>
        <v>#DIV/0!</v>
      </c>
      <c r="D802" s="81">
        <f t="shared" si="28"/>
        <v>-0.75</v>
      </c>
      <c r="E802" s="81" t="e">
        <f t="shared" si="28"/>
        <v>#DIV/0!</v>
      </c>
    </row>
    <row r="803" spans="1:5" ht="17.25" thickBot="1" x14ac:dyDescent="0.35">
      <c r="A803" s="1427" t="s">
        <v>837</v>
      </c>
      <c r="B803" s="1428"/>
      <c r="C803" s="1428"/>
      <c r="D803" s="1428"/>
      <c r="E803" s="1429"/>
    </row>
    <row r="804" spans="1:5" x14ac:dyDescent="0.3">
      <c r="A804" s="1425"/>
      <c r="B804" s="4">
        <v>2019</v>
      </c>
      <c r="C804" s="4">
        <v>2020</v>
      </c>
      <c r="D804" s="4">
        <v>2021</v>
      </c>
      <c r="E804" s="4">
        <v>2022</v>
      </c>
    </row>
    <row r="805" spans="1:5" ht="17.25" thickBot="1" x14ac:dyDescent="0.35">
      <c r="A805" s="1426"/>
      <c r="B805" s="52" t="s">
        <v>5</v>
      </c>
      <c r="C805" s="52" t="s">
        <v>6</v>
      </c>
      <c r="D805" s="52" t="s">
        <v>6</v>
      </c>
      <c r="E805" s="52" t="s">
        <v>6</v>
      </c>
    </row>
    <row r="806" spans="1:5" ht="17.25" thickBot="1" x14ac:dyDescent="0.35">
      <c r="A806" s="82" t="s">
        <v>59</v>
      </c>
      <c r="B806" s="83">
        <f>B807+B808+B809+B810</f>
        <v>0</v>
      </c>
      <c r="C806" s="83">
        <f>C807+C808+C809+C810</f>
        <v>0</v>
      </c>
      <c r="D806" s="83">
        <f>D807+D808+D809+D810</f>
        <v>0</v>
      </c>
      <c r="E806" s="83">
        <f>E807+E808+E809+E810</f>
        <v>0</v>
      </c>
    </row>
    <row r="807" spans="1:5" ht="17.25" thickBot="1" x14ac:dyDescent="0.35">
      <c r="A807" s="84" t="s">
        <v>28</v>
      </c>
      <c r="B807" s="83"/>
      <c r="C807" s="83"/>
      <c r="D807" s="83"/>
      <c r="E807" s="83"/>
    </row>
    <row r="808" spans="1:5" ht="17.25" thickBot="1" x14ac:dyDescent="0.35">
      <c r="A808" s="84" t="s">
        <v>60</v>
      </c>
      <c r="B808" s="83"/>
      <c r="C808" s="83"/>
      <c r="D808" s="83"/>
      <c r="E808" s="83"/>
    </row>
    <row r="809" spans="1:5" ht="17.25" thickBot="1" x14ac:dyDescent="0.35">
      <c r="A809" s="84" t="s">
        <v>42</v>
      </c>
      <c r="B809" s="83"/>
      <c r="C809" s="83"/>
      <c r="D809" s="83"/>
      <c r="E809" s="83"/>
    </row>
    <row r="810" spans="1:5" ht="17.25" thickBot="1" x14ac:dyDescent="0.35">
      <c r="A810" s="84" t="s">
        <v>43</v>
      </c>
      <c r="B810" s="83"/>
      <c r="C810" s="83"/>
      <c r="D810" s="83"/>
      <c r="E810" s="83"/>
    </row>
    <row r="811" spans="1:5" ht="17.25" thickBot="1" x14ac:dyDescent="0.35">
      <c r="A811" s="82" t="s">
        <v>61</v>
      </c>
      <c r="B811" s="85">
        <f>SUM(B812:B815)</f>
        <v>0</v>
      </c>
      <c r="C811" s="85">
        <f>SUM(C812:C815)</f>
        <v>4000</v>
      </c>
      <c r="D811" s="85">
        <f>SUM(D812:D815)</f>
        <v>1000</v>
      </c>
      <c r="E811" s="85">
        <f>SUM(E812:E815)</f>
        <v>0</v>
      </c>
    </row>
    <row r="812" spans="1:5" ht="17.25" thickBot="1" x14ac:dyDescent="0.35">
      <c r="A812" s="84" t="s">
        <v>28</v>
      </c>
      <c r="B812" s="85"/>
      <c r="C812" s="85"/>
      <c r="D812" s="85"/>
      <c r="E812" s="85"/>
    </row>
    <row r="813" spans="1:5" ht="17.25" thickBot="1" x14ac:dyDescent="0.35">
      <c r="A813" s="84" t="s">
        <v>60</v>
      </c>
      <c r="B813" s="87"/>
      <c r="C813" s="83"/>
      <c r="D813" s="83"/>
      <c r="E813" s="83"/>
    </row>
    <row r="814" spans="1:5" ht="17.25" thickBot="1" x14ac:dyDescent="0.35">
      <c r="A814" s="84" t="s">
        <v>42</v>
      </c>
      <c r="B814" s="119">
        <v>0</v>
      </c>
      <c r="C814" s="119">
        <v>4000</v>
      </c>
      <c r="D814" s="119">
        <v>1000</v>
      </c>
      <c r="E814" s="119">
        <v>0</v>
      </c>
    </row>
    <row r="815" spans="1:5" ht="17.25" thickBot="1" x14ac:dyDescent="0.35">
      <c r="A815" s="84" t="s">
        <v>43</v>
      </c>
      <c r="B815" s="85"/>
      <c r="C815" s="85"/>
      <c r="D815" s="85"/>
      <c r="E815" s="85"/>
    </row>
    <row r="816" spans="1:5" ht="17.25" thickBot="1" x14ac:dyDescent="0.35">
      <c r="A816" s="93" t="s">
        <v>26</v>
      </c>
      <c r="B816" s="87">
        <f>B806+B811</f>
        <v>0</v>
      </c>
      <c r="C816" s="87">
        <f>C806+C811</f>
        <v>4000</v>
      </c>
      <c r="D816" s="87">
        <f>D806+D811</f>
        <v>1000</v>
      </c>
      <c r="E816" s="87">
        <f>E806+E811</f>
        <v>0</v>
      </c>
    </row>
    <row r="817" spans="1:5" ht="159" thickBot="1" x14ac:dyDescent="0.35">
      <c r="A817" s="73" t="s">
        <v>75</v>
      </c>
      <c r="B817" s="120" t="s">
        <v>851</v>
      </c>
      <c r="C817" s="75" t="s">
        <v>99</v>
      </c>
      <c r="D817" s="1415"/>
      <c r="E817" s="1416"/>
    </row>
    <row r="818" spans="1:5" ht="17.25" thickBot="1" x14ac:dyDescent="0.35">
      <c r="A818" s="76"/>
      <c r="B818" s="1434"/>
      <c r="C818" s="1430"/>
      <c r="D818" s="1430"/>
      <c r="E818" s="1435"/>
    </row>
    <row r="819" spans="1:5" ht="17.25" thickBot="1" x14ac:dyDescent="0.35">
      <c r="A819" s="77" t="s">
        <v>9</v>
      </c>
      <c r="B819" s="1436" t="s">
        <v>852</v>
      </c>
      <c r="C819" s="1437"/>
      <c r="D819" s="1437"/>
      <c r="E819" s="1438"/>
    </row>
    <row r="820" spans="1:5" ht="17.25" thickBot="1" x14ac:dyDescent="0.35">
      <c r="A820" s="77" t="s">
        <v>13</v>
      </c>
      <c r="B820" s="1420" t="s">
        <v>97</v>
      </c>
      <c r="C820" s="1421"/>
      <c r="D820" s="1421"/>
      <c r="E820" s="1422"/>
    </row>
    <row r="821" spans="1:5" x14ac:dyDescent="0.3">
      <c r="A821" s="1425"/>
      <c r="B821" s="4">
        <v>2019</v>
      </c>
      <c r="C821" s="4">
        <v>2020</v>
      </c>
      <c r="D821" s="4">
        <v>2021</v>
      </c>
      <c r="E821" s="4">
        <v>2022</v>
      </c>
    </row>
    <row r="822" spans="1:5" ht="17.25" thickBot="1" x14ac:dyDescent="0.35">
      <c r="A822" s="1426"/>
      <c r="B822" s="52" t="s">
        <v>5</v>
      </c>
      <c r="C822" s="52" t="s">
        <v>6</v>
      </c>
      <c r="D822" s="52" t="s">
        <v>6</v>
      </c>
      <c r="E822" s="52" t="s">
        <v>6</v>
      </c>
    </row>
    <row r="823" spans="1:5" ht="17.25" thickBot="1" x14ac:dyDescent="0.35">
      <c r="A823" s="77" t="s">
        <v>8</v>
      </c>
      <c r="B823" s="78">
        <v>0</v>
      </c>
      <c r="C823" s="78">
        <v>1</v>
      </c>
      <c r="D823" s="78">
        <v>0</v>
      </c>
      <c r="E823" s="78">
        <v>0</v>
      </c>
    </row>
    <row r="824" spans="1:5" ht="17.25" thickBot="1" x14ac:dyDescent="0.35">
      <c r="A824" s="77" t="s">
        <v>14</v>
      </c>
      <c r="B824" s="85">
        <f>B837</f>
        <v>0</v>
      </c>
      <c r="C824" s="85">
        <f>C837</f>
        <v>1176</v>
      </c>
      <c r="D824" s="85">
        <f>D837</f>
        <v>0</v>
      </c>
      <c r="E824" s="85">
        <f>E837</f>
        <v>0</v>
      </c>
    </row>
    <row r="825" spans="1:5" ht="17.25" thickBot="1" x14ac:dyDescent="0.35">
      <c r="A825" s="77" t="s">
        <v>20</v>
      </c>
      <c r="B825" s="78" t="e">
        <f>B824/B823</f>
        <v>#DIV/0!</v>
      </c>
      <c r="C825" s="78">
        <f>C824/C823</f>
        <v>1176</v>
      </c>
      <c r="D825" s="78" t="e">
        <f>D824/D823</f>
        <v>#DIV/0!</v>
      </c>
      <c r="E825" s="78" t="e">
        <f>E824/E823</f>
        <v>#DIV/0!</v>
      </c>
    </row>
    <row r="826" spans="1:5" ht="17.25" thickBot="1" x14ac:dyDescent="0.35">
      <c r="A826" s="77" t="s">
        <v>15</v>
      </c>
      <c r="B826" s="80" t="s">
        <v>19</v>
      </c>
      <c r="C826" s="81" t="e">
        <f>C823/B823-1</f>
        <v>#DIV/0!</v>
      </c>
      <c r="D826" s="81">
        <f t="shared" ref="D826:E828" si="29">D823/C823-1</f>
        <v>-1</v>
      </c>
      <c r="E826" s="81" t="e">
        <f t="shared" si="29"/>
        <v>#DIV/0!</v>
      </c>
    </row>
    <row r="827" spans="1:5" ht="17.25" thickBot="1" x14ac:dyDescent="0.35">
      <c r="A827" s="77" t="s">
        <v>16</v>
      </c>
      <c r="B827" s="80" t="s">
        <v>19</v>
      </c>
      <c r="C827" s="81" t="e">
        <f>C824/B824-1</f>
        <v>#DIV/0!</v>
      </c>
      <c r="D827" s="81">
        <f t="shared" si="29"/>
        <v>-1</v>
      </c>
      <c r="E827" s="81" t="e">
        <f t="shared" si="29"/>
        <v>#DIV/0!</v>
      </c>
    </row>
    <row r="828" spans="1:5" ht="17.25" thickBot="1" x14ac:dyDescent="0.35">
      <c r="A828" s="77" t="s">
        <v>17</v>
      </c>
      <c r="B828" s="80" t="s">
        <v>19</v>
      </c>
      <c r="C828" s="81" t="e">
        <f>C825/B825-1</f>
        <v>#DIV/0!</v>
      </c>
      <c r="D828" s="81" t="e">
        <f t="shared" si="29"/>
        <v>#DIV/0!</v>
      </c>
      <c r="E828" s="81" t="e">
        <f t="shared" si="29"/>
        <v>#DIV/0!</v>
      </c>
    </row>
    <row r="829" spans="1:5" ht="17.25" thickBot="1" x14ac:dyDescent="0.35">
      <c r="A829" s="1427" t="s">
        <v>837</v>
      </c>
      <c r="B829" s="1428"/>
      <c r="C829" s="1428"/>
      <c r="D829" s="1428"/>
      <c r="E829" s="1429"/>
    </row>
    <row r="830" spans="1:5" x14ac:dyDescent="0.3">
      <c r="A830" s="1425"/>
      <c r="B830" s="4">
        <v>2019</v>
      </c>
      <c r="C830" s="4">
        <v>2020</v>
      </c>
      <c r="D830" s="4">
        <v>2021</v>
      </c>
      <c r="E830" s="4">
        <v>2022</v>
      </c>
    </row>
    <row r="831" spans="1:5" ht="17.25" thickBot="1" x14ac:dyDescent="0.35">
      <c r="A831" s="1426"/>
      <c r="B831" s="52" t="s">
        <v>5</v>
      </c>
      <c r="C831" s="52" t="s">
        <v>6</v>
      </c>
      <c r="D831" s="52" t="s">
        <v>6</v>
      </c>
      <c r="E831" s="52" t="s">
        <v>6</v>
      </c>
    </row>
    <row r="832" spans="1:5" ht="17.25" thickBot="1" x14ac:dyDescent="0.35">
      <c r="A832" s="82" t="s">
        <v>59</v>
      </c>
      <c r="B832" s="83">
        <f>B833+B834+B835+B836</f>
        <v>0</v>
      </c>
      <c r="C832" s="83">
        <f>C833+C834+C835+C836</f>
        <v>0</v>
      </c>
      <c r="D832" s="83">
        <f>D833+D834+D835+D836</f>
        <v>0</v>
      </c>
      <c r="E832" s="83">
        <f>E833+E834+E835+E836</f>
        <v>0</v>
      </c>
    </row>
    <row r="833" spans="1:5" ht="17.25" thickBot="1" x14ac:dyDescent="0.35">
      <c r="A833" s="84" t="s">
        <v>28</v>
      </c>
      <c r="B833" s="83"/>
      <c r="C833" s="83"/>
      <c r="D833" s="83"/>
      <c r="E833" s="83"/>
    </row>
    <row r="834" spans="1:5" ht="17.25" thickBot="1" x14ac:dyDescent="0.35">
      <c r="A834" s="84" t="s">
        <v>60</v>
      </c>
      <c r="B834" s="83"/>
      <c r="C834" s="83"/>
      <c r="D834" s="83"/>
      <c r="E834" s="83"/>
    </row>
    <row r="835" spans="1:5" ht="17.25" thickBot="1" x14ac:dyDescent="0.35">
      <c r="A835" s="84" t="s">
        <v>42</v>
      </c>
      <c r="B835" s="83"/>
      <c r="C835" s="83"/>
      <c r="D835" s="83"/>
      <c r="E835" s="83"/>
    </row>
    <row r="836" spans="1:5" ht="17.25" thickBot="1" x14ac:dyDescent="0.35">
      <c r="A836" s="84" t="s">
        <v>43</v>
      </c>
      <c r="B836" s="83"/>
      <c r="C836" s="83"/>
      <c r="D836" s="83"/>
      <c r="E836" s="83"/>
    </row>
    <row r="837" spans="1:5" ht="17.25" thickBot="1" x14ac:dyDescent="0.35">
      <c r="A837" s="82" t="s">
        <v>61</v>
      </c>
      <c r="B837" s="85">
        <f>SUM(B838:B841)</f>
        <v>0</v>
      </c>
      <c r="C837" s="85">
        <f>SUM(C838:C841)</f>
        <v>1176</v>
      </c>
      <c r="D837" s="85">
        <f>SUM(D838:D841)</f>
        <v>0</v>
      </c>
      <c r="E837" s="85">
        <f>SUM(E838:E841)</f>
        <v>0</v>
      </c>
    </row>
    <row r="838" spans="1:5" ht="17.25" thickBot="1" x14ac:dyDescent="0.35">
      <c r="A838" s="84" t="s">
        <v>28</v>
      </c>
      <c r="B838" s="85"/>
      <c r="C838" s="85"/>
      <c r="D838" s="85"/>
      <c r="E838" s="85"/>
    </row>
    <row r="839" spans="1:5" ht="17.25" thickBot="1" x14ac:dyDescent="0.35">
      <c r="A839" s="84" t="s">
        <v>60</v>
      </c>
      <c r="B839" s="87"/>
      <c r="C839" s="83"/>
      <c r="D839" s="83"/>
      <c r="E839" s="83"/>
    </row>
    <row r="840" spans="1:5" ht="17.25" thickBot="1" x14ac:dyDescent="0.35">
      <c r="A840" s="84" t="s">
        <v>42</v>
      </c>
      <c r="B840" s="119">
        <v>0</v>
      </c>
      <c r="C840" s="119">
        <v>1176</v>
      </c>
      <c r="D840" s="119">
        <v>0</v>
      </c>
      <c r="E840" s="119">
        <v>0</v>
      </c>
    </row>
    <row r="841" spans="1:5" ht="17.25" thickBot="1" x14ac:dyDescent="0.35">
      <c r="A841" s="84" t="s">
        <v>43</v>
      </c>
      <c r="B841" s="85"/>
      <c r="C841" s="85"/>
      <c r="D841" s="85"/>
      <c r="E841" s="85"/>
    </row>
    <row r="842" spans="1:5" ht="17.25" thickBot="1" x14ac:dyDescent="0.35">
      <c r="A842" s="93" t="s">
        <v>26</v>
      </c>
      <c r="B842" s="87">
        <f>B832+B837</f>
        <v>0</v>
      </c>
      <c r="C842" s="87">
        <f>C832+C837</f>
        <v>1176</v>
      </c>
      <c r="D842" s="87">
        <f>D832+D837</f>
        <v>0</v>
      </c>
      <c r="E842" s="87">
        <f>E832+E837</f>
        <v>0</v>
      </c>
    </row>
    <row r="843" spans="1:5" ht="17.25" thickBot="1" x14ac:dyDescent="0.35">
      <c r="A843" s="121"/>
      <c r="B843" s="122"/>
      <c r="C843" s="122"/>
      <c r="D843" s="122"/>
      <c r="E843" s="87"/>
    </row>
    <row r="844" spans="1:5" ht="66.75" thickBot="1" x14ac:dyDescent="0.35">
      <c r="A844" s="73" t="s">
        <v>75</v>
      </c>
      <c r="B844" s="74" t="s">
        <v>115</v>
      </c>
      <c r="C844" s="75" t="s">
        <v>550</v>
      </c>
      <c r="D844" s="1415"/>
      <c r="E844" s="1416"/>
    </row>
    <row r="845" spans="1:5" ht="17.25" thickBot="1" x14ac:dyDescent="0.35">
      <c r="A845" s="76"/>
      <c r="B845" s="1413"/>
      <c r="C845" s="1430"/>
      <c r="D845" s="1415"/>
      <c r="E845" s="1416"/>
    </row>
    <row r="846" spans="1:5" ht="17.25" thickBot="1" x14ac:dyDescent="0.35">
      <c r="A846" s="77" t="s">
        <v>9</v>
      </c>
      <c r="B846" s="1431" t="s">
        <v>116</v>
      </c>
      <c r="C846" s="1432"/>
      <c r="D846" s="1432"/>
      <c r="E846" s="1433"/>
    </row>
    <row r="847" spans="1:5" ht="17.25" thickBot="1" x14ac:dyDescent="0.35">
      <c r="A847" s="77" t="s">
        <v>13</v>
      </c>
      <c r="B847" s="1420" t="s">
        <v>117</v>
      </c>
      <c r="C847" s="1421"/>
      <c r="D847" s="1421"/>
      <c r="E847" s="1422"/>
    </row>
    <row r="848" spans="1:5" x14ac:dyDescent="0.3">
      <c r="A848" s="1425"/>
      <c r="B848" s="4">
        <v>2019</v>
      </c>
      <c r="C848" s="4">
        <v>2020</v>
      </c>
      <c r="D848" s="4">
        <v>2021</v>
      </c>
      <c r="E848" s="4">
        <v>2022</v>
      </c>
    </row>
    <row r="849" spans="1:5" ht="17.25" thickBot="1" x14ac:dyDescent="0.35">
      <c r="A849" s="1426"/>
      <c r="B849" s="52" t="s">
        <v>5</v>
      </c>
      <c r="C849" s="52" t="s">
        <v>6</v>
      </c>
      <c r="D849" s="52" t="s">
        <v>6</v>
      </c>
      <c r="E849" s="52" t="s">
        <v>6</v>
      </c>
    </row>
    <row r="850" spans="1:5" ht="17.25" thickBot="1" x14ac:dyDescent="0.35">
      <c r="A850" s="77" t="s">
        <v>8</v>
      </c>
      <c r="B850" s="78">
        <v>5</v>
      </c>
      <c r="C850" s="78">
        <v>5.3</v>
      </c>
      <c r="D850" s="78">
        <v>6</v>
      </c>
      <c r="E850" s="78">
        <v>11</v>
      </c>
    </row>
    <row r="851" spans="1:5" ht="17.25" thickBot="1" x14ac:dyDescent="0.35">
      <c r="A851" s="77" t="s">
        <v>14</v>
      </c>
      <c r="B851" s="85">
        <f>B864</f>
        <v>15000</v>
      </c>
      <c r="C851" s="85">
        <f>C864</f>
        <v>13000</v>
      </c>
      <c r="D851" s="85">
        <f>D864</f>
        <v>12000</v>
      </c>
      <c r="E851" s="85">
        <f>E864</f>
        <v>30000</v>
      </c>
    </row>
    <row r="852" spans="1:5" ht="17.25" thickBot="1" x14ac:dyDescent="0.35">
      <c r="A852" s="77" t="s">
        <v>20</v>
      </c>
      <c r="B852" s="78">
        <f>B851/B850</f>
        <v>3000</v>
      </c>
      <c r="C852" s="78">
        <f>C851/C850</f>
        <v>2452.8301886792456</v>
      </c>
      <c r="D852" s="78">
        <f>D851/D850</f>
        <v>2000</v>
      </c>
      <c r="E852" s="78">
        <f>E851/E850</f>
        <v>2727.2727272727275</v>
      </c>
    </row>
    <row r="853" spans="1:5" ht="17.25" thickBot="1" x14ac:dyDescent="0.35">
      <c r="A853" s="77" t="s">
        <v>15</v>
      </c>
      <c r="B853" s="80" t="s">
        <v>19</v>
      </c>
      <c r="C853" s="81">
        <f>C850/B850-1</f>
        <v>6.0000000000000053E-2</v>
      </c>
      <c r="D853" s="81">
        <f t="shared" ref="D853:E855" si="30">D850/C850-1</f>
        <v>0.13207547169811318</v>
      </c>
      <c r="E853" s="81">
        <f t="shared" si="30"/>
        <v>0.83333333333333326</v>
      </c>
    </row>
    <row r="854" spans="1:5" ht="17.25" thickBot="1" x14ac:dyDescent="0.35">
      <c r="A854" s="77" t="s">
        <v>16</v>
      </c>
      <c r="B854" s="80" t="s">
        <v>19</v>
      </c>
      <c r="C854" s="81">
        <f>C851/B851-1</f>
        <v>-0.1333333333333333</v>
      </c>
      <c r="D854" s="81">
        <f t="shared" si="30"/>
        <v>-7.6923076923076872E-2</v>
      </c>
      <c r="E854" s="81">
        <f t="shared" si="30"/>
        <v>1.5</v>
      </c>
    </row>
    <row r="855" spans="1:5" ht="17.25" thickBot="1" x14ac:dyDescent="0.35">
      <c r="A855" s="77" t="s">
        <v>17</v>
      </c>
      <c r="B855" s="80" t="s">
        <v>19</v>
      </c>
      <c r="C855" s="81">
        <f>C852/B852-1</f>
        <v>-0.1823899371069182</v>
      </c>
      <c r="D855" s="81">
        <f t="shared" si="30"/>
        <v>-0.18461538461538474</v>
      </c>
      <c r="E855" s="81">
        <f t="shared" si="30"/>
        <v>0.36363636363636376</v>
      </c>
    </row>
    <row r="856" spans="1:5" ht="17.25" thickBot="1" x14ac:dyDescent="0.35">
      <c r="A856" s="1427" t="s">
        <v>837</v>
      </c>
      <c r="B856" s="1428"/>
      <c r="C856" s="1428"/>
      <c r="D856" s="1428"/>
      <c r="E856" s="1429"/>
    </row>
    <row r="857" spans="1:5" x14ac:dyDescent="0.3">
      <c r="A857" s="1425"/>
      <c r="B857" s="4">
        <v>2019</v>
      </c>
      <c r="C857" s="4">
        <v>2020</v>
      </c>
      <c r="D857" s="4">
        <v>2021</v>
      </c>
      <c r="E857" s="4">
        <v>2022</v>
      </c>
    </row>
    <row r="858" spans="1:5" ht="17.25" thickBot="1" x14ac:dyDescent="0.35">
      <c r="A858" s="1426"/>
      <c r="B858" s="52" t="s">
        <v>5</v>
      </c>
      <c r="C858" s="52" t="s">
        <v>6</v>
      </c>
      <c r="D858" s="52" t="s">
        <v>6</v>
      </c>
      <c r="E858" s="52" t="s">
        <v>6</v>
      </c>
    </row>
    <row r="859" spans="1:5" ht="17.25" thickBot="1" x14ac:dyDescent="0.35">
      <c r="A859" s="82" t="s">
        <v>59</v>
      </c>
      <c r="B859" s="83">
        <f>B860+B861+B862+B863</f>
        <v>0</v>
      </c>
      <c r="C859" s="83">
        <f>C860+C861+C862+C863</f>
        <v>0</v>
      </c>
      <c r="D859" s="83">
        <f>D860+D861+D862+D863</f>
        <v>0</v>
      </c>
      <c r="E859" s="83">
        <f>E860+E861+E862+E863</f>
        <v>0</v>
      </c>
    </row>
    <row r="860" spans="1:5" ht="17.25" thickBot="1" x14ac:dyDescent="0.35">
      <c r="A860" s="84" t="s">
        <v>28</v>
      </c>
      <c r="B860" s="83"/>
      <c r="C860" s="83"/>
      <c r="D860" s="83"/>
      <c r="E860" s="83"/>
    </row>
    <row r="861" spans="1:5" ht="17.25" thickBot="1" x14ac:dyDescent="0.35">
      <c r="A861" s="84" t="s">
        <v>60</v>
      </c>
      <c r="B861" s="83"/>
      <c r="C861" s="83"/>
      <c r="D861" s="83"/>
      <c r="E861" s="83"/>
    </row>
    <row r="862" spans="1:5" ht="17.25" thickBot="1" x14ac:dyDescent="0.35">
      <c r="A862" s="84" t="s">
        <v>42</v>
      </c>
      <c r="B862" s="83"/>
      <c r="C862" s="83"/>
      <c r="D862" s="83"/>
      <c r="E862" s="83"/>
    </row>
    <row r="863" spans="1:5" ht="17.25" thickBot="1" x14ac:dyDescent="0.35">
      <c r="A863" s="84" t="s">
        <v>43</v>
      </c>
      <c r="B863" s="83"/>
      <c r="C863" s="83"/>
      <c r="D863" s="83"/>
      <c r="E863" s="83"/>
    </row>
    <row r="864" spans="1:5" ht="17.25" thickBot="1" x14ac:dyDescent="0.35">
      <c r="A864" s="82" t="s">
        <v>61</v>
      </c>
      <c r="B864" s="85">
        <f>SUM(B865:B868)</f>
        <v>15000</v>
      </c>
      <c r="C864" s="85">
        <f>SUM(C865:C868)</f>
        <v>13000</v>
      </c>
      <c r="D864" s="85">
        <f>SUM(D865:D868)</f>
        <v>12000</v>
      </c>
      <c r="E864" s="85">
        <f>SUM(E865:E868)</f>
        <v>30000</v>
      </c>
    </row>
    <row r="865" spans="1:5" ht="17.25" thickBot="1" x14ac:dyDescent="0.35">
      <c r="A865" s="84" t="s">
        <v>28</v>
      </c>
      <c r="B865" s="85">
        <v>15000</v>
      </c>
      <c r="C865" s="85">
        <v>13000</v>
      </c>
      <c r="D865" s="85">
        <v>12000</v>
      </c>
      <c r="E865" s="85">
        <v>30000</v>
      </c>
    </row>
    <row r="866" spans="1:5" ht="17.25" thickBot="1" x14ac:dyDescent="0.35">
      <c r="A866" s="84" t="s">
        <v>60</v>
      </c>
      <c r="B866" s="87"/>
      <c r="C866" s="83"/>
      <c r="D866" s="83"/>
      <c r="E866" s="83"/>
    </row>
    <row r="867" spans="1:5" ht="17.25" thickBot="1" x14ac:dyDescent="0.35">
      <c r="A867" s="84" t="s">
        <v>42</v>
      </c>
      <c r="B867" s="87"/>
      <c r="C867" s="83"/>
      <c r="D867" s="83"/>
      <c r="E867" s="83"/>
    </row>
    <row r="868" spans="1:5" ht="17.25" thickBot="1" x14ac:dyDescent="0.35">
      <c r="A868" s="84" t="s">
        <v>43</v>
      </c>
      <c r="B868" s="87"/>
      <c r="C868" s="83"/>
      <c r="D868" s="83"/>
      <c r="E868" s="83"/>
    </row>
    <row r="869" spans="1:5" ht="17.25" thickBot="1" x14ac:dyDescent="0.35">
      <c r="A869" s="93" t="s">
        <v>26</v>
      </c>
      <c r="B869" s="87">
        <f>B859+B864</f>
        <v>15000</v>
      </c>
      <c r="C869" s="87">
        <f>C859+C864</f>
        <v>13000</v>
      </c>
      <c r="D869" s="87">
        <f>D859+D864</f>
        <v>12000</v>
      </c>
      <c r="E869" s="87">
        <f>E859+E864</f>
        <v>30000</v>
      </c>
    </row>
    <row r="870" spans="1:5" ht="17.25" thickBot="1" x14ac:dyDescent="0.35">
      <c r="A870" s="73" t="s">
        <v>58</v>
      </c>
      <c r="B870" s="1413" t="s">
        <v>92</v>
      </c>
      <c r="C870" s="1414"/>
      <c r="D870" s="1415"/>
      <c r="E870" s="1416"/>
    </row>
    <row r="871" spans="1:5" ht="66.75" thickBot="1" x14ac:dyDescent="0.35">
      <c r="A871" s="73" t="s">
        <v>75</v>
      </c>
      <c r="B871" s="74" t="s">
        <v>118</v>
      </c>
      <c r="C871" s="75" t="s">
        <v>551</v>
      </c>
      <c r="D871" s="1415"/>
      <c r="E871" s="1416"/>
    </row>
    <row r="872" spans="1:5" ht="17.25" thickBot="1" x14ac:dyDescent="0.35">
      <c r="A872" s="76"/>
      <c r="B872" s="1413"/>
      <c r="C872" s="1430"/>
      <c r="D872" s="1415"/>
      <c r="E872" s="1416"/>
    </row>
    <row r="873" spans="1:5" ht="17.25" thickBot="1" x14ac:dyDescent="0.35">
      <c r="A873" s="77" t="s">
        <v>9</v>
      </c>
      <c r="B873" s="1420" t="s">
        <v>119</v>
      </c>
      <c r="C873" s="1421"/>
      <c r="D873" s="1421"/>
      <c r="E873" s="1422"/>
    </row>
    <row r="874" spans="1:5" ht="17.25" thickBot="1" x14ac:dyDescent="0.35">
      <c r="A874" s="77" t="s">
        <v>13</v>
      </c>
      <c r="B874" s="1420" t="s">
        <v>117</v>
      </c>
      <c r="C874" s="1421"/>
      <c r="D874" s="1421"/>
      <c r="E874" s="1422"/>
    </row>
    <row r="875" spans="1:5" x14ac:dyDescent="0.3">
      <c r="A875" s="1425"/>
      <c r="B875" s="4">
        <v>2019</v>
      </c>
      <c r="C875" s="4">
        <v>2020</v>
      </c>
      <c r="D875" s="4">
        <v>2021</v>
      </c>
      <c r="E875" s="4">
        <v>2022</v>
      </c>
    </row>
    <row r="876" spans="1:5" ht="17.25" thickBot="1" x14ac:dyDescent="0.35">
      <c r="A876" s="1426"/>
      <c r="B876" s="52" t="s">
        <v>5</v>
      </c>
      <c r="C876" s="52" t="s">
        <v>6</v>
      </c>
      <c r="D876" s="52" t="s">
        <v>6</v>
      </c>
      <c r="E876" s="52" t="s">
        <v>6</v>
      </c>
    </row>
    <row r="877" spans="1:5" ht="17.25" thickBot="1" x14ac:dyDescent="0.35">
      <c r="A877" s="77" t="s">
        <v>8</v>
      </c>
      <c r="B877" s="78">
        <v>9</v>
      </c>
      <c r="C877" s="78">
        <v>0</v>
      </c>
      <c r="D877" s="78">
        <v>0</v>
      </c>
      <c r="E877" s="78">
        <v>0</v>
      </c>
    </row>
    <row r="878" spans="1:5" ht="17.25" thickBot="1" x14ac:dyDescent="0.35">
      <c r="A878" s="77" t="s">
        <v>14</v>
      </c>
      <c r="B878" s="85">
        <v>6000</v>
      </c>
      <c r="C878" s="85">
        <v>0</v>
      </c>
      <c r="D878" s="85">
        <v>0</v>
      </c>
      <c r="E878" s="85">
        <v>0</v>
      </c>
    </row>
    <row r="879" spans="1:5" ht="17.25" thickBot="1" x14ac:dyDescent="0.35">
      <c r="A879" s="77" t="s">
        <v>20</v>
      </c>
      <c r="B879" s="78">
        <f>B878/B877</f>
        <v>666.66666666666663</v>
      </c>
      <c r="C879" s="78" t="e">
        <f>C878/C877</f>
        <v>#DIV/0!</v>
      </c>
      <c r="D879" s="78" t="e">
        <f>D878/D877</f>
        <v>#DIV/0!</v>
      </c>
      <c r="E879" s="78" t="e">
        <f>E878/E877</f>
        <v>#DIV/0!</v>
      </c>
    </row>
    <row r="880" spans="1:5" ht="17.25" thickBot="1" x14ac:dyDescent="0.35">
      <c r="A880" s="77" t="s">
        <v>15</v>
      </c>
      <c r="B880" s="80" t="s">
        <v>19</v>
      </c>
      <c r="C880" s="81">
        <f>C877/B877-1</f>
        <v>-1</v>
      </c>
      <c r="D880" s="81" t="e">
        <f t="shared" ref="D880:E882" si="31">D877/C877-1</f>
        <v>#DIV/0!</v>
      </c>
      <c r="E880" s="81" t="e">
        <f t="shared" si="31"/>
        <v>#DIV/0!</v>
      </c>
    </row>
    <row r="881" spans="1:5" ht="17.25" thickBot="1" x14ac:dyDescent="0.35">
      <c r="A881" s="77" t="s">
        <v>16</v>
      </c>
      <c r="B881" s="80" t="s">
        <v>19</v>
      </c>
      <c r="C881" s="81">
        <f>C878/B878-1</f>
        <v>-1</v>
      </c>
      <c r="D881" s="81" t="e">
        <f t="shared" si="31"/>
        <v>#DIV/0!</v>
      </c>
      <c r="E881" s="81" t="e">
        <f t="shared" si="31"/>
        <v>#DIV/0!</v>
      </c>
    </row>
    <row r="882" spans="1:5" ht="17.25" thickBot="1" x14ac:dyDescent="0.35">
      <c r="A882" s="77" t="s">
        <v>17</v>
      </c>
      <c r="B882" s="80" t="s">
        <v>19</v>
      </c>
      <c r="C882" s="81" t="e">
        <f>C879/B879-1</f>
        <v>#DIV/0!</v>
      </c>
      <c r="D882" s="81" t="e">
        <f t="shared" si="31"/>
        <v>#DIV/0!</v>
      </c>
      <c r="E882" s="81" t="e">
        <f t="shared" si="31"/>
        <v>#DIV/0!</v>
      </c>
    </row>
    <row r="883" spans="1:5" ht="17.25" thickBot="1" x14ac:dyDescent="0.35">
      <c r="A883" s="1427" t="s">
        <v>837</v>
      </c>
      <c r="B883" s="1428"/>
      <c r="C883" s="1428"/>
      <c r="D883" s="1428"/>
      <c r="E883" s="1429"/>
    </row>
    <row r="884" spans="1:5" x14ac:dyDescent="0.3">
      <c r="A884" s="1425"/>
      <c r="B884" s="4">
        <v>2019</v>
      </c>
      <c r="C884" s="4">
        <v>2020</v>
      </c>
      <c r="D884" s="4">
        <v>2021</v>
      </c>
      <c r="E884" s="4">
        <v>2022</v>
      </c>
    </row>
    <row r="885" spans="1:5" ht="17.25" thickBot="1" x14ac:dyDescent="0.35">
      <c r="A885" s="1426"/>
      <c r="B885" s="52" t="s">
        <v>5</v>
      </c>
      <c r="C885" s="52" t="s">
        <v>6</v>
      </c>
      <c r="D885" s="52" t="s">
        <v>6</v>
      </c>
      <c r="E885" s="52" t="s">
        <v>6</v>
      </c>
    </row>
    <row r="886" spans="1:5" ht="17.25" thickBot="1" x14ac:dyDescent="0.35">
      <c r="A886" s="82" t="s">
        <v>59</v>
      </c>
      <c r="B886" s="83">
        <f>B887+B888+B889+B890</f>
        <v>0</v>
      </c>
      <c r="C886" s="83">
        <f>C887+C888+C889+C890</f>
        <v>0</v>
      </c>
      <c r="D886" s="83">
        <f>D887+D888+D889+D890</f>
        <v>0</v>
      </c>
      <c r="E886" s="83">
        <f>E887+E888+E889+E890</f>
        <v>0</v>
      </c>
    </row>
    <row r="887" spans="1:5" ht="17.25" thickBot="1" x14ac:dyDescent="0.35">
      <c r="A887" s="84" t="s">
        <v>28</v>
      </c>
      <c r="B887" s="83"/>
      <c r="C887" s="83"/>
      <c r="D887" s="83"/>
      <c r="E887" s="83"/>
    </row>
    <row r="888" spans="1:5" ht="17.25" thickBot="1" x14ac:dyDescent="0.35">
      <c r="A888" s="84" t="s">
        <v>60</v>
      </c>
      <c r="B888" s="83"/>
      <c r="C888" s="83"/>
      <c r="D888" s="83"/>
      <c r="E888" s="83"/>
    </row>
    <row r="889" spans="1:5" ht="17.25" thickBot="1" x14ac:dyDescent="0.35">
      <c r="A889" s="84" t="s">
        <v>42</v>
      </c>
      <c r="B889" s="83"/>
      <c r="C889" s="83"/>
      <c r="D889" s="83"/>
      <c r="E889" s="83"/>
    </row>
    <row r="890" spans="1:5" ht="17.25" thickBot="1" x14ac:dyDescent="0.35">
      <c r="A890" s="84" t="s">
        <v>43</v>
      </c>
      <c r="B890" s="83"/>
      <c r="C890" s="83"/>
      <c r="D890" s="83"/>
      <c r="E890" s="83"/>
    </row>
    <row r="891" spans="1:5" ht="17.25" thickBot="1" x14ac:dyDescent="0.35">
      <c r="A891" s="82" t="s">
        <v>61</v>
      </c>
      <c r="B891" s="85">
        <f>SUM(B892:B895)</f>
        <v>6000</v>
      </c>
      <c r="C891" s="85">
        <f>SUM(C892:C895)</f>
        <v>0</v>
      </c>
      <c r="D891" s="85">
        <f>SUM(D892:D895)</f>
        <v>0</v>
      </c>
      <c r="E891" s="85">
        <f>SUM(E892:E895)</f>
        <v>0</v>
      </c>
    </row>
    <row r="892" spans="1:5" ht="17.25" thickBot="1" x14ac:dyDescent="0.35">
      <c r="A892" s="84" t="s">
        <v>28</v>
      </c>
      <c r="B892" s="85">
        <v>6000</v>
      </c>
      <c r="C892" s="85">
        <v>0</v>
      </c>
      <c r="D892" s="85">
        <v>0</v>
      </c>
      <c r="E892" s="85">
        <v>0</v>
      </c>
    </row>
    <row r="893" spans="1:5" ht="17.25" thickBot="1" x14ac:dyDescent="0.35">
      <c r="A893" s="84" t="s">
        <v>60</v>
      </c>
      <c r="B893" s="87"/>
      <c r="C893" s="83"/>
      <c r="D893" s="83"/>
      <c r="E893" s="83"/>
    </row>
    <row r="894" spans="1:5" ht="17.25" thickBot="1" x14ac:dyDescent="0.35">
      <c r="A894" s="84" t="s">
        <v>42</v>
      </c>
      <c r="B894" s="87"/>
      <c r="C894" s="83"/>
      <c r="D894" s="83"/>
      <c r="E894" s="83"/>
    </row>
    <row r="895" spans="1:5" ht="17.25" thickBot="1" x14ac:dyDescent="0.35">
      <c r="A895" s="84" t="s">
        <v>43</v>
      </c>
      <c r="B895" s="87"/>
      <c r="C895" s="83"/>
      <c r="D895" s="83"/>
      <c r="E895" s="83"/>
    </row>
    <row r="896" spans="1:5" ht="17.25" thickBot="1" x14ac:dyDescent="0.35">
      <c r="A896" s="93" t="s">
        <v>26</v>
      </c>
      <c r="B896" s="87">
        <f>B886+B891</f>
        <v>6000</v>
      </c>
      <c r="C896" s="87">
        <f>C886+C891</f>
        <v>0</v>
      </c>
      <c r="D896" s="87">
        <f>D886+D891</f>
        <v>0</v>
      </c>
      <c r="E896" s="87">
        <f>E886+E891</f>
        <v>0</v>
      </c>
    </row>
    <row r="897" spans="1:5" ht="17.25" thickBot="1" x14ac:dyDescent="0.35">
      <c r="A897" s="73" t="s">
        <v>58</v>
      </c>
      <c r="B897" s="1413" t="s">
        <v>92</v>
      </c>
      <c r="C897" s="1414"/>
      <c r="D897" s="1415"/>
      <c r="E897" s="1416"/>
    </row>
    <row r="898" spans="1:5" ht="83.25" thickBot="1" x14ac:dyDescent="0.35">
      <c r="A898" s="73" t="s">
        <v>75</v>
      </c>
      <c r="B898" s="74" t="s">
        <v>120</v>
      </c>
      <c r="C898" s="75" t="s">
        <v>552</v>
      </c>
      <c r="D898" s="1415"/>
      <c r="E898" s="1416"/>
    </row>
    <row r="899" spans="1:5" ht="17.25" thickBot="1" x14ac:dyDescent="0.35">
      <c r="A899" s="76"/>
      <c r="B899" s="1413"/>
      <c r="C899" s="1430"/>
      <c r="D899" s="1415"/>
      <c r="E899" s="1416"/>
    </row>
    <row r="900" spans="1:5" ht="17.25" thickBot="1" x14ac:dyDescent="0.35">
      <c r="A900" s="77" t="s">
        <v>9</v>
      </c>
      <c r="B900" s="1420" t="s">
        <v>121</v>
      </c>
      <c r="C900" s="1421"/>
      <c r="D900" s="1421"/>
      <c r="E900" s="1422"/>
    </row>
    <row r="901" spans="1:5" ht="17.25" thickBot="1" x14ac:dyDescent="0.35">
      <c r="A901" s="77" t="s">
        <v>13</v>
      </c>
      <c r="B901" s="1420" t="s">
        <v>122</v>
      </c>
      <c r="C901" s="1421"/>
      <c r="D901" s="1421"/>
      <c r="E901" s="1422"/>
    </row>
    <row r="902" spans="1:5" x14ac:dyDescent="0.3">
      <c r="A902" s="1425"/>
      <c r="B902" s="4">
        <v>2019</v>
      </c>
      <c r="C902" s="4">
        <v>2020</v>
      </c>
      <c r="D902" s="4">
        <v>2021</v>
      </c>
      <c r="E902" s="4">
        <v>2022</v>
      </c>
    </row>
    <row r="903" spans="1:5" ht="17.25" thickBot="1" x14ac:dyDescent="0.35">
      <c r="A903" s="1426"/>
      <c r="B903" s="52" t="s">
        <v>5</v>
      </c>
      <c r="C903" s="52" t="s">
        <v>6</v>
      </c>
      <c r="D903" s="52" t="s">
        <v>6</v>
      </c>
      <c r="E903" s="52" t="s">
        <v>6</v>
      </c>
    </row>
    <row r="904" spans="1:5" ht="17.25" thickBot="1" x14ac:dyDescent="0.35">
      <c r="A904" s="77" t="s">
        <v>8</v>
      </c>
      <c r="B904" s="78">
        <v>1800</v>
      </c>
      <c r="C904" s="78">
        <v>0</v>
      </c>
      <c r="D904" s="78">
        <v>0</v>
      </c>
      <c r="E904" s="78">
        <v>0</v>
      </c>
    </row>
    <row r="905" spans="1:5" ht="17.25" thickBot="1" x14ac:dyDescent="0.35">
      <c r="A905" s="77" t="s">
        <v>14</v>
      </c>
      <c r="B905" s="85">
        <f>B918</f>
        <v>9000</v>
      </c>
      <c r="C905" s="85">
        <f>C918</f>
        <v>0</v>
      </c>
      <c r="D905" s="85">
        <f>D918</f>
        <v>0</v>
      </c>
      <c r="E905" s="85">
        <f>E918</f>
        <v>0</v>
      </c>
    </row>
    <row r="906" spans="1:5" ht="17.25" thickBot="1" x14ac:dyDescent="0.35">
      <c r="A906" s="77" t="s">
        <v>20</v>
      </c>
      <c r="B906" s="78">
        <f>B905/B904</f>
        <v>5</v>
      </c>
      <c r="C906" s="78" t="e">
        <f>C905/C904</f>
        <v>#DIV/0!</v>
      </c>
      <c r="D906" s="78" t="e">
        <f>D905/D904</f>
        <v>#DIV/0!</v>
      </c>
      <c r="E906" s="78" t="e">
        <f>E905/E904</f>
        <v>#DIV/0!</v>
      </c>
    </row>
    <row r="907" spans="1:5" ht="17.25" thickBot="1" x14ac:dyDescent="0.35">
      <c r="A907" s="77" t="s">
        <v>15</v>
      </c>
      <c r="B907" s="80" t="s">
        <v>19</v>
      </c>
      <c r="C907" s="81">
        <f>C904/B904-1</f>
        <v>-1</v>
      </c>
      <c r="D907" s="81" t="e">
        <f t="shared" ref="D907:E909" si="32">D904/C904-1</f>
        <v>#DIV/0!</v>
      </c>
      <c r="E907" s="81" t="e">
        <f t="shared" si="32"/>
        <v>#DIV/0!</v>
      </c>
    </row>
    <row r="908" spans="1:5" ht="17.25" thickBot="1" x14ac:dyDescent="0.35">
      <c r="A908" s="77" t="s">
        <v>16</v>
      </c>
      <c r="B908" s="80" t="s">
        <v>19</v>
      </c>
      <c r="C908" s="81">
        <f>C905/B905-1</f>
        <v>-1</v>
      </c>
      <c r="D908" s="81" t="e">
        <f t="shared" si="32"/>
        <v>#DIV/0!</v>
      </c>
      <c r="E908" s="81" t="e">
        <f t="shared" si="32"/>
        <v>#DIV/0!</v>
      </c>
    </row>
    <row r="909" spans="1:5" ht="17.25" thickBot="1" x14ac:dyDescent="0.35">
      <c r="A909" s="77" t="s">
        <v>17</v>
      </c>
      <c r="B909" s="80" t="s">
        <v>19</v>
      </c>
      <c r="C909" s="81" t="e">
        <f>C906/B906-1</f>
        <v>#DIV/0!</v>
      </c>
      <c r="D909" s="81" t="e">
        <f t="shared" si="32"/>
        <v>#DIV/0!</v>
      </c>
      <c r="E909" s="81" t="e">
        <f t="shared" si="32"/>
        <v>#DIV/0!</v>
      </c>
    </row>
    <row r="910" spans="1:5" ht="17.25" thickBot="1" x14ac:dyDescent="0.35">
      <c r="A910" s="1427" t="s">
        <v>837</v>
      </c>
      <c r="B910" s="1428"/>
      <c r="C910" s="1428"/>
      <c r="D910" s="1428"/>
      <c r="E910" s="1429"/>
    </row>
    <row r="911" spans="1:5" x14ac:dyDescent="0.3">
      <c r="A911" s="1425"/>
      <c r="B911" s="4">
        <v>2019</v>
      </c>
      <c r="C911" s="4">
        <v>2020</v>
      </c>
      <c r="D911" s="4">
        <v>2021</v>
      </c>
      <c r="E911" s="4">
        <v>2022</v>
      </c>
    </row>
    <row r="912" spans="1:5" ht="17.25" thickBot="1" x14ac:dyDescent="0.35">
      <c r="A912" s="1426"/>
      <c r="B912" s="52" t="s">
        <v>5</v>
      </c>
      <c r="C912" s="52" t="s">
        <v>6</v>
      </c>
      <c r="D912" s="52" t="s">
        <v>6</v>
      </c>
      <c r="E912" s="52" t="s">
        <v>6</v>
      </c>
    </row>
    <row r="913" spans="1:5" ht="17.25" thickBot="1" x14ac:dyDescent="0.35">
      <c r="A913" s="82" t="s">
        <v>59</v>
      </c>
      <c r="B913" s="83">
        <f>B914+B915+B916+B917</f>
        <v>0</v>
      </c>
      <c r="C913" s="83">
        <f>C914+C915+C916+C917</f>
        <v>0</v>
      </c>
      <c r="D913" s="83">
        <f>D914+D915+D916+D917</f>
        <v>0</v>
      </c>
      <c r="E913" s="83">
        <f>E914+E915+E916+E917</f>
        <v>0</v>
      </c>
    </row>
    <row r="914" spans="1:5" ht="17.25" thickBot="1" x14ac:dyDescent="0.35">
      <c r="A914" s="84" t="s">
        <v>28</v>
      </c>
      <c r="B914" s="83"/>
      <c r="C914" s="83"/>
      <c r="D914" s="83"/>
      <c r="E914" s="83"/>
    </row>
    <row r="915" spans="1:5" ht="17.25" thickBot="1" x14ac:dyDescent="0.35">
      <c r="A915" s="84" t="s">
        <v>60</v>
      </c>
      <c r="B915" s="83"/>
      <c r="C915" s="83"/>
      <c r="D915" s="83"/>
      <c r="E915" s="83"/>
    </row>
    <row r="916" spans="1:5" ht="17.25" thickBot="1" x14ac:dyDescent="0.35">
      <c r="A916" s="84" t="s">
        <v>42</v>
      </c>
      <c r="B916" s="83"/>
      <c r="C916" s="83"/>
      <c r="D916" s="83"/>
      <c r="E916" s="83"/>
    </row>
    <row r="917" spans="1:5" ht="17.25" thickBot="1" x14ac:dyDescent="0.35">
      <c r="A917" s="84" t="s">
        <v>43</v>
      </c>
      <c r="B917" s="83"/>
      <c r="C917" s="83"/>
      <c r="D917" s="83"/>
      <c r="E917" s="83"/>
    </row>
    <row r="918" spans="1:5" ht="17.25" thickBot="1" x14ac:dyDescent="0.35">
      <c r="A918" s="82" t="s">
        <v>61</v>
      </c>
      <c r="B918" s="85">
        <f>SUM(B919:B922)</f>
        <v>9000</v>
      </c>
      <c r="C918" s="85">
        <f>SUM(C919:C922)</f>
        <v>0</v>
      </c>
      <c r="D918" s="85">
        <f>SUM(D919:D922)</f>
        <v>0</v>
      </c>
      <c r="E918" s="85">
        <f>SUM(E919:E922)</f>
        <v>0</v>
      </c>
    </row>
    <row r="919" spans="1:5" ht="17.25" thickBot="1" x14ac:dyDescent="0.35">
      <c r="A919" s="84" t="s">
        <v>28</v>
      </c>
      <c r="B919" s="85">
        <v>9000</v>
      </c>
      <c r="C919" s="85">
        <v>0</v>
      </c>
      <c r="D919" s="85">
        <v>0</v>
      </c>
      <c r="E919" s="85">
        <v>0</v>
      </c>
    </row>
    <row r="920" spans="1:5" ht="17.25" thickBot="1" x14ac:dyDescent="0.35">
      <c r="A920" s="84" t="s">
        <v>60</v>
      </c>
      <c r="B920" s="87"/>
      <c r="C920" s="83"/>
      <c r="D920" s="83"/>
      <c r="E920" s="83"/>
    </row>
    <row r="921" spans="1:5" ht="17.25" thickBot="1" x14ac:dyDescent="0.35">
      <c r="A921" s="84" t="s">
        <v>42</v>
      </c>
      <c r="B921" s="87"/>
      <c r="C921" s="83"/>
      <c r="D921" s="83"/>
      <c r="E921" s="83"/>
    </row>
    <row r="922" spans="1:5" ht="17.25" thickBot="1" x14ac:dyDescent="0.35">
      <c r="A922" s="84" t="s">
        <v>43</v>
      </c>
      <c r="B922" s="87"/>
      <c r="C922" s="83"/>
      <c r="D922" s="83"/>
      <c r="E922" s="83"/>
    </row>
    <row r="923" spans="1:5" ht="17.25" thickBot="1" x14ac:dyDescent="0.35">
      <c r="A923" s="93" t="s">
        <v>26</v>
      </c>
      <c r="B923" s="87">
        <f>B913+B918</f>
        <v>9000</v>
      </c>
      <c r="C923" s="87">
        <f>C913+C918</f>
        <v>0</v>
      </c>
      <c r="D923" s="87">
        <f>D913+D918</f>
        <v>0</v>
      </c>
      <c r="E923" s="87">
        <f>E913+E918</f>
        <v>0</v>
      </c>
    </row>
    <row r="924" spans="1:5" ht="17.25" thickBot="1" x14ac:dyDescent="0.35">
      <c r="A924" s="73" t="s">
        <v>58</v>
      </c>
      <c r="B924" s="1413" t="s">
        <v>123</v>
      </c>
      <c r="C924" s="1414"/>
      <c r="D924" s="1415"/>
      <c r="E924" s="1416"/>
    </row>
    <row r="925" spans="1:5" ht="83.25" thickBot="1" x14ac:dyDescent="0.35">
      <c r="A925" s="73" t="s">
        <v>75</v>
      </c>
      <c r="B925" s="74" t="s">
        <v>853</v>
      </c>
      <c r="C925" s="75" t="s">
        <v>553</v>
      </c>
      <c r="D925" s="1415"/>
      <c r="E925" s="1416"/>
    </row>
    <row r="926" spans="1:5" ht="17.25" thickBot="1" x14ac:dyDescent="0.35">
      <c r="A926" s="76"/>
      <c r="B926" s="1413"/>
      <c r="C926" s="1430"/>
      <c r="D926" s="1415"/>
      <c r="E926" s="1416"/>
    </row>
    <row r="927" spans="1:5" ht="17.25" thickBot="1" x14ac:dyDescent="0.35">
      <c r="A927" s="77" t="s">
        <v>9</v>
      </c>
      <c r="B927" s="1420" t="s">
        <v>124</v>
      </c>
      <c r="C927" s="1421"/>
      <c r="D927" s="1421"/>
      <c r="E927" s="1422"/>
    </row>
    <row r="928" spans="1:5" ht="17.25" thickBot="1" x14ac:dyDescent="0.35">
      <c r="A928" s="77" t="s">
        <v>13</v>
      </c>
      <c r="B928" s="1420" t="s">
        <v>122</v>
      </c>
      <c r="C928" s="1421"/>
      <c r="D928" s="1421"/>
      <c r="E928" s="1422"/>
    </row>
    <row r="929" spans="1:5" x14ac:dyDescent="0.3">
      <c r="A929" s="1425"/>
      <c r="B929" s="4">
        <v>2019</v>
      </c>
      <c r="C929" s="4">
        <v>2020</v>
      </c>
      <c r="D929" s="4">
        <v>2021</v>
      </c>
      <c r="E929" s="4">
        <v>2022</v>
      </c>
    </row>
    <row r="930" spans="1:5" ht="17.25" thickBot="1" x14ac:dyDescent="0.35">
      <c r="A930" s="1426"/>
      <c r="B930" s="52" t="s">
        <v>5</v>
      </c>
      <c r="C930" s="52" t="s">
        <v>6</v>
      </c>
      <c r="D930" s="52" t="s">
        <v>6</v>
      </c>
      <c r="E930" s="52" t="s">
        <v>6</v>
      </c>
    </row>
    <row r="931" spans="1:5" ht="17.25" thickBot="1" x14ac:dyDescent="0.35">
      <c r="A931" s="77" t="s">
        <v>8</v>
      </c>
      <c r="B931" s="78">
        <v>1200</v>
      </c>
      <c r="C931" s="78">
        <v>750</v>
      </c>
      <c r="D931" s="78">
        <v>0</v>
      </c>
      <c r="E931" s="78">
        <v>0</v>
      </c>
    </row>
    <row r="932" spans="1:5" ht="17.25" thickBot="1" x14ac:dyDescent="0.35">
      <c r="A932" s="77" t="s">
        <v>14</v>
      </c>
      <c r="B932" s="85">
        <f>B945</f>
        <v>8000</v>
      </c>
      <c r="C932" s="85">
        <f>C945</f>
        <v>10000</v>
      </c>
      <c r="D932" s="85">
        <f>D945</f>
        <v>0</v>
      </c>
      <c r="E932" s="85">
        <f>E945</f>
        <v>0</v>
      </c>
    </row>
    <row r="933" spans="1:5" ht="17.25" thickBot="1" x14ac:dyDescent="0.35">
      <c r="A933" s="77" t="s">
        <v>20</v>
      </c>
      <c r="B933" s="78">
        <f>B932/B931</f>
        <v>6.666666666666667</v>
      </c>
      <c r="C933" s="78">
        <f>C932/C931</f>
        <v>13.333333333333334</v>
      </c>
      <c r="D933" s="78" t="e">
        <f>D932/D931</f>
        <v>#DIV/0!</v>
      </c>
      <c r="E933" s="78" t="e">
        <f>E932/E931</f>
        <v>#DIV/0!</v>
      </c>
    </row>
    <row r="934" spans="1:5" ht="17.25" thickBot="1" x14ac:dyDescent="0.35">
      <c r="A934" s="77" t="s">
        <v>15</v>
      </c>
      <c r="B934" s="80" t="s">
        <v>19</v>
      </c>
      <c r="C934" s="81">
        <f>C931/B931-1</f>
        <v>-0.375</v>
      </c>
      <c r="D934" s="81">
        <f t="shared" ref="D934:E936" si="33">D931/C931-1</f>
        <v>-1</v>
      </c>
      <c r="E934" s="81" t="e">
        <f t="shared" si="33"/>
        <v>#DIV/0!</v>
      </c>
    </row>
    <row r="935" spans="1:5" ht="17.25" thickBot="1" x14ac:dyDescent="0.35">
      <c r="A935" s="77" t="s">
        <v>16</v>
      </c>
      <c r="B935" s="80" t="s">
        <v>19</v>
      </c>
      <c r="C935" s="81">
        <f>C932/B932-1</f>
        <v>0.25</v>
      </c>
      <c r="D935" s="81">
        <f t="shared" si="33"/>
        <v>-1</v>
      </c>
      <c r="E935" s="81" t="e">
        <f t="shared" si="33"/>
        <v>#DIV/0!</v>
      </c>
    </row>
    <row r="936" spans="1:5" ht="17.25" thickBot="1" x14ac:dyDescent="0.35">
      <c r="A936" s="77" t="s">
        <v>17</v>
      </c>
      <c r="B936" s="80" t="s">
        <v>19</v>
      </c>
      <c r="C936" s="81">
        <f>C933/B933-1</f>
        <v>1</v>
      </c>
      <c r="D936" s="81" t="e">
        <f t="shared" si="33"/>
        <v>#DIV/0!</v>
      </c>
      <c r="E936" s="81" t="e">
        <f t="shared" si="33"/>
        <v>#DIV/0!</v>
      </c>
    </row>
    <row r="937" spans="1:5" ht="17.25" thickBot="1" x14ac:dyDescent="0.35">
      <c r="A937" s="1427" t="s">
        <v>837</v>
      </c>
      <c r="B937" s="1428"/>
      <c r="C937" s="1428"/>
      <c r="D937" s="1428"/>
      <c r="E937" s="1429"/>
    </row>
    <row r="938" spans="1:5" x14ac:dyDescent="0.3">
      <c r="A938" s="1425"/>
      <c r="B938" s="4">
        <v>2019</v>
      </c>
      <c r="C938" s="4">
        <v>2020</v>
      </c>
      <c r="D938" s="4">
        <v>2021</v>
      </c>
      <c r="E938" s="4">
        <v>2022</v>
      </c>
    </row>
    <row r="939" spans="1:5" ht="17.25" thickBot="1" x14ac:dyDescent="0.35">
      <c r="A939" s="1426"/>
      <c r="B939" s="52" t="s">
        <v>5</v>
      </c>
      <c r="C939" s="52" t="s">
        <v>6</v>
      </c>
      <c r="D939" s="52" t="s">
        <v>6</v>
      </c>
      <c r="E939" s="52" t="s">
        <v>6</v>
      </c>
    </row>
    <row r="940" spans="1:5" ht="17.25" thickBot="1" x14ac:dyDescent="0.35">
      <c r="A940" s="82" t="s">
        <v>59</v>
      </c>
      <c r="B940" s="83">
        <f>B941+B942+B943+B944</f>
        <v>0</v>
      </c>
      <c r="C940" s="83">
        <f>C941+C942+C943+C944</f>
        <v>0</v>
      </c>
      <c r="D940" s="83">
        <f>D941+D942+D943+D944</f>
        <v>0</v>
      </c>
      <c r="E940" s="83">
        <f>E941+E942+E943+E944</f>
        <v>0</v>
      </c>
    </row>
    <row r="941" spans="1:5" ht="17.25" thickBot="1" x14ac:dyDescent="0.35">
      <c r="A941" s="84" t="s">
        <v>28</v>
      </c>
      <c r="B941" s="83"/>
      <c r="C941" s="83"/>
      <c r="D941" s="83"/>
      <c r="E941" s="83"/>
    </row>
    <row r="942" spans="1:5" ht="17.25" thickBot="1" x14ac:dyDescent="0.35">
      <c r="A942" s="84" t="s">
        <v>60</v>
      </c>
      <c r="B942" s="83"/>
      <c r="C942" s="83"/>
      <c r="D942" s="83"/>
      <c r="E942" s="83"/>
    </row>
    <row r="943" spans="1:5" ht="17.25" thickBot="1" x14ac:dyDescent="0.35">
      <c r="A943" s="84" t="s">
        <v>42</v>
      </c>
      <c r="B943" s="83"/>
      <c r="C943" s="83"/>
      <c r="D943" s="83"/>
      <c r="E943" s="83"/>
    </row>
    <row r="944" spans="1:5" ht="17.25" thickBot="1" x14ac:dyDescent="0.35">
      <c r="A944" s="84" t="s">
        <v>43</v>
      </c>
      <c r="B944" s="83"/>
      <c r="C944" s="83"/>
      <c r="D944" s="83"/>
      <c r="E944" s="83"/>
    </row>
    <row r="945" spans="1:5" ht="17.25" thickBot="1" x14ac:dyDescent="0.35">
      <c r="A945" s="82" t="s">
        <v>61</v>
      </c>
      <c r="B945" s="85">
        <f>SUM(B946:B949)</f>
        <v>8000</v>
      </c>
      <c r="C945" s="85">
        <f>SUM(C946:C949)</f>
        <v>10000</v>
      </c>
      <c r="D945" s="85">
        <f>SUM(D946:D949)</f>
        <v>0</v>
      </c>
      <c r="E945" s="85">
        <f>SUM(E946:E949)</f>
        <v>0</v>
      </c>
    </row>
    <row r="946" spans="1:5" ht="17.25" thickBot="1" x14ac:dyDescent="0.35">
      <c r="A946" s="84" t="s">
        <v>28</v>
      </c>
      <c r="B946" s="85">
        <v>8000</v>
      </c>
      <c r="C946" s="85">
        <v>10000</v>
      </c>
      <c r="D946" s="85">
        <v>0</v>
      </c>
      <c r="E946" s="85">
        <v>0</v>
      </c>
    </row>
    <row r="947" spans="1:5" ht="17.25" thickBot="1" x14ac:dyDescent="0.35">
      <c r="A947" s="84" t="s">
        <v>60</v>
      </c>
      <c r="B947" s="87"/>
      <c r="C947" s="83"/>
      <c r="D947" s="83"/>
      <c r="E947" s="83"/>
    </row>
    <row r="948" spans="1:5" ht="17.25" thickBot="1" x14ac:dyDescent="0.35">
      <c r="A948" s="84" t="s">
        <v>42</v>
      </c>
      <c r="B948" s="87"/>
      <c r="C948" s="83"/>
      <c r="D948" s="83"/>
      <c r="E948" s="83"/>
    </row>
    <row r="949" spans="1:5" ht="17.25" thickBot="1" x14ac:dyDescent="0.35">
      <c r="A949" s="84" t="s">
        <v>43</v>
      </c>
      <c r="B949" s="87"/>
      <c r="C949" s="83"/>
      <c r="D949" s="83"/>
      <c r="E949" s="83"/>
    </row>
    <row r="950" spans="1:5" ht="17.25" thickBot="1" x14ac:dyDescent="0.35">
      <c r="A950" s="93" t="s">
        <v>26</v>
      </c>
      <c r="B950" s="87">
        <f>B940+B945</f>
        <v>8000</v>
      </c>
      <c r="C950" s="87">
        <f>C940+C945</f>
        <v>10000</v>
      </c>
      <c r="D950" s="87">
        <f>D940+D945</f>
        <v>0</v>
      </c>
      <c r="E950" s="87">
        <f>E940+E945</f>
        <v>0</v>
      </c>
    </row>
    <row r="951" spans="1:5" ht="17.25" thickBot="1" x14ac:dyDescent="0.35">
      <c r="A951" s="73" t="s">
        <v>58</v>
      </c>
      <c r="B951" s="1413" t="s">
        <v>92</v>
      </c>
      <c r="C951" s="1414"/>
      <c r="D951" s="1415"/>
      <c r="E951" s="1416"/>
    </row>
    <row r="952" spans="1:5" ht="50.25" thickBot="1" x14ac:dyDescent="0.35">
      <c r="A952" s="73" t="s">
        <v>75</v>
      </c>
      <c r="B952" s="74" t="s">
        <v>125</v>
      </c>
      <c r="C952" s="75" t="s">
        <v>554</v>
      </c>
      <c r="D952" s="1415"/>
      <c r="E952" s="1416"/>
    </row>
    <row r="953" spans="1:5" ht="17.25" thickBot="1" x14ac:dyDescent="0.35">
      <c r="A953" s="76"/>
      <c r="B953" s="1413"/>
      <c r="C953" s="1430"/>
      <c r="D953" s="1415"/>
      <c r="E953" s="1416"/>
    </row>
    <row r="954" spans="1:5" ht="17.25" thickBot="1" x14ac:dyDescent="0.35">
      <c r="A954" s="77" t="s">
        <v>9</v>
      </c>
      <c r="B954" s="1420" t="s">
        <v>126</v>
      </c>
      <c r="C954" s="1421"/>
      <c r="D954" s="1421"/>
      <c r="E954" s="1422"/>
    </row>
    <row r="955" spans="1:5" ht="17.25" thickBot="1" x14ac:dyDescent="0.35">
      <c r="A955" s="77" t="s">
        <v>13</v>
      </c>
      <c r="B955" s="1420" t="s">
        <v>127</v>
      </c>
      <c r="C955" s="1421"/>
      <c r="D955" s="1421"/>
      <c r="E955" s="1422"/>
    </row>
    <row r="956" spans="1:5" x14ac:dyDescent="0.3">
      <c r="A956" s="1425"/>
      <c r="B956" s="4">
        <v>2019</v>
      </c>
      <c r="C956" s="4">
        <v>2020</v>
      </c>
      <c r="D956" s="4">
        <v>2021</v>
      </c>
      <c r="E956" s="4">
        <v>2022</v>
      </c>
    </row>
    <row r="957" spans="1:5" ht="17.25" thickBot="1" x14ac:dyDescent="0.35">
      <c r="A957" s="1426"/>
      <c r="B957" s="52" t="s">
        <v>5</v>
      </c>
      <c r="C957" s="52" t="s">
        <v>6</v>
      </c>
      <c r="D957" s="52" t="s">
        <v>6</v>
      </c>
      <c r="E957" s="52" t="s">
        <v>6</v>
      </c>
    </row>
    <row r="958" spans="1:5" ht="17.25" thickBot="1" x14ac:dyDescent="0.35">
      <c r="A958" s="77" t="s">
        <v>8</v>
      </c>
      <c r="B958" s="78">
        <v>3</v>
      </c>
      <c r="C958" s="78">
        <v>3</v>
      </c>
      <c r="D958" s="78">
        <v>3</v>
      </c>
      <c r="E958" s="78">
        <v>9</v>
      </c>
    </row>
    <row r="959" spans="1:5" ht="17.25" thickBot="1" x14ac:dyDescent="0.35">
      <c r="A959" s="77" t="s">
        <v>14</v>
      </c>
      <c r="B959" s="85">
        <f>B972</f>
        <v>12000</v>
      </c>
      <c r="C959" s="85">
        <f>C972</f>
        <v>12000</v>
      </c>
      <c r="D959" s="85">
        <f>D972</f>
        <v>12000</v>
      </c>
      <c r="E959" s="85">
        <f>E972</f>
        <v>35000</v>
      </c>
    </row>
    <row r="960" spans="1:5" ht="17.25" thickBot="1" x14ac:dyDescent="0.35">
      <c r="A960" s="77" t="s">
        <v>20</v>
      </c>
      <c r="B960" s="78">
        <f>B959/B958</f>
        <v>4000</v>
      </c>
      <c r="C960" s="78">
        <f>C959/C958</f>
        <v>4000</v>
      </c>
      <c r="D960" s="78">
        <f>D959/D958</f>
        <v>4000</v>
      </c>
      <c r="E960" s="78">
        <f>E959/E958</f>
        <v>3888.8888888888887</v>
      </c>
    </row>
    <row r="961" spans="1:5" ht="17.25" thickBot="1" x14ac:dyDescent="0.35">
      <c r="A961" s="77" t="s">
        <v>15</v>
      </c>
      <c r="B961" s="80" t="s">
        <v>19</v>
      </c>
      <c r="C961" s="81">
        <f>C958/B958-1</f>
        <v>0</v>
      </c>
      <c r="D961" s="81">
        <f t="shared" ref="D961:E963" si="34">D958/C958-1</f>
        <v>0</v>
      </c>
      <c r="E961" s="81">
        <f t="shared" si="34"/>
        <v>2</v>
      </c>
    </row>
    <row r="962" spans="1:5" ht="17.25" thickBot="1" x14ac:dyDescent="0.35">
      <c r="A962" s="77" t="s">
        <v>16</v>
      </c>
      <c r="B962" s="80" t="s">
        <v>19</v>
      </c>
      <c r="C962" s="81">
        <f>C959/B959-1</f>
        <v>0</v>
      </c>
      <c r="D962" s="81">
        <f t="shared" si="34"/>
        <v>0</v>
      </c>
      <c r="E962" s="81">
        <f t="shared" si="34"/>
        <v>1.9166666666666665</v>
      </c>
    </row>
    <row r="963" spans="1:5" ht="17.25" thickBot="1" x14ac:dyDescent="0.35">
      <c r="A963" s="77" t="s">
        <v>17</v>
      </c>
      <c r="B963" s="80" t="s">
        <v>19</v>
      </c>
      <c r="C963" s="81">
        <f>C960/B960-1</f>
        <v>0</v>
      </c>
      <c r="D963" s="81">
        <f t="shared" si="34"/>
        <v>0</v>
      </c>
      <c r="E963" s="81">
        <f t="shared" si="34"/>
        <v>-2.777777777777779E-2</v>
      </c>
    </row>
    <row r="964" spans="1:5" ht="17.25" thickBot="1" x14ac:dyDescent="0.35">
      <c r="A964" s="1427" t="s">
        <v>837</v>
      </c>
      <c r="B964" s="1428"/>
      <c r="C964" s="1428"/>
      <c r="D964" s="1428"/>
      <c r="E964" s="1429"/>
    </row>
    <row r="965" spans="1:5" x14ac:dyDescent="0.3">
      <c r="A965" s="1425"/>
      <c r="B965" s="4">
        <v>2019</v>
      </c>
      <c r="C965" s="4">
        <v>2020</v>
      </c>
      <c r="D965" s="4">
        <v>2021</v>
      </c>
      <c r="E965" s="4">
        <v>2022</v>
      </c>
    </row>
    <row r="966" spans="1:5" ht="17.25" thickBot="1" x14ac:dyDescent="0.35">
      <c r="A966" s="1426"/>
      <c r="B966" s="52" t="s">
        <v>5</v>
      </c>
      <c r="C966" s="52" t="s">
        <v>6</v>
      </c>
      <c r="D966" s="52" t="s">
        <v>6</v>
      </c>
      <c r="E966" s="52" t="s">
        <v>6</v>
      </c>
    </row>
    <row r="967" spans="1:5" ht="17.25" thickBot="1" x14ac:dyDescent="0.35">
      <c r="A967" s="82" t="s">
        <v>59</v>
      </c>
      <c r="B967" s="83">
        <f>B968+B969+B970+B971</f>
        <v>0</v>
      </c>
      <c r="C967" s="83">
        <f>C968+C969+C970+C971</f>
        <v>0</v>
      </c>
      <c r="D967" s="83">
        <f>D968+D969+D970+D971</f>
        <v>0</v>
      </c>
      <c r="E967" s="83">
        <f>E968+E969+E970+E971</f>
        <v>0</v>
      </c>
    </row>
    <row r="968" spans="1:5" ht="17.25" thickBot="1" x14ac:dyDescent="0.35">
      <c r="A968" s="84" t="s">
        <v>28</v>
      </c>
      <c r="B968" s="83"/>
      <c r="C968" s="83"/>
      <c r="D968" s="83"/>
      <c r="E968" s="83"/>
    </row>
    <row r="969" spans="1:5" ht="17.25" thickBot="1" x14ac:dyDescent="0.35">
      <c r="A969" s="84" t="s">
        <v>60</v>
      </c>
      <c r="B969" s="83"/>
      <c r="C969" s="83"/>
      <c r="D969" s="83"/>
      <c r="E969" s="83"/>
    </row>
    <row r="970" spans="1:5" ht="17.25" thickBot="1" x14ac:dyDescent="0.35">
      <c r="A970" s="84" t="s">
        <v>42</v>
      </c>
      <c r="B970" s="83"/>
      <c r="C970" s="83"/>
      <c r="D970" s="83"/>
      <c r="E970" s="83"/>
    </row>
    <row r="971" spans="1:5" ht="17.25" thickBot="1" x14ac:dyDescent="0.35">
      <c r="A971" s="84" t="s">
        <v>43</v>
      </c>
      <c r="B971" s="83"/>
      <c r="C971" s="83"/>
      <c r="D971" s="83"/>
      <c r="E971" s="83"/>
    </row>
    <row r="972" spans="1:5" ht="17.25" thickBot="1" x14ac:dyDescent="0.35">
      <c r="A972" s="82" t="s">
        <v>61</v>
      </c>
      <c r="B972" s="85">
        <f>SUM(B973:B976)</f>
        <v>12000</v>
      </c>
      <c r="C972" s="85">
        <f>SUM(C973:C976)</f>
        <v>12000</v>
      </c>
      <c r="D972" s="85">
        <f>SUM(D973:D976)</f>
        <v>12000</v>
      </c>
      <c r="E972" s="85">
        <f>SUM(E973:E976)</f>
        <v>35000</v>
      </c>
    </row>
    <row r="973" spans="1:5" ht="17.25" thickBot="1" x14ac:dyDescent="0.35">
      <c r="A973" s="84" t="s">
        <v>28</v>
      </c>
      <c r="B973" s="85">
        <v>12000</v>
      </c>
      <c r="C973" s="85">
        <v>12000</v>
      </c>
      <c r="D973" s="85">
        <v>12000</v>
      </c>
      <c r="E973" s="85">
        <v>35000</v>
      </c>
    </row>
    <row r="974" spans="1:5" ht="17.25" thickBot="1" x14ac:dyDescent="0.35">
      <c r="A974" s="84" t="s">
        <v>60</v>
      </c>
      <c r="B974" s="87"/>
      <c r="C974" s="83"/>
      <c r="D974" s="83"/>
      <c r="E974" s="83"/>
    </row>
    <row r="975" spans="1:5" ht="17.25" thickBot="1" x14ac:dyDescent="0.35">
      <c r="A975" s="84" t="s">
        <v>42</v>
      </c>
      <c r="B975" s="87"/>
      <c r="C975" s="83"/>
      <c r="D975" s="83"/>
      <c r="E975" s="83"/>
    </row>
    <row r="976" spans="1:5" ht="17.25" thickBot="1" x14ac:dyDescent="0.35">
      <c r="A976" s="84" t="s">
        <v>43</v>
      </c>
      <c r="B976" s="87"/>
      <c r="C976" s="83"/>
      <c r="D976" s="83"/>
      <c r="E976" s="83"/>
    </row>
    <row r="977" spans="1:5" ht="17.25" thickBot="1" x14ac:dyDescent="0.35">
      <c r="A977" s="93" t="s">
        <v>26</v>
      </c>
      <c r="B977" s="87">
        <f>B967+B972</f>
        <v>12000</v>
      </c>
      <c r="C977" s="87">
        <f>C967+C972</f>
        <v>12000</v>
      </c>
      <c r="D977" s="87">
        <f>D967+D972</f>
        <v>12000</v>
      </c>
      <c r="E977" s="87">
        <f>E967+E972</f>
        <v>35000</v>
      </c>
    </row>
    <row r="978" spans="1:5" ht="17.25" thickBot="1" x14ac:dyDescent="0.35">
      <c r="A978" s="73" t="s">
        <v>58</v>
      </c>
      <c r="B978" s="1413" t="s">
        <v>92</v>
      </c>
      <c r="C978" s="1414"/>
      <c r="D978" s="1415"/>
      <c r="E978" s="1416"/>
    </row>
    <row r="979" spans="1:5" ht="66.75" thickBot="1" x14ac:dyDescent="0.35">
      <c r="A979" s="73" t="s">
        <v>75</v>
      </c>
      <c r="B979" s="74" t="s">
        <v>128</v>
      </c>
      <c r="C979" s="75" t="s">
        <v>555</v>
      </c>
      <c r="D979" s="1415"/>
      <c r="E979" s="1416"/>
    </row>
    <row r="980" spans="1:5" ht="17.25" thickBot="1" x14ac:dyDescent="0.35">
      <c r="A980" s="76"/>
      <c r="B980" s="1413"/>
      <c r="C980" s="1430"/>
      <c r="D980" s="1415"/>
      <c r="E980" s="1416"/>
    </row>
    <row r="981" spans="1:5" ht="17.25" thickBot="1" x14ac:dyDescent="0.35">
      <c r="A981" s="77" t="s">
        <v>9</v>
      </c>
      <c r="B981" s="1420" t="s">
        <v>126</v>
      </c>
      <c r="C981" s="1421"/>
      <c r="D981" s="1421"/>
      <c r="E981" s="1422"/>
    </row>
    <row r="982" spans="1:5" ht="17.25" thickBot="1" x14ac:dyDescent="0.35">
      <c r="A982" s="77" t="s">
        <v>13</v>
      </c>
      <c r="B982" s="1420" t="s">
        <v>127</v>
      </c>
      <c r="C982" s="1421"/>
      <c r="D982" s="1421"/>
      <c r="E982" s="1422"/>
    </row>
    <row r="983" spans="1:5" x14ac:dyDescent="0.3">
      <c r="A983" s="1425"/>
      <c r="B983" s="4">
        <v>2019</v>
      </c>
      <c r="C983" s="4">
        <v>2020</v>
      </c>
      <c r="D983" s="4">
        <v>2021</v>
      </c>
      <c r="E983" s="4">
        <v>2022</v>
      </c>
    </row>
    <row r="984" spans="1:5" ht="17.25" thickBot="1" x14ac:dyDescent="0.35">
      <c r="A984" s="1426"/>
      <c r="B984" s="52" t="s">
        <v>5</v>
      </c>
      <c r="C984" s="52" t="s">
        <v>6</v>
      </c>
      <c r="D984" s="52" t="s">
        <v>6</v>
      </c>
      <c r="E984" s="52" t="s">
        <v>6</v>
      </c>
    </row>
    <row r="985" spans="1:5" ht="17.25" thickBot="1" x14ac:dyDescent="0.35">
      <c r="A985" s="77" t="s">
        <v>8</v>
      </c>
      <c r="B985" s="123">
        <v>4.7</v>
      </c>
      <c r="C985" s="123">
        <v>4.7</v>
      </c>
      <c r="D985" s="123">
        <v>4</v>
      </c>
      <c r="E985" s="78">
        <v>10</v>
      </c>
    </row>
    <row r="986" spans="1:5" ht="17.25" thickBot="1" x14ac:dyDescent="0.35">
      <c r="A986" s="77" t="s">
        <v>14</v>
      </c>
      <c r="B986" s="85">
        <f>B999</f>
        <v>15000</v>
      </c>
      <c r="C986" s="85">
        <f>C999</f>
        <v>14000</v>
      </c>
      <c r="D986" s="85">
        <f>D999</f>
        <v>12000</v>
      </c>
      <c r="E986" s="85">
        <f>E999</f>
        <v>30000</v>
      </c>
    </row>
    <row r="987" spans="1:5" ht="17.25" thickBot="1" x14ac:dyDescent="0.35">
      <c r="A987" s="77" t="s">
        <v>20</v>
      </c>
      <c r="B987" s="78">
        <f>B986/B985</f>
        <v>3191.4893617021276</v>
      </c>
      <c r="C987" s="78">
        <f>C986/C985</f>
        <v>2978.7234042553191</v>
      </c>
      <c r="D987" s="78">
        <f>D986/D985</f>
        <v>3000</v>
      </c>
      <c r="E987" s="78">
        <f>E986/E985</f>
        <v>3000</v>
      </c>
    </row>
    <row r="988" spans="1:5" ht="17.25" thickBot="1" x14ac:dyDescent="0.35">
      <c r="A988" s="77" t="s">
        <v>15</v>
      </c>
      <c r="B988" s="80" t="s">
        <v>19</v>
      </c>
      <c r="C988" s="81">
        <f>C985/B985-1</f>
        <v>0</v>
      </c>
      <c r="D988" s="81">
        <f t="shared" ref="D988:E990" si="35">D985/C985-1</f>
        <v>-0.14893617021276595</v>
      </c>
      <c r="E988" s="81">
        <f t="shared" si="35"/>
        <v>1.5</v>
      </c>
    </row>
    <row r="989" spans="1:5" ht="17.25" thickBot="1" x14ac:dyDescent="0.35">
      <c r="A989" s="77" t="s">
        <v>16</v>
      </c>
      <c r="B989" s="80" t="s">
        <v>19</v>
      </c>
      <c r="C989" s="81">
        <f>C986/B986-1</f>
        <v>-6.6666666666666652E-2</v>
      </c>
      <c r="D989" s="81">
        <f t="shared" si="35"/>
        <v>-0.1428571428571429</v>
      </c>
      <c r="E989" s="81">
        <f t="shared" si="35"/>
        <v>1.5</v>
      </c>
    </row>
    <row r="990" spans="1:5" ht="17.25" thickBot="1" x14ac:dyDescent="0.35">
      <c r="A990" s="77" t="s">
        <v>17</v>
      </c>
      <c r="B990" s="80" t="s">
        <v>19</v>
      </c>
      <c r="C990" s="81">
        <f>C987/B987-1</f>
        <v>-6.6666666666666652E-2</v>
      </c>
      <c r="D990" s="81">
        <f t="shared" si="35"/>
        <v>7.1428571428571175E-3</v>
      </c>
      <c r="E990" s="81">
        <f t="shared" si="35"/>
        <v>0</v>
      </c>
    </row>
    <row r="991" spans="1:5" ht="17.25" thickBot="1" x14ac:dyDescent="0.35">
      <c r="A991" s="1427" t="s">
        <v>837</v>
      </c>
      <c r="B991" s="1428"/>
      <c r="C991" s="1428"/>
      <c r="D991" s="1428"/>
      <c r="E991" s="1429"/>
    </row>
    <row r="992" spans="1:5" x14ac:dyDescent="0.3">
      <c r="A992" s="1425"/>
      <c r="B992" s="4">
        <v>2019</v>
      </c>
      <c r="C992" s="4">
        <v>2020</v>
      </c>
      <c r="D992" s="4">
        <v>2021</v>
      </c>
      <c r="E992" s="4">
        <v>2022</v>
      </c>
    </row>
    <row r="993" spans="1:5" ht="17.25" thickBot="1" x14ac:dyDescent="0.35">
      <c r="A993" s="1426"/>
      <c r="B993" s="52" t="s">
        <v>5</v>
      </c>
      <c r="C993" s="52" t="s">
        <v>6</v>
      </c>
      <c r="D993" s="52" t="s">
        <v>6</v>
      </c>
      <c r="E993" s="52" t="s">
        <v>6</v>
      </c>
    </row>
    <row r="994" spans="1:5" ht="17.25" thickBot="1" x14ac:dyDescent="0.35">
      <c r="A994" s="82" t="s">
        <v>59</v>
      </c>
      <c r="B994" s="83">
        <f>B995+B996+B997+B998</f>
        <v>0</v>
      </c>
      <c r="C994" s="83">
        <f>C995+C996+C997+C998</f>
        <v>0</v>
      </c>
      <c r="D994" s="83">
        <f>D995+D996+D997+D998</f>
        <v>0</v>
      </c>
      <c r="E994" s="83">
        <f>E995+E996+E997+E998</f>
        <v>0</v>
      </c>
    </row>
    <row r="995" spans="1:5" ht="17.25" thickBot="1" x14ac:dyDescent="0.35">
      <c r="A995" s="84" t="s">
        <v>28</v>
      </c>
      <c r="B995" s="83"/>
      <c r="C995" s="83"/>
      <c r="D995" s="83"/>
      <c r="E995" s="83"/>
    </row>
    <row r="996" spans="1:5" ht="17.25" thickBot="1" x14ac:dyDescent="0.35">
      <c r="A996" s="84" t="s">
        <v>60</v>
      </c>
      <c r="B996" s="83"/>
      <c r="C996" s="83"/>
      <c r="D996" s="83"/>
      <c r="E996" s="83"/>
    </row>
    <row r="997" spans="1:5" ht="17.25" thickBot="1" x14ac:dyDescent="0.35">
      <c r="A997" s="84" t="s">
        <v>42</v>
      </c>
      <c r="B997" s="83"/>
      <c r="C997" s="83"/>
      <c r="D997" s="83"/>
      <c r="E997" s="83"/>
    </row>
    <row r="998" spans="1:5" ht="17.25" thickBot="1" x14ac:dyDescent="0.35">
      <c r="A998" s="84" t="s">
        <v>43</v>
      </c>
      <c r="B998" s="83"/>
      <c r="C998" s="83"/>
      <c r="D998" s="83"/>
      <c r="E998" s="83"/>
    </row>
    <row r="999" spans="1:5" ht="17.25" thickBot="1" x14ac:dyDescent="0.35">
      <c r="A999" s="82" t="s">
        <v>61</v>
      </c>
      <c r="B999" s="85">
        <f>SUM(B1000:B1003)</f>
        <v>15000</v>
      </c>
      <c r="C999" s="85">
        <f>SUM(C1000:C1003)</f>
        <v>14000</v>
      </c>
      <c r="D999" s="85">
        <f>SUM(D1000:D1003)</f>
        <v>12000</v>
      </c>
      <c r="E999" s="85">
        <f>SUM(E1000:E1003)</f>
        <v>30000</v>
      </c>
    </row>
    <row r="1000" spans="1:5" ht="17.25" thickBot="1" x14ac:dyDescent="0.35">
      <c r="A1000" s="84" t="s">
        <v>28</v>
      </c>
      <c r="B1000" s="85">
        <v>15000</v>
      </c>
      <c r="C1000" s="85">
        <v>14000</v>
      </c>
      <c r="D1000" s="85">
        <v>12000</v>
      </c>
      <c r="E1000" s="85">
        <v>30000</v>
      </c>
    </row>
    <row r="1001" spans="1:5" ht="17.25" thickBot="1" x14ac:dyDescent="0.35">
      <c r="A1001" s="84" t="s">
        <v>60</v>
      </c>
      <c r="B1001" s="87"/>
      <c r="C1001" s="83"/>
      <c r="D1001" s="83"/>
      <c r="E1001" s="83"/>
    </row>
    <row r="1002" spans="1:5" ht="17.25" thickBot="1" x14ac:dyDescent="0.35">
      <c r="A1002" s="84" t="s">
        <v>42</v>
      </c>
      <c r="B1002" s="87"/>
      <c r="C1002" s="83"/>
      <c r="D1002" s="83"/>
      <c r="E1002" s="83"/>
    </row>
    <row r="1003" spans="1:5" ht="17.25" thickBot="1" x14ac:dyDescent="0.35">
      <c r="A1003" s="84" t="s">
        <v>43</v>
      </c>
      <c r="B1003" s="87"/>
      <c r="C1003" s="83"/>
      <c r="D1003" s="83"/>
      <c r="E1003" s="83"/>
    </row>
    <row r="1004" spans="1:5" ht="17.25" thickBot="1" x14ac:dyDescent="0.35">
      <c r="A1004" s="93" t="s">
        <v>26</v>
      </c>
      <c r="B1004" s="87">
        <f>B994+B999</f>
        <v>15000</v>
      </c>
      <c r="C1004" s="87">
        <f>C994+C999</f>
        <v>14000</v>
      </c>
      <c r="D1004" s="87">
        <f>D994+D999</f>
        <v>12000</v>
      </c>
      <c r="E1004" s="87">
        <f>E994+E999</f>
        <v>30000</v>
      </c>
    </row>
    <row r="1005" spans="1:5" ht="17.25" thickBot="1" x14ac:dyDescent="0.35">
      <c r="A1005" s="73" t="s">
        <v>58</v>
      </c>
      <c r="B1005" s="1413" t="s">
        <v>92</v>
      </c>
      <c r="C1005" s="1414"/>
      <c r="D1005" s="1415"/>
      <c r="E1005" s="1416"/>
    </row>
    <row r="1006" spans="1:5" ht="33.75" thickBot="1" x14ac:dyDescent="0.35">
      <c r="A1006" s="73" t="s">
        <v>75</v>
      </c>
      <c r="B1006" s="74" t="s">
        <v>129</v>
      </c>
      <c r="C1006" s="75" t="s">
        <v>556</v>
      </c>
      <c r="D1006" s="1415"/>
      <c r="E1006" s="1416"/>
    </row>
    <row r="1007" spans="1:5" ht="17.25" thickBot="1" x14ac:dyDescent="0.35">
      <c r="A1007" s="76"/>
      <c r="B1007" s="1413"/>
      <c r="C1007" s="1430"/>
      <c r="D1007" s="1415"/>
      <c r="E1007" s="1416"/>
    </row>
    <row r="1008" spans="1:5" ht="17.25" thickBot="1" x14ac:dyDescent="0.35">
      <c r="A1008" s="77" t="s">
        <v>9</v>
      </c>
      <c r="B1008" s="1420" t="s">
        <v>130</v>
      </c>
      <c r="C1008" s="1421"/>
      <c r="D1008" s="1421"/>
      <c r="E1008" s="1422"/>
    </row>
    <row r="1009" spans="1:5" ht="17.25" thickBot="1" x14ac:dyDescent="0.35">
      <c r="A1009" s="77" t="s">
        <v>13</v>
      </c>
      <c r="B1009" s="1420" t="s">
        <v>56</v>
      </c>
      <c r="C1009" s="1421"/>
      <c r="D1009" s="1421"/>
      <c r="E1009" s="1422"/>
    </row>
    <row r="1010" spans="1:5" x14ac:dyDescent="0.3">
      <c r="A1010" s="1425"/>
      <c r="B1010" s="4">
        <v>2019</v>
      </c>
      <c r="C1010" s="4">
        <v>2020</v>
      </c>
      <c r="D1010" s="4">
        <v>2021</v>
      </c>
      <c r="E1010" s="4">
        <v>2022</v>
      </c>
    </row>
    <row r="1011" spans="1:5" ht="17.25" thickBot="1" x14ac:dyDescent="0.35">
      <c r="A1011" s="1426"/>
      <c r="B1011" s="52" t="s">
        <v>5</v>
      </c>
      <c r="C1011" s="52" t="s">
        <v>6</v>
      </c>
      <c r="D1011" s="52" t="s">
        <v>6</v>
      </c>
      <c r="E1011" s="52" t="s">
        <v>6</v>
      </c>
    </row>
    <row r="1012" spans="1:5" ht="17.25" thickBot="1" x14ac:dyDescent="0.35">
      <c r="A1012" s="77" t="s">
        <v>8</v>
      </c>
      <c r="B1012" s="78">
        <v>3</v>
      </c>
      <c r="C1012" s="78">
        <v>1</v>
      </c>
      <c r="D1012" s="78">
        <v>1</v>
      </c>
      <c r="E1012" s="78">
        <v>3</v>
      </c>
    </row>
    <row r="1013" spans="1:5" ht="17.25" thickBot="1" x14ac:dyDescent="0.35">
      <c r="A1013" s="77" t="s">
        <v>14</v>
      </c>
      <c r="B1013" s="85">
        <f>B1026</f>
        <v>25500</v>
      </c>
      <c r="C1013" s="85">
        <f>C1026</f>
        <v>5000</v>
      </c>
      <c r="D1013" s="85">
        <f>D1026</f>
        <v>8000</v>
      </c>
      <c r="E1013" s="85">
        <f>E1026</f>
        <v>25000</v>
      </c>
    </row>
    <row r="1014" spans="1:5" ht="17.25" thickBot="1" x14ac:dyDescent="0.35">
      <c r="A1014" s="77" t="s">
        <v>20</v>
      </c>
      <c r="B1014" s="78">
        <f>B1013/B1012</f>
        <v>8500</v>
      </c>
      <c r="C1014" s="78">
        <f>C1013/C1012</f>
        <v>5000</v>
      </c>
      <c r="D1014" s="78">
        <f>D1013/D1012</f>
        <v>8000</v>
      </c>
      <c r="E1014" s="78">
        <f>E1013/E1012</f>
        <v>8333.3333333333339</v>
      </c>
    </row>
    <row r="1015" spans="1:5" ht="17.25" thickBot="1" x14ac:dyDescent="0.35">
      <c r="A1015" s="77" t="s">
        <v>15</v>
      </c>
      <c r="B1015" s="80" t="s">
        <v>19</v>
      </c>
      <c r="C1015" s="81">
        <f>C1012/B1012-1</f>
        <v>-0.66666666666666674</v>
      </c>
      <c r="D1015" s="81">
        <f t="shared" ref="D1015:E1017" si="36">D1012/C1012-1</f>
        <v>0</v>
      </c>
      <c r="E1015" s="81">
        <f t="shared" si="36"/>
        <v>2</v>
      </c>
    </row>
    <row r="1016" spans="1:5" ht="17.25" thickBot="1" x14ac:dyDescent="0.35">
      <c r="A1016" s="77" t="s">
        <v>16</v>
      </c>
      <c r="B1016" s="80" t="s">
        <v>19</v>
      </c>
      <c r="C1016" s="81">
        <f>C1013/B1013-1</f>
        <v>-0.80392156862745101</v>
      </c>
      <c r="D1016" s="81">
        <f t="shared" si="36"/>
        <v>0.60000000000000009</v>
      </c>
      <c r="E1016" s="81">
        <f t="shared" si="36"/>
        <v>2.125</v>
      </c>
    </row>
    <row r="1017" spans="1:5" ht="17.25" thickBot="1" x14ac:dyDescent="0.35">
      <c r="A1017" s="77" t="s">
        <v>17</v>
      </c>
      <c r="B1017" s="80" t="s">
        <v>19</v>
      </c>
      <c r="C1017" s="81">
        <f>C1014/B1014-1</f>
        <v>-0.41176470588235292</v>
      </c>
      <c r="D1017" s="81">
        <f t="shared" si="36"/>
        <v>0.60000000000000009</v>
      </c>
      <c r="E1017" s="81">
        <f t="shared" si="36"/>
        <v>4.1666666666666741E-2</v>
      </c>
    </row>
    <row r="1018" spans="1:5" ht="17.25" thickBot="1" x14ac:dyDescent="0.35">
      <c r="A1018" s="1427" t="s">
        <v>837</v>
      </c>
      <c r="B1018" s="1428"/>
      <c r="C1018" s="1428"/>
      <c r="D1018" s="1428"/>
      <c r="E1018" s="1429"/>
    </row>
    <row r="1019" spans="1:5" x14ac:dyDescent="0.3">
      <c r="A1019" s="1425"/>
      <c r="B1019" s="4">
        <v>2019</v>
      </c>
      <c r="C1019" s="4">
        <v>2020</v>
      </c>
      <c r="D1019" s="4">
        <v>2021</v>
      </c>
      <c r="E1019" s="4">
        <v>2022</v>
      </c>
    </row>
    <row r="1020" spans="1:5" ht="17.25" thickBot="1" x14ac:dyDescent="0.35">
      <c r="A1020" s="1426"/>
      <c r="B1020" s="52" t="s">
        <v>5</v>
      </c>
      <c r="C1020" s="52" t="s">
        <v>6</v>
      </c>
      <c r="D1020" s="52" t="s">
        <v>6</v>
      </c>
      <c r="E1020" s="52" t="s">
        <v>6</v>
      </c>
    </row>
    <row r="1021" spans="1:5" ht="17.25" thickBot="1" x14ac:dyDescent="0.35">
      <c r="A1021" s="82" t="s">
        <v>59</v>
      </c>
      <c r="B1021" s="83">
        <f>B1022+B1023+B1024+B1025</f>
        <v>0</v>
      </c>
      <c r="C1021" s="83">
        <f>C1022+C1023+C1024+C1025</f>
        <v>0</v>
      </c>
      <c r="D1021" s="83">
        <f>D1022+D1023+D1024+D1025</f>
        <v>0</v>
      </c>
      <c r="E1021" s="83">
        <f>E1022+E1023+E1024+E1025</f>
        <v>0</v>
      </c>
    </row>
    <row r="1022" spans="1:5" ht="17.25" thickBot="1" x14ac:dyDescent="0.35">
      <c r="A1022" s="84" t="s">
        <v>28</v>
      </c>
      <c r="B1022" s="83"/>
      <c r="C1022" s="83"/>
      <c r="D1022" s="83"/>
      <c r="E1022" s="83"/>
    </row>
    <row r="1023" spans="1:5" ht="17.25" thickBot="1" x14ac:dyDescent="0.35">
      <c r="A1023" s="84" t="s">
        <v>60</v>
      </c>
      <c r="B1023" s="83"/>
      <c r="C1023" s="83"/>
      <c r="D1023" s="83"/>
      <c r="E1023" s="83"/>
    </row>
    <row r="1024" spans="1:5" ht="17.25" thickBot="1" x14ac:dyDescent="0.35">
      <c r="A1024" s="84" t="s">
        <v>42</v>
      </c>
      <c r="B1024" s="83"/>
      <c r="C1024" s="83"/>
      <c r="D1024" s="83"/>
      <c r="E1024" s="83"/>
    </row>
    <row r="1025" spans="1:5" ht="17.25" thickBot="1" x14ac:dyDescent="0.35">
      <c r="A1025" s="84" t="s">
        <v>43</v>
      </c>
      <c r="B1025" s="83"/>
      <c r="C1025" s="83"/>
      <c r="D1025" s="83"/>
      <c r="E1025" s="83"/>
    </row>
    <row r="1026" spans="1:5" ht="17.25" thickBot="1" x14ac:dyDescent="0.35">
      <c r="A1026" s="82" t="s">
        <v>61</v>
      </c>
      <c r="B1026" s="85">
        <f>SUM(B1027:B1030)</f>
        <v>25500</v>
      </c>
      <c r="C1026" s="85">
        <f>SUM(C1027:C1030)</f>
        <v>5000</v>
      </c>
      <c r="D1026" s="85">
        <f>SUM(D1027:D1030)</f>
        <v>8000</v>
      </c>
      <c r="E1026" s="85">
        <f>SUM(E1027:E1030)</f>
        <v>25000</v>
      </c>
    </row>
    <row r="1027" spans="1:5" ht="17.25" thickBot="1" x14ac:dyDescent="0.35">
      <c r="A1027" s="84" t="s">
        <v>28</v>
      </c>
      <c r="B1027" s="85">
        <v>25500</v>
      </c>
      <c r="C1027" s="85">
        <v>5000</v>
      </c>
      <c r="D1027" s="85">
        <v>8000</v>
      </c>
      <c r="E1027" s="85">
        <v>25000</v>
      </c>
    </row>
    <row r="1028" spans="1:5" ht="17.25" thickBot="1" x14ac:dyDescent="0.35">
      <c r="A1028" s="84" t="s">
        <v>60</v>
      </c>
      <c r="B1028" s="87"/>
      <c r="C1028" s="83"/>
      <c r="D1028" s="83"/>
      <c r="E1028" s="83"/>
    </row>
    <row r="1029" spans="1:5" ht="17.25" thickBot="1" x14ac:dyDescent="0.35">
      <c r="A1029" s="84" t="s">
        <v>42</v>
      </c>
      <c r="B1029" s="87"/>
      <c r="C1029" s="83"/>
      <c r="D1029" s="83"/>
      <c r="E1029" s="83"/>
    </row>
    <row r="1030" spans="1:5" ht="17.25" thickBot="1" x14ac:dyDescent="0.35">
      <c r="A1030" s="84" t="s">
        <v>43</v>
      </c>
      <c r="B1030" s="85"/>
      <c r="C1030" s="85"/>
      <c r="D1030" s="85"/>
      <c r="E1030" s="85"/>
    </row>
    <row r="1031" spans="1:5" ht="17.25" thickBot="1" x14ac:dyDescent="0.35">
      <c r="A1031" s="93" t="s">
        <v>26</v>
      </c>
      <c r="B1031" s="87">
        <f>B1021+B1026</f>
        <v>25500</v>
      </c>
      <c r="C1031" s="87">
        <f>C1021+C1026</f>
        <v>5000</v>
      </c>
      <c r="D1031" s="87">
        <f>D1021+D1026</f>
        <v>8000</v>
      </c>
      <c r="E1031" s="87">
        <f>E1021+E1026</f>
        <v>25000</v>
      </c>
    </row>
    <row r="1032" spans="1:5" ht="17.25" thickBot="1" x14ac:dyDescent="0.35">
      <c r="A1032" s="73" t="s">
        <v>58</v>
      </c>
      <c r="B1032" s="1413" t="s">
        <v>74</v>
      </c>
      <c r="C1032" s="1414"/>
      <c r="D1032" s="1415"/>
      <c r="E1032" s="1416"/>
    </row>
    <row r="1033" spans="1:5" ht="33.75" thickBot="1" x14ac:dyDescent="0.35">
      <c r="A1033" s="73" t="s">
        <v>75</v>
      </c>
      <c r="B1033" s="74" t="s">
        <v>131</v>
      </c>
      <c r="C1033" s="75" t="s">
        <v>557</v>
      </c>
      <c r="D1033" s="1415"/>
      <c r="E1033" s="1416"/>
    </row>
    <row r="1034" spans="1:5" ht="17.25" thickBot="1" x14ac:dyDescent="0.35">
      <c r="A1034" s="76"/>
      <c r="B1034" s="1413"/>
      <c r="C1034" s="1430"/>
      <c r="D1034" s="1415"/>
      <c r="E1034" s="1416"/>
    </row>
    <row r="1035" spans="1:5" ht="17.25" thickBot="1" x14ac:dyDescent="0.35">
      <c r="A1035" s="77" t="s">
        <v>9</v>
      </c>
      <c r="B1035" s="1420" t="s">
        <v>93</v>
      </c>
      <c r="C1035" s="1421"/>
      <c r="D1035" s="1421"/>
      <c r="E1035" s="1422"/>
    </row>
    <row r="1036" spans="1:5" ht="17.25" thickBot="1" x14ac:dyDescent="0.35">
      <c r="A1036" s="77" t="s">
        <v>13</v>
      </c>
      <c r="B1036" s="1420" t="s">
        <v>67</v>
      </c>
      <c r="C1036" s="1421"/>
      <c r="D1036" s="1421"/>
      <c r="E1036" s="1422"/>
    </row>
    <row r="1037" spans="1:5" x14ac:dyDescent="0.3">
      <c r="A1037" s="1425"/>
      <c r="B1037" s="4">
        <v>2019</v>
      </c>
      <c r="C1037" s="4">
        <v>2020</v>
      </c>
      <c r="D1037" s="4">
        <v>2021</v>
      </c>
      <c r="E1037" s="4">
        <v>2022</v>
      </c>
    </row>
    <row r="1038" spans="1:5" ht="17.25" thickBot="1" x14ac:dyDescent="0.35">
      <c r="A1038" s="1426"/>
      <c r="B1038" s="52" t="s">
        <v>5</v>
      </c>
      <c r="C1038" s="52" t="s">
        <v>6</v>
      </c>
      <c r="D1038" s="52" t="s">
        <v>6</v>
      </c>
      <c r="E1038" s="52" t="s">
        <v>6</v>
      </c>
    </row>
    <row r="1039" spans="1:5" ht="17.25" thickBot="1" x14ac:dyDescent="0.35">
      <c r="A1039" s="77" t="s">
        <v>8</v>
      </c>
      <c r="B1039" s="78">
        <v>0</v>
      </c>
      <c r="C1039" s="78">
        <v>0</v>
      </c>
      <c r="D1039" s="78">
        <v>1000</v>
      </c>
      <c r="E1039" s="78">
        <v>2000</v>
      </c>
    </row>
    <row r="1040" spans="1:5" ht="17.25" thickBot="1" x14ac:dyDescent="0.35">
      <c r="A1040" s="77" t="s">
        <v>14</v>
      </c>
      <c r="B1040" s="85">
        <v>0</v>
      </c>
      <c r="C1040" s="85">
        <v>0</v>
      </c>
      <c r="D1040" s="85">
        <v>10000</v>
      </c>
      <c r="E1040" s="85">
        <v>20000</v>
      </c>
    </row>
    <row r="1041" spans="1:5" ht="17.25" thickBot="1" x14ac:dyDescent="0.35">
      <c r="A1041" s="77" t="s">
        <v>20</v>
      </c>
      <c r="B1041" s="78" t="e">
        <f>B1040/B1039</f>
        <v>#DIV/0!</v>
      </c>
      <c r="C1041" s="78" t="e">
        <f>C1040/C1039</f>
        <v>#DIV/0!</v>
      </c>
      <c r="D1041" s="78">
        <f>D1040/D1039</f>
        <v>10</v>
      </c>
      <c r="E1041" s="78">
        <f>E1040/E1039</f>
        <v>10</v>
      </c>
    </row>
    <row r="1042" spans="1:5" ht="17.25" thickBot="1" x14ac:dyDescent="0.35">
      <c r="A1042" s="77" t="s">
        <v>15</v>
      </c>
      <c r="B1042" s="80" t="s">
        <v>19</v>
      </c>
      <c r="C1042" s="81" t="e">
        <f>C1039/B1039-1</f>
        <v>#DIV/0!</v>
      </c>
      <c r="D1042" s="81" t="e">
        <f t="shared" ref="D1042:E1044" si="37">D1039/C1039-1</f>
        <v>#DIV/0!</v>
      </c>
      <c r="E1042" s="81">
        <f t="shared" si="37"/>
        <v>1</v>
      </c>
    </row>
    <row r="1043" spans="1:5" ht="17.25" thickBot="1" x14ac:dyDescent="0.35">
      <c r="A1043" s="77" t="s">
        <v>16</v>
      </c>
      <c r="B1043" s="80" t="s">
        <v>19</v>
      </c>
      <c r="C1043" s="81" t="e">
        <f>C1040/B1040-1</f>
        <v>#DIV/0!</v>
      </c>
      <c r="D1043" s="81" t="e">
        <f t="shared" si="37"/>
        <v>#DIV/0!</v>
      </c>
      <c r="E1043" s="81">
        <f t="shared" si="37"/>
        <v>1</v>
      </c>
    </row>
    <row r="1044" spans="1:5" ht="17.25" thickBot="1" x14ac:dyDescent="0.35">
      <c r="A1044" s="77" t="s">
        <v>17</v>
      </c>
      <c r="B1044" s="80" t="s">
        <v>19</v>
      </c>
      <c r="C1044" s="81" t="e">
        <f>C1041/B1041-1</f>
        <v>#DIV/0!</v>
      </c>
      <c r="D1044" s="81" t="e">
        <f t="shared" si="37"/>
        <v>#DIV/0!</v>
      </c>
      <c r="E1044" s="81">
        <f t="shared" si="37"/>
        <v>0</v>
      </c>
    </row>
    <row r="1045" spans="1:5" ht="17.25" thickBot="1" x14ac:dyDescent="0.35">
      <c r="A1045" s="1427" t="s">
        <v>837</v>
      </c>
      <c r="B1045" s="1428"/>
      <c r="C1045" s="1428"/>
      <c r="D1045" s="1428"/>
      <c r="E1045" s="1429"/>
    </row>
    <row r="1046" spans="1:5" x14ac:dyDescent="0.3">
      <c r="A1046" s="1425"/>
      <c r="B1046" s="4">
        <v>2019</v>
      </c>
      <c r="C1046" s="4">
        <v>2020</v>
      </c>
      <c r="D1046" s="4">
        <v>2021</v>
      </c>
      <c r="E1046" s="4">
        <v>2022</v>
      </c>
    </row>
    <row r="1047" spans="1:5" ht="17.25" thickBot="1" x14ac:dyDescent="0.35">
      <c r="A1047" s="1426"/>
      <c r="B1047" s="52" t="s">
        <v>5</v>
      </c>
      <c r="C1047" s="52" t="s">
        <v>6</v>
      </c>
      <c r="D1047" s="52" t="s">
        <v>6</v>
      </c>
      <c r="E1047" s="52" t="s">
        <v>6</v>
      </c>
    </row>
    <row r="1048" spans="1:5" ht="17.25" thickBot="1" x14ac:dyDescent="0.35">
      <c r="A1048" s="82" t="s">
        <v>59</v>
      </c>
      <c r="B1048" s="83">
        <f>B1049+B1050+B1051+B1052</f>
        <v>0</v>
      </c>
      <c r="C1048" s="83">
        <f>C1049+C1050+C1051+C1052</f>
        <v>0</v>
      </c>
      <c r="D1048" s="83">
        <f>D1049+D1050+D1051+D1052</f>
        <v>0</v>
      </c>
      <c r="E1048" s="83">
        <f>E1049+E1050+E1051+E1052</f>
        <v>0</v>
      </c>
    </row>
    <row r="1049" spans="1:5" ht="17.25" thickBot="1" x14ac:dyDescent="0.35">
      <c r="A1049" s="84" t="s">
        <v>28</v>
      </c>
      <c r="B1049" s="83"/>
      <c r="C1049" s="83"/>
      <c r="D1049" s="83"/>
      <c r="E1049" s="83"/>
    </row>
    <row r="1050" spans="1:5" ht="17.25" thickBot="1" x14ac:dyDescent="0.35">
      <c r="A1050" s="84" t="s">
        <v>60</v>
      </c>
      <c r="B1050" s="83"/>
      <c r="C1050" s="83"/>
      <c r="D1050" s="83"/>
      <c r="E1050" s="83"/>
    </row>
    <row r="1051" spans="1:5" ht="17.25" thickBot="1" x14ac:dyDescent="0.35">
      <c r="A1051" s="84" t="s">
        <v>42</v>
      </c>
      <c r="B1051" s="83"/>
      <c r="C1051" s="83"/>
      <c r="D1051" s="83"/>
      <c r="E1051" s="83"/>
    </row>
    <row r="1052" spans="1:5" ht="17.25" thickBot="1" x14ac:dyDescent="0.35">
      <c r="A1052" s="84" t="s">
        <v>43</v>
      </c>
      <c r="B1052" s="83"/>
      <c r="C1052" s="83"/>
      <c r="D1052" s="83"/>
      <c r="E1052" s="83"/>
    </row>
    <row r="1053" spans="1:5" ht="17.25" thickBot="1" x14ac:dyDescent="0.35">
      <c r="A1053" s="82" t="s">
        <v>61</v>
      </c>
      <c r="B1053" s="85">
        <f>SUM(B1054:B1057)</f>
        <v>0</v>
      </c>
      <c r="C1053" s="85">
        <f>SUM(C1054:C1057)</f>
        <v>0</v>
      </c>
      <c r="D1053" s="85">
        <f>SUM(D1054:D1057)</f>
        <v>10000</v>
      </c>
      <c r="E1053" s="85">
        <f>SUM(E1054:E1057)</f>
        <v>20000</v>
      </c>
    </row>
    <row r="1054" spans="1:5" ht="17.25" thickBot="1" x14ac:dyDescent="0.35">
      <c r="A1054" s="84" t="s">
        <v>28</v>
      </c>
      <c r="B1054" s="85">
        <v>0</v>
      </c>
      <c r="C1054" s="85">
        <v>0</v>
      </c>
      <c r="D1054" s="85">
        <v>10000</v>
      </c>
      <c r="E1054" s="85">
        <v>20000</v>
      </c>
    </row>
    <row r="1055" spans="1:5" ht="17.25" thickBot="1" x14ac:dyDescent="0.35">
      <c r="A1055" s="84" t="s">
        <v>60</v>
      </c>
      <c r="B1055" s="87"/>
      <c r="C1055" s="83"/>
      <c r="D1055" s="83"/>
      <c r="E1055" s="83"/>
    </row>
    <row r="1056" spans="1:5" ht="17.25" thickBot="1" x14ac:dyDescent="0.35">
      <c r="A1056" s="84" t="s">
        <v>42</v>
      </c>
      <c r="B1056" s="87"/>
      <c r="C1056" s="83"/>
      <c r="D1056" s="83"/>
      <c r="E1056" s="83"/>
    </row>
    <row r="1057" spans="1:5" ht="17.25" thickBot="1" x14ac:dyDescent="0.35">
      <c r="A1057" s="84" t="s">
        <v>43</v>
      </c>
      <c r="B1057" s="85"/>
      <c r="C1057" s="85"/>
      <c r="D1057" s="85"/>
      <c r="E1057" s="85"/>
    </row>
    <row r="1058" spans="1:5" ht="17.25" thickBot="1" x14ac:dyDescent="0.35">
      <c r="A1058" s="93" t="s">
        <v>26</v>
      </c>
      <c r="B1058" s="87">
        <f>B1048+B1053</f>
        <v>0</v>
      </c>
      <c r="C1058" s="87">
        <f>C1048+C1053</f>
        <v>0</v>
      </c>
      <c r="D1058" s="87">
        <f>D1048+D1053</f>
        <v>10000</v>
      </c>
      <c r="E1058" s="87">
        <f>E1048+E1053</f>
        <v>20000</v>
      </c>
    </row>
    <row r="1059" spans="1:5" ht="17.25" thickBot="1" x14ac:dyDescent="0.35">
      <c r="A1059" s="73" t="s">
        <v>58</v>
      </c>
      <c r="B1059" s="1413" t="s">
        <v>74</v>
      </c>
      <c r="C1059" s="1414"/>
      <c r="D1059" s="1415"/>
      <c r="E1059" s="1416"/>
    </row>
    <row r="1060" spans="1:5" ht="33.75" thickBot="1" x14ac:dyDescent="0.35">
      <c r="A1060" s="73" t="s">
        <v>75</v>
      </c>
      <c r="B1060" s="74" t="s">
        <v>132</v>
      </c>
      <c r="C1060" s="75" t="s">
        <v>558</v>
      </c>
      <c r="D1060" s="1415"/>
      <c r="E1060" s="1416"/>
    </row>
    <row r="1061" spans="1:5" ht="17.25" thickBot="1" x14ac:dyDescent="0.35">
      <c r="A1061" s="76"/>
      <c r="B1061" s="1413"/>
      <c r="C1061" s="1430"/>
      <c r="D1061" s="1415"/>
      <c r="E1061" s="1416"/>
    </row>
    <row r="1062" spans="1:5" ht="17.25" thickBot="1" x14ac:dyDescent="0.35">
      <c r="A1062" s="77" t="s">
        <v>9</v>
      </c>
      <c r="B1062" s="1420" t="s">
        <v>93</v>
      </c>
      <c r="C1062" s="1421"/>
      <c r="D1062" s="1421"/>
      <c r="E1062" s="1422"/>
    </row>
    <row r="1063" spans="1:5" ht="17.25" thickBot="1" x14ac:dyDescent="0.35">
      <c r="A1063" s="77" t="s">
        <v>13</v>
      </c>
      <c r="B1063" s="1420" t="s">
        <v>133</v>
      </c>
      <c r="C1063" s="1421"/>
      <c r="D1063" s="1421"/>
      <c r="E1063" s="1422"/>
    </row>
    <row r="1064" spans="1:5" x14ac:dyDescent="0.3">
      <c r="A1064" s="1425"/>
      <c r="B1064" s="4">
        <v>2019</v>
      </c>
      <c r="C1064" s="4">
        <v>2020</v>
      </c>
      <c r="D1064" s="4">
        <v>2021</v>
      </c>
      <c r="E1064" s="4">
        <v>2022</v>
      </c>
    </row>
    <row r="1065" spans="1:5" ht="17.25" thickBot="1" x14ac:dyDescent="0.35">
      <c r="A1065" s="1426"/>
      <c r="B1065" s="52" t="s">
        <v>5</v>
      </c>
      <c r="C1065" s="52" t="s">
        <v>6</v>
      </c>
      <c r="D1065" s="52" t="s">
        <v>6</v>
      </c>
      <c r="E1065" s="52" t="s">
        <v>6</v>
      </c>
    </row>
    <row r="1066" spans="1:5" ht="17.25" thickBot="1" x14ac:dyDescent="0.35">
      <c r="A1066" s="77" t="s">
        <v>8</v>
      </c>
      <c r="B1066" s="78">
        <v>3000</v>
      </c>
      <c r="C1066" s="78">
        <v>2000</v>
      </c>
      <c r="D1066" s="78">
        <v>3000</v>
      </c>
      <c r="E1066" s="78">
        <v>4500</v>
      </c>
    </row>
    <row r="1067" spans="1:5" ht="17.25" thickBot="1" x14ac:dyDescent="0.35">
      <c r="A1067" s="77" t="s">
        <v>14</v>
      </c>
      <c r="B1067" s="85">
        <f>B1080</f>
        <v>8000</v>
      </c>
      <c r="C1067" s="85">
        <f>C1080</f>
        <v>6000</v>
      </c>
      <c r="D1067" s="85">
        <f>D1080</f>
        <v>6000</v>
      </c>
      <c r="E1067" s="85">
        <f>E1080</f>
        <v>12000</v>
      </c>
    </row>
    <row r="1068" spans="1:5" ht="17.25" thickBot="1" x14ac:dyDescent="0.35">
      <c r="A1068" s="77" t="s">
        <v>20</v>
      </c>
      <c r="B1068" s="78">
        <f>B1067/B1066</f>
        <v>2.6666666666666665</v>
      </c>
      <c r="C1068" s="78">
        <f>C1067/C1066</f>
        <v>3</v>
      </c>
      <c r="D1068" s="78">
        <f>D1067/D1066</f>
        <v>2</v>
      </c>
      <c r="E1068" s="78">
        <f>E1067/E1066</f>
        <v>2.6666666666666665</v>
      </c>
    </row>
    <row r="1069" spans="1:5" ht="17.25" thickBot="1" x14ac:dyDescent="0.35">
      <c r="A1069" s="77" t="s">
        <v>15</v>
      </c>
      <c r="B1069" s="80" t="s">
        <v>19</v>
      </c>
      <c r="C1069" s="81">
        <f>C1066/B1066-1</f>
        <v>-0.33333333333333337</v>
      </c>
      <c r="D1069" s="81">
        <f t="shared" ref="D1069:E1071" si="38">D1066/C1066-1</f>
        <v>0.5</v>
      </c>
      <c r="E1069" s="81">
        <f t="shared" si="38"/>
        <v>0.5</v>
      </c>
    </row>
    <row r="1070" spans="1:5" ht="17.25" thickBot="1" x14ac:dyDescent="0.35">
      <c r="A1070" s="77" t="s">
        <v>16</v>
      </c>
      <c r="B1070" s="80" t="s">
        <v>19</v>
      </c>
      <c r="C1070" s="81">
        <f>C1067/B1067-1</f>
        <v>-0.25</v>
      </c>
      <c r="D1070" s="81">
        <f t="shared" si="38"/>
        <v>0</v>
      </c>
      <c r="E1070" s="81">
        <f t="shared" si="38"/>
        <v>1</v>
      </c>
    </row>
    <row r="1071" spans="1:5" ht="17.25" thickBot="1" x14ac:dyDescent="0.35">
      <c r="A1071" s="77" t="s">
        <v>17</v>
      </c>
      <c r="B1071" s="80" t="s">
        <v>19</v>
      </c>
      <c r="C1071" s="81">
        <f>C1068/B1068-1</f>
        <v>0.125</v>
      </c>
      <c r="D1071" s="81">
        <f t="shared" si="38"/>
        <v>-0.33333333333333337</v>
      </c>
      <c r="E1071" s="81">
        <f t="shared" si="38"/>
        <v>0.33333333333333326</v>
      </c>
    </row>
    <row r="1072" spans="1:5" ht="17.25" thickBot="1" x14ac:dyDescent="0.35">
      <c r="A1072" s="1427" t="s">
        <v>837</v>
      </c>
      <c r="B1072" s="1428"/>
      <c r="C1072" s="1428"/>
      <c r="D1072" s="1428"/>
      <c r="E1072" s="1429"/>
    </row>
    <row r="1073" spans="1:5" x14ac:dyDescent="0.3">
      <c r="A1073" s="1425"/>
      <c r="B1073" s="4">
        <v>2019</v>
      </c>
      <c r="C1073" s="4">
        <v>2020</v>
      </c>
      <c r="D1073" s="4">
        <v>2021</v>
      </c>
      <c r="E1073" s="4">
        <v>2022</v>
      </c>
    </row>
    <row r="1074" spans="1:5" ht="17.25" thickBot="1" x14ac:dyDescent="0.35">
      <c r="A1074" s="1426"/>
      <c r="B1074" s="52" t="s">
        <v>5</v>
      </c>
      <c r="C1074" s="52" t="s">
        <v>6</v>
      </c>
      <c r="D1074" s="52" t="s">
        <v>6</v>
      </c>
      <c r="E1074" s="52" t="s">
        <v>6</v>
      </c>
    </row>
    <row r="1075" spans="1:5" ht="17.25" thickBot="1" x14ac:dyDescent="0.35">
      <c r="A1075" s="82" t="s">
        <v>59</v>
      </c>
      <c r="B1075" s="83">
        <f>B1076+B1077+B1078+B1079</f>
        <v>0</v>
      </c>
      <c r="C1075" s="83">
        <f>C1076+C1077+C1078+C1079</f>
        <v>0</v>
      </c>
      <c r="D1075" s="83">
        <f>D1076+D1077+D1078+D1079</f>
        <v>0</v>
      </c>
      <c r="E1075" s="83">
        <f>E1076+E1077+E1078+E1079</f>
        <v>0</v>
      </c>
    </row>
    <row r="1076" spans="1:5" ht="17.25" thickBot="1" x14ac:dyDescent="0.35">
      <c r="A1076" s="84" t="s">
        <v>28</v>
      </c>
      <c r="B1076" s="83"/>
      <c r="C1076" s="83"/>
      <c r="D1076" s="83"/>
      <c r="E1076" s="83"/>
    </row>
    <row r="1077" spans="1:5" ht="17.25" thickBot="1" x14ac:dyDescent="0.35">
      <c r="A1077" s="84" t="s">
        <v>60</v>
      </c>
      <c r="B1077" s="83"/>
      <c r="C1077" s="83"/>
      <c r="D1077" s="83"/>
      <c r="E1077" s="83"/>
    </row>
    <row r="1078" spans="1:5" ht="17.25" thickBot="1" x14ac:dyDescent="0.35">
      <c r="A1078" s="84" t="s">
        <v>42</v>
      </c>
      <c r="B1078" s="83"/>
      <c r="C1078" s="83"/>
      <c r="D1078" s="83"/>
      <c r="E1078" s="83"/>
    </row>
    <row r="1079" spans="1:5" ht="17.25" thickBot="1" x14ac:dyDescent="0.35">
      <c r="A1079" s="84" t="s">
        <v>43</v>
      </c>
      <c r="B1079" s="83"/>
      <c r="C1079" s="83"/>
      <c r="D1079" s="83"/>
      <c r="E1079" s="83"/>
    </row>
    <row r="1080" spans="1:5" ht="17.25" thickBot="1" x14ac:dyDescent="0.35">
      <c r="A1080" s="82" t="s">
        <v>61</v>
      </c>
      <c r="B1080" s="85">
        <f>SUM(B1081:B1084)</f>
        <v>8000</v>
      </c>
      <c r="C1080" s="85">
        <f>SUM(C1081:C1084)</f>
        <v>6000</v>
      </c>
      <c r="D1080" s="85">
        <f>SUM(D1081:D1084)</f>
        <v>6000</v>
      </c>
      <c r="E1080" s="85">
        <f>SUM(E1081:E1084)</f>
        <v>12000</v>
      </c>
    </row>
    <row r="1081" spans="1:5" ht="17.25" thickBot="1" x14ac:dyDescent="0.35">
      <c r="A1081" s="84" t="s">
        <v>28</v>
      </c>
      <c r="B1081" s="85">
        <v>8000</v>
      </c>
      <c r="C1081" s="85">
        <v>6000</v>
      </c>
      <c r="D1081" s="85">
        <v>6000</v>
      </c>
      <c r="E1081" s="85">
        <v>12000</v>
      </c>
    </row>
    <row r="1082" spans="1:5" ht="17.25" thickBot="1" x14ac:dyDescent="0.35">
      <c r="A1082" s="84" t="s">
        <v>60</v>
      </c>
      <c r="B1082" s="87"/>
      <c r="C1082" s="83"/>
      <c r="D1082" s="83"/>
      <c r="E1082" s="83"/>
    </row>
    <row r="1083" spans="1:5" ht="17.25" thickBot="1" x14ac:dyDescent="0.35">
      <c r="A1083" s="84" t="s">
        <v>42</v>
      </c>
      <c r="B1083" s="87"/>
      <c r="C1083" s="83"/>
      <c r="D1083" s="83"/>
      <c r="E1083" s="83"/>
    </row>
    <row r="1084" spans="1:5" ht="17.25" thickBot="1" x14ac:dyDescent="0.35">
      <c r="A1084" s="84" t="s">
        <v>43</v>
      </c>
      <c r="B1084" s="85"/>
      <c r="C1084" s="85"/>
      <c r="D1084" s="85"/>
      <c r="E1084" s="85"/>
    </row>
    <row r="1085" spans="1:5" ht="17.25" thickBot="1" x14ac:dyDescent="0.35">
      <c r="A1085" s="93" t="s">
        <v>26</v>
      </c>
      <c r="B1085" s="87">
        <f>B1075+B1080</f>
        <v>8000</v>
      </c>
      <c r="C1085" s="87">
        <f>C1075+C1080</f>
        <v>6000</v>
      </c>
      <c r="D1085" s="87">
        <f>D1075+D1080</f>
        <v>6000</v>
      </c>
      <c r="E1085" s="87">
        <f>E1075+E1080</f>
        <v>12000</v>
      </c>
    </row>
    <row r="1086" spans="1:5" ht="17.25" thickBot="1" x14ac:dyDescent="0.35">
      <c r="A1086" s="73" t="s">
        <v>58</v>
      </c>
      <c r="B1086" s="1413" t="s">
        <v>92</v>
      </c>
      <c r="C1086" s="1414"/>
      <c r="D1086" s="1415"/>
      <c r="E1086" s="1416"/>
    </row>
    <row r="1087" spans="1:5" ht="17.25" thickBot="1" x14ac:dyDescent="0.35">
      <c r="A1087" s="73" t="s">
        <v>75</v>
      </c>
      <c r="B1087" s="74" t="s">
        <v>134</v>
      </c>
      <c r="C1087" s="75" t="s">
        <v>559</v>
      </c>
      <c r="D1087" s="1415"/>
      <c r="E1087" s="1416"/>
    </row>
    <row r="1088" spans="1:5" ht="17.25" thickBot="1" x14ac:dyDescent="0.35">
      <c r="A1088" s="76"/>
      <c r="B1088" s="1413"/>
      <c r="C1088" s="1430"/>
      <c r="D1088" s="1415"/>
      <c r="E1088" s="1416"/>
    </row>
    <row r="1089" spans="1:5" ht="17.25" thickBot="1" x14ac:dyDescent="0.35">
      <c r="A1089" s="77" t="s">
        <v>9</v>
      </c>
      <c r="B1089" s="1431" t="s">
        <v>135</v>
      </c>
      <c r="C1089" s="1432"/>
      <c r="D1089" s="1432"/>
      <c r="E1089" s="1433"/>
    </row>
    <row r="1090" spans="1:5" ht="17.25" thickBot="1" x14ac:dyDescent="0.35">
      <c r="A1090" s="77" t="s">
        <v>13</v>
      </c>
      <c r="B1090" s="1420" t="s">
        <v>56</v>
      </c>
      <c r="C1090" s="1421"/>
      <c r="D1090" s="1421"/>
      <c r="E1090" s="1422"/>
    </row>
    <row r="1091" spans="1:5" x14ac:dyDescent="0.3">
      <c r="A1091" s="1425"/>
      <c r="B1091" s="4">
        <v>2019</v>
      </c>
      <c r="C1091" s="4">
        <v>2020</v>
      </c>
      <c r="D1091" s="4">
        <v>2021</v>
      </c>
      <c r="E1091" s="4">
        <v>2022</v>
      </c>
    </row>
    <row r="1092" spans="1:5" ht="17.25" thickBot="1" x14ac:dyDescent="0.35">
      <c r="A1092" s="1426"/>
      <c r="B1092" s="52" t="s">
        <v>5</v>
      </c>
      <c r="C1092" s="52" t="s">
        <v>6</v>
      </c>
      <c r="D1092" s="52" t="s">
        <v>6</v>
      </c>
      <c r="E1092" s="52" t="s">
        <v>6</v>
      </c>
    </row>
    <row r="1093" spans="1:5" ht="17.25" thickBot="1" x14ac:dyDescent="0.35">
      <c r="A1093" s="77" t="s">
        <v>8</v>
      </c>
      <c r="B1093" s="78">
        <v>2</v>
      </c>
      <c r="C1093" s="78">
        <v>2</v>
      </c>
      <c r="D1093" s="78">
        <v>4</v>
      </c>
      <c r="E1093" s="78">
        <v>6</v>
      </c>
    </row>
    <row r="1094" spans="1:5" ht="17.25" thickBot="1" x14ac:dyDescent="0.35">
      <c r="A1094" s="77" t="s">
        <v>14</v>
      </c>
      <c r="B1094" s="85">
        <f>B1107</f>
        <v>8500</v>
      </c>
      <c r="C1094" s="85">
        <f>C1107</f>
        <v>7000</v>
      </c>
      <c r="D1094" s="85">
        <f>D1107</f>
        <v>14000</v>
      </c>
      <c r="E1094" s="85">
        <f>E1107</f>
        <v>25000</v>
      </c>
    </row>
    <row r="1095" spans="1:5" ht="17.25" thickBot="1" x14ac:dyDescent="0.35">
      <c r="A1095" s="77" t="s">
        <v>20</v>
      </c>
      <c r="B1095" s="78">
        <f>B1094/B1093</f>
        <v>4250</v>
      </c>
      <c r="C1095" s="78">
        <f>C1094/C1093</f>
        <v>3500</v>
      </c>
      <c r="D1095" s="78">
        <f>D1094/D1093</f>
        <v>3500</v>
      </c>
      <c r="E1095" s="78">
        <f>E1094/E1093</f>
        <v>4166.666666666667</v>
      </c>
    </row>
    <row r="1096" spans="1:5" ht="17.25" thickBot="1" x14ac:dyDescent="0.35">
      <c r="A1096" s="77" t="s">
        <v>15</v>
      </c>
      <c r="B1096" s="80" t="s">
        <v>19</v>
      </c>
      <c r="C1096" s="81">
        <f>C1093/B1093-1</f>
        <v>0</v>
      </c>
      <c r="D1096" s="81">
        <f t="shared" ref="D1096:E1098" si="39">D1093/C1093-1</f>
        <v>1</v>
      </c>
      <c r="E1096" s="81">
        <f t="shared" si="39"/>
        <v>0.5</v>
      </c>
    </row>
    <row r="1097" spans="1:5" ht="17.25" thickBot="1" x14ac:dyDescent="0.35">
      <c r="A1097" s="77" t="s">
        <v>16</v>
      </c>
      <c r="B1097" s="80" t="s">
        <v>19</v>
      </c>
      <c r="C1097" s="81">
        <f>C1094/B1094-1</f>
        <v>-0.17647058823529416</v>
      </c>
      <c r="D1097" s="81">
        <f t="shared" si="39"/>
        <v>1</v>
      </c>
      <c r="E1097" s="81">
        <f t="shared" si="39"/>
        <v>0.78571428571428581</v>
      </c>
    </row>
    <row r="1098" spans="1:5" ht="17.25" thickBot="1" x14ac:dyDescent="0.35">
      <c r="A1098" s="77" t="s">
        <v>17</v>
      </c>
      <c r="B1098" s="80" t="s">
        <v>19</v>
      </c>
      <c r="C1098" s="81">
        <f>C1095/B1095-1</f>
        <v>-0.17647058823529416</v>
      </c>
      <c r="D1098" s="81">
        <f t="shared" si="39"/>
        <v>0</v>
      </c>
      <c r="E1098" s="81">
        <f t="shared" si="39"/>
        <v>0.19047619047619047</v>
      </c>
    </row>
    <row r="1099" spans="1:5" ht="17.25" thickBot="1" x14ac:dyDescent="0.35">
      <c r="A1099" s="1427" t="s">
        <v>837</v>
      </c>
      <c r="B1099" s="1428"/>
      <c r="C1099" s="1428"/>
      <c r="D1099" s="1428"/>
      <c r="E1099" s="1429"/>
    </row>
    <row r="1100" spans="1:5" x14ac:dyDescent="0.3">
      <c r="A1100" s="1425"/>
      <c r="B1100" s="4">
        <v>2019</v>
      </c>
      <c r="C1100" s="4">
        <v>2020</v>
      </c>
      <c r="D1100" s="4">
        <v>2021</v>
      </c>
      <c r="E1100" s="4">
        <v>2022</v>
      </c>
    </row>
    <row r="1101" spans="1:5" ht="17.25" thickBot="1" x14ac:dyDescent="0.35">
      <c r="A1101" s="1426"/>
      <c r="B1101" s="52" t="s">
        <v>5</v>
      </c>
      <c r="C1101" s="52" t="s">
        <v>6</v>
      </c>
      <c r="D1101" s="52" t="s">
        <v>6</v>
      </c>
      <c r="E1101" s="52" t="s">
        <v>6</v>
      </c>
    </row>
    <row r="1102" spans="1:5" ht="17.25" thickBot="1" x14ac:dyDescent="0.35">
      <c r="A1102" s="82" t="s">
        <v>59</v>
      </c>
      <c r="B1102" s="83">
        <f>B1103+B1104+B1105+B1106</f>
        <v>0</v>
      </c>
      <c r="C1102" s="83">
        <f>C1103+C1104+C1105+C1106</f>
        <v>0</v>
      </c>
      <c r="D1102" s="83">
        <f>D1103+D1104+D1105+D1106</f>
        <v>0</v>
      </c>
      <c r="E1102" s="83">
        <f>E1103+E1104+E1105+E1106</f>
        <v>0</v>
      </c>
    </row>
    <row r="1103" spans="1:5" ht="17.25" thickBot="1" x14ac:dyDescent="0.35">
      <c r="A1103" s="84" t="s">
        <v>28</v>
      </c>
      <c r="B1103" s="83"/>
      <c r="C1103" s="83"/>
      <c r="D1103" s="83"/>
      <c r="E1103" s="83"/>
    </row>
    <row r="1104" spans="1:5" ht="17.25" thickBot="1" x14ac:dyDescent="0.35">
      <c r="A1104" s="84" t="s">
        <v>60</v>
      </c>
      <c r="B1104" s="83"/>
      <c r="C1104" s="83"/>
      <c r="D1104" s="83"/>
      <c r="E1104" s="83"/>
    </row>
    <row r="1105" spans="1:5" ht="17.25" thickBot="1" x14ac:dyDescent="0.35">
      <c r="A1105" s="84" t="s">
        <v>42</v>
      </c>
      <c r="B1105" s="83"/>
      <c r="C1105" s="83"/>
      <c r="D1105" s="83"/>
      <c r="E1105" s="83"/>
    </row>
    <row r="1106" spans="1:5" ht="17.25" thickBot="1" x14ac:dyDescent="0.35">
      <c r="A1106" s="84" t="s">
        <v>43</v>
      </c>
      <c r="B1106" s="83"/>
      <c r="C1106" s="83"/>
      <c r="D1106" s="83"/>
      <c r="E1106" s="83"/>
    </row>
    <row r="1107" spans="1:5" ht="17.25" thickBot="1" x14ac:dyDescent="0.35">
      <c r="A1107" s="82" t="s">
        <v>61</v>
      </c>
      <c r="B1107" s="85">
        <f>SUM(B1108:B1111)</f>
        <v>8500</v>
      </c>
      <c r="C1107" s="85">
        <f>SUM(C1108:C1111)</f>
        <v>7000</v>
      </c>
      <c r="D1107" s="85">
        <f>SUM(D1108:D1111)</f>
        <v>14000</v>
      </c>
      <c r="E1107" s="85">
        <f>SUM(E1108:E1111)</f>
        <v>25000</v>
      </c>
    </row>
    <row r="1108" spans="1:5" ht="17.25" thickBot="1" x14ac:dyDescent="0.35">
      <c r="A1108" s="84" t="s">
        <v>28</v>
      </c>
      <c r="B1108" s="85">
        <v>8500</v>
      </c>
      <c r="C1108" s="85">
        <v>7000</v>
      </c>
      <c r="D1108" s="85">
        <v>14000</v>
      </c>
      <c r="E1108" s="85">
        <v>25000</v>
      </c>
    </row>
    <row r="1109" spans="1:5" ht="17.25" thickBot="1" x14ac:dyDescent="0.35">
      <c r="A1109" s="84" t="s">
        <v>60</v>
      </c>
      <c r="B1109" s="87"/>
      <c r="C1109" s="83"/>
      <c r="D1109" s="83"/>
      <c r="E1109" s="83"/>
    </row>
    <row r="1110" spans="1:5" ht="17.25" thickBot="1" x14ac:dyDescent="0.35">
      <c r="A1110" s="84" t="s">
        <v>42</v>
      </c>
      <c r="B1110" s="87"/>
      <c r="C1110" s="83"/>
      <c r="D1110" s="83"/>
      <c r="E1110" s="83"/>
    </row>
    <row r="1111" spans="1:5" ht="17.25" thickBot="1" x14ac:dyDescent="0.35">
      <c r="A1111" s="84" t="s">
        <v>43</v>
      </c>
      <c r="B1111" s="85"/>
      <c r="C1111" s="85"/>
      <c r="D1111" s="85"/>
      <c r="E1111" s="85"/>
    </row>
    <row r="1112" spans="1:5" ht="17.25" thickBot="1" x14ac:dyDescent="0.35">
      <c r="A1112" s="93" t="s">
        <v>26</v>
      </c>
      <c r="B1112" s="87">
        <f>B1102+B1107</f>
        <v>8500</v>
      </c>
      <c r="C1112" s="87">
        <f>C1102+C1107</f>
        <v>7000</v>
      </c>
      <c r="D1112" s="87">
        <f>D1102+D1107</f>
        <v>14000</v>
      </c>
      <c r="E1112" s="87">
        <f>E1102+E1107</f>
        <v>25000</v>
      </c>
    </row>
    <row r="1113" spans="1:5" ht="17.25" thickBot="1" x14ac:dyDescent="0.35">
      <c r="A1113" s="73" t="s">
        <v>58</v>
      </c>
      <c r="B1113" s="1413" t="s">
        <v>92</v>
      </c>
      <c r="C1113" s="1414"/>
      <c r="D1113" s="1415"/>
      <c r="E1113" s="1416"/>
    </row>
    <row r="1114" spans="1:5" ht="33.75" thickBot="1" x14ac:dyDescent="0.35">
      <c r="A1114" s="73" t="s">
        <v>75</v>
      </c>
      <c r="B1114" s="74" t="s">
        <v>136</v>
      </c>
      <c r="C1114" s="75" t="s">
        <v>560</v>
      </c>
      <c r="D1114" s="1415"/>
      <c r="E1114" s="1416"/>
    </row>
    <row r="1115" spans="1:5" ht="17.25" thickBot="1" x14ac:dyDescent="0.35">
      <c r="A1115" s="76"/>
      <c r="B1115" s="1413"/>
      <c r="C1115" s="1430"/>
      <c r="D1115" s="1415"/>
      <c r="E1115" s="1416"/>
    </row>
    <row r="1116" spans="1:5" ht="17.25" thickBot="1" x14ac:dyDescent="0.35">
      <c r="A1116" s="77" t="s">
        <v>9</v>
      </c>
      <c r="B1116" s="1420" t="s">
        <v>93</v>
      </c>
      <c r="C1116" s="1421"/>
      <c r="D1116" s="1421"/>
      <c r="E1116" s="1422"/>
    </row>
    <row r="1117" spans="1:5" ht="17.25" thickBot="1" x14ac:dyDescent="0.35">
      <c r="A1117" s="77" t="s">
        <v>13</v>
      </c>
      <c r="B1117" s="1420" t="s">
        <v>133</v>
      </c>
      <c r="C1117" s="1421"/>
      <c r="D1117" s="1421"/>
      <c r="E1117" s="1422"/>
    </row>
    <row r="1118" spans="1:5" x14ac:dyDescent="0.3">
      <c r="A1118" s="1425"/>
      <c r="B1118" s="4">
        <v>2019</v>
      </c>
      <c r="C1118" s="4">
        <v>2020</v>
      </c>
      <c r="D1118" s="4">
        <v>2021</v>
      </c>
      <c r="E1118" s="4">
        <v>2022</v>
      </c>
    </row>
    <row r="1119" spans="1:5" ht="17.25" thickBot="1" x14ac:dyDescent="0.35">
      <c r="A1119" s="1426"/>
      <c r="B1119" s="52" t="s">
        <v>5</v>
      </c>
      <c r="C1119" s="52" t="s">
        <v>6</v>
      </c>
      <c r="D1119" s="52" t="s">
        <v>6</v>
      </c>
      <c r="E1119" s="52" t="s">
        <v>6</v>
      </c>
    </row>
    <row r="1120" spans="1:5" ht="17.25" thickBot="1" x14ac:dyDescent="0.35">
      <c r="A1120" s="77" t="s">
        <v>8</v>
      </c>
      <c r="B1120" s="78">
        <v>500</v>
      </c>
      <c r="C1120" s="78">
        <v>500</v>
      </c>
      <c r="D1120" s="78">
        <v>1250</v>
      </c>
      <c r="E1120" s="124">
        <v>3750</v>
      </c>
    </row>
    <row r="1121" spans="1:5" ht="17.25" thickBot="1" x14ac:dyDescent="0.35">
      <c r="A1121" s="77" t="s">
        <v>14</v>
      </c>
      <c r="B1121" s="85">
        <v>2000</v>
      </c>
      <c r="C1121" s="85">
        <v>2000</v>
      </c>
      <c r="D1121" s="85">
        <v>5000</v>
      </c>
      <c r="E1121" s="85">
        <v>15000</v>
      </c>
    </row>
    <row r="1122" spans="1:5" ht="17.25" thickBot="1" x14ac:dyDescent="0.35">
      <c r="A1122" s="77" t="s">
        <v>20</v>
      </c>
      <c r="B1122" s="118">
        <f>B1121/B1120</f>
        <v>4</v>
      </c>
      <c r="C1122" s="118">
        <f>C1121/C1120</f>
        <v>4</v>
      </c>
      <c r="D1122" s="118">
        <f>D1121/D1120</f>
        <v>4</v>
      </c>
      <c r="E1122" s="118">
        <f>E1121/E1120</f>
        <v>4</v>
      </c>
    </row>
    <row r="1123" spans="1:5" ht="17.25" thickBot="1" x14ac:dyDescent="0.35">
      <c r="A1123" s="77" t="s">
        <v>15</v>
      </c>
      <c r="B1123" s="80" t="s">
        <v>19</v>
      </c>
      <c r="C1123" s="81">
        <f>C1120/B1120-1</f>
        <v>0</v>
      </c>
      <c r="D1123" s="81">
        <f t="shared" ref="D1123:E1125" si="40">D1120/C1120-1</f>
        <v>1.5</v>
      </c>
      <c r="E1123" s="81">
        <f t="shared" si="40"/>
        <v>2</v>
      </c>
    </row>
    <row r="1124" spans="1:5" ht="17.25" thickBot="1" x14ac:dyDescent="0.35">
      <c r="A1124" s="77" t="s">
        <v>16</v>
      </c>
      <c r="B1124" s="80" t="s">
        <v>19</v>
      </c>
      <c r="C1124" s="81">
        <f>C1121/B1121-1</f>
        <v>0</v>
      </c>
      <c r="D1124" s="81">
        <f t="shared" si="40"/>
        <v>1.5</v>
      </c>
      <c r="E1124" s="81">
        <f t="shared" si="40"/>
        <v>2</v>
      </c>
    </row>
    <row r="1125" spans="1:5" ht="17.25" thickBot="1" x14ac:dyDescent="0.35">
      <c r="A1125" s="77" t="s">
        <v>17</v>
      </c>
      <c r="B1125" s="80" t="s">
        <v>19</v>
      </c>
      <c r="C1125" s="81">
        <f>C1122/B1122-1</f>
        <v>0</v>
      </c>
      <c r="D1125" s="81">
        <f t="shared" si="40"/>
        <v>0</v>
      </c>
      <c r="E1125" s="81">
        <f t="shared" si="40"/>
        <v>0</v>
      </c>
    </row>
    <row r="1126" spans="1:5" ht="17.25" thickBot="1" x14ac:dyDescent="0.35">
      <c r="A1126" s="1427" t="s">
        <v>837</v>
      </c>
      <c r="B1126" s="1428"/>
      <c r="C1126" s="1428"/>
      <c r="D1126" s="1428"/>
      <c r="E1126" s="1429"/>
    </row>
    <row r="1127" spans="1:5" x14ac:dyDescent="0.3">
      <c r="A1127" s="1425"/>
      <c r="B1127" s="4">
        <v>2019</v>
      </c>
      <c r="C1127" s="4">
        <v>2020</v>
      </c>
      <c r="D1127" s="4">
        <v>2021</v>
      </c>
      <c r="E1127" s="4">
        <v>2022</v>
      </c>
    </row>
    <row r="1128" spans="1:5" ht="17.25" thickBot="1" x14ac:dyDescent="0.35">
      <c r="A1128" s="1426"/>
      <c r="B1128" s="52" t="s">
        <v>5</v>
      </c>
      <c r="C1128" s="52" t="s">
        <v>6</v>
      </c>
      <c r="D1128" s="52" t="s">
        <v>6</v>
      </c>
      <c r="E1128" s="52" t="s">
        <v>6</v>
      </c>
    </row>
    <row r="1129" spans="1:5" ht="17.25" thickBot="1" x14ac:dyDescent="0.35">
      <c r="A1129" s="82" t="s">
        <v>59</v>
      </c>
      <c r="B1129" s="83">
        <f>B1130+B1131+B1132+B1133</f>
        <v>0</v>
      </c>
      <c r="C1129" s="83">
        <f>C1130+C1131+C1132+C1133</f>
        <v>0</v>
      </c>
      <c r="D1129" s="83">
        <f>D1130+D1131+D1132+D1133</f>
        <v>0</v>
      </c>
      <c r="E1129" s="83">
        <f>E1130+E1131+E1132+E1133</f>
        <v>0</v>
      </c>
    </row>
    <row r="1130" spans="1:5" ht="17.25" thickBot="1" x14ac:dyDescent="0.35">
      <c r="A1130" s="84" t="s">
        <v>28</v>
      </c>
      <c r="B1130" s="83"/>
      <c r="C1130" s="83"/>
      <c r="D1130" s="83"/>
      <c r="E1130" s="83"/>
    </row>
    <row r="1131" spans="1:5" ht="17.25" thickBot="1" x14ac:dyDescent="0.35">
      <c r="A1131" s="84" t="s">
        <v>60</v>
      </c>
      <c r="B1131" s="83"/>
      <c r="C1131" s="83"/>
      <c r="D1131" s="83"/>
      <c r="E1131" s="83"/>
    </row>
    <row r="1132" spans="1:5" ht="17.25" thickBot="1" x14ac:dyDescent="0.35">
      <c r="A1132" s="84" t="s">
        <v>42</v>
      </c>
      <c r="B1132" s="83"/>
      <c r="C1132" s="83"/>
      <c r="D1132" s="83"/>
      <c r="E1132" s="83"/>
    </row>
    <row r="1133" spans="1:5" ht="17.25" thickBot="1" x14ac:dyDescent="0.35">
      <c r="A1133" s="84" t="s">
        <v>43</v>
      </c>
      <c r="B1133" s="83"/>
      <c r="C1133" s="83"/>
      <c r="D1133" s="83"/>
      <c r="E1133" s="83"/>
    </row>
    <row r="1134" spans="1:5" ht="17.25" thickBot="1" x14ac:dyDescent="0.35">
      <c r="A1134" s="82" t="s">
        <v>61</v>
      </c>
      <c r="B1134" s="85">
        <f>SUM(B1135:B1138)</f>
        <v>2000</v>
      </c>
      <c r="C1134" s="85">
        <f>SUM(C1135:C1138)</f>
        <v>2000</v>
      </c>
      <c r="D1134" s="85">
        <f>SUM(D1135:D1138)</f>
        <v>5000</v>
      </c>
      <c r="E1134" s="85">
        <f>SUM(E1135:E1138)</f>
        <v>15000</v>
      </c>
    </row>
    <row r="1135" spans="1:5" ht="17.25" thickBot="1" x14ac:dyDescent="0.35">
      <c r="A1135" s="84" t="s">
        <v>28</v>
      </c>
      <c r="B1135" s="85">
        <v>2000</v>
      </c>
      <c r="C1135" s="85">
        <v>2000</v>
      </c>
      <c r="D1135" s="85">
        <v>5000</v>
      </c>
      <c r="E1135" s="85">
        <v>15000</v>
      </c>
    </row>
    <row r="1136" spans="1:5" ht="17.25" thickBot="1" x14ac:dyDescent="0.35">
      <c r="A1136" s="84" t="s">
        <v>60</v>
      </c>
      <c r="B1136" s="87"/>
      <c r="C1136" s="83"/>
      <c r="D1136" s="83"/>
      <c r="E1136" s="83"/>
    </row>
    <row r="1137" spans="1:5" ht="17.25" thickBot="1" x14ac:dyDescent="0.35">
      <c r="A1137" s="84" t="s">
        <v>42</v>
      </c>
      <c r="B1137" s="87"/>
      <c r="C1137" s="83"/>
      <c r="D1137" s="83"/>
      <c r="E1137" s="83"/>
    </row>
    <row r="1138" spans="1:5" ht="17.25" thickBot="1" x14ac:dyDescent="0.35">
      <c r="A1138" s="84" t="s">
        <v>43</v>
      </c>
      <c r="B1138" s="85"/>
      <c r="C1138" s="85"/>
      <c r="D1138" s="85"/>
      <c r="E1138" s="85"/>
    </row>
    <row r="1139" spans="1:5" ht="17.25" thickBot="1" x14ac:dyDescent="0.35">
      <c r="A1139" s="93" t="s">
        <v>26</v>
      </c>
      <c r="B1139" s="87">
        <f>B1129+B1134</f>
        <v>2000</v>
      </c>
      <c r="C1139" s="87">
        <f>C1129+C1134</f>
        <v>2000</v>
      </c>
      <c r="D1139" s="87">
        <f>D1129+D1134</f>
        <v>5000</v>
      </c>
      <c r="E1139" s="87">
        <f>E1129+E1134</f>
        <v>15000</v>
      </c>
    </row>
    <row r="1140" spans="1:5" ht="17.25" thickBot="1" x14ac:dyDescent="0.35">
      <c r="A1140" s="73" t="s">
        <v>58</v>
      </c>
      <c r="B1140" s="1413" t="s">
        <v>74</v>
      </c>
      <c r="C1140" s="1414"/>
      <c r="D1140" s="1415"/>
      <c r="E1140" s="1416"/>
    </row>
    <row r="1141" spans="1:5" ht="50.25" thickBot="1" x14ac:dyDescent="0.35">
      <c r="A1141" s="73" t="s">
        <v>75</v>
      </c>
      <c r="B1141" s="74" t="s">
        <v>137</v>
      </c>
      <c r="C1141" s="75" t="s">
        <v>561</v>
      </c>
      <c r="D1141" s="1415"/>
      <c r="E1141" s="1416"/>
    </row>
    <row r="1142" spans="1:5" ht="17.25" thickBot="1" x14ac:dyDescent="0.35">
      <c r="A1142" s="76"/>
      <c r="B1142" s="1413"/>
      <c r="C1142" s="1430"/>
      <c r="D1142" s="1415"/>
      <c r="E1142" s="1416"/>
    </row>
    <row r="1143" spans="1:5" ht="17.25" thickBot="1" x14ac:dyDescent="0.35">
      <c r="A1143" s="77" t="s">
        <v>9</v>
      </c>
      <c r="B1143" s="1420" t="s">
        <v>138</v>
      </c>
      <c r="C1143" s="1421"/>
      <c r="D1143" s="1421"/>
      <c r="E1143" s="1422"/>
    </row>
    <row r="1144" spans="1:5" ht="17.25" thickBot="1" x14ac:dyDescent="0.35">
      <c r="A1144" s="77" t="s">
        <v>13</v>
      </c>
      <c r="B1144" s="1420" t="s">
        <v>79</v>
      </c>
      <c r="C1144" s="1421"/>
      <c r="D1144" s="1421"/>
      <c r="E1144" s="1422"/>
    </row>
    <row r="1145" spans="1:5" x14ac:dyDescent="0.3">
      <c r="A1145" s="1425"/>
      <c r="B1145" s="4">
        <v>2019</v>
      </c>
      <c r="C1145" s="4">
        <v>2020</v>
      </c>
      <c r="D1145" s="4">
        <v>2021</v>
      </c>
      <c r="E1145" s="4">
        <v>2022</v>
      </c>
    </row>
    <row r="1146" spans="1:5" ht="17.25" thickBot="1" x14ac:dyDescent="0.35">
      <c r="A1146" s="1426"/>
      <c r="B1146" s="52" t="s">
        <v>5</v>
      </c>
      <c r="C1146" s="52" t="s">
        <v>6</v>
      </c>
      <c r="D1146" s="52" t="s">
        <v>6</v>
      </c>
      <c r="E1146" s="52" t="s">
        <v>6</v>
      </c>
    </row>
    <row r="1147" spans="1:5" ht="17.25" thickBot="1" x14ac:dyDescent="0.35">
      <c r="A1147" s="77" t="s">
        <v>8</v>
      </c>
      <c r="B1147" s="78">
        <v>3200</v>
      </c>
      <c r="C1147" s="78">
        <v>5485</v>
      </c>
      <c r="D1147" s="78">
        <v>5485</v>
      </c>
      <c r="E1147" s="78">
        <v>9751</v>
      </c>
    </row>
    <row r="1148" spans="1:5" ht="17.25" thickBot="1" x14ac:dyDescent="0.35">
      <c r="A1148" s="77" t="s">
        <v>14</v>
      </c>
      <c r="B1148" s="85">
        <f>B1161</f>
        <v>7000</v>
      </c>
      <c r="C1148" s="85">
        <f>C1161</f>
        <v>5000</v>
      </c>
      <c r="D1148" s="85">
        <f>D1161</f>
        <v>5762</v>
      </c>
      <c r="E1148" s="85">
        <f>E1161</f>
        <v>15040.6</v>
      </c>
    </row>
    <row r="1149" spans="1:5" ht="17.25" thickBot="1" x14ac:dyDescent="0.35">
      <c r="A1149" s="77" t="s">
        <v>20</v>
      </c>
      <c r="B1149" s="78">
        <f>B1148/B1147</f>
        <v>2.1875</v>
      </c>
      <c r="C1149" s="123">
        <f>C1148/C1147</f>
        <v>0.91157702825888787</v>
      </c>
      <c r="D1149" s="123">
        <f>D1148/D1147</f>
        <v>1.0505013673655423</v>
      </c>
      <c r="E1149" s="123">
        <f>E1148/E1147</f>
        <v>1.5424674392370015</v>
      </c>
    </row>
    <row r="1150" spans="1:5" ht="17.25" thickBot="1" x14ac:dyDescent="0.35">
      <c r="A1150" s="77" t="s">
        <v>15</v>
      </c>
      <c r="B1150" s="80" t="s">
        <v>19</v>
      </c>
      <c r="C1150" s="81">
        <f>C1147/B1147-1</f>
        <v>0.71406250000000004</v>
      </c>
      <c r="D1150" s="81">
        <f t="shared" ref="D1150:E1152" si="41">D1147/C1147-1</f>
        <v>0</v>
      </c>
      <c r="E1150" s="81">
        <f t="shared" si="41"/>
        <v>0.77775752051048319</v>
      </c>
    </row>
    <row r="1151" spans="1:5" ht="17.25" thickBot="1" x14ac:dyDescent="0.35">
      <c r="A1151" s="77" t="s">
        <v>16</v>
      </c>
      <c r="B1151" s="80" t="s">
        <v>19</v>
      </c>
      <c r="C1151" s="81">
        <f>C1148/B1148-1</f>
        <v>-0.2857142857142857</v>
      </c>
      <c r="D1151" s="81">
        <f t="shared" si="41"/>
        <v>0.15240000000000009</v>
      </c>
      <c r="E1151" s="81">
        <f t="shared" si="41"/>
        <v>1.6103089205137104</v>
      </c>
    </row>
    <row r="1152" spans="1:5" ht="17.25" thickBot="1" x14ac:dyDescent="0.35">
      <c r="A1152" s="77" t="s">
        <v>17</v>
      </c>
      <c r="B1152" s="80" t="s">
        <v>19</v>
      </c>
      <c r="C1152" s="81">
        <f>C1149/B1149-1</f>
        <v>-0.58327907279593694</v>
      </c>
      <c r="D1152" s="81">
        <f t="shared" si="41"/>
        <v>0.15239999999999987</v>
      </c>
      <c r="E1152" s="81">
        <f t="shared" si="41"/>
        <v>0.46831549882244938</v>
      </c>
    </row>
    <row r="1153" spans="1:5" ht="17.25" thickBot="1" x14ac:dyDescent="0.35">
      <c r="A1153" s="1427" t="s">
        <v>837</v>
      </c>
      <c r="B1153" s="1428"/>
      <c r="C1153" s="1428"/>
      <c r="D1153" s="1428"/>
      <c r="E1153" s="1429"/>
    </row>
    <row r="1154" spans="1:5" x14ac:dyDescent="0.3">
      <c r="A1154" s="1425"/>
      <c r="B1154" s="4">
        <v>2019</v>
      </c>
      <c r="C1154" s="4">
        <v>2020</v>
      </c>
      <c r="D1154" s="4">
        <v>2021</v>
      </c>
      <c r="E1154" s="4">
        <v>2022</v>
      </c>
    </row>
    <row r="1155" spans="1:5" ht="17.25" thickBot="1" x14ac:dyDescent="0.35">
      <c r="A1155" s="1426"/>
      <c r="B1155" s="52" t="s">
        <v>5</v>
      </c>
      <c r="C1155" s="52" t="s">
        <v>6</v>
      </c>
      <c r="D1155" s="52" t="s">
        <v>6</v>
      </c>
      <c r="E1155" s="52" t="s">
        <v>6</v>
      </c>
    </row>
    <row r="1156" spans="1:5" ht="17.25" thickBot="1" x14ac:dyDescent="0.35">
      <c r="A1156" s="82" t="s">
        <v>59</v>
      </c>
      <c r="B1156" s="83">
        <f>B1157+B1158+B1159+B1160</f>
        <v>0</v>
      </c>
      <c r="C1156" s="83">
        <f>C1157+C1158+C1159+C1160</f>
        <v>0</v>
      </c>
      <c r="D1156" s="83">
        <f>D1157+D1158+D1159+D1160</f>
        <v>0</v>
      </c>
      <c r="E1156" s="83">
        <f>E1157+E1158+E1159+E1160</f>
        <v>0</v>
      </c>
    </row>
    <row r="1157" spans="1:5" ht="17.25" thickBot="1" x14ac:dyDescent="0.35">
      <c r="A1157" s="84" t="s">
        <v>28</v>
      </c>
      <c r="B1157" s="83"/>
      <c r="C1157" s="83"/>
      <c r="D1157" s="83"/>
      <c r="E1157" s="83"/>
    </row>
    <row r="1158" spans="1:5" ht="17.25" thickBot="1" x14ac:dyDescent="0.35">
      <c r="A1158" s="84" t="s">
        <v>60</v>
      </c>
      <c r="B1158" s="83"/>
      <c r="C1158" s="83"/>
      <c r="D1158" s="83"/>
      <c r="E1158" s="83"/>
    </row>
    <row r="1159" spans="1:5" ht="17.25" thickBot="1" x14ac:dyDescent="0.35">
      <c r="A1159" s="84" t="s">
        <v>42</v>
      </c>
      <c r="B1159" s="83"/>
      <c r="C1159" s="83"/>
      <c r="D1159" s="83"/>
      <c r="E1159" s="83"/>
    </row>
    <row r="1160" spans="1:5" ht="17.25" thickBot="1" x14ac:dyDescent="0.35">
      <c r="A1160" s="84" t="s">
        <v>43</v>
      </c>
      <c r="B1160" s="83"/>
      <c r="C1160" s="83"/>
      <c r="D1160" s="83"/>
      <c r="E1160" s="83"/>
    </row>
    <row r="1161" spans="1:5" ht="17.25" thickBot="1" x14ac:dyDescent="0.35">
      <c r="A1161" s="82" t="s">
        <v>61</v>
      </c>
      <c r="B1161" s="85">
        <f>SUM(B1162:B1165)</f>
        <v>7000</v>
      </c>
      <c r="C1161" s="85">
        <f>SUM(C1162:C1165)</f>
        <v>5000</v>
      </c>
      <c r="D1161" s="85">
        <f>SUM(D1162:D1165)</f>
        <v>5762</v>
      </c>
      <c r="E1161" s="85">
        <f>SUM(E1162:E1165)</f>
        <v>15040.6</v>
      </c>
    </row>
    <row r="1162" spans="1:5" ht="17.25" thickBot="1" x14ac:dyDescent="0.35">
      <c r="A1162" s="84" t="s">
        <v>28</v>
      </c>
      <c r="B1162" s="85">
        <v>7000</v>
      </c>
      <c r="C1162" s="85">
        <v>5000</v>
      </c>
      <c r="D1162" s="85">
        <v>5762</v>
      </c>
      <c r="E1162" s="85">
        <v>15040.6</v>
      </c>
    </row>
    <row r="1163" spans="1:5" ht="17.25" thickBot="1" x14ac:dyDescent="0.35">
      <c r="A1163" s="84" t="s">
        <v>60</v>
      </c>
      <c r="B1163" s="87"/>
      <c r="C1163" s="83"/>
      <c r="D1163" s="83"/>
      <c r="E1163" s="83"/>
    </row>
    <row r="1164" spans="1:5" ht="17.25" thickBot="1" x14ac:dyDescent="0.35">
      <c r="A1164" s="84" t="s">
        <v>42</v>
      </c>
      <c r="B1164" s="87"/>
      <c r="C1164" s="83"/>
      <c r="D1164" s="83"/>
      <c r="E1164" s="83"/>
    </row>
    <row r="1165" spans="1:5" ht="17.25" thickBot="1" x14ac:dyDescent="0.35">
      <c r="A1165" s="84" t="s">
        <v>43</v>
      </c>
      <c r="B1165" s="85"/>
      <c r="C1165" s="85"/>
      <c r="D1165" s="85"/>
      <c r="E1165" s="85"/>
    </row>
    <row r="1166" spans="1:5" ht="17.25" thickBot="1" x14ac:dyDescent="0.35">
      <c r="A1166" s="91" t="s">
        <v>26</v>
      </c>
      <c r="B1166" s="125">
        <f>B1156+B1161</f>
        <v>7000</v>
      </c>
      <c r="C1166" s="125">
        <f>C1156+C1161</f>
        <v>5000</v>
      </c>
      <c r="D1166" s="125">
        <f>D1156+D1161</f>
        <v>5762</v>
      </c>
      <c r="E1166" s="125">
        <f>E1156+E1161</f>
        <v>15040.6</v>
      </c>
    </row>
    <row r="1167" spans="1:5" ht="17.25" thickBot="1" x14ac:dyDescent="0.35">
      <c r="A1167" s="73" t="s">
        <v>58</v>
      </c>
      <c r="B1167" s="1413" t="s">
        <v>87</v>
      </c>
      <c r="C1167" s="1415"/>
      <c r="D1167" s="1415"/>
      <c r="E1167" s="1416"/>
    </row>
    <row r="1168" spans="1:5" ht="182.25" thickBot="1" x14ac:dyDescent="0.35">
      <c r="A1168" s="73" t="s">
        <v>75</v>
      </c>
      <c r="B1168" s="74" t="s">
        <v>139</v>
      </c>
      <c r="C1168" s="75" t="s">
        <v>562</v>
      </c>
      <c r="D1168" s="1415"/>
      <c r="E1168" s="1416"/>
    </row>
    <row r="1169" spans="1:5" ht="17.25" thickBot="1" x14ac:dyDescent="0.35">
      <c r="A1169" s="76"/>
      <c r="B1169" s="1413"/>
      <c r="C1169" s="1430"/>
      <c r="D1169" s="1415"/>
      <c r="E1169" s="1416"/>
    </row>
    <row r="1170" spans="1:5" ht="17.25" thickBot="1" x14ac:dyDescent="0.35">
      <c r="A1170" s="77" t="s">
        <v>9</v>
      </c>
      <c r="B1170" s="1431" t="s">
        <v>140</v>
      </c>
      <c r="C1170" s="1421"/>
      <c r="D1170" s="1421"/>
      <c r="E1170" s="1422"/>
    </row>
    <row r="1171" spans="1:5" ht="17.25" thickBot="1" x14ac:dyDescent="0.35">
      <c r="A1171" s="77" t="s">
        <v>13</v>
      </c>
      <c r="B1171" s="1420" t="s">
        <v>67</v>
      </c>
      <c r="C1171" s="1421"/>
      <c r="D1171" s="1421"/>
      <c r="E1171" s="1422"/>
    </row>
    <row r="1172" spans="1:5" x14ac:dyDescent="0.3">
      <c r="A1172" s="1425"/>
      <c r="B1172" s="4">
        <v>2019</v>
      </c>
      <c r="C1172" s="4">
        <v>2020</v>
      </c>
      <c r="D1172" s="4">
        <v>2021</v>
      </c>
      <c r="E1172" s="4">
        <v>2022</v>
      </c>
    </row>
    <row r="1173" spans="1:5" ht="17.25" thickBot="1" x14ac:dyDescent="0.35">
      <c r="A1173" s="1426"/>
      <c r="B1173" s="52" t="s">
        <v>5</v>
      </c>
      <c r="C1173" s="52" t="s">
        <v>6</v>
      </c>
      <c r="D1173" s="52" t="s">
        <v>6</v>
      </c>
      <c r="E1173" s="52" t="s">
        <v>6</v>
      </c>
    </row>
    <row r="1174" spans="1:5" ht="17.25" thickBot="1" x14ac:dyDescent="0.35">
      <c r="A1174" s="77" t="s">
        <v>8</v>
      </c>
      <c r="B1174" s="78">
        <v>1</v>
      </c>
      <c r="C1174" s="78">
        <v>0</v>
      </c>
      <c r="D1174" s="78">
        <v>0</v>
      </c>
      <c r="E1174" s="78">
        <v>0</v>
      </c>
    </row>
    <row r="1175" spans="1:5" ht="17.25" thickBot="1" x14ac:dyDescent="0.35">
      <c r="A1175" s="77" t="s">
        <v>14</v>
      </c>
      <c r="B1175" s="85">
        <v>24000</v>
      </c>
      <c r="C1175" s="85">
        <v>0</v>
      </c>
      <c r="D1175" s="85">
        <v>0</v>
      </c>
      <c r="E1175" s="85">
        <v>0</v>
      </c>
    </row>
    <row r="1176" spans="1:5" ht="17.25" thickBot="1" x14ac:dyDescent="0.35">
      <c r="A1176" s="77" t="s">
        <v>20</v>
      </c>
      <c r="B1176" s="78">
        <f>B1175/B1174</f>
        <v>24000</v>
      </c>
      <c r="C1176" s="78" t="e">
        <f>C1175/C1174</f>
        <v>#DIV/0!</v>
      </c>
      <c r="D1176" s="78" t="e">
        <f>D1175/D1174</f>
        <v>#DIV/0!</v>
      </c>
      <c r="E1176" s="78" t="e">
        <f>E1175/E1174</f>
        <v>#DIV/0!</v>
      </c>
    </row>
    <row r="1177" spans="1:5" ht="17.25" thickBot="1" x14ac:dyDescent="0.35">
      <c r="A1177" s="77" t="s">
        <v>15</v>
      </c>
      <c r="B1177" s="80" t="s">
        <v>19</v>
      </c>
      <c r="C1177" s="81">
        <f>C1174/B1174-1</f>
        <v>-1</v>
      </c>
      <c r="D1177" s="81" t="e">
        <f t="shared" ref="D1177:E1179" si="42">D1174/C1174-1</f>
        <v>#DIV/0!</v>
      </c>
      <c r="E1177" s="81" t="e">
        <f t="shared" si="42"/>
        <v>#DIV/0!</v>
      </c>
    </row>
    <row r="1178" spans="1:5" ht="17.25" thickBot="1" x14ac:dyDescent="0.35">
      <c r="A1178" s="77" t="s">
        <v>16</v>
      </c>
      <c r="B1178" s="80" t="s">
        <v>19</v>
      </c>
      <c r="C1178" s="81">
        <f>C1175/B1175-1</f>
        <v>-1</v>
      </c>
      <c r="D1178" s="81" t="e">
        <f t="shared" si="42"/>
        <v>#DIV/0!</v>
      </c>
      <c r="E1178" s="81" t="e">
        <f t="shared" si="42"/>
        <v>#DIV/0!</v>
      </c>
    </row>
    <row r="1179" spans="1:5" ht="17.25" thickBot="1" x14ac:dyDescent="0.35">
      <c r="A1179" s="77" t="s">
        <v>17</v>
      </c>
      <c r="B1179" s="80" t="s">
        <v>19</v>
      </c>
      <c r="C1179" s="81" t="e">
        <f>C1176/B1176-1</f>
        <v>#DIV/0!</v>
      </c>
      <c r="D1179" s="81" t="e">
        <f t="shared" si="42"/>
        <v>#DIV/0!</v>
      </c>
      <c r="E1179" s="81" t="e">
        <f t="shared" si="42"/>
        <v>#DIV/0!</v>
      </c>
    </row>
    <row r="1180" spans="1:5" ht="17.25" thickBot="1" x14ac:dyDescent="0.35">
      <c r="A1180" s="1427" t="s">
        <v>837</v>
      </c>
      <c r="B1180" s="1428"/>
      <c r="C1180" s="1428"/>
      <c r="D1180" s="1428"/>
      <c r="E1180" s="1429"/>
    </row>
    <row r="1181" spans="1:5" x14ac:dyDescent="0.3">
      <c r="A1181" s="1425"/>
      <c r="B1181" s="4">
        <v>2019</v>
      </c>
      <c r="C1181" s="4">
        <v>2020</v>
      </c>
      <c r="D1181" s="4">
        <v>2021</v>
      </c>
      <c r="E1181" s="4">
        <v>2022</v>
      </c>
    </row>
    <row r="1182" spans="1:5" ht="17.25" thickBot="1" x14ac:dyDescent="0.35">
      <c r="A1182" s="1426"/>
      <c r="B1182" s="52" t="s">
        <v>5</v>
      </c>
      <c r="C1182" s="52" t="s">
        <v>6</v>
      </c>
      <c r="D1182" s="52" t="s">
        <v>6</v>
      </c>
      <c r="E1182" s="52" t="s">
        <v>6</v>
      </c>
    </row>
    <row r="1183" spans="1:5" ht="17.25" thickBot="1" x14ac:dyDescent="0.35">
      <c r="A1183" s="82" t="s">
        <v>59</v>
      </c>
      <c r="B1183" s="83">
        <f>B1184+B1185+B1186+B1187</f>
        <v>0</v>
      </c>
      <c r="C1183" s="83">
        <f>C1184+C1185+C1186+C1187</f>
        <v>0</v>
      </c>
      <c r="D1183" s="83">
        <f>D1184+D1185+D1186+D1187</f>
        <v>0</v>
      </c>
      <c r="E1183" s="83">
        <f>E1184+E1185+E1186+E1187</f>
        <v>0</v>
      </c>
    </row>
    <row r="1184" spans="1:5" ht="17.25" thickBot="1" x14ac:dyDescent="0.35">
      <c r="A1184" s="84" t="s">
        <v>28</v>
      </c>
      <c r="B1184" s="83"/>
      <c r="C1184" s="83"/>
      <c r="D1184" s="83"/>
      <c r="E1184" s="83"/>
    </row>
    <row r="1185" spans="1:5" ht="17.25" thickBot="1" x14ac:dyDescent="0.35">
      <c r="A1185" s="84" t="s">
        <v>60</v>
      </c>
      <c r="B1185" s="83"/>
      <c r="C1185" s="83"/>
      <c r="D1185" s="83"/>
      <c r="E1185" s="83"/>
    </row>
    <row r="1186" spans="1:5" ht="17.25" thickBot="1" x14ac:dyDescent="0.35">
      <c r="A1186" s="84" t="s">
        <v>42</v>
      </c>
      <c r="B1186" s="83"/>
      <c r="C1186" s="83"/>
      <c r="D1186" s="83"/>
      <c r="E1186" s="83"/>
    </row>
    <row r="1187" spans="1:5" ht="17.25" thickBot="1" x14ac:dyDescent="0.35">
      <c r="A1187" s="84" t="s">
        <v>43</v>
      </c>
      <c r="B1187" s="83"/>
      <c r="C1187" s="83"/>
      <c r="D1187" s="83"/>
      <c r="E1187" s="83"/>
    </row>
    <row r="1188" spans="1:5" ht="17.25" thickBot="1" x14ac:dyDescent="0.35">
      <c r="A1188" s="82" t="s">
        <v>61</v>
      </c>
      <c r="B1188" s="85">
        <f>SUM(B1189:B1192)</f>
        <v>24000</v>
      </c>
      <c r="C1188" s="85">
        <f>SUM(C1189:C1192)</f>
        <v>0</v>
      </c>
      <c r="D1188" s="85">
        <f>SUM(D1189:D1192)</f>
        <v>0</v>
      </c>
      <c r="E1188" s="85">
        <f>SUM(E1189:E1192)</f>
        <v>0</v>
      </c>
    </row>
    <row r="1189" spans="1:5" ht="17.25" thickBot="1" x14ac:dyDescent="0.35">
      <c r="A1189" s="84" t="s">
        <v>28</v>
      </c>
      <c r="B1189" s="85">
        <v>24000</v>
      </c>
      <c r="C1189" s="85">
        <v>0</v>
      </c>
      <c r="D1189" s="85">
        <v>0</v>
      </c>
      <c r="E1189" s="85">
        <v>0</v>
      </c>
    </row>
    <row r="1190" spans="1:5" ht="17.25" thickBot="1" x14ac:dyDescent="0.35">
      <c r="A1190" s="84" t="s">
        <v>60</v>
      </c>
      <c r="B1190" s="87"/>
      <c r="C1190" s="83"/>
      <c r="D1190" s="83"/>
      <c r="E1190" s="83"/>
    </row>
    <row r="1191" spans="1:5" ht="17.25" thickBot="1" x14ac:dyDescent="0.35">
      <c r="A1191" s="84" t="s">
        <v>42</v>
      </c>
      <c r="B1191" s="87"/>
      <c r="C1191" s="83"/>
      <c r="D1191" s="83"/>
      <c r="E1191" s="83"/>
    </row>
    <row r="1192" spans="1:5" ht="17.25" thickBot="1" x14ac:dyDescent="0.35">
      <c r="A1192" s="84" t="s">
        <v>43</v>
      </c>
      <c r="B1192" s="85"/>
      <c r="C1192" s="85"/>
      <c r="D1192" s="85"/>
      <c r="E1192" s="85"/>
    </row>
    <row r="1193" spans="1:5" ht="17.25" thickBot="1" x14ac:dyDescent="0.35">
      <c r="A1193" s="91" t="s">
        <v>26</v>
      </c>
      <c r="B1193" s="125">
        <f>B1183+B1188</f>
        <v>24000</v>
      </c>
      <c r="C1193" s="125">
        <f>C1183+C1188</f>
        <v>0</v>
      </c>
      <c r="D1193" s="125">
        <f>D1183+D1188</f>
        <v>0</v>
      </c>
      <c r="E1193" s="125">
        <f>E1183+E1188</f>
        <v>0</v>
      </c>
    </row>
    <row r="1194" spans="1:5" ht="17.25" thickBot="1" x14ac:dyDescent="0.35">
      <c r="A1194" s="73" t="s">
        <v>58</v>
      </c>
      <c r="B1194" s="1413" t="s">
        <v>92</v>
      </c>
      <c r="C1194" s="1414"/>
      <c r="D1194" s="1415"/>
      <c r="E1194" s="1416"/>
    </row>
    <row r="1195" spans="1:5" ht="50.25" thickBot="1" x14ac:dyDescent="0.35">
      <c r="A1195" s="73" t="s">
        <v>75</v>
      </c>
      <c r="B1195" s="126" t="s">
        <v>141</v>
      </c>
      <c r="C1195" s="75" t="s">
        <v>563</v>
      </c>
      <c r="D1195" s="1415" t="s">
        <v>103</v>
      </c>
      <c r="E1195" s="1416"/>
    </row>
    <row r="1196" spans="1:5" ht="17.25" thickBot="1" x14ac:dyDescent="0.35">
      <c r="A1196" s="76"/>
      <c r="B1196" s="1413"/>
      <c r="C1196" s="1430"/>
      <c r="D1196" s="1415"/>
      <c r="E1196" s="1416"/>
    </row>
    <row r="1197" spans="1:5" ht="17.25" thickBot="1" x14ac:dyDescent="0.35">
      <c r="A1197" s="77" t="s">
        <v>9</v>
      </c>
      <c r="B1197" s="1420" t="s">
        <v>93</v>
      </c>
      <c r="C1197" s="1421"/>
      <c r="D1197" s="1421"/>
      <c r="E1197" s="1422"/>
    </row>
    <row r="1198" spans="1:5" ht="17.25" thickBot="1" x14ac:dyDescent="0.35">
      <c r="A1198" s="77" t="s">
        <v>13</v>
      </c>
      <c r="B1198" s="1420" t="s">
        <v>127</v>
      </c>
      <c r="C1198" s="1421"/>
      <c r="D1198" s="1421"/>
      <c r="E1198" s="1422"/>
    </row>
    <row r="1199" spans="1:5" x14ac:dyDescent="0.3">
      <c r="A1199" s="1425"/>
      <c r="B1199" s="4">
        <v>2019</v>
      </c>
      <c r="C1199" s="4">
        <v>2020</v>
      </c>
      <c r="D1199" s="4">
        <v>2021</v>
      </c>
      <c r="E1199" s="4">
        <v>2022</v>
      </c>
    </row>
    <row r="1200" spans="1:5" ht="17.25" thickBot="1" x14ac:dyDescent="0.35">
      <c r="A1200" s="1426"/>
      <c r="B1200" s="52" t="s">
        <v>5</v>
      </c>
      <c r="C1200" s="52" t="s">
        <v>6</v>
      </c>
      <c r="D1200" s="52" t="s">
        <v>6</v>
      </c>
      <c r="E1200" s="52" t="s">
        <v>6</v>
      </c>
    </row>
    <row r="1201" spans="1:5" ht="17.25" thickBot="1" x14ac:dyDescent="0.35">
      <c r="A1201" s="77" t="s">
        <v>8</v>
      </c>
      <c r="B1201" s="78"/>
      <c r="C1201" s="123">
        <v>1.5</v>
      </c>
      <c r="D1201" s="123">
        <v>0</v>
      </c>
      <c r="E1201" s="78"/>
    </row>
    <row r="1202" spans="1:5" ht="17.25" thickBot="1" x14ac:dyDescent="0.35">
      <c r="A1202" s="77" t="s">
        <v>14</v>
      </c>
      <c r="B1202" s="85">
        <v>0</v>
      </c>
      <c r="C1202" s="127">
        <v>6000</v>
      </c>
      <c r="D1202" s="127">
        <v>0</v>
      </c>
      <c r="E1202" s="127">
        <v>0</v>
      </c>
    </row>
    <row r="1203" spans="1:5" ht="17.25" thickBot="1" x14ac:dyDescent="0.35">
      <c r="A1203" s="77" t="s">
        <v>20</v>
      </c>
      <c r="B1203" s="78" t="e">
        <f>B1202/B1201</f>
        <v>#DIV/0!</v>
      </c>
      <c r="C1203" s="78">
        <f>C1202/C1201</f>
        <v>4000</v>
      </c>
      <c r="D1203" s="78" t="e">
        <f>D1202/D1201</f>
        <v>#DIV/0!</v>
      </c>
      <c r="E1203" s="78" t="e">
        <f>E1202/E1201</f>
        <v>#DIV/0!</v>
      </c>
    </row>
    <row r="1204" spans="1:5" ht="17.25" thickBot="1" x14ac:dyDescent="0.35">
      <c r="A1204" s="77" t="s">
        <v>15</v>
      </c>
      <c r="B1204" s="80" t="s">
        <v>19</v>
      </c>
      <c r="C1204" s="81" t="e">
        <f>C1201/B1201-1</f>
        <v>#DIV/0!</v>
      </c>
      <c r="D1204" s="81">
        <f t="shared" ref="D1204:E1206" si="43">D1201/C1201-1</f>
        <v>-1</v>
      </c>
      <c r="E1204" s="81" t="e">
        <f t="shared" si="43"/>
        <v>#DIV/0!</v>
      </c>
    </row>
    <row r="1205" spans="1:5" ht="17.25" thickBot="1" x14ac:dyDescent="0.35">
      <c r="A1205" s="77" t="s">
        <v>16</v>
      </c>
      <c r="B1205" s="80" t="s">
        <v>19</v>
      </c>
      <c r="C1205" s="81" t="e">
        <f>C1202/B1202-1</f>
        <v>#DIV/0!</v>
      </c>
      <c r="D1205" s="81">
        <f t="shared" si="43"/>
        <v>-1</v>
      </c>
      <c r="E1205" s="81" t="e">
        <f t="shared" si="43"/>
        <v>#DIV/0!</v>
      </c>
    </row>
    <row r="1206" spans="1:5" ht="17.25" thickBot="1" x14ac:dyDescent="0.35">
      <c r="A1206" s="77" t="s">
        <v>17</v>
      </c>
      <c r="B1206" s="80" t="s">
        <v>19</v>
      </c>
      <c r="C1206" s="81" t="e">
        <f>C1203/B1203-1</f>
        <v>#DIV/0!</v>
      </c>
      <c r="D1206" s="81" t="e">
        <f t="shared" si="43"/>
        <v>#DIV/0!</v>
      </c>
      <c r="E1206" s="81" t="e">
        <f t="shared" si="43"/>
        <v>#DIV/0!</v>
      </c>
    </row>
    <row r="1207" spans="1:5" ht="17.25" thickBot="1" x14ac:dyDescent="0.35">
      <c r="A1207" s="1427" t="s">
        <v>837</v>
      </c>
      <c r="B1207" s="1428"/>
      <c r="C1207" s="1428"/>
      <c r="D1207" s="1428"/>
      <c r="E1207" s="1429"/>
    </row>
    <row r="1208" spans="1:5" x14ac:dyDescent="0.3">
      <c r="A1208" s="1425"/>
      <c r="B1208" s="4">
        <v>2018</v>
      </c>
      <c r="C1208" s="4">
        <v>2019</v>
      </c>
      <c r="D1208" s="4">
        <v>2020</v>
      </c>
      <c r="E1208" s="4">
        <v>2021</v>
      </c>
    </row>
    <row r="1209" spans="1:5" ht="17.25" thickBot="1" x14ac:dyDescent="0.35">
      <c r="A1209" s="1426"/>
      <c r="B1209" s="52" t="s">
        <v>5</v>
      </c>
      <c r="C1209" s="52" t="s">
        <v>6</v>
      </c>
      <c r="D1209" s="52" t="s">
        <v>6</v>
      </c>
      <c r="E1209" s="52" t="s">
        <v>6</v>
      </c>
    </row>
    <row r="1210" spans="1:5" ht="17.25" thickBot="1" x14ac:dyDescent="0.35">
      <c r="A1210" s="82" t="s">
        <v>59</v>
      </c>
      <c r="B1210" s="83">
        <f>B1211+B1212+B1213+B1214</f>
        <v>0</v>
      </c>
      <c r="C1210" s="83">
        <f>C1211+C1212+C1213+C1214</f>
        <v>0</v>
      </c>
      <c r="D1210" s="83">
        <f>D1211+D1212+D1213+D1214</f>
        <v>0</v>
      </c>
      <c r="E1210" s="83">
        <f>E1211+E1212+E1213+E1214</f>
        <v>0</v>
      </c>
    </row>
    <row r="1211" spans="1:5" ht="17.25" thickBot="1" x14ac:dyDescent="0.35">
      <c r="A1211" s="84" t="s">
        <v>28</v>
      </c>
      <c r="B1211" s="83"/>
      <c r="C1211" s="83"/>
      <c r="D1211" s="83"/>
      <c r="E1211" s="83"/>
    </row>
    <row r="1212" spans="1:5" ht="17.25" thickBot="1" x14ac:dyDescent="0.35">
      <c r="A1212" s="84" t="s">
        <v>60</v>
      </c>
      <c r="B1212" s="83"/>
      <c r="C1212" s="83"/>
      <c r="D1212" s="83"/>
      <c r="E1212" s="83"/>
    </row>
    <row r="1213" spans="1:5" ht="17.25" thickBot="1" x14ac:dyDescent="0.35">
      <c r="A1213" s="84" t="s">
        <v>42</v>
      </c>
      <c r="B1213" s="83"/>
      <c r="C1213" s="83"/>
      <c r="D1213" s="83"/>
      <c r="E1213" s="83"/>
    </row>
    <row r="1214" spans="1:5" ht="17.25" thickBot="1" x14ac:dyDescent="0.35">
      <c r="A1214" s="84" t="s">
        <v>43</v>
      </c>
      <c r="B1214" s="83"/>
      <c r="C1214" s="83"/>
      <c r="D1214" s="83"/>
      <c r="E1214" s="83"/>
    </row>
    <row r="1215" spans="1:5" ht="17.25" thickBot="1" x14ac:dyDescent="0.35">
      <c r="A1215" s="82" t="s">
        <v>61</v>
      </c>
      <c r="B1215" s="128">
        <f>SUM(B1216:B1219)</f>
        <v>0</v>
      </c>
      <c r="C1215" s="128">
        <f>SUM(C1216:C1219)</f>
        <v>6000</v>
      </c>
      <c r="D1215" s="128">
        <f>SUM(D1216:D1219)</f>
        <v>0</v>
      </c>
      <c r="E1215" s="128">
        <f>SUM(E1216:E1219)</f>
        <v>0</v>
      </c>
    </row>
    <row r="1216" spans="1:5" ht="17.25" thickBot="1" x14ac:dyDescent="0.35">
      <c r="A1216" s="84" t="s">
        <v>28</v>
      </c>
      <c r="B1216" s="128">
        <v>0</v>
      </c>
      <c r="C1216" s="128">
        <v>6000</v>
      </c>
      <c r="D1216" s="128">
        <v>0</v>
      </c>
      <c r="E1216" s="128">
        <v>0</v>
      </c>
    </row>
    <row r="1217" spans="1:5" ht="17.25" thickBot="1" x14ac:dyDescent="0.35">
      <c r="A1217" s="84" t="s">
        <v>60</v>
      </c>
      <c r="B1217" s="87"/>
      <c r="C1217" s="83"/>
      <c r="D1217" s="83"/>
      <c r="E1217" s="83"/>
    </row>
    <row r="1218" spans="1:5" ht="17.25" thickBot="1" x14ac:dyDescent="0.35">
      <c r="A1218" s="84" t="s">
        <v>42</v>
      </c>
      <c r="B1218" s="87"/>
      <c r="C1218" s="83"/>
      <c r="D1218" s="83"/>
      <c r="E1218" s="83"/>
    </row>
    <row r="1219" spans="1:5" ht="17.25" thickBot="1" x14ac:dyDescent="0.35">
      <c r="A1219" s="84" t="s">
        <v>43</v>
      </c>
      <c r="B1219" s="87"/>
      <c r="C1219" s="83"/>
      <c r="D1219" s="83"/>
      <c r="E1219" s="83"/>
    </row>
    <row r="1220" spans="1:5" ht="17.25" thickBot="1" x14ac:dyDescent="0.35">
      <c r="A1220" s="93" t="s">
        <v>26</v>
      </c>
      <c r="B1220" s="87">
        <f>B1210+B1215</f>
        <v>0</v>
      </c>
      <c r="C1220" s="83">
        <f>C1210+C1215</f>
        <v>6000</v>
      </c>
      <c r="D1220" s="83">
        <f>D1210+D1215</f>
        <v>0</v>
      </c>
      <c r="E1220" s="83">
        <f>E1210+E1215</f>
        <v>0</v>
      </c>
    </row>
    <row r="1221" spans="1:5" ht="17.25" thickBot="1" x14ac:dyDescent="0.35">
      <c r="A1221" s="100" t="s">
        <v>58</v>
      </c>
      <c r="B1221" s="1413" t="s">
        <v>564</v>
      </c>
      <c r="C1221" s="1414"/>
      <c r="D1221" s="1415"/>
      <c r="E1221" s="1416"/>
    </row>
    <row r="1222" spans="1:5" ht="50.25" thickBot="1" x14ac:dyDescent="0.35">
      <c r="A1222" s="129" t="s">
        <v>75</v>
      </c>
      <c r="B1222" s="130" t="s">
        <v>565</v>
      </c>
      <c r="C1222" s="102" t="s">
        <v>566</v>
      </c>
      <c r="D1222" s="1417"/>
      <c r="E1222" s="1418"/>
    </row>
    <row r="1223" spans="1:5" ht="17.25" thickBot="1" x14ac:dyDescent="0.35">
      <c r="A1223" s="131"/>
      <c r="B1223" s="1419"/>
      <c r="C1223" s="1419"/>
      <c r="D1223" s="1419"/>
      <c r="E1223" s="1419"/>
    </row>
    <row r="1224" spans="1:5" ht="17.25" thickBot="1" x14ac:dyDescent="0.35">
      <c r="A1224" s="132" t="s">
        <v>9</v>
      </c>
      <c r="B1224" s="1424" t="s">
        <v>567</v>
      </c>
      <c r="C1224" s="1424"/>
      <c r="D1224" s="1424"/>
      <c r="E1224" s="1424"/>
    </row>
    <row r="1225" spans="1:5" ht="17.25" thickBot="1" x14ac:dyDescent="0.35">
      <c r="A1225" s="132" t="s">
        <v>13</v>
      </c>
      <c r="B1225" s="1423" t="s">
        <v>67</v>
      </c>
      <c r="C1225" s="1423"/>
      <c r="D1225" s="1423"/>
      <c r="E1225" s="1423"/>
    </row>
    <row r="1226" spans="1:5" ht="17.25" thickBot="1" x14ac:dyDescent="0.35">
      <c r="A1226" s="1412"/>
      <c r="B1226" s="4">
        <v>2019</v>
      </c>
      <c r="C1226" s="4">
        <v>2020</v>
      </c>
      <c r="D1226" s="4">
        <v>2021</v>
      </c>
      <c r="E1226" s="4">
        <v>2022</v>
      </c>
    </row>
    <row r="1227" spans="1:5" ht="17.25" thickBot="1" x14ac:dyDescent="0.35">
      <c r="A1227" s="1412"/>
      <c r="B1227" s="133" t="s">
        <v>5</v>
      </c>
      <c r="C1227" s="133" t="s">
        <v>6</v>
      </c>
      <c r="D1227" s="133" t="s">
        <v>6</v>
      </c>
      <c r="E1227" s="133" t="s">
        <v>6</v>
      </c>
    </row>
    <row r="1228" spans="1:5" ht="17.25" thickBot="1" x14ac:dyDescent="0.35">
      <c r="A1228" s="132" t="s">
        <v>8</v>
      </c>
      <c r="B1228" s="134">
        <v>0</v>
      </c>
      <c r="C1228" s="134">
        <v>20</v>
      </c>
      <c r="D1228" s="134">
        <v>20</v>
      </c>
      <c r="E1228" s="134">
        <v>40</v>
      </c>
    </row>
    <row r="1229" spans="1:5" ht="17.25" thickBot="1" x14ac:dyDescent="0.35">
      <c r="A1229" s="132" t="s">
        <v>14</v>
      </c>
      <c r="B1229" s="134">
        <f>B1242</f>
        <v>0</v>
      </c>
      <c r="C1229" s="134">
        <f>C1242</f>
        <v>650</v>
      </c>
      <c r="D1229" s="134">
        <f>D1242</f>
        <v>500</v>
      </c>
      <c r="E1229" s="134">
        <f>E1242</f>
        <v>1000</v>
      </c>
    </row>
    <row r="1230" spans="1:5" ht="17.25" thickBot="1" x14ac:dyDescent="0.35">
      <c r="A1230" s="132" t="s">
        <v>20</v>
      </c>
      <c r="B1230" s="134" t="e">
        <f>B1229/B1228</f>
        <v>#DIV/0!</v>
      </c>
      <c r="C1230" s="134">
        <f>C1229/C1228</f>
        <v>32.5</v>
      </c>
      <c r="D1230" s="134">
        <f>D1229/D1228</f>
        <v>25</v>
      </c>
      <c r="E1230" s="134">
        <f>E1229/E1228</f>
        <v>25</v>
      </c>
    </row>
    <row r="1231" spans="1:5" ht="17.25" thickBot="1" x14ac:dyDescent="0.35">
      <c r="A1231" s="132" t="s">
        <v>15</v>
      </c>
      <c r="B1231" s="135" t="s">
        <v>19</v>
      </c>
      <c r="C1231" s="136" t="e">
        <f>C1228/B1228-1</f>
        <v>#DIV/0!</v>
      </c>
      <c r="D1231" s="136">
        <f t="shared" ref="D1231:E1233" si="44">D1228/C1228-1</f>
        <v>0</v>
      </c>
      <c r="E1231" s="136">
        <f t="shared" si="44"/>
        <v>1</v>
      </c>
    </row>
    <row r="1232" spans="1:5" ht="17.25" thickBot="1" x14ac:dyDescent="0.35">
      <c r="A1232" s="132" t="s">
        <v>16</v>
      </c>
      <c r="B1232" s="135" t="s">
        <v>19</v>
      </c>
      <c r="C1232" s="136" t="e">
        <f>C1229/B1229-1</f>
        <v>#DIV/0!</v>
      </c>
      <c r="D1232" s="136">
        <f t="shared" si="44"/>
        <v>-0.23076923076923073</v>
      </c>
      <c r="E1232" s="136">
        <f t="shared" si="44"/>
        <v>1</v>
      </c>
    </row>
    <row r="1233" spans="1:5" ht="17.25" thickBot="1" x14ac:dyDescent="0.35">
      <c r="A1233" s="132" t="s">
        <v>17</v>
      </c>
      <c r="B1233" s="135" t="s">
        <v>19</v>
      </c>
      <c r="C1233" s="136" t="e">
        <f>C1230/B1230-1</f>
        <v>#DIV/0!</v>
      </c>
      <c r="D1233" s="136">
        <f t="shared" si="44"/>
        <v>-0.23076923076923073</v>
      </c>
      <c r="E1233" s="136">
        <f t="shared" si="44"/>
        <v>0</v>
      </c>
    </row>
    <row r="1234" spans="1:5" ht="17.25" thickBot="1" x14ac:dyDescent="0.35">
      <c r="A1234" s="1411" t="s">
        <v>837</v>
      </c>
      <c r="B1234" s="1411"/>
      <c r="C1234" s="1411"/>
      <c r="D1234" s="1411"/>
      <c r="E1234" s="1411"/>
    </row>
    <row r="1235" spans="1:5" ht="17.25" thickBot="1" x14ac:dyDescent="0.35">
      <c r="A1235" s="1412"/>
      <c r="B1235" s="4">
        <v>2019</v>
      </c>
      <c r="C1235" s="4">
        <v>2020</v>
      </c>
      <c r="D1235" s="4">
        <v>2021</v>
      </c>
      <c r="E1235" s="4">
        <v>2022</v>
      </c>
    </row>
    <row r="1236" spans="1:5" ht="17.25" thickBot="1" x14ac:dyDescent="0.35">
      <c r="A1236" s="1412"/>
      <c r="B1236" s="133" t="s">
        <v>5</v>
      </c>
      <c r="C1236" s="133" t="s">
        <v>6</v>
      </c>
      <c r="D1236" s="133" t="s">
        <v>6</v>
      </c>
      <c r="E1236" s="133" t="s">
        <v>6</v>
      </c>
    </row>
    <row r="1237" spans="1:5" ht="17.25" thickBot="1" x14ac:dyDescent="0.35">
      <c r="A1237" s="137" t="s">
        <v>59</v>
      </c>
      <c r="B1237" s="138">
        <f>B1238+B1239+B1240+B1241</f>
        <v>0</v>
      </c>
      <c r="C1237" s="138">
        <f>C1238+C1239+C1240+C1241</f>
        <v>0</v>
      </c>
      <c r="D1237" s="138">
        <f>D1238+D1239+D1240+D1241</f>
        <v>0</v>
      </c>
      <c r="E1237" s="138">
        <f>E1238+E1239+E1240+E1241</f>
        <v>0</v>
      </c>
    </row>
    <row r="1238" spans="1:5" ht="17.25" thickBot="1" x14ac:dyDescent="0.35">
      <c r="A1238" s="139" t="s">
        <v>28</v>
      </c>
      <c r="B1238" s="138"/>
      <c r="C1238" s="138"/>
      <c r="D1238" s="138"/>
      <c r="E1238" s="138"/>
    </row>
    <row r="1239" spans="1:5" ht="17.25" thickBot="1" x14ac:dyDescent="0.35">
      <c r="A1239" s="139" t="s">
        <v>60</v>
      </c>
      <c r="B1239" s="138"/>
      <c r="C1239" s="138"/>
      <c r="D1239" s="138"/>
      <c r="E1239" s="138"/>
    </row>
    <row r="1240" spans="1:5" ht="17.25" thickBot="1" x14ac:dyDescent="0.35">
      <c r="A1240" s="139" t="s">
        <v>42</v>
      </c>
      <c r="B1240" s="138"/>
      <c r="C1240" s="138"/>
      <c r="D1240" s="138"/>
      <c r="E1240" s="138"/>
    </row>
    <row r="1241" spans="1:5" ht="17.25" thickBot="1" x14ac:dyDescent="0.35">
      <c r="A1241" s="139" t="s">
        <v>43</v>
      </c>
      <c r="B1241" s="138"/>
      <c r="C1241" s="138"/>
      <c r="D1241" s="138"/>
      <c r="E1241" s="138"/>
    </row>
    <row r="1242" spans="1:5" ht="17.25" thickBot="1" x14ac:dyDescent="0.35">
      <c r="A1242" s="137" t="s">
        <v>61</v>
      </c>
      <c r="B1242" s="140">
        <f>B1243+B1244+B1245+B1246</f>
        <v>0</v>
      </c>
      <c r="C1242" s="140">
        <f>C1243+C1244+C1245+C1246</f>
        <v>650</v>
      </c>
      <c r="D1242" s="140">
        <f>D1243+D1244+D1245+D1246</f>
        <v>500</v>
      </c>
      <c r="E1242" s="140">
        <f>E1243+E1244+E1245+E1246</f>
        <v>1000</v>
      </c>
    </row>
    <row r="1243" spans="1:5" ht="17.25" thickBot="1" x14ac:dyDescent="0.35">
      <c r="A1243" s="139" t="s">
        <v>28</v>
      </c>
      <c r="B1243" s="134">
        <v>0</v>
      </c>
      <c r="C1243" s="134">
        <v>650</v>
      </c>
      <c r="D1243" s="134">
        <v>500</v>
      </c>
      <c r="E1243" s="134">
        <v>1000</v>
      </c>
    </row>
    <row r="1244" spans="1:5" ht="17.25" thickBot="1" x14ac:dyDescent="0.35">
      <c r="A1244" s="139" t="s">
        <v>60</v>
      </c>
      <c r="B1244" s="134"/>
      <c r="C1244" s="134"/>
      <c r="D1244" s="134"/>
      <c r="E1244" s="134"/>
    </row>
    <row r="1245" spans="1:5" ht="17.25" thickBot="1" x14ac:dyDescent="0.35">
      <c r="A1245" s="139" t="s">
        <v>42</v>
      </c>
      <c r="B1245" s="140"/>
      <c r="C1245" s="138"/>
      <c r="D1245" s="138"/>
      <c r="E1245" s="138"/>
    </row>
    <row r="1246" spans="1:5" ht="17.25" thickBot="1" x14ac:dyDescent="0.35">
      <c r="A1246" s="139" t="s">
        <v>43</v>
      </c>
      <c r="B1246" s="140"/>
      <c r="C1246" s="138"/>
      <c r="D1246" s="138"/>
      <c r="E1246" s="138"/>
    </row>
    <row r="1247" spans="1:5" ht="17.25" thickBot="1" x14ac:dyDescent="0.35">
      <c r="A1247" s="141" t="s">
        <v>26</v>
      </c>
      <c r="B1247" s="140">
        <f>B1237+B1242</f>
        <v>0</v>
      </c>
      <c r="C1247" s="140">
        <f>C1237+C1242</f>
        <v>650</v>
      </c>
      <c r="D1247" s="140">
        <f>D1237+D1242</f>
        <v>500</v>
      </c>
      <c r="E1247" s="140">
        <f>E1237+E1242</f>
        <v>1000</v>
      </c>
    </row>
    <row r="1248" spans="1:5" ht="17.25" thickBot="1" x14ac:dyDescent="0.35">
      <c r="A1248" s="100" t="s">
        <v>58</v>
      </c>
      <c r="B1248" s="1413" t="s">
        <v>568</v>
      </c>
      <c r="C1248" s="1414"/>
      <c r="D1248" s="1415"/>
      <c r="E1248" s="1416"/>
    </row>
    <row r="1249" spans="1:5" ht="66.75" thickBot="1" x14ac:dyDescent="0.35">
      <c r="A1249" s="129" t="s">
        <v>75</v>
      </c>
      <c r="B1249" s="130" t="s">
        <v>569</v>
      </c>
      <c r="C1249" s="102" t="s">
        <v>566</v>
      </c>
      <c r="D1249" s="1417"/>
      <c r="E1249" s="1418"/>
    </row>
    <row r="1250" spans="1:5" ht="17.25" thickBot="1" x14ac:dyDescent="0.35">
      <c r="A1250" s="131"/>
      <c r="B1250" s="1419"/>
      <c r="C1250" s="1419"/>
      <c r="D1250" s="1419"/>
      <c r="E1250" s="1419"/>
    </row>
    <row r="1251" spans="1:5" ht="17.25" thickBot="1" x14ac:dyDescent="0.35">
      <c r="A1251" s="132" t="s">
        <v>9</v>
      </c>
      <c r="B1251" s="1424" t="s">
        <v>567</v>
      </c>
      <c r="C1251" s="1424"/>
      <c r="D1251" s="1424"/>
      <c r="E1251" s="1424"/>
    </row>
    <row r="1252" spans="1:5" ht="17.25" thickBot="1" x14ac:dyDescent="0.35">
      <c r="A1252" s="132" t="s">
        <v>13</v>
      </c>
      <c r="B1252" s="1423" t="s">
        <v>67</v>
      </c>
      <c r="C1252" s="1423"/>
      <c r="D1252" s="1423"/>
      <c r="E1252" s="1423"/>
    </row>
    <row r="1253" spans="1:5" ht="17.25" thickBot="1" x14ac:dyDescent="0.35">
      <c r="A1253" s="1412"/>
      <c r="B1253" s="4">
        <v>2019</v>
      </c>
      <c r="C1253" s="4">
        <v>2020</v>
      </c>
      <c r="D1253" s="4">
        <v>2021</v>
      </c>
      <c r="E1253" s="4">
        <v>2022</v>
      </c>
    </row>
    <row r="1254" spans="1:5" ht="17.25" thickBot="1" x14ac:dyDescent="0.35">
      <c r="A1254" s="1412"/>
      <c r="B1254" s="133" t="s">
        <v>5</v>
      </c>
      <c r="C1254" s="133" t="s">
        <v>6</v>
      </c>
      <c r="D1254" s="133" t="s">
        <v>6</v>
      </c>
      <c r="E1254" s="133" t="s">
        <v>6</v>
      </c>
    </row>
    <row r="1255" spans="1:5" ht="17.25" thickBot="1" x14ac:dyDescent="0.35">
      <c r="A1255" s="132" t="s">
        <v>8</v>
      </c>
      <c r="B1255" s="134">
        <v>0</v>
      </c>
      <c r="C1255" s="134">
        <v>20</v>
      </c>
      <c r="D1255" s="134">
        <v>20</v>
      </c>
      <c r="E1255" s="134">
        <v>40</v>
      </c>
    </row>
    <row r="1256" spans="1:5" ht="17.25" thickBot="1" x14ac:dyDescent="0.35">
      <c r="A1256" s="132" t="s">
        <v>14</v>
      </c>
      <c r="B1256" s="134">
        <f>B1269</f>
        <v>0</v>
      </c>
      <c r="C1256" s="134">
        <f>C1269</f>
        <v>655</v>
      </c>
      <c r="D1256" s="134">
        <f>D1269</f>
        <v>500</v>
      </c>
      <c r="E1256" s="134">
        <f>E1269</f>
        <v>1000</v>
      </c>
    </row>
    <row r="1257" spans="1:5" ht="17.25" thickBot="1" x14ac:dyDescent="0.35">
      <c r="A1257" s="132" t="s">
        <v>20</v>
      </c>
      <c r="B1257" s="134" t="e">
        <f>B1256/B1255</f>
        <v>#DIV/0!</v>
      </c>
      <c r="C1257" s="134">
        <f>C1256/C1255</f>
        <v>32.75</v>
      </c>
      <c r="D1257" s="134">
        <f>D1256/D1255</f>
        <v>25</v>
      </c>
      <c r="E1257" s="134">
        <f>E1256/E1255</f>
        <v>25</v>
      </c>
    </row>
    <row r="1258" spans="1:5" ht="17.25" thickBot="1" x14ac:dyDescent="0.35">
      <c r="A1258" s="132" t="s">
        <v>15</v>
      </c>
      <c r="B1258" s="135" t="s">
        <v>19</v>
      </c>
      <c r="C1258" s="136" t="e">
        <f>C1255/B1255-1</f>
        <v>#DIV/0!</v>
      </c>
      <c r="D1258" s="136">
        <f t="shared" ref="D1258:E1260" si="45">D1255/C1255-1</f>
        <v>0</v>
      </c>
      <c r="E1258" s="136">
        <f t="shared" si="45"/>
        <v>1</v>
      </c>
    </row>
    <row r="1259" spans="1:5" ht="17.25" thickBot="1" x14ac:dyDescent="0.35">
      <c r="A1259" s="132" t="s">
        <v>16</v>
      </c>
      <c r="B1259" s="135" t="s">
        <v>19</v>
      </c>
      <c r="C1259" s="136" t="e">
        <f>C1256/B1256-1</f>
        <v>#DIV/0!</v>
      </c>
      <c r="D1259" s="136">
        <f t="shared" si="45"/>
        <v>-0.23664122137404575</v>
      </c>
      <c r="E1259" s="136">
        <f t="shared" si="45"/>
        <v>1</v>
      </c>
    </row>
    <row r="1260" spans="1:5" ht="17.25" thickBot="1" x14ac:dyDescent="0.35">
      <c r="A1260" s="132" t="s">
        <v>17</v>
      </c>
      <c r="B1260" s="135" t="s">
        <v>19</v>
      </c>
      <c r="C1260" s="136" t="e">
        <f>C1257/B1257-1</f>
        <v>#DIV/0!</v>
      </c>
      <c r="D1260" s="136">
        <f t="shared" si="45"/>
        <v>-0.23664122137404575</v>
      </c>
      <c r="E1260" s="136">
        <f t="shared" si="45"/>
        <v>0</v>
      </c>
    </row>
    <row r="1261" spans="1:5" ht="17.25" thickBot="1" x14ac:dyDescent="0.35">
      <c r="A1261" s="1411" t="s">
        <v>837</v>
      </c>
      <c r="B1261" s="1411"/>
      <c r="C1261" s="1411"/>
      <c r="D1261" s="1411"/>
      <c r="E1261" s="1411"/>
    </row>
    <row r="1262" spans="1:5" ht="17.25" thickBot="1" x14ac:dyDescent="0.35">
      <c r="A1262" s="1412"/>
      <c r="B1262" s="4">
        <v>2019</v>
      </c>
      <c r="C1262" s="4">
        <v>2020</v>
      </c>
      <c r="D1262" s="4">
        <v>2021</v>
      </c>
      <c r="E1262" s="4">
        <v>2022</v>
      </c>
    </row>
    <row r="1263" spans="1:5" ht="17.25" thickBot="1" x14ac:dyDescent="0.35">
      <c r="A1263" s="1412"/>
      <c r="B1263" s="133" t="s">
        <v>5</v>
      </c>
      <c r="C1263" s="133" t="s">
        <v>6</v>
      </c>
      <c r="D1263" s="133" t="s">
        <v>6</v>
      </c>
      <c r="E1263" s="133" t="s">
        <v>6</v>
      </c>
    </row>
    <row r="1264" spans="1:5" ht="17.25" thickBot="1" x14ac:dyDescent="0.35">
      <c r="A1264" s="137" t="s">
        <v>59</v>
      </c>
      <c r="B1264" s="138">
        <f>B1265+B1266+B1267+B1268</f>
        <v>0</v>
      </c>
      <c r="C1264" s="138">
        <f>C1265+C1266+C1267+C1268</f>
        <v>0</v>
      </c>
      <c r="D1264" s="138">
        <f>D1265+D1266+D1267+D1268</f>
        <v>0</v>
      </c>
      <c r="E1264" s="138">
        <f>E1265+E1266+E1267+E1268</f>
        <v>0</v>
      </c>
    </row>
    <row r="1265" spans="1:5" ht="17.25" thickBot="1" x14ac:dyDescent="0.35">
      <c r="A1265" s="139" t="s">
        <v>28</v>
      </c>
      <c r="B1265" s="138"/>
      <c r="C1265" s="138"/>
      <c r="D1265" s="138"/>
      <c r="E1265" s="138"/>
    </row>
    <row r="1266" spans="1:5" ht="17.25" thickBot="1" x14ac:dyDescent="0.35">
      <c r="A1266" s="139" t="s">
        <v>60</v>
      </c>
      <c r="B1266" s="138"/>
      <c r="C1266" s="138"/>
      <c r="D1266" s="138"/>
      <c r="E1266" s="138"/>
    </row>
    <row r="1267" spans="1:5" ht="17.25" thickBot="1" x14ac:dyDescent="0.35">
      <c r="A1267" s="139" t="s">
        <v>42</v>
      </c>
      <c r="B1267" s="138"/>
      <c r="C1267" s="138"/>
      <c r="D1267" s="138"/>
      <c r="E1267" s="138"/>
    </row>
    <row r="1268" spans="1:5" ht="17.25" thickBot="1" x14ac:dyDescent="0.35">
      <c r="A1268" s="139" t="s">
        <v>43</v>
      </c>
      <c r="B1268" s="138"/>
      <c r="C1268" s="138"/>
      <c r="D1268" s="138"/>
      <c r="E1268" s="138"/>
    </row>
    <row r="1269" spans="1:5" ht="17.25" thickBot="1" x14ac:dyDescent="0.35">
      <c r="A1269" s="137" t="s">
        <v>61</v>
      </c>
      <c r="B1269" s="140">
        <f>B1270+B1271+B1272+B1273</f>
        <v>0</v>
      </c>
      <c r="C1269" s="140">
        <f>C1270+C1271+C1272+C1273</f>
        <v>655</v>
      </c>
      <c r="D1269" s="140">
        <f>D1270+D1271+D1272+D1273</f>
        <v>500</v>
      </c>
      <c r="E1269" s="140">
        <f>E1270+E1271+E1272+E1273</f>
        <v>1000</v>
      </c>
    </row>
    <row r="1270" spans="1:5" ht="17.25" thickBot="1" x14ac:dyDescent="0.35">
      <c r="A1270" s="139" t="s">
        <v>28</v>
      </c>
      <c r="B1270" s="134">
        <v>0</v>
      </c>
      <c r="C1270" s="134">
        <v>655</v>
      </c>
      <c r="D1270" s="134">
        <v>500</v>
      </c>
      <c r="E1270" s="134">
        <v>1000</v>
      </c>
    </row>
    <row r="1271" spans="1:5" ht="17.25" thickBot="1" x14ac:dyDescent="0.35">
      <c r="A1271" s="139" t="s">
        <v>60</v>
      </c>
      <c r="B1271" s="134"/>
      <c r="C1271" s="134"/>
      <c r="D1271" s="134"/>
      <c r="E1271" s="134"/>
    </row>
    <row r="1272" spans="1:5" ht="17.25" thickBot="1" x14ac:dyDescent="0.35">
      <c r="A1272" s="139" t="s">
        <v>42</v>
      </c>
      <c r="B1272" s="140"/>
      <c r="C1272" s="138"/>
      <c r="D1272" s="138"/>
      <c r="E1272" s="138"/>
    </row>
    <row r="1273" spans="1:5" ht="17.25" thickBot="1" x14ac:dyDescent="0.35">
      <c r="A1273" s="139" t="s">
        <v>43</v>
      </c>
      <c r="B1273" s="140"/>
      <c r="C1273" s="138"/>
      <c r="D1273" s="138"/>
      <c r="E1273" s="138"/>
    </row>
    <row r="1274" spans="1:5" ht="17.25" thickBot="1" x14ac:dyDescent="0.35">
      <c r="A1274" s="141" t="s">
        <v>26</v>
      </c>
      <c r="B1274" s="140">
        <f>B1264+B1269</f>
        <v>0</v>
      </c>
      <c r="C1274" s="140">
        <f>C1264+C1269</f>
        <v>655</v>
      </c>
      <c r="D1274" s="140">
        <f>D1264+D1269</f>
        <v>500</v>
      </c>
      <c r="E1274" s="140">
        <f>E1264+E1269</f>
        <v>1000</v>
      </c>
    </row>
    <row r="1275" spans="1:5" ht="17.25" thickBot="1" x14ac:dyDescent="0.35">
      <c r="A1275" s="100" t="s">
        <v>58</v>
      </c>
      <c r="B1275" s="1413" t="s">
        <v>564</v>
      </c>
      <c r="C1275" s="1414"/>
      <c r="D1275" s="1415"/>
      <c r="E1275" s="1416"/>
    </row>
    <row r="1276" spans="1:5" ht="66.75" thickBot="1" x14ac:dyDescent="0.35">
      <c r="A1276" s="129" t="s">
        <v>75</v>
      </c>
      <c r="B1276" s="130" t="s">
        <v>570</v>
      </c>
      <c r="C1276" s="102" t="s">
        <v>566</v>
      </c>
      <c r="D1276" s="1417"/>
      <c r="E1276" s="1418"/>
    </row>
    <row r="1277" spans="1:5" ht="17.25" thickBot="1" x14ac:dyDescent="0.35">
      <c r="A1277" s="131"/>
      <c r="B1277" s="1419"/>
      <c r="C1277" s="1419"/>
      <c r="D1277" s="1419"/>
      <c r="E1277" s="1419"/>
    </row>
    <row r="1278" spans="1:5" ht="17.25" thickBot="1" x14ac:dyDescent="0.35">
      <c r="A1278" s="132" t="s">
        <v>9</v>
      </c>
      <c r="B1278" s="1424" t="s">
        <v>567</v>
      </c>
      <c r="C1278" s="1424"/>
      <c r="D1278" s="1424"/>
      <c r="E1278" s="1424"/>
    </row>
    <row r="1279" spans="1:5" ht="17.25" thickBot="1" x14ac:dyDescent="0.35">
      <c r="A1279" s="132" t="s">
        <v>13</v>
      </c>
      <c r="B1279" s="1423" t="s">
        <v>67</v>
      </c>
      <c r="C1279" s="1423"/>
      <c r="D1279" s="1423"/>
      <c r="E1279" s="1423"/>
    </row>
    <row r="1280" spans="1:5" ht="17.25" thickBot="1" x14ac:dyDescent="0.35">
      <c r="A1280" s="1412"/>
      <c r="B1280" s="4">
        <v>2019</v>
      </c>
      <c r="C1280" s="4">
        <v>2020</v>
      </c>
      <c r="D1280" s="4">
        <v>2021</v>
      </c>
      <c r="E1280" s="4">
        <v>2022</v>
      </c>
    </row>
    <row r="1281" spans="1:5" ht="17.25" thickBot="1" x14ac:dyDescent="0.35">
      <c r="A1281" s="1412"/>
      <c r="B1281" s="133" t="s">
        <v>5</v>
      </c>
      <c r="C1281" s="133" t="s">
        <v>6</v>
      </c>
      <c r="D1281" s="133" t="s">
        <v>6</v>
      </c>
      <c r="E1281" s="133" t="s">
        <v>6</v>
      </c>
    </row>
    <row r="1282" spans="1:5" ht="17.25" thickBot="1" x14ac:dyDescent="0.35">
      <c r="A1282" s="132" t="s">
        <v>8</v>
      </c>
      <c r="B1282" s="134">
        <v>0</v>
      </c>
      <c r="C1282" s="134">
        <v>20</v>
      </c>
      <c r="D1282" s="134">
        <v>20</v>
      </c>
      <c r="E1282" s="134">
        <v>25</v>
      </c>
    </row>
    <row r="1283" spans="1:5" ht="17.25" thickBot="1" x14ac:dyDescent="0.35">
      <c r="A1283" s="132" t="s">
        <v>14</v>
      </c>
      <c r="B1283" s="134">
        <v>0</v>
      </c>
      <c r="C1283" s="134">
        <v>500</v>
      </c>
      <c r="D1283" s="134">
        <v>500</v>
      </c>
      <c r="E1283" s="134">
        <v>500</v>
      </c>
    </row>
    <row r="1284" spans="1:5" ht="17.25" thickBot="1" x14ac:dyDescent="0.35">
      <c r="A1284" s="132" t="s">
        <v>20</v>
      </c>
      <c r="B1284" s="134" t="e">
        <f>B1283/B1282</f>
        <v>#DIV/0!</v>
      </c>
      <c r="C1284" s="134">
        <f>C1283/C1282</f>
        <v>25</v>
      </c>
      <c r="D1284" s="134">
        <f>D1283/D1282</f>
        <v>25</v>
      </c>
      <c r="E1284" s="134">
        <f>E1283/E1282</f>
        <v>20</v>
      </c>
    </row>
    <row r="1285" spans="1:5" ht="17.25" thickBot="1" x14ac:dyDescent="0.35">
      <c r="A1285" s="132" t="s">
        <v>15</v>
      </c>
      <c r="B1285" s="135" t="s">
        <v>19</v>
      </c>
      <c r="C1285" s="136" t="e">
        <f>C1282/B1282-1</f>
        <v>#DIV/0!</v>
      </c>
      <c r="D1285" s="136">
        <f t="shared" ref="D1285:E1287" si="46">D1282/C1282-1</f>
        <v>0</v>
      </c>
      <c r="E1285" s="136">
        <f t="shared" si="46"/>
        <v>0.25</v>
      </c>
    </row>
    <row r="1286" spans="1:5" ht="17.25" thickBot="1" x14ac:dyDescent="0.35">
      <c r="A1286" s="132" t="s">
        <v>16</v>
      </c>
      <c r="B1286" s="135" t="s">
        <v>19</v>
      </c>
      <c r="C1286" s="136" t="e">
        <f>C1283/B1283-1</f>
        <v>#DIV/0!</v>
      </c>
      <c r="D1286" s="136">
        <f t="shared" si="46"/>
        <v>0</v>
      </c>
      <c r="E1286" s="136">
        <f t="shared" si="46"/>
        <v>0</v>
      </c>
    </row>
    <row r="1287" spans="1:5" ht="17.25" thickBot="1" x14ac:dyDescent="0.35">
      <c r="A1287" s="132" t="s">
        <v>17</v>
      </c>
      <c r="B1287" s="135" t="s">
        <v>19</v>
      </c>
      <c r="C1287" s="136" t="e">
        <f>C1284/B1284-1</f>
        <v>#DIV/0!</v>
      </c>
      <c r="D1287" s="136">
        <f t="shared" si="46"/>
        <v>0</v>
      </c>
      <c r="E1287" s="136">
        <f t="shared" si="46"/>
        <v>-0.19999999999999996</v>
      </c>
    </row>
    <row r="1288" spans="1:5" ht="17.25" thickBot="1" x14ac:dyDescent="0.35">
      <c r="A1288" s="1411" t="s">
        <v>837</v>
      </c>
      <c r="B1288" s="1411"/>
      <c r="C1288" s="1411"/>
      <c r="D1288" s="1411"/>
      <c r="E1288" s="1411"/>
    </row>
    <row r="1289" spans="1:5" ht="17.25" thickBot="1" x14ac:dyDescent="0.35">
      <c r="A1289" s="1412"/>
      <c r="B1289" s="4">
        <v>2019</v>
      </c>
      <c r="C1289" s="4">
        <v>2020</v>
      </c>
      <c r="D1289" s="4">
        <v>2021</v>
      </c>
      <c r="E1289" s="4">
        <v>2022</v>
      </c>
    </row>
    <row r="1290" spans="1:5" ht="17.25" thickBot="1" x14ac:dyDescent="0.35">
      <c r="A1290" s="1412"/>
      <c r="B1290" s="133" t="s">
        <v>5</v>
      </c>
      <c r="C1290" s="133" t="s">
        <v>6</v>
      </c>
      <c r="D1290" s="133" t="s">
        <v>6</v>
      </c>
      <c r="E1290" s="133" t="s">
        <v>6</v>
      </c>
    </row>
    <row r="1291" spans="1:5" ht="17.25" thickBot="1" x14ac:dyDescent="0.35">
      <c r="A1291" s="137" t="s">
        <v>59</v>
      </c>
      <c r="B1291" s="138">
        <f>B1292+B1293+B1294+B1295</f>
        <v>0</v>
      </c>
      <c r="C1291" s="138">
        <f>C1292+C1293+C1294+C1295</f>
        <v>0</v>
      </c>
      <c r="D1291" s="138">
        <f>D1292+D1293+D1294+D1295</f>
        <v>0</v>
      </c>
      <c r="E1291" s="138">
        <f>E1292+E1293+E1294+E1295</f>
        <v>0</v>
      </c>
    </row>
    <row r="1292" spans="1:5" ht="17.25" thickBot="1" x14ac:dyDescent="0.35">
      <c r="A1292" s="139" t="s">
        <v>28</v>
      </c>
      <c r="B1292" s="138"/>
      <c r="C1292" s="138"/>
      <c r="D1292" s="138"/>
      <c r="E1292" s="138"/>
    </row>
    <row r="1293" spans="1:5" ht="17.25" thickBot="1" x14ac:dyDescent="0.35">
      <c r="A1293" s="139" t="s">
        <v>60</v>
      </c>
      <c r="B1293" s="138"/>
      <c r="C1293" s="138"/>
      <c r="D1293" s="138"/>
      <c r="E1293" s="138"/>
    </row>
    <row r="1294" spans="1:5" ht="17.25" thickBot="1" x14ac:dyDescent="0.35">
      <c r="A1294" s="139" t="s">
        <v>42</v>
      </c>
      <c r="B1294" s="138"/>
      <c r="C1294" s="138"/>
      <c r="D1294" s="138"/>
      <c r="E1294" s="138"/>
    </row>
    <row r="1295" spans="1:5" ht="17.25" thickBot="1" x14ac:dyDescent="0.35">
      <c r="A1295" s="139" t="s">
        <v>43</v>
      </c>
      <c r="B1295" s="138"/>
      <c r="C1295" s="138"/>
      <c r="D1295" s="138"/>
      <c r="E1295" s="138"/>
    </row>
    <row r="1296" spans="1:5" ht="17.25" thickBot="1" x14ac:dyDescent="0.35">
      <c r="A1296" s="137" t="s">
        <v>61</v>
      </c>
      <c r="B1296" s="140">
        <f>B1297+B1298+B1299+B1300</f>
        <v>0</v>
      </c>
      <c r="C1296" s="140">
        <f>C1297+C1298+C1299+C1300</f>
        <v>500</v>
      </c>
      <c r="D1296" s="140">
        <f>D1297+D1298+D1299+D1300</f>
        <v>500</v>
      </c>
      <c r="E1296" s="140">
        <f>E1297+E1298+E1299+E1300</f>
        <v>500</v>
      </c>
    </row>
    <row r="1297" spans="1:5" ht="17.25" thickBot="1" x14ac:dyDescent="0.35">
      <c r="A1297" s="139" t="s">
        <v>28</v>
      </c>
      <c r="B1297" s="134">
        <v>0</v>
      </c>
      <c r="C1297" s="134">
        <v>500</v>
      </c>
      <c r="D1297" s="134">
        <v>500</v>
      </c>
      <c r="E1297" s="134">
        <v>500</v>
      </c>
    </row>
    <row r="1298" spans="1:5" ht="17.25" thickBot="1" x14ac:dyDescent="0.35">
      <c r="A1298" s="139" t="s">
        <v>60</v>
      </c>
      <c r="B1298" s="134"/>
      <c r="C1298" s="134"/>
      <c r="D1298" s="134"/>
      <c r="E1298" s="134"/>
    </row>
    <row r="1299" spans="1:5" ht="17.25" thickBot="1" x14ac:dyDescent="0.35">
      <c r="A1299" s="139" t="s">
        <v>42</v>
      </c>
      <c r="B1299" s="140"/>
      <c r="C1299" s="138"/>
      <c r="D1299" s="138"/>
      <c r="E1299" s="138"/>
    </row>
    <row r="1300" spans="1:5" ht="17.25" thickBot="1" x14ac:dyDescent="0.35">
      <c r="A1300" s="139" t="s">
        <v>43</v>
      </c>
      <c r="B1300" s="140"/>
      <c r="C1300" s="138"/>
      <c r="D1300" s="138"/>
      <c r="E1300" s="138"/>
    </row>
    <row r="1301" spans="1:5" ht="17.25" thickBot="1" x14ac:dyDescent="0.35">
      <c r="A1301" s="141" t="s">
        <v>26</v>
      </c>
      <c r="B1301" s="140">
        <f>B1291+B1296</f>
        <v>0</v>
      </c>
      <c r="C1301" s="140">
        <f>C1291+C1296</f>
        <v>500</v>
      </c>
      <c r="D1301" s="140">
        <f>D1291+D1296</f>
        <v>500</v>
      </c>
      <c r="E1301" s="140">
        <f>E1291+E1296</f>
        <v>500</v>
      </c>
    </row>
    <row r="1302" spans="1:5" ht="17.25" thickBot="1" x14ac:dyDescent="0.35">
      <c r="A1302" s="100" t="s">
        <v>58</v>
      </c>
      <c r="B1302" s="1413" t="s">
        <v>568</v>
      </c>
      <c r="C1302" s="1414"/>
      <c r="D1302" s="1415"/>
      <c r="E1302" s="1416"/>
    </row>
    <row r="1303" spans="1:5" ht="83.25" thickBot="1" x14ac:dyDescent="0.35">
      <c r="A1303" s="129" t="s">
        <v>75</v>
      </c>
      <c r="B1303" s="130" t="s">
        <v>571</v>
      </c>
      <c r="C1303" s="102" t="s">
        <v>566</v>
      </c>
      <c r="D1303" s="1417"/>
      <c r="E1303" s="1418"/>
    </row>
    <row r="1304" spans="1:5" ht="17.25" thickBot="1" x14ac:dyDescent="0.35">
      <c r="A1304" s="131"/>
      <c r="B1304" s="1419"/>
      <c r="C1304" s="1419"/>
      <c r="D1304" s="1419"/>
      <c r="E1304" s="1419"/>
    </row>
    <row r="1305" spans="1:5" ht="17.25" thickBot="1" x14ac:dyDescent="0.35">
      <c r="A1305" s="132" t="s">
        <v>9</v>
      </c>
      <c r="B1305" s="1424" t="s">
        <v>567</v>
      </c>
      <c r="C1305" s="1424"/>
      <c r="D1305" s="1424"/>
      <c r="E1305" s="1424"/>
    </row>
    <row r="1306" spans="1:5" ht="17.25" thickBot="1" x14ac:dyDescent="0.35">
      <c r="A1306" s="132" t="s">
        <v>13</v>
      </c>
      <c r="B1306" s="1423" t="s">
        <v>67</v>
      </c>
      <c r="C1306" s="1423"/>
      <c r="D1306" s="1423"/>
      <c r="E1306" s="1423"/>
    </row>
    <row r="1307" spans="1:5" ht="17.25" thickBot="1" x14ac:dyDescent="0.35">
      <c r="A1307" s="1412"/>
      <c r="B1307" s="4">
        <v>2019</v>
      </c>
      <c r="C1307" s="4">
        <v>2020</v>
      </c>
      <c r="D1307" s="4">
        <v>2021</v>
      </c>
      <c r="E1307" s="4">
        <v>2022</v>
      </c>
    </row>
    <row r="1308" spans="1:5" ht="17.25" thickBot="1" x14ac:dyDescent="0.35">
      <c r="A1308" s="1412"/>
      <c r="B1308" s="133" t="s">
        <v>5</v>
      </c>
      <c r="C1308" s="133" t="s">
        <v>6</v>
      </c>
      <c r="D1308" s="133" t="s">
        <v>6</v>
      </c>
      <c r="E1308" s="133" t="s">
        <v>6</v>
      </c>
    </row>
    <row r="1309" spans="1:5" ht="17.25" thickBot="1" x14ac:dyDescent="0.35">
      <c r="A1309" s="132" t="s">
        <v>8</v>
      </c>
      <c r="B1309" s="134">
        <v>0</v>
      </c>
      <c r="C1309" s="134">
        <v>15</v>
      </c>
      <c r="D1309" s="134">
        <v>15</v>
      </c>
      <c r="E1309" s="134">
        <v>15</v>
      </c>
    </row>
    <row r="1310" spans="1:5" ht="17.25" thickBot="1" x14ac:dyDescent="0.35">
      <c r="A1310" s="132" t="s">
        <v>14</v>
      </c>
      <c r="B1310" s="134">
        <v>0</v>
      </c>
      <c r="C1310" s="134">
        <v>500</v>
      </c>
      <c r="D1310" s="134">
        <v>500</v>
      </c>
      <c r="E1310" s="134">
        <v>500</v>
      </c>
    </row>
    <row r="1311" spans="1:5" ht="17.25" thickBot="1" x14ac:dyDescent="0.35">
      <c r="A1311" s="132" t="s">
        <v>20</v>
      </c>
      <c r="B1311" s="134" t="e">
        <f>B1310/B1309</f>
        <v>#DIV/0!</v>
      </c>
      <c r="C1311" s="134">
        <f>C1310/C1309</f>
        <v>33.333333333333336</v>
      </c>
      <c r="D1311" s="134">
        <f>D1310/D1309</f>
        <v>33.333333333333336</v>
      </c>
      <c r="E1311" s="134">
        <f>E1310/E1309</f>
        <v>33.333333333333336</v>
      </c>
    </row>
    <row r="1312" spans="1:5" ht="17.25" thickBot="1" x14ac:dyDescent="0.35">
      <c r="A1312" s="132" t="s">
        <v>15</v>
      </c>
      <c r="B1312" s="135" t="s">
        <v>19</v>
      </c>
      <c r="C1312" s="136" t="e">
        <f>C1309/B1309-1</f>
        <v>#DIV/0!</v>
      </c>
      <c r="D1312" s="136">
        <f t="shared" ref="D1312:E1314" si="47">D1309/C1309-1</f>
        <v>0</v>
      </c>
      <c r="E1312" s="136">
        <f t="shared" si="47"/>
        <v>0</v>
      </c>
    </row>
    <row r="1313" spans="1:5" ht="17.25" thickBot="1" x14ac:dyDescent="0.35">
      <c r="A1313" s="132" t="s">
        <v>16</v>
      </c>
      <c r="B1313" s="135" t="s">
        <v>19</v>
      </c>
      <c r="C1313" s="136" t="e">
        <f>C1310/B1310-1</f>
        <v>#DIV/0!</v>
      </c>
      <c r="D1313" s="136">
        <f t="shared" si="47"/>
        <v>0</v>
      </c>
      <c r="E1313" s="136">
        <f t="shared" si="47"/>
        <v>0</v>
      </c>
    </row>
    <row r="1314" spans="1:5" ht="17.25" thickBot="1" x14ac:dyDescent="0.35">
      <c r="A1314" s="132" t="s">
        <v>17</v>
      </c>
      <c r="B1314" s="135" t="s">
        <v>19</v>
      </c>
      <c r="C1314" s="136" t="e">
        <f>C1311/B1311-1</f>
        <v>#DIV/0!</v>
      </c>
      <c r="D1314" s="136">
        <f t="shared" si="47"/>
        <v>0</v>
      </c>
      <c r="E1314" s="136">
        <f t="shared" si="47"/>
        <v>0</v>
      </c>
    </row>
    <row r="1315" spans="1:5" ht="17.25" thickBot="1" x14ac:dyDescent="0.35">
      <c r="A1315" s="1411" t="s">
        <v>837</v>
      </c>
      <c r="B1315" s="1411"/>
      <c r="C1315" s="1411"/>
      <c r="D1315" s="1411"/>
      <c r="E1315" s="1411"/>
    </row>
    <row r="1316" spans="1:5" ht="17.25" thickBot="1" x14ac:dyDescent="0.35">
      <c r="A1316" s="1412"/>
      <c r="B1316" s="4">
        <v>2019</v>
      </c>
      <c r="C1316" s="4">
        <v>2020</v>
      </c>
      <c r="D1316" s="4">
        <v>2021</v>
      </c>
      <c r="E1316" s="4">
        <v>2022</v>
      </c>
    </row>
    <row r="1317" spans="1:5" ht="17.25" thickBot="1" x14ac:dyDescent="0.35">
      <c r="A1317" s="1412"/>
      <c r="B1317" s="133" t="s">
        <v>5</v>
      </c>
      <c r="C1317" s="133" t="s">
        <v>6</v>
      </c>
      <c r="D1317" s="133" t="s">
        <v>6</v>
      </c>
      <c r="E1317" s="133" t="s">
        <v>6</v>
      </c>
    </row>
    <row r="1318" spans="1:5" ht="17.25" thickBot="1" x14ac:dyDescent="0.35">
      <c r="A1318" s="137" t="s">
        <v>59</v>
      </c>
      <c r="B1318" s="138">
        <f>B1319+B1320+B1321+B1322</f>
        <v>0</v>
      </c>
      <c r="C1318" s="138">
        <f>C1319+C1320+C1321+C1322</f>
        <v>0</v>
      </c>
      <c r="D1318" s="138">
        <f>D1319+D1320+D1321+D1322</f>
        <v>0</v>
      </c>
      <c r="E1318" s="138">
        <f>E1319+E1320+E1321+E1322</f>
        <v>0</v>
      </c>
    </row>
    <row r="1319" spans="1:5" ht="17.25" thickBot="1" x14ac:dyDescent="0.35">
      <c r="A1319" s="139" t="s">
        <v>28</v>
      </c>
      <c r="B1319" s="138"/>
      <c r="C1319" s="138"/>
      <c r="D1319" s="138"/>
      <c r="E1319" s="138"/>
    </row>
    <row r="1320" spans="1:5" ht="17.25" thickBot="1" x14ac:dyDescent="0.35">
      <c r="A1320" s="139" t="s">
        <v>60</v>
      </c>
      <c r="B1320" s="138"/>
      <c r="C1320" s="138"/>
      <c r="D1320" s="138"/>
      <c r="E1320" s="138"/>
    </row>
    <row r="1321" spans="1:5" ht="17.25" thickBot="1" x14ac:dyDescent="0.35">
      <c r="A1321" s="139" t="s">
        <v>42</v>
      </c>
      <c r="B1321" s="138"/>
      <c r="C1321" s="138"/>
      <c r="D1321" s="138"/>
      <c r="E1321" s="138"/>
    </row>
    <row r="1322" spans="1:5" ht="17.25" thickBot="1" x14ac:dyDescent="0.35">
      <c r="A1322" s="139" t="s">
        <v>43</v>
      </c>
      <c r="B1322" s="138"/>
      <c r="C1322" s="138"/>
      <c r="D1322" s="138"/>
      <c r="E1322" s="138"/>
    </row>
    <row r="1323" spans="1:5" ht="17.25" thickBot="1" x14ac:dyDescent="0.35">
      <c r="A1323" s="137" t="s">
        <v>61</v>
      </c>
      <c r="B1323" s="140">
        <f>B1324+B1325+B1326+B1327</f>
        <v>0</v>
      </c>
      <c r="C1323" s="140">
        <f>C1324+C1325+C1326+C1327</f>
        <v>500</v>
      </c>
      <c r="D1323" s="140">
        <f>D1324+D1325+D1326+D1327</f>
        <v>500</v>
      </c>
      <c r="E1323" s="140">
        <f>E1324+E1325+E1326+E1327</f>
        <v>500</v>
      </c>
    </row>
    <row r="1324" spans="1:5" ht="17.25" thickBot="1" x14ac:dyDescent="0.35">
      <c r="A1324" s="139" t="s">
        <v>28</v>
      </c>
      <c r="B1324" s="134">
        <v>0</v>
      </c>
      <c r="C1324" s="134">
        <v>500</v>
      </c>
      <c r="D1324" s="134">
        <v>500</v>
      </c>
      <c r="E1324" s="134">
        <v>500</v>
      </c>
    </row>
    <row r="1325" spans="1:5" ht="17.25" thickBot="1" x14ac:dyDescent="0.35">
      <c r="A1325" s="139" t="s">
        <v>60</v>
      </c>
      <c r="B1325" s="134"/>
      <c r="C1325" s="134"/>
      <c r="D1325" s="134"/>
      <c r="E1325" s="134"/>
    </row>
    <row r="1326" spans="1:5" ht="17.25" thickBot="1" x14ac:dyDescent="0.35">
      <c r="A1326" s="139" t="s">
        <v>42</v>
      </c>
      <c r="B1326" s="140"/>
      <c r="C1326" s="138"/>
      <c r="D1326" s="138"/>
      <c r="E1326" s="138"/>
    </row>
    <row r="1327" spans="1:5" ht="17.25" thickBot="1" x14ac:dyDescent="0.35">
      <c r="A1327" s="139" t="s">
        <v>43</v>
      </c>
      <c r="B1327" s="140"/>
      <c r="C1327" s="138"/>
      <c r="D1327" s="138"/>
      <c r="E1327" s="138"/>
    </row>
    <row r="1328" spans="1:5" ht="17.25" thickBot="1" x14ac:dyDescent="0.35">
      <c r="A1328" s="141" t="s">
        <v>26</v>
      </c>
      <c r="B1328" s="140">
        <f>B1318+B1323</f>
        <v>0</v>
      </c>
      <c r="C1328" s="140">
        <f>C1318+C1323</f>
        <v>500</v>
      </c>
      <c r="D1328" s="140">
        <f>D1318+D1323</f>
        <v>500</v>
      </c>
      <c r="E1328" s="140">
        <f>E1318+E1323</f>
        <v>500</v>
      </c>
    </row>
    <row r="1329" spans="1:5" ht="17.25" thickBot="1" x14ac:dyDescent="0.35">
      <c r="A1329" s="100" t="s">
        <v>58</v>
      </c>
      <c r="B1329" s="1413" t="s">
        <v>572</v>
      </c>
      <c r="C1329" s="1414"/>
      <c r="D1329" s="1415"/>
      <c r="E1329" s="1416"/>
    </row>
    <row r="1330" spans="1:5" ht="33.75" thickBot="1" x14ac:dyDescent="0.35">
      <c r="A1330" s="129" t="s">
        <v>75</v>
      </c>
      <c r="B1330" s="130" t="s">
        <v>573</v>
      </c>
      <c r="C1330" s="102" t="s">
        <v>566</v>
      </c>
      <c r="D1330" s="1417"/>
      <c r="E1330" s="1418"/>
    </row>
    <row r="1331" spans="1:5" ht="17.25" thickBot="1" x14ac:dyDescent="0.35">
      <c r="A1331" s="131"/>
      <c r="B1331" s="1419"/>
      <c r="C1331" s="1419"/>
      <c r="D1331" s="1419"/>
      <c r="E1331" s="1419"/>
    </row>
    <row r="1332" spans="1:5" ht="17.25" thickBot="1" x14ac:dyDescent="0.35">
      <c r="A1332" s="132" t="s">
        <v>9</v>
      </c>
      <c r="B1332" s="1419" t="s">
        <v>574</v>
      </c>
      <c r="C1332" s="1419"/>
      <c r="D1332" s="1419"/>
      <c r="E1332" s="1419"/>
    </row>
    <row r="1333" spans="1:5" ht="17.25" thickBot="1" x14ac:dyDescent="0.35">
      <c r="A1333" s="132" t="s">
        <v>13</v>
      </c>
      <c r="B1333" s="1423" t="s">
        <v>67</v>
      </c>
      <c r="C1333" s="1423"/>
      <c r="D1333" s="1423"/>
      <c r="E1333" s="1423"/>
    </row>
    <row r="1334" spans="1:5" ht="17.25" thickBot="1" x14ac:dyDescent="0.35">
      <c r="A1334" s="1412"/>
      <c r="B1334" s="4">
        <v>2019</v>
      </c>
      <c r="C1334" s="4">
        <v>2020</v>
      </c>
      <c r="D1334" s="4">
        <v>2021</v>
      </c>
      <c r="E1334" s="4">
        <v>2022</v>
      </c>
    </row>
    <row r="1335" spans="1:5" ht="17.25" thickBot="1" x14ac:dyDescent="0.35">
      <c r="A1335" s="1412"/>
      <c r="B1335" s="133" t="s">
        <v>5</v>
      </c>
      <c r="C1335" s="133" t="s">
        <v>6</v>
      </c>
      <c r="D1335" s="133" t="s">
        <v>6</v>
      </c>
      <c r="E1335" s="133" t="s">
        <v>6</v>
      </c>
    </row>
    <row r="1336" spans="1:5" ht="17.25" thickBot="1" x14ac:dyDescent="0.35">
      <c r="A1336" s="132" t="s">
        <v>8</v>
      </c>
      <c r="B1336" s="134">
        <v>0</v>
      </c>
      <c r="C1336" s="134">
        <v>5</v>
      </c>
      <c r="D1336" s="134">
        <v>5</v>
      </c>
      <c r="E1336" s="134">
        <v>8</v>
      </c>
    </row>
    <row r="1337" spans="1:5" ht="17.25" thickBot="1" x14ac:dyDescent="0.35">
      <c r="A1337" s="132" t="s">
        <v>14</v>
      </c>
      <c r="B1337" s="134">
        <f>B1345</f>
        <v>0</v>
      </c>
      <c r="C1337" s="134">
        <f>C1345</f>
        <v>4000</v>
      </c>
      <c r="D1337" s="134">
        <f>D1345</f>
        <v>3000</v>
      </c>
      <c r="E1337" s="134">
        <f>E1345</f>
        <v>5000</v>
      </c>
    </row>
    <row r="1338" spans="1:5" ht="17.25" thickBot="1" x14ac:dyDescent="0.35">
      <c r="A1338" s="132" t="s">
        <v>20</v>
      </c>
      <c r="B1338" s="134" t="e">
        <f>B1337/B1336</f>
        <v>#DIV/0!</v>
      </c>
      <c r="C1338" s="134">
        <f>C1337/C1336</f>
        <v>800</v>
      </c>
      <c r="D1338" s="134">
        <f>D1337/D1336</f>
        <v>600</v>
      </c>
      <c r="E1338" s="134">
        <f>E1337/E1336</f>
        <v>625</v>
      </c>
    </row>
    <row r="1339" spans="1:5" ht="17.25" thickBot="1" x14ac:dyDescent="0.35">
      <c r="A1339" s="132" t="s">
        <v>15</v>
      </c>
      <c r="B1339" s="135" t="s">
        <v>19</v>
      </c>
      <c r="C1339" s="136" t="e">
        <f>C1336/B1336-1</f>
        <v>#DIV/0!</v>
      </c>
      <c r="D1339" s="136">
        <f t="shared" ref="D1339:E1341" si="48">D1336/C1336-1</f>
        <v>0</v>
      </c>
      <c r="E1339" s="136">
        <f t="shared" si="48"/>
        <v>0.60000000000000009</v>
      </c>
    </row>
    <row r="1340" spans="1:5" ht="17.25" thickBot="1" x14ac:dyDescent="0.35">
      <c r="A1340" s="132" t="s">
        <v>16</v>
      </c>
      <c r="B1340" s="135" t="s">
        <v>19</v>
      </c>
      <c r="C1340" s="136" t="e">
        <f>C1337/B1337-1</f>
        <v>#DIV/0!</v>
      </c>
      <c r="D1340" s="136">
        <f t="shared" si="48"/>
        <v>-0.25</v>
      </c>
      <c r="E1340" s="136">
        <f t="shared" si="48"/>
        <v>0.66666666666666674</v>
      </c>
    </row>
    <row r="1341" spans="1:5" ht="17.25" thickBot="1" x14ac:dyDescent="0.35">
      <c r="A1341" s="132" t="s">
        <v>17</v>
      </c>
      <c r="B1341" s="135" t="s">
        <v>19</v>
      </c>
      <c r="C1341" s="136" t="e">
        <f>C1338/B1338-1</f>
        <v>#DIV/0!</v>
      </c>
      <c r="D1341" s="136">
        <f t="shared" si="48"/>
        <v>-0.25</v>
      </c>
      <c r="E1341" s="136">
        <f t="shared" si="48"/>
        <v>4.1666666666666741E-2</v>
      </c>
    </row>
    <row r="1342" spans="1:5" ht="17.25" thickBot="1" x14ac:dyDescent="0.35">
      <c r="A1342" s="1411" t="s">
        <v>837</v>
      </c>
      <c r="B1342" s="1411"/>
      <c r="C1342" s="1411"/>
      <c r="D1342" s="1411"/>
      <c r="E1342" s="1411"/>
    </row>
    <row r="1343" spans="1:5" ht="17.25" thickBot="1" x14ac:dyDescent="0.35">
      <c r="A1343" s="1412"/>
      <c r="B1343" s="4">
        <v>2019</v>
      </c>
      <c r="C1343" s="4">
        <v>2020</v>
      </c>
      <c r="D1343" s="4">
        <v>2021</v>
      </c>
      <c r="E1343" s="4">
        <v>2022</v>
      </c>
    </row>
    <row r="1344" spans="1:5" ht="17.25" thickBot="1" x14ac:dyDescent="0.35">
      <c r="A1344" s="1412"/>
      <c r="B1344" s="133" t="s">
        <v>5</v>
      </c>
      <c r="C1344" s="133" t="s">
        <v>6</v>
      </c>
      <c r="D1344" s="133" t="s">
        <v>6</v>
      </c>
      <c r="E1344" s="133" t="s">
        <v>6</v>
      </c>
    </row>
    <row r="1345" spans="1:5" ht="17.25" thickBot="1" x14ac:dyDescent="0.35">
      <c r="A1345" s="137" t="s">
        <v>59</v>
      </c>
      <c r="B1345" s="142">
        <f>B1346+B1347+B1348+B1349</f>
        <v>0</v>
      </c>
      <c r="C1345" s="142">
        <f>C1346+C1347+C1348+C1349</f>
        <v>4000</v>
      </c>
      <c r="D1345" s="142">
        <f>D1346+D1347+D1348+D1349</f>
        <v>3000</v>
      </c>
      <c r="E1345" s="142">
        <f>E1346+E1347+E1348+E1349</f>
        <v>5000</v>
      </c>
    </row>
    <row r="1346" spans="1:5" ht="17.25" thickBot="1" x14ac:dyDescent="0.35">
      <c r="A1346" s="139" t="s">
        <v>28</v>
      </c>
      <c r="B1346" s="143">
        <v>0</v>
      </c>
      <c r="C1346" s="143">
        <v>4000</v>
      </c>
      <c r="D1346" s="143">
        <v>3000</v>
      </c>
      <c r="E1346" s="143">
        <v>5000</v>
      </c>
    </row>
    <row r="1347" spans="1:5" ht="17.25" thickBot="1" x14ac:dyDescent="0.35">
      <c r="A1347" s="139" t="s">
        <v>60</v>
      </c>
      <c r="B1347" s="138"/>
      <c r="C1347" s="138"/>
      <c r="D1347" s="138"/>
      <c r="E1347" s="138"/>
    </row>
    <row r="1348" spans="1:5" ht="17.25" thickBot="1" x14ac:dyDescent="0.35">
      <c r="A1348" s="139" t="s">
        <v>42</v>
      </c>
      <c r="B1348" s="138"/>
      <c r="C1348" s="138"/>
      <c r="D1348" s="138"/>
      <c r="E1348" s="138"/>
    </row>
    <row r="1349" spans="1:5" ht="17.25" thickBot="1" x14ac:dyDescent="0.35">
      <c r="A1349" s="139" t="s">
        <v>43</v>
      </c>
      <c r="B1349" s="138"/>
      <c r="C1349" s="138"/>
      <c r="D1349" s="138"/>
      <c r="E1349" s="138"/>
    </row>
    <row r="1350" spans="1:5" ht="17.25" thickBot="1" x14ac:dyDescent="0.35">
      <c r="A1350" s="137" t="s">
        <v>61</v>
      </c>
      <c r="B1350" s="140">
        <f>B1351+B1352+B1353+B1354</f>
        <v>0</v>
      </c>
      <c r="C1350" s="140">
        <f>C1351+C1352+C1353+C1354</f>
        <v>0</v>
      </c>
      <c r="D1350" s="140">
        <f>D1351+D1352+D1353+D1354</f>
        <v>0</v>
      </c>
      <c r="E1350" s="140">
        <f>E1351+E1352+E1353+E1354</f>
        <v>0</v>
      </c>
    </row>
    <row r="1351" spans="1:5" ht="17.25" thickBot="1" x14ac:dyDescent="0.35">
      <c r="A1351" s="139" t="s">
        <v>28</v>
      </c>
      <c r="B1351" s="134"/>
      <c r="C1351" s="134"/>
      <c r="D1351" s="134"/>
      <c r="E1351" s="134"/>
    </row>
    <row r="1352" spans="1:5" ht="17.25" thickBot="1" x14ac:dyDescent="0.35">
      <c r="A1352" s="139" t="s">
        <v>60</v>
      </c>
      <c r="B1352" s="134"/>
      <c r="C1352" s="134"/>
      <c r="D1352" s="134"/>
      <c r="E1352" s="134"/>
    </row>
    <row r="1353" spans="1:5" ht="17.25" thickBot="1" x14ac:dyDescent="0.35">
      <c r="A1353" s="139" t="s">
        <v>42</v>
      </c>
      <c r="B1353" s="140"/>
      <c r="C1353" s="138"/>
      <c r="D1353" s="138"/>
      <c r="E1353" s="138"/>
    </row>
    <row r="1354" spans="1:5" ht="17.25" thickBot="1" x14ac:dyDescent="0.35">
      <c r="A1354" s="139" t="s">
        <v>43</v>
      </c>
      <c r="B1354" s="140"/>
      <c r="C1354" s="138"/>
      <c r="D1354" s="138"/>
      <c r="E1354" s="138"/>
    </row>
    <row r="1355" spans="1:5" ht="17.25" thickBot="1" x14ac:dyDescent="0.35">
      <c r="A1355" s="141" t="s">
        <v>26</v>
      </c>
      <c r="B1355" s="140">
        <f>B1345+B1350</f>
        <v>0</v>
      </c>
      <c r="C1355" s="140">
        <f>C1345+C1350</f>
        <v>4000</v>
      </c>
      <c r="D1355" s="140">
        <f>D1345+D1350</f>
        <v>3000</v>
      </c>
      <c r="E1355" s="140">
        <f>E1345+E1350</f>
        <v>5000</v>
      </c>
    </row>
    <row r="1356" spans="1:5" ht="17.25" thickBot="1" x14ac:dyDescent="0.35">
      <c r="A1356" s="100" t="s">
        <v>58</v>
      </c>
      <c r="B1356" s="1413" t="s">
        <v>92</v>
      </c>
      <c r="C1356" s="1414"/>
      <c r="D1356" s="1415"/>
      <c r="E1356" s="1416"/>
    </row>
    <row r="1357" spans="1:5" ht="50.25" thickBot="1" x14ac:dyDescent="0.35">
      <c r="A1357" s="129" t="s">
        <v>75</v>
      </c>
      <c r="B1357" s="130" t="s">
        <v>575</v>
      </c>
      <c r="C1357" s="102" t="s">
        <v>566</v>
      </c>
      <c r="D1357" s="1417"/>
      <c r="E1357" s="1418"/>
    </row>
    <row r="1358" spans="1:5" ht="17.25" thickBot="1" x14ac:dyDescent="0.35">
      <c r="A1358" s="131"/>
      <c r="B1358" s="1419"/>
      <c r="C1358" s="1419"/>
      <c r="D1358" s="1419"/>
      <c r="E1358" s="1419"/>
    </row>
    <row r="1359" spans="1:5" ht="17.25" thickBot="1" x14ac:dyDescent="0.35">
      <c r="A1359" s="132" t="s">
        <v>9</v>
      </c>
      <c r="B1359" s="1420" t="s">
        <v>93</v>
      </c>
      <c r="C1359" s="1421"/>
      <c r="D1359" s="1421"/>
      <c r="E1359" s="1422"/>
    </row>
    <row r="1360" spans="1:5" ht="17.25" thickBot="1" x14ac:dyDescent="0.35">
      <c r="A1360" s="132" t="s">
        <v>13</v>
      </c>
      <c r="B1360" s="1420" t="s">
        <v>127</v>
      </c>
      <c r="C1360" s="1421"/>
      <c r="D1360" s="1421"/>
      <c r="E1360" s="1422"/>
    </row>
    <row r="1361" spans="1:5" ht="17.25" thickBot="1" x14ac:dyDescent="0.35">
      <c r="A1361" s="1412"/>
      <c r="B1361" s="4">
        <v>2019</v>
      </c>
      <c r="C1361" s="4">
        <v>2020</v>
      </c>
      <c r="D1361" s="4">
        <v>2021</v>
      </c>
      <c r="E1361" s="4">
        <v>2022</v>
      </c>
    </row>
    <row r="1362" spans="1:5" ht="17.25" thickBot="1" x14ac:dyDescent="0.35">
      <c r="A1362" s="1412"/>
      <c r="B1362" s="133" t="s">
        <v>5</v>
      </c>
      <c r="C1362" s="133" t="s">
        <v>6</v>
      </c>
      <c r="D1362" s="133" t="s">
        <v>6</v>
      </c>
      <c r="E1362" s="133" t="s">
        <v>6</v>
      </c>
    </row>
    <row r="1363" spans="1:5" ht="17.25" thickBot="1" x14ac:dyDescent="0.35">
      <c r="A1363" s="132" t="s">
        <v>8</v>
      </c>
      <c r="B1363" s="134">
        <v>0</v>
      </c>
      <c r="C1363" s="134">
        <v>6</v>
      </c>
      <c r="D1363" s="134">
        <v>0</v>
      </c>
      <c r="E1363" s="134">
        <v>6</v>
      </c>
    </row>
    <row r="1364" spans="1:5" ht="17.25" thickBot="1" x14ac:dyDescent="0.35">
      <c r="A1364" s="132" t="s">
        <v>14</v>
      </c>
      <c r="B1364" s="134">
        <f>B1377</f>
        <v>0</v>
      </c>
      <c r="C1364" s="134">
        <f>C1377</f>
        <v>15000</v>
      </c>
      <c r="D1364" s="134">
        <f>D1377</f>
        <v>0</v>
      </c>
      <c r="E1364" s="134">
        <f>E1377</f>
        <v>15000</v>
      </c>
    </row>
    <row r="1365" spans="1:5" ht="17.25" thickBot="1" x14ac:dyDescent="0.35">
      <c r="A1365" s="132" t="s">
        <v>20</v>
      </c>
      <c r="B1365" s="134" t="e">
        <f>B1364/B1363</f>
        <v>#DIV/0!</v>
      </c>
      <c r="C1365" s="134">
        <f>C1364/C1363</f>
        <v>2500</v>
      </c>
      <c r="D1365" s="134" t="e">
        <f>D1364/D1363</f>
        <v>#DIV/0!</v>
      </c>
      <c r="E1365" s="134">
        <f>E1364/E1363</f>
        <v>2500</v>
      </c>
    </row>
    <row r="1366" spans="1:5" ht="17.25" thickBot="1" x14ac:dyDescent="0.35">
      <c r="A1366" s="132" t="s">
        <v>15</v>
      </c>
      <c r="B1366" s="135" t="s">
        <v>19</v>
      </c>
      <c r="C1366" s="136" t="e">
        <f>C1363/B1363-1</f>
        <v>#DIV/0!</v>
      </c>
      <c r="D1366" s="136">
        <f t="shared" ref="D1366:E1368" si="49">D1363/C1363-1</f>
        <v>-1</v>
      </c>
      <c r="E1366" s="136" t="e">
        <f t="shared" si="49"/>
        <v>#DIV/0!</v>
      </c>
    </row>
    <row r="1367" spans="1:5" ht="17.25" thickBot="1" x14ac:dyDescent="0.35">
      <c r="A1367" s="132" t="s">
        <v>16</v>
      </c>
      <c r="B1367" s="135" t="s">
        <v>19</v>
      </c>
      <c r="C1367" s="136" t="e">
        <f>C1364/B1364-1</f>
        <v>#DIV/0!</v>
      </c>
      <c r="D1367" s="136">
        <f t="shared" si="49"/>
        <v>-1</v>
      </c>
      <c r="E1367" s="136" t="e">
        <f t="shared" si="49"/>
        <v>#DIV/0!</v>
      </c>
    </row>
    <row r="1368" spans="1:5" ht="17.25" thickBot="1" x14ac:dyDescent="0.35">
      <c r="A1368" s="132" t="s">
        <v>17</v>
      </c>
      <c r="B1368" s="135" t="s">
        <v>19</v>
      </c>
      <c r="C1368" s="136" t="e">
        <f>C1365/B1365-1</f>
        <v>#DIV/0!</v>
      </c>
      <c r="D1368" s="136" t="e">
        <f t="shared" si="49"/>
        <v>#DIV/0!</v>
      </c>
      <c r="E1368" s="136" t="e">
        <f t="shared" si="49"/>
        <v>#DIV/0!</v>
      </c>
    </row>
    <row r="1369" spans="1:5" ht="17.25" thickBot="1" x14ac:dyDescent="0.35">
      <c r="A1369" s="1411" t="s">
        <v>837</v>
      </c>
      <c r="B1369" s="1411"/>
      <c r="C1369" s="1411"/>
      <c r="D1369" s="1411"/>
      <c r="E1369" s="1411"/>
    </row>
    <row r="1370" spans="1:5" ht="17.25" thickBot="1" x14ac:dyDescent="0.35">
      <c r="A1370" s="1412"/>
      <c r="B1370" s="4">
        <v>2019</v>
      </c>
      <c r="C1370" s="4">
        <v>2020</v>
      </c>
      <c r="D1370" s="4">
        <v>2021</v>
      </c>
      <c r="E1370" s="4">
        <v>2022</v>
      </c>
    </row>
    <row r="1371" spans="1:5" ht="17.25" thickBot="1" x14ac:dyDescent="0.35">
      <c r="A1371" s="1412"/>
      <c r="B1371" s="133" t="s">
        <v>5</v>
      </c>
      <c r="C1371" s="133" t="s">
        <v>6</v>
      </c>
      <c r="D1371" s="133" t="s">
        <v>6</v>
      </c>
      <c r="E1371" s="133" t="s">
        <v>6</v>
      </c>
    </row>
    <row r="1372" spans="1:5" ht="17.25" thickBot="1" x14ac:dyDescent="0.35">
      <c r="A1372" s="137" t="s">
        <v>59</v>
      </c>
      <c r="B1372" s="138">
        <f>B1373+B1374+B1375+B1376</f>
        <v>0</v>
      </c>
      <c r="C1372" s="138">
        <f>C1373+C1374+C1375+C1376</f>
        <v>0</v>
      </c>
      <c r="D1372" s="138">
        <f>D1373+D1374+D1375+D1376</f>
        <v>0</v>
      </c>
      <c r="E1372" s="138">
        <f>E1373+E1374+E1375+E1376</f>
        <v>0</v>
      </c>
    </row>
    <row r="1373" spans="1:5" ht="17.25" thickBot="1" x14ac:dyDescent="0.35">
      <c r="A1373" s="139" t="s">
        <v>28</v>
      </c>
      <c r="B1373" s="138"/>
      <c r="C1373" s="138"/>
      <c r="D1373" s="138"/>
      <c r="E1373" s="138"/>
    </row>
    <row r="1374" spans="1:5" ht="17.25" thickBot="1" x14ac:dyDescent="0.35">
      <c r="A1374" s="139" t="s">
        <v>60</v>
      </c>
      <c r="B1374" s="138"/>
      <c r="C1374" s="138"/>
      <c r="D1374" s="138"/>
      <c r="E1374" s="138"/>
    </row>
    <row r="1375" spans="1:5" ht="17.25" thickBot="1" x14ac:dyDescent="0.35">
      <c r="A1375" s="139" t="s">
        <v>42</v>
      </c>
      <c r="B1375" s="138"/>
      <c r="C1375" s="138"/>
      <c r="D1375" s="138"/>
      <c r="E1375" s="138"/>
    </row>
    <row r="1376" spans="1:5" ht="17.25" thickBot="1" x14ac:dyDescent="0.35">
      <c r="A1376" s="139" t="s">
        <v>43</v>
      </c>
      <c r="B1376" s="138"/>
      <c r="C1376" s="138"/>
      <c r="D1376" s="138"/>
      <c r="E1376" s="138"/>
    </row>
    <row r="1377" spans="1:5" ht="17.25" thickBot="1" x14ac:dyDescent="0.35">
      <c r="A1377" s="137" t="s">
        <v>61</v>
      </c>
      <c r="B1377" s="140">
        <f>B1378+B1379+B1380+B1381</f>
        <v>0</v>
      </c>
      <c r="C1377" s="140">
        <f>C1378+C1379+C1380+C1381</f>
        <v>15000</v>
      </c>
      <c r="D1377" s="140">
        <f>D1378+D1379+D1380+D1381</f>
        <v>0</v>
      </c>
      <c r="E1377" s="140">
        <f>E1378+E1379+E1380+E1381</f>
        <v>15000</v>
      </c>
    </row>
    <row r="1378" spans="1:5" ht="17.25" thickBot="1" x14ac:dyDescent="0.35">
      <c r="A1378" s="139" t="s">
        <v>28</v>
      </c>
      <c r="B1378" s="134">
        <v>0</v>
      </c>
      <c r="C1378" s="134">
        <v>15000</v>
      </c>
      <c r="D1378" s="134">
        <v>0</v>
      </c>
      <c r="E1378" s="134">
        <v>15000</v>
      </c>
    </row>
    <row r="1379" spans="1:5" ht="17.25" thickBot="1" x14ac:dyDescent="0.35">
      <c r="A1379" s="139" t="s">
        <v>60</v>
      </c>
      <c r="B1379" s="134"/>
      <c r="C1379" s="134"/>
      <c r="D1379" s="134"/>
      <c r="E1379" s="134"/>
    </row>
    <row r="1380" spans="1:5" ht="17.25" thickBot="1" x14ac:dyDescent="0.35">
      <c r="A1380" s="139" t="s">
        <v>42</v>
      </c>
      <c r="B1380" s="140"/>
      <c r="C1380" s="138"/>
      <c r="D1380" s="138"/>
      <c r="E1380" s="138"/>
    </row>
    <row r="1381" spans="1:5" ht="17.25" thickBot="1" x14ac:dyDescent="0.35">
      <c r="A1381" s="139" t="s">
        <v>43</v>
      </c>
      <c r="B1381" s="140"/>
      <c r="C1381" s="138"/>
      <c r="D1381" s="138"/>
      <c r="E1381" s="138"/>
    </row>
    <row r="1382" spans="1:5" ht="17.25" thickBot="1" x14ac:dyDescent="0.35">
      <c r="A1382" s="141" t="s">
        <v>26</v>
      </c>
      <c r="B1382" s="140">
        <f>B1372+B1377</f>
        <v>0</v>
      </c>
      <c r="C1382" s="140">
        <f>C1372+C1377</f>
        <v>15000</v>
      </c>
      <c r="D1382" s="140">
        <f>D1372+D1377</f>
        <v>0</v>
      </c>
      <c r="E1382" s="140">
        <f>E1372+E1377</f>
        <v>15000</v>
      </c>
    </row>
    <row r="1383" spans="1:5" ht="17.25" thickBot="1" x14ac:dyDescent="0.35">
      <c r="A1383" s="100" t="s">
        <v>58</v>
      </c>
      <c r="B1383" s="1413" t="s">
        <v>92</v>
      </c>
      <c r="C1383" s="1414"/>
      <c r="D1383" s="1415"/>
      <c r="E1383" s="1416"/>
    </row>
    <row r="1384" spans="1:5" ht="50.25" thickBot="1" x14ac:dyDescent="0.35">
      <c r="A1384" s="129" t="s">
        <v>75</v>
      </c>
      <c r="B1384" s="130" t="s">
        <v>576</v>
      </c>
      <c r="C1384" s="102" t="s">
        <v>566</v>
      </c>
      <c r="D1384" s="1417"/>
      <c r="E1384" s="1418"/>
    </row>
    <row r="1385" spans="1:5" ht="17.25" thickBot="1" x14ac:dyDescent="0.35">
      <c r="A1385" s="131"/>
      <c r="B1385" s="1419"/>
      <c r="C1385" s="1419"/>
      <c r="D1385" s="1419"/>
      <c r="E1385" s="1419"/>
    </row>
    <row r="1386" spans="1:5" ht="17.25" thickBot="1" x14ac:dyDescent="0.35">
      <c r="A1386" s="132" t="s">
        <v>9</v>
      </c>
      <c r="B1386" s="1420" t="s">
        <v>93</v>
      </c>
      <c r="C1386" s="1421"/>
      <c r="D1386" s="1421"/>
      <c r="E1386" s="1422"/>
    </row>
    <row r="1387" spans="1:5" ht="17.25" thickBot="1" x14ac:dyDescent="0.35">
      <c r="A1387" s="132" t="s">
        <v>13</v>
      </c>
      <c r="B1387" s="1420" t="s">
        <v>127</v>
      </c>
      <c r="C1387" s="1421"/>
      <c r="D1387" s="1421"/>
      <c r="E1387" s="1422"/>
    </row>
    <row r="1388" spans="1:5" ht="17.25" thickBot="1" x14ac:dyDescent="0.35">
      <c r="A1388" s="1412"/>
      <c r="B1388" s="4">
        <v>2019</v>
      </c>
      <c r="C1388" s="4">
        <v>2020</v>
      </c>
      <c r="D1388" s="4">
        <v>2021</v>
      </c>
      <c r="E1388" s="4">
        <v>2022</v>
      </c>
    </row>
    <row r="1389" spans="1:5" ht="17.25" thickBot="1" x14ac:dyDescent="0.35">
      <c r="A1389" s="1412"/>
      <c r="B1389" s="133" t="s">
        <v>5</v>
      </c>
      <c r="C1389" s="133" t="s">
        <v>6</v>
      </c>
      <c r="D1389" s="133" t="s">
        <v>6</v>
      </c>
      <c r="E1389" s="133" t="s">
        <v>6</v>
      </c>
    </row>
    <row r="1390" spans="1:5" ht="17.25" thickBot="1" x14ac:dyDescent="0.35">
      <c r="A1390" s="132" t="s">
        <v>8</v>
      </c>
      <c r="B1390" s="134">
        <v>0</v>
      </c>
      <c r="C1390" s="134">
        <v>6</v>
      </c>
      <c r="D1390" s="134">
        <v>0</v>
      </c>
      <c r="E1390" s="134">
        <v>8</v>
      </c>
    </row>
    <row r="1391" spans="1:5" ht="17.25" thickBot="1" x14ac:dyDescent="0.35">
      <c r="A1391" s="132" t="s">
        <v>14</v>
      </c>
      <c r="B1391" s="134">
        <f>B1404</f>
        <v>0</v>
      </c>
      <c r="C1391" s="134">
        <f>C1404</f>
        <v>17000</v>
      </c>
      <c r="D1391" s="134">
        <f>D1404</f>
        <v>0</v>
      </c>
      <c r="E1391" s="134">
        <f>E1404</f>
        <v>24000</v>
      </c>
    </row>
    <row r="1392" spans="1:5" ht="17.25" thickBot="1" x14ac:dyDescent="0.35">
      <c r="A1392" s="132" t="s">
        <v>20</v>
      </c>
      <c r="B1392" s="134" t="e">
        <f>B1391/B1390</f>
        <v>#DIV/0!</v>
      </c>
      <c r="C1392" s="134">
        <f>C1391/C1390</f>
        <v>2833.3333333333335</v>
      </c>
      <c r="D1392" s="134" t="e">
        <f>D1391/D1390</f>
        <v>#DIV/0!</v>
      </c>
      <c r="E1392" s="134">
        <f>E1391/E1390</f>
        <v>3000</v>
      </c>
    </row>
    <row r="1393" spans="1:5" ht="17.25" thickBot="1" x14ac:dyDescent="0.35">
      <c r="A1393" s="132" t="s">
        <v>15</v>
      </c>
      <c r="B1393" s="135" t="s">
        <v>19</v>
      </c>
      <c r="C1393" s="136" t="e">
        <f>C1390/B1390-1</f>
        <v>#DIV/0!</v>
      </c>
      <c r="D1393" s="136">
        <f t="shared" ref="D1393:E1395" si="50">D1390/C1390-1</f>
        <v>-1</v>
      </c>
      <c r="E1393" s="136" t="e">
        <f t="shared" si="50"/>
        <v>#DIV/0!</v>
      </c>
    </row>
    <row r="1394" spans="1:5" ht="17.25" thickBot="1" x14ac:dyDescent="0.35">
      <c r="A1394" s="132" t="s">
        <v>16</v>
      </c>
      <c r="B1394" s="135" t="s">
        <v>19</v>
      </c>
      <c r="C1394" s="136" t="e">
        <f>C1391/B1391-1</f>
        <v>#DIV/0!</v>
      </c>
      <c r="D1394" s="136">
        <f t="shared" si="50"/>
        <v>-1</v>
      </c>
      <c r="E1394" s="136" t="e">
        <f t="shared" si="50"/>
        <v>#DIV/0!</v>
      </c>
    </row>
    <row r="1395" spans="1:5" ht="17.25" thickBot="1" x14ac:dyDescent="0.35">
      <c r="A1395" s="132" t="s">
        <v>17</v>
      </c>
      <c r="B1395" s="135" t="s">
        <v>19</v>
      </c>
      <c r="C1395" s="136" t="e">
        <f>C1392/B1392-1</f>
        <v>#DIV/0!</v>
      </c>
      <c r="D1395" s="136" t="e">
        <f t="shared" si="50"/>
        <v>#DIV/0!</v>
      </c>
      <c r="E1395" s="136" t="e">
        <f t="shared" si="50"/>
        <v>#DIV/0!</v>
      </c>
    </row>
    <row r="1396" spans="1:5" ht="17.25" thickBot="1" x14ac:dyDescent="0.35">
      <c r="A1396" s="1411" t="s">
        <v>837</v>
      </c>
      <c r="B1396" s="1411"/>
      <c r="C1396" s="1411"/>
      <c r="D1396" s="1411"/>
      <c r="E1396" s="1411"/>
    </row>
    <row r="1397" spans="1:5" ht="17.25" thickBot="1" x14ac:dyDescent="0.35">
      <c r="A1397" s="1412"/>
      <c r="B1397" s="4">
        <v>2019</v>
      </c>
      <c r="C1397" s="4">
        <v>2020</v>
      </c>
      <c r="D1397" s="4">
        <v>2021</v>
      </c>
      <c r="E1397" s="4">
        <v>2022</v>
      </c>
    </row>
    <row r="1398" spans="1:5" ht="17.25" thickBot="1" x14ac:dyDescent="0.35">
      <c r="A1398" s="1412"/>
      <c r="B1398" s="133" t="s">
        <v>5</v>
      </c>
      <c r="C1398" s="133" t="s">
        <v>6</v>
      </c>
      <c r="D1398" s="133" t="s">
        <v>6</v>
      </c>
      <c r="E1398" s="133" t="s">
        <v>6</v>
      </c>
    </row>
    <row r="1399" spans="1:5" ht="17.25" thickBot="1" x14ac:dyDescent="0.35">
      <c r="A1399" s="137" t="s">
        <v>59</v>
      </c>
      <c r="B1399" s="138">
        <f>B1400+B1401+B1402+B1403</f>
        <v>0</v>
      </c>
      <c r="C1399" s="138">
        <f>C1400+C1401+C1402+C1403</f>
        <v>0</v>
      </c>
      <c r="D1399" s="138">
        <f>D1400+D1401+D1402+D1403</f>
        <v>0</v>
      </c>
      <c r="E1399" s="138">
        <f>E1400+E1401+E1402+E1403</f>
        <v>0</v>
      </c>
    </row>
    <row r="1400" spans="1:5" ht="17.25" thickBot="1" x14ac:dyDescent="0.35">
      <c r="A1400" s="139" t="s">
        <v>28</v>
      </c>
      <c r="B1400" s="138"/>
      <c r="C1400" s="138"/>
      <c r="D1400" s="138"/>
      <c r="E1400" s="138"/>
    </row>
    <row r="1401" spans="1:5" ht="17.25" thickBot="1" x14ac:dyDescent="0.35">
      <c r="A1401" s="139" t="s">
        <v>60</v>
      </c>
      <c r="B1401" s="138"/>
      <c r="C1401" s="138"/>
      <c r="D1401" s="138"/>
      <c r="E1401" s="138"/>
    </row>
    <row r="1402" spans="1:5" ht="17.25" thickBot="1" x14ac:dyDescent="0.35">
      <c r="A1402" s="139" t="s">
        <v>42</v>
      </c>
      <c r="B1402" s="138"/>
      <c r="C1402" s="138"/>
      <c r="D1402" s="138"/>
      <c r="E1402" s="138"/>
    </row>
    <row r="1403" spans="1:5" ht="17.25" thickBot="1" x14ac:dyDescent="0.35">
      <c r="A1403" s="139" t="s">
        <v>43</v>
      </c>
      <c r="B1403" s="138"/>
      <c r="C1403" s="138"/>
      <c r="D1403" s="138"/>
      <c r="E1403" s="138"/>
    </row>
    <row r="1404" spans="1:5" ht="17.25" thickBot="1" x14ac:dyDescent="0.35">
      <c r="A1404" s="137" t="s">
        <v>61</v>
      </c>
      <c r="B1404" s="140">
        <f>B1405+B1406+B1407+B1408</f>
        <v>0</v>
      </c>
      <c r="C1404" s="140">
        <f>C1405+C1406+C1407+C1408</f>
        <v>17000</v>
      </c>
      <c r="D1404" s="140">
        <f>D1405+D1406+D1407+D1408</f>
        <v>0</v>
      </c>
      <c r="E1404" s="140">
        <f>E1405+E1406+E1407+E1408</f>
        <v>24000</v>
      </c>
    </row>
    <row r="1405" spans="1:5" ht="17.25" thickBot="1" x14ac:dyDescent="0.35">
      <c r="A1405" s="139" t="s">
        <v>28</v>
      </c>
      <c r="B1405" s="134">
        <v>0</v>
      </c>
      <c r="C1405" s="134">
        <v>17000</v>
      </c>
      <c r="D1405" s="134">
        <v>0</v>
      </c>
      <c r="E1405" s="134">
        <v>24000</v>
      </c>
    </row>
    <row r="1406" spans="1:5" ht="17.25" thickBot="1" x14ac:dyDescent="0.35">
      <c r="A1406" s="139" t="s">
        <v>60</v>
      </c>
      <c r="B1406" s="134"/>
      <c r="C1406" s="134"/>
      <c r="D1406" s="134"/>
      <c r="E1406" s="134"/>
    </row>
    <row r="1407" spans="1:5" ht="17.25" thickBot="1" x14ac:dyDescent="0.35">
      <c r="A1407" s="139" t="s">
        <v>42</v>
      </c>
      <c r="B1407" s="140"/>
      <c r="C1407" s="138"/>
      <c r="D1407" s="138"/>
      <c r="E1407" s="138"/>
    </row>
    <row r="1408" spans="1:5" ht="17.25" thickBot="1" x14ac:dyDescent="0.35">
      <c r="A1408" s="139" t="s">
        <v>43</v>
      </c>
      <c r="B1408" s="140"/>
      <c r="C1408" s="138"/>
      <c r="D1408" s="138"/>
      <c r="E1408" s="138"/>
    </row>
    <row r="1409" spans="1:5" ht="17.25" thickBot="1" x14ac:dyDescent="0.35">
      <c r="A1409" s="141" t="s">
        <v>26</v>
      </c>
      <c r="B1409" s="140">
        <f>B1399+B1404</f>
        <v>0</v>
      </c>
      <c r="C1409" s="140">
        <f>C1399+C1404</f>
        <v>17000</v>
      </c>
      <c r="D1409" s="140">
        <f>D1399+D1404</f>
        <v>0</v>
      </c>
      <c r="E1409" s="140">
        <f>E1399+E1404</f>
        <v>24000</v>
      </c>
    </row>
    <row r="1410" spans="1:5" ht="17.25" thickBot="1" x14ac:dyDescent="0.35">
      <c r="A1410" s="100" t="s">
        <v>58</v>
      </c>
      <c r="B1410" s="1413" t="s">
        <v>92</v>
      </c>
      <c r="C1410" s="1414"/>
      <c r="D1410" s="1415"/>
      <c r="E1410" s="1416"/>
    </row>
    <row r="1411" spans="1:5" ht="50.25" thickBot="1" x14ac:dyDescent="0.35">
      <c r="A1411" s="129" t="s">
        <v>75</v>
      </c>
      <c r="B1411" s="130" t="s">
        <v>577</v>
      </c>
      <c r="C1411" s="102" t="s">
        <v>566</v>
      </c>
      <c r="D1411" s="1417"/>
      <c r="E1411" s="1418"/>
    </row>
    <row r="1412" spans="1:5" ht="17.25" thickBot="1" x14ac:dyDescent="0.35">
      <c r="A1412" s="131"/>
      <c r="B1412" s="1419"/>
      <c r="C1412" s="1419"/>
      <c r="D1412" s="1419"/>
      <c r="E1412" s="1419"/>
    </row>
    <row r="1413" spans="1:5" ht="17.25" thickBot="1" x14ac:dyDescent="0.35">
      <c r="A1413" s="132" t="s">
        <v>9</v>
      </c>
      <c r="B1413" s="1420" t="s">
        <v>93</v>
      </c>
      <c r="C1413" s="1421"/>
      <c r="D1413" s="1421"/>
      <c r="E1413" s="1422"/>
    </row>
    <row r="1414" spans="1:5" ht="17.25" thickBot="1" x14ac:dyDescent="0.35">
      <c r="A1414" s="132" t="s">
        <v>13</v>
      </c>
      <c r="B1414" s="1420" t="s">
        <v>127</v>
      </c>
      <c r="C1414" s="1421"/>
      <c r="D1414" s="1421"/>
      <c r="E1414" s="1422"/>
    </row>
    <row r="1415" spans="1:5" ht="17.25" thickBot="1" x14ac:dyDescent="0.35">
      <c r="A1415" s="1412"/>
      <c r="B1415" s="4">
        <v>2019</v>
      </c>
      <c r="C1415" s="4">
        <v>2020</v>
      </c>
      <c r="D1415" s="4">
        <v>2021</v>
      </c>
      <c r="E1415" s="4">
        <v>2022</v>
      </c>
    </row>
    <row r="1416" spans="1:5" ht="17.25" thickBot="1" x14ac:dyDescent="0.35">
      <c r="A1416" s="1412"/>
      <c r="B1416" s="133" t="s">
        <v>5</v>
      </c>
      <c r="C1416" s="133" t="s">
        <v>6</v>
      </c>
      <c r="D1416" s="133" t="s">
        <v>6</v>
      </c>
      <c r="E1416" s="133" t="s">
        <v>6</v>
      </c>
    </row>
    <row r="1417" spans="1:5" ht="17.25" thickBot="1" x14ac:dyDescent="0.35">
      <c r="A1417" s="132" t="s">
        <v>8</v>
      </c>
      <c r="B1417" s="134">
        <v>0</v>
      </c>
      <c r="C1417" s="134">
        <v>5</v>
      </c>
      <c r="D1417" s="134">
        <v>0</v>
      </c>
      <c r="E1417" s="134">
        <v>7</v>
      </c>
    </row>
    <row r="1418" spans="1:5" ht="17.25" thickBot="1" x14ac:dyDescent="0.35">
      <c r="A1418" s="132" t="s">
        <v>14</v>
      </c>
      <c r="B1418" s="134">
        <f>B1431</f>
        <v>0</v>
      </c>
      <c r="C1418" s="134">
        <f>C1431</f>
        <v>13000</v>
      </c>
      <c r="D1418" s="134">
        <f>D1431</f>
        <v>0</v>
      </c>
      <c r="E1418" s="134">
        <f>E1431</f>
        <v>20000</v>
      </c>
    </row>
    <row r="1419" spans="1:5" ht="17.25" thickBot="1" x14ac:dyDescent="0.35">
      <c r="A1419" s="132" t="s">
        <v>20</v>
      </c>
      <c r="B1419" s="134" t="e">
        <f>B1418/B1417</f>
        <v>#DIV/0!</v>
      </c>
      <c r="C1419" s="134">
        <f>C1418/C1417</f>
        <v>2600</v>
      </c>
      <c r="D1419" s="134" t="e">
        <f>D1418/D1417</f>
        <v>#DIV/0!</v>
      </c>
      <c r="E1419" s="134">
        <f>E1418/E1417</f>
        <v>2857.1428571428573</v>
      </c>
    </row>
    <row r="1420" spans="1:5" ht="17.25" thickBot="1" x14ac:dyDescent="0.35">
      <c r="A1420" s="132" t="s">
        <v>15</v>
      </c>
      <c r="B1420" s="135" t="s">
        <v>19</v>
      </c>
      <c r="C1420" s="136" t="e">
        <f>C1417/B1417-1</f>
        <v>#DIV/0!</v>
      </c>
      <c r="D1420" s="136">
        <f t="shared" ref="D1420:E1422" si="51">D1417/C1417-1</f>
        <v>-1</v>
      </c>
      <c r="E1420" s="136" t="e">
        <f t="shared" si="51"/>
        <v>#DIV/0!</v>
      </c>
    </row>
    <row r="1421" spans="1:5" ht="17.25" thickBot="1" x14ac:dyDescent="0.35">
      <c r="A1421" s="132" t="s">
        <v>16</v>
      </c>
      <c r="B1421" s="135" t="s">
        <v>19</v>
      </c>
      <c r="C1421" s="136" t="e">
        <f>C1418/B1418-1</f>
        <v>#DIV/0!</v>
      </c>
      <c r="D1421" s="136">
        <f t="shared" si="51"/>
        <v>-1</v>
      </c>
      <c r="E1421" s="136" t="e">
        <f t="shared" si="51"/>
        <v>#DIV/0!</v>
      </c>
    </row>
    <row r="1422" spans="1:5" ht="17.25" thickBot="1" x14ac:dyDescent="0.35">
      <c r="A1422" s="132" t="s">
        <v>17</v>
      </c>
      <c r="B1422" s="135" t="s">
        <v>19</v>
      </c>
      <c r="C1422" s="136" t="e">
        <f>C1419/B1419-1</f>
        <v>#DIV/0!</v>
      </c>
      <c r="D1422" s="136" t="e">
        <f t="shared" si="51"/>
        <v>#DIV/0!</v>
      </c>
      <c r="E1422" s="136" t="e">
        <f t="shared" si="51"/>
        <v>#DIV/0!</v>
      </c>
    </row>
    <row r="1423" spans="1:5" ht="17.25" thickBot="1" x14ac:dyDescent="0.35">
      <c r="A1423" s="1411" t="s">
        <v>837</v>
      </c>
      <c r="B1423" s="1411"/>
      <c r="C1423" s="1411"/>
      <c r="D1423" s="1411"/>
      <c r="E1423" s="1411"/>
    </row>
    <row r="1424" spans="1:5" ht="17.25" thickBot="1" x14ac:dyDescent="0.35">
      <c r="A1424" s="1412"/>
      <c r="B1424" s="4">
        <v>2019</v>
      </c>
      <c r="C1424" s="4">
        <v>2020</v>
      </c>
      <c r="D1424" s="4">
        <v>2021</v>
      </c>
      <c r="E1424" s="4">
        <v>2022</v>
      </c>
    </row>
    <row r="1425" spans="1:5" ht="17.25" thickBot="1" x14ac:dyDescent="0.35">
      <c r="A1425" s="1412"/>
      <c r="B1425" s="133" t="s">
        <v>5</v>
      </c>
      <c r="C1425" s="133" t="s">
        <v>6</v>
      </c>
      <c r="D1425" s="133" t="s">
        <v>6</v>
      </c>
      <c r="E1425" s="133" t="s">
        <v>6</v>
      </c>
    </row>
    <row r="1426" spans="1:5" ht="17.25" thickBot="1" x14ac:dyDescent="0.35">
      <c r="A1426" s="137" t="s">
        <v>59</v>
      </c>
      <c r="B1426" s="138">
        <f>B1427+B1428+B1429+B1430</f>
        <v>0</v>
      </c>
      <c r="C1426" s="138">
        <f>C1427+C1428+C1429+C1430</f>
        <v>0</v>
      </c>
      <c r="D1426" s="138">
        <f>D1427+D1428+D1429+D1430</f>
        <v>0</v>
      </c>
      <c r="E1426" s="138">
        <f>E1427+E1428+E1429+E1430</f>
        <v>0</v>
      </c>
    </row>
    <row r="1427" spans="1:5" ht="17.25" thickBot="1" x14ac:dyDescent="0.35">
      <c r="A1427" s="139" t="s">
        <v>28</v>
      </c>
      <c r="B1427" s="138"/>
      <c r="C1427" s="138"/>
      <c r="D1427" s="138"/>
      <c r="E1427" s="138"/>
    </row>
    <row r="1428" spans="1:5" ht="17.25" thickBot="1" x14ac:dyDescent="0.35">
      <c r="A1428" s="139" t="s">
        <v>60</v>
      </c>
      <c r="B1428" s="138"/>
      <c r="C1428" s="138"/>
      <c r="D1428" s="138"/>
      <c r="E1428" s="138"/>
    </row>
    <row r="1429" spans="1:5" ht="17.25" thickBot="1" x14ac:dyDescent="0.35">
      <c r="A1429" s="139" t="s">
        <v>42</v>
      </c>
      <c r="B1429" s="138"/>
      <c r="C1429" s="138"/>
      <c r="D1429" s="138"/>
      <c r="E1429" s="138"/>
    </row>
    <row r="1430" spans="1:5" ht="17.25" thickBot="1" x14ac:dyDescent="0.35">
      <c r="A1430" s="139" t="s">
        <v>43</v>
      </c>
      <c r="B1430" s="138"/>
      <c r="C1430" s="138"/>
      <c r="D1430" s="138"/>
      <c r="E1430" s="138"/>
    </row>
    <row r="1431" spans="1:5" ht="17.25" thickBot="1" x14ac:dyDescent="0.35">
      <c r="A1431" s="137" t="s">
        <v>61</v>
      </c>
      <c r="B1431" s="140">
        <f>B1432+B1433+B1434+B1435</f>
        <v>0</v>
      </c>
      <c r="C1431" s="140">
        <f>C1432+C1433+C1434+C1435</f>
        <v>13000</v>
      </c>
      <c r="D1431" s="140">
        <f>D1432+D1433+D1434+D1435</f>
        <v>0</v>
      </c>
      <c r="E1431" s="140">
        <f>E1432+E1433+E1434+E1435</f>
        <v>20000</v>
      </c>
    </row>
    <row r="1432" spans="1:5" ht="17.25" thickBot="1" x14ac:dyDescent="0.35">
      <c r="A1432" s="139" t="s">
        <v>28</v>
      </c>
      <c r="B1432" s="134">
        <v>0</v>
      </c>
      <c r="C1432" s="134">
        <v>13000</v>
      </c>
      <c r="D1432" s="134">
        <v>0</v>
      </c>
      <c r="E1432" s="134">
        <v>20000</v>
      </c>
    </row>
    <row r="1433" spans="1:5" ht="17.25" thickBot="1" x14ac:dyDescent="0.35">
      <c r="A1433" s="139" t="s">
        <v>60</v>
      </c>
      <c r="B1433" s="134"/>
      <c r="C1433" s="134"/>
      <c r="D1433" s="134"/>
      <c r="E1433" s="134"/>
    </row>
    <row r="1434" spans="1:5" ht="17.25" thickBot="1" x14ac:dyDescent="0.35">
      <c r="A1434" s="139" t="s">
        <v>42</v>
      </c>
      <c r="B1434" s="140"/>
      <c r="C1434" s="138"/>
      <c r="D1434" s="138"/>
      <c r="E1434" s="138"/>
    </row>
    <row r="1435" spans="1:5" ht="17.25" thickBot="1" x14ac:dyDescent="0.35">
      <c r="A1435" s="139" t="s">
        <v>43</v>
      </c>
      <c r="B1435" s="140"/>
      <c r="C1435" s="138"/>
      <c r="D1435" s="138"/>
      <c r="E1435" s="138"/>
    </row>
    <row r="1436" spans="1:5" ht="17.25" thickBot="1" x14ac:dyDescent="0.35">
      <c r="A1436" s="141" t="s">
        <v>26</v>
      </c>
      <c r="B1436" s="140">
        <f>B1426+B1431</f>
        <v>0</v>
      </c>
      <c r="C1436" s="140">
        <f>C1426+C1431</f>
        <v>13000</v>
      </c>
      <c r="D1436" s="140">
        <f>D1426+D1431</f>
        <v>0</v>
      </c>
      <c r="E1436" s="140">
        <f>E1426+E1431</f>
        <v>20000</v>
      </c>
    </row>
    <row r="1437" spans="1:5" ht="17.25" thickBot="1" x14ac:dyDescent="0.35">
      <c r="A1437" s="144"/>
      <c r="B1437" s="145"/>
      <c r="C1437" s="145"/>
      <c r="D1437" s="145"/>
      <c r="E1437" s="145"/>
    </row>
    <row r="1438" spans="1:5" ht="27.75" thickBot="1" x14ac:dyDescent="0.35">
      <c r="A1438" s="146" t="s">
        <v>44</v>
      </c>
      <c r="B1438" s="147">
        <f>B56+B91+B118+B145+B172+B199+B226+B253+B280+B306+B332+B358+B384+B410+B437+B463+B490+B516+B543+B569+B596+B623+B650+B676+B708+B735+B762+B789+B816+B842+B869+B896+B923+B950+B977+B1004+B1031+B1058+B1085+B1112+B1139+B1166+B1193+B1220+B1247+B1274+B1301+B1328+B1355+B1382+B1409+B1436</f>
        <v>2123700</v>
      </c>
      <c r="C1438" s="147">
        <f>C56+C91+C118+C145+C172+C199+C226+C253+C280+C306+C332+C358+C384+C410+C437+C463+C490+C516+C543+C569+C596+C623+C650+C676+C708+C735+C762+C789+C816+C842+C869+C896+C923+C950+C977+C1004+C1031+C1058+C1085+C1112+C1139+C1166+C1193+C1220+C1247+C1274+C1301+C1328+C1355+C1382+C1409+C1436</f>
        <v>2160000</v>
      </c>
      <c r="D1438" s="147">
        <f>D56+D91+D118+D145+D172+D199+D226+D253+D280+D306+D332+D358+D384+D410+D437+D463+D490+D516+D543+D569+D596+D623+D650+D676+D708+D735+D762+D789+D816+D842+D869+D896+D923+D950+D977+D1004+D1031+D1058+D1085+D1112+D1139+D1166+D1193+D1220+D1247+D1274+D1301+D1328+D1355+D1382+D1409+D1436</f>
        <v>2161999.6</v>
      </c>
      <c r="E1438" s="147">
        <f>E56+E91+E118+E145+E172+E199+E226+E253+E280+E306+E332+E358+E384+E410+E437+E463+E490+E516+E543+E569+E596+E623+E650+E676+E708+E735+E762+E789+E816+E842+E869+E896+E923+E950+E977+E1004+E1031+E1058+E1085+E1112+E1139+E1166+E1193+E1220+E1247+E1274+E1301+E1328+E1355+E1382+E1409+E1436</f>
        <v>2212000</v>
      </c>
    </row>
    <row r="1439" spans="1:5" ht="27.75" thickBot="1" x14ac:dyDescent="0.35">
      <c r="A1439" s="146" t="s">
        <v>45</v>
      </c>
      <c r="B1439" s="147">
        <f>SUM(B1466+B1461+B1449+B1446+B1443+B1440)</f>
        <v>2123700</v>
      </c>
      <c r="C1439" s="147">
        <f>SUM(C1466+C1461+C1449+C1446+C1443+C1440)</f>
        <v>2160000</v>
      </c>
      <c r="D1439" s="147">
        <f>SUM(D1466+D1461+D1449+D1446+D1443+D1440)</f>
        <v>2161999.6</v>
      </c>
      <c r="E1439" s="147">
        <f>SUM(E1466+E1461+E1449+E1446+E1443+E1440)</f>
        <v>2212000</v>
      </c>
    </row>
    <row r="1440" spans="1:5" ht="17.25" thickBot="1" x14ac:dyDescent="0.35">
      <c r="A1440" s="58" t="s">
        <v>0</v>
      </c>
      <c r="B1440" s="147">
        <f>B35</f>
        <v>14200</v>
      </c>
      <c r="C1440" s="147">
        <f>C35</f>
        <v>14200</v>
      </c>
      <c r="D1440" s="147">
        <f>D35</f>
        <v>14200</v>
      </c>
      <c r="E1440" s="147">
        <f>E35</f>
        <v>14200</v>
      </c>
    </row>
    <row r="1441" spans="1:5" ht="17.25" thickBot="1" x14ac:dyDescent="0.35">
      <c r="A1441" s="59" t="s">
        <v>28</v>
      </c>
      <c r="B1441" s="147">
        <f t="shared" ref="B1441:E1450" si="52">B36</f>
        <v>14200</v>
      </c>
      <c r="C1441" s="147">
        <f t="shared" si="52"/>
        <v>14200</v>
      </c>
      <c r="D1441" s="147">
        <f t="shared" si="52"/>
        <v>14200</v>
      </c>
      <c r="E1441" s="147">
        <f t="shared" si="52"/>
        <v>14200</v>
      </c>
    </row>
    <row r="1442" spans="1:5" ht="17.25" thickBot="1" x14ac:dyDescent="0.35">
      <c r="A1442" s="59" t="s">
        <v>46</v>
      </c>
      <c r="B1442" s="147">
        <f t="shared" si="52"/>
        <v>0</v>
      </c>
      <c r="C1442" s="147">
        <f t="shared" si="52"/>
        <v>0</v>
      </c>
      <c r="D1442" s="147">
        <f t="shared" si="52"/>
        <v>0</v>
      </c>
      <c r="E1442" s="147">
        <f t="shared" si="52"/>
        <v>0</v>
      </c>
    </row>
    <row r="1443" spans="1:5" ht="17.25" thickBot="1" x14ac:dyDescent="0.35">
      <c r="A1443" s="58" t="s">
        <v>25</v>
      </c>
      <c r="B1443" s="147">
        <f t="shared" si="52"/>
        <v>2500</v>
      </c>
      <c r="C1443" s="147">
        <f t="shared" si="52"/>
        <v>2500</v>
      </c>
      <c r="D1443" s="147">
        <f t="shared" si="52"/>
        <v>2500</v>
      </c>
      <c r="E1443" s="147">
        <f t="shared" si="52"/>
        <v>2500</v>
      </c>
    </row>
    <row r="1444" spans="1:5" ht="17.25" thickBot="1" x14ac:dyDescent="0.35">
      <c r="A1444" s="59" t="s">
        <v>28</v>
      </c>
      <c r="B1444" s="147">
        <f t="shared" si="52"/>
        <v>2500</v>
      </c>
      <c r="C1444" s="147">
        <f t="shared" si="52"/>
        <v>2500</v>
      </c>
      <c r="D1444" s="147">
        <f t="shared" si="52"/>
        <v>2500</v>
      </c>
      <c r="E1444" s="147">
        <f t="shared" si="52"/>
        <v>2500</v>
      </c>
    </row>
    <row r="1445" spans="1:5" ht="17.25" thickBot="1" x14ac:dyDescent="0.35">
      <c r="A1445" s="59" t="s">
        <v>46</v>
      </c>
      <c r="B1445" s="147">
        <f t="shared" si="52"/>
        <v>0</v>
      </c>
      <c r="C1445" s="147">
        <f t="shared" si="52"/>
        <v>0</v>
      </c>
      <c r="D1445" s="147">
        <f t="shared" si="52"/>
        <v>0</v>
      </c>
      <c r="E1445" s="147">
        <f t="shared" si="52"/>
        <v>0</v>
      </c>
    </row>
    <row r="1446" spans="1:5" ht="17.25" thickBot="1" x14ac:dyDescent="0.35">
      <c r="A1446" s="58" t="s">
        <v>1</v>
      </c>
      <c r="B1446" s="147">
        <f t="shared" si="52"/>
        <v>7000</v>
      </c>
      <c r="C1446" s="147">
        <f t="shared" si="52"/>
        <v>10000</v>
      </c>
      <c r="D1446" s="147">
        <f t="shared" si="52"/>
        <v>10000</v>
      </c>
      <c r="E1446" s="147">
        <f t="shared" si="52"/>
        <v>10000</v>
      </c>
    </row>
    <row r="1447" spans="1:5" ht="17.25" thickBot="1" x14ac:dyDescent="0.35">
      <c r="A1447" s="59" t="s">
        <v>28</v>
      </c>
      <c r="B1447" s="147">
        <f t="shared" si="52"/>
        <v>7000</v>
      </c>
      <c r="C1447" s="147">
        <f t="shared" si="52"/>
        <v>10000</v>
      </c>
      <c r="D1447" s="147">
        <f t="shared" si="52"/>
        <v>10000</v>
      </c>
      <c r="E1447" s="147">
        <f t="shared" si="52"/>
        <v>10000</v>
      </c>
    </row>
    <row r="1448" spans="1:5" ht="17.25" thickBot="1" x14ac:dyDescent="0.35">
      <c r="A1448" s="59" t="s">
        <v>46</v>
      </c>
      <c r="B1448" s="147">
        <f t="shared" si="52"/>
        <v>0</v>
      </c>
      <c r="C1448" s="147">
        <f t="shared" si="52"/>
        <v>0</v>
      </c>
      <c r="D1448" s="147">
        <f t="shared" si="52"/>
        <v>0</v>
      </c>
      <c r="E1448" s="147">
        <f t="shared" si="52"/>
        <v>0</v>
      </c>
    </row>
    <row r="1449" spans="1:5" ht="17.25" thickBot="1" x14ac:dyDescent="0.35">
      <c r="A1449" s="58" t="s">
        <v>2</v>
      </c>
      <c r="B1449" s="147">
        <f t="shared" si="52"/>
        <v>400000</v>
      </c>
      <c r="C1449" s="147">
        <f t="shared" si="52"/>
        <v>383300</v>
      </c>
      <c r="D1449" s="147">
        <f t="shared" si="52"/>
        <v>385300</v>
      </c>
      <c r="E1449" s="147">
        <f t="shared" si="52"/>
        <v>385300</v>
      </c>
    </row>
    <row r="1450" spans="1:5" ht="17.25" thickBot="1" x14ac:dyDescent="0.35">
      <c r="A1450" s="59" t="s">
        <v>28</v>
      </c>
      <c r="B1450" s="147">
        <f t="shared" si="52"/>
        <v>400000</v>
      </c>
      <c r="C1450" s="147">
        <f t="shared" si="52"/>
        <v>383300</v>
      </c>
      <c r="D1450" s="147">
        <f t="shared" si="52"/>
        <v>385300</v>
      </c>
      <c r="E1450" s="147">
        <f t="shared" si="52"/>
        <v>385300</v>
      </c>
    </row>
    <row r="1451" spans="1:5" ht="17.25" thickBot="1" x14ac:dyDescent="0.35">
      <c r="A1451" s="59" t="s">
        <v>46</v>
      </c>
      <c r="B1451" s="147"/>
      <c r="C1451" s="147"/>
      <c r="D1451" s="147"/>
      <c r="E1451" s="147"/>
    </row>
    <row r="1452" spans="1:5" ht="17.25" thickBot="1" x14ac:dyDescent="0.35">
      <c r="A1452" s="58" t="s">
        <v>21</v>
      </c>
      <c r="B1452" s="147">
        <f>B47</f>
        <v>0</v>
      </c>
      <c r="C1452" s="147">
        <f>C47</f>
        <v>0</v>
      </c>
      <c r="D1452" s="147">
        <f>D47</f>
        <v>0</v>
      </c>
      <c r="E1452" s="147">
        <f>E47</f>
        <v>0</v>
      </c>
    </row>
    <row r="1453" spans="1:5" ht="17.25" thickBot="1" x14ac:dyDescent="0.35">
      <c r="A1453" s="59" t="s">
        <v>28</v>
      </c>
      <c r="B1453" s="147"/>
      <c r="C1453" s="147"/>
      <c r="D1453" s="147"/>
      <c r="E1453" s="147"/>
    </row>
    <row r="1454" spans="1:5" ht="17.25" thickBot="1" x14ac:dyDescent="0.35">
      <c r="A1454" s="59" t="s">
        <v>46</v>
      </c>
      <c r="B1454" s="147"/>
      <c r="C1454" s="147"/>
      <c r="D1454" s="147"/>
      <c r="E1454" s="147"/>
    </row>
    <row r="1455" spans="1:5" ht="17.25" thickBot="1" x14ac:dyDescent="0.35">
      <c r="A1455" s="58" t="s">
        <v>22</v>
      </c>
      <c r="B1455" s="147">
        <f>B50</f>
        <v>0</v>
      </c>
      <c r="C1455" s="147">
        <f>C50</f>
        <v>0</v>
      </c>
      <c r="D1455" s="147">
        <f>D50</f>
        <v>0</v>
      </c>
      <c r="E1455" s="147">
        <f>E50</f>
        <v>0</v>
      </c>
    </row>
    <row r="1456" spans="1:5" ht="17.25" thickBot="1" x14ac:dyDescent="0.35">
      <c r="A1456" s="59" t="s">
        <v>28</v>
      </c>
      <c r="B1456" s="147"/>
      <c r="C1456" s="147"/>
      <c r="D1456" s="147"/>
      <c r="E1456" s="147"/>
    </row>
    <row r="1457" spans="1:5" ht="17.25" thickBot="1" x14ac:dyDescent="0.35">
      <c r="A1457" s="59" t="s">
        <v>46</v>
      </c>
      <c r="B1457" s="147"/>
      <c r="C1457" s="147"/>
      <c r="D1457" s="147"/>
      <c r="E1457" s="147"/>
    </row>
    <row r="1458" spans="1:5" ht="17.25" thickBot="1" x14ac:dyDescent="0.35">
      <c r="A1458" s="58" t="s">
        <v>3</v>
      </c>
      <c r="B1458" s="147">
        <f>B53</f>
        <v>0</v>
      </c>
      <c r="C1458" s="147">
        <f>C53</f>
        <v>0</v>
      </c>
      <c r="D1458" s="147">
        <f>D53</f>
        <v>0</v>
      </c>
      <c r="E1458" s="147">
        <f>E53</f>
        <v>0</v>
      </c>
    </row>
    <row r="1459" spans="1:5" ht="17.25" thickBot="1" x14ac:dyDescent="0.35">
      <c r="A1459" s="59" t="s">
        <v>28</v>
      </c>
      <c r="B1459" s="147"/>
      <c r="C1459" s="147"/>
      <c r="D1459" s="147"/>
      <c r="E1459" s="147"/>
    </row>
    <row r="1460" spans="1:5" ht="17.25" thickBot="1" x14ac:dyDescent="0.35">
      <c r="A1460" s="59" t="s">
        <v>46</v>
      </c>
      <c r="B1460" s="147"/>
      <c r="C1460" s="147"/>
      <c r="D1460" s="147"/>
      <c r="E1460" s="147"/>
    </row>
    <row r="1461" spans="1:5" ht="17.25" thickBot="1" x14ac:dyDescent="0.35">
      <c r="A1461" s="58" t="s">
        <v>47</v>
      </c>
      <c r="B1461" s="147">
        <f>B81+B108+B135+B162+B189+B216+B243+B270+B296+B322+B348+B374+B400+B427+B453+B480+B506+B533+B559+B586+B613+B640+B666+B698+B725+B752+B779+B806+B832+B859+B886+B913+B940+B967+B994+B1021+B1048+B1075+B1102+B1129+B1156+B1183+B1210+B1237+B1264+B1291+B1318+B1345+B1372+B1399+B1426</f>
        <v>0</v>
      </c>
      <c r="C1461" s="147">
        <f>C81+C108+C135+C162+C189+C216+C243+C270+C296+C322+C348+C374+C400+C427+C453+C480+C506+C533+C559+C586+C613+C640+C666+C698+C725+C752+C779+C806+C832+C859+C886+C913+C940+C967+C994+C1021+C1048+C1075+C1102+C1129+C1156+C1183+C1210+C1237+C1264+C1291+C1318+C1345+C1372+C1399+C1426</f>
        <v>4000</v>
      </c>
      <c r="D1461" s="147">
        <f>D81+D108+D135+D162+D189+D216+D243+D270+D296+D322+D348+D374+D400+D427+D453+D480+D506+D533+D559+D586+D613+D640+D666+D698+D725+D752+D779+D806+D832+D859+D886+D913+D940+D967+D994+D1021+D1048+D1075+D1102+D1129+D1156+D1183+D1210+D1237+D1264+D1291+D1318+D1345+D1372+D1399+D1426</f>
        <v>3000</v>
      </c>
      <c r="E1461" s="147">
        <f>E81+E108+E135+E162+E189+E216+E243+E270+E296+E322+E348+E374+E400+E427+E453+E480+E506+E533+E559+E586+E613+E640+E666+E698+E725+E752+E779+E806+E832+E859+E886+E913+E940+E967+E994+E1021+E1048+E1075+E1102+E1129+E1156+E1183+E1210+E1237+E1264+E1291+E1318+E1345+E1372+E1399+E1426</f>
        <v>5000</v>
      </c>
    </row>
    <row r="1462" spans="1:5" ht="17.25" thickBot="1" x14ac:dyDescent="0.35">
      <c r="A1462" s="59" t="s">
        <v>28</v>
      </c>
      <c r="B1462" s="147">
        <f t="shared" ref="B1462:E1470" si="53">B82+B109+B136+B163+B190+B217+B244+B271+B297+B323+B349+B375+B401+B428+B454+B481+B507+B534+B560+B587+B614+B641+B667+B699+B726+B753+B780+B807+B833+B860+B887+B914+B941+B968+B995+B1022+B1049+B1076+B1103+B1130+B1157+B1184+B1211+B1238+B1265+B1292+B1319+B1346+B1373+B1400+B1427</f>
        <v>0</v>
      </c>
      <c r="C1462" s="147">
        <f t="shared" si="53"/>
        <v>4000</v>
      </c>
      <c r="D1462" s="147">
        <f t="shared" si="53"/>
        <v>3000</v>
      </c>
      <c r="E1462" s="147">
        <f t="shared" si="53"/>
        <v>5000</v>
      </c>
    </row>
    <row r="1463" spans="1:5" ht="17.25" thickBot="1" x14ac:dyDescent="0.35">
      <c r="A1463" s="59" t="s">
        <v>48</v>
      </c>
      <c r="B1463" s="147">
        <f t="shared" si="53"/>
        <v>0</v>
      </c>
      <c r="C1463" s="147">
        <f t="shared" si="53"/>
        <v>0</v>
      </c>
      <c r="D1463" s="147">
        <f t="shared" si="53"/>
        <v>0</v>
      </c>
      <c r="E1463" s="147">
        <f t="shared" si="53"/>
        <v>0</v>
      </c>
    </row>
    <row r="1464" spans="1:5" ht="17.25" thickBot="1" x14ac:dyDescent="0.35">
      <c r="A1464" s="59" t="s">
        <v>42</v>
      </c>
      <c r="B1464" s="147">
        <f t="shared" si="53"/>
        <v>0</v>
      </c>
      <c r="C1464" s="147">
        <f t="shared" si="53"/>
        <v>0</v>
      </c>
      <c r="D1464" s="147">
        <f t="shared" si="53"/>
        <v>0</v>
      </c>
      <c r="E1464" s="147">
        <f t="shared" si="53"/>
        <v>0</v>
      </c>
    </row>
    <row r="1465" spans="1:5" ht="17.25" thickBot="1" x14ac:dyDescent="0.35">
      <c r="A1465" s="59" t="s">
        <v>43</v>
      </c>
      <c r="B1465" s="147">
        <f t="shared" si="53"/>
        <v>0</v>
      </c>
      <c r="C1465" s="147">
        <f t="shared" si="53"/>
        <v>0</v>
      </c>
      <c r="D1465" s="147">
        <f t="shared" si="53"/>
        <v>0</v>
      </c>
      <c r="E1465" s="147">
        <f t="shared" si="53"/>
        <v>0</v>
      </c>
    </row>
    <row r="1466" spans="1:5" ht="17.25" thickBot="1" x14ac:dyDescent="0.35">
      <c r="A1466" s="58" t="s">
        <v>49</v>
      </c>
      <c r="B1466" s="147">
        <f t="shared" si="53"/>
        <v>1700000</v>
      </c>
      <c r="C1466" s="147">
        <f>C86+C113+C140+C167+C194+C221+C248+C275+C301+C327+C353+C379+C405+C432+C458+C485+C511+C538+C564+C591+C618+C645+C671+C703+C730+C757+C784+C811+C837+C864+C891+C918+C945+C972+C999+C1026+C1053+C1080+C1107+C1134+C1161+C1188+C1215+C1242+C1269+C1296+C1323+C1350+C1377+C1404+C1431</f>
        <v>1746000</v>
      </c>
      <c r="D1466" s="147">
        <f t="shared" si="53"/>
        <v>1746999.6</v>
      </c>
      <c r="E1466" s="147">
        <f t="shared" si="53"/>
        <v>1795000</v>
      </c>
    </row>
    <row r="1467" spans="1:5" ht="17.25" thickBot="1" x14ac:dyDescent="0.35">
      <c r="A1467" s="59" t="s">
        <v>28</v>
      </c>
      <c r="B1467" s="147">
        <f t="shared" si="53"/>
        <v>200000</v>
      </c>
      <c r="C1467" s="147">
        <f t="shared" si="53"/>
        <v>224305</v>
      </c>
      <c r="D1467" s="147">
        <f t="shared" si="53"/>
        <v>176762</v>
      </c>
      <c r="E1467" s="147">
        <f t="shared" si="53"/>
        <v>319040.59999999998</v>
      </c>
    </row>
    <row r="1468" spans="1:5" ht="17.25" thickBot="1" x14ac:dyDescent="0.35">
      <c r="A1468" s="59" t="s">
        <v>48</v>
      </c>
      <c r="B1468" s="147">
        <f t="shared" si="53"/>
        <v>1400000</v>
      </c>
      <c r="C1468" s="147">
        <f t="shared" si="53"/>
        <v>1400000</v>
      </c>
      <c r="D1468" s="147">
        <f t="shared" si="53"/>
        <v>1399999.8</v>
      </c>
      <c r="E1468" s="147">
        <f t="shared" si="53"/>
        <v>1400000</v>
      </c>
    </row>
    <row r="1469" spans="1:5" ht="17.25" thickBot="1" x14ac:dyDescent="0.35">
      <c r="A1469" s="59" t="s">
        <v>42</v>
      </c>
      <c r="B1469" s="147">
        <f t="shared" si="53"/>
        <v>0</v>
      </c>
      <c r="C1469" s="147">
        <f t="shared" si="53"/>
        <v>5176</v>
      </c>
      <c r="D1469" s="147">
        <f t="shared" si="53"/>
        <v>1000</v>
      </c>
      <c r="E1469" s="147">
        <f t="shared" si="53"/>
        <v>0</v>
      </c>
    </row>
    <row r="1470" spans="1:5" ht="17.25" thickBot="1" x14ac:dyDescent="0.35">
      <c r="A1470" s="59" t="s">
        <v>43</v>
      </c>
      <c r="B1470" s="147">
        <f t="shared" si="53"/>
        <v>100000</v>
      </c>
      <c r="C1470" s="147">
        <f t="shared" si="53"/>
        <v>116519</v>
      </c>
      <c r="D1470" s="147">
        <f t="shared" si="53"/>
        <v>169237.8</v>
      </c>
      <c r="E1470" s="147">
        <f t="shared" si="53"/>
        <v>75959.399999999994</v>
      </c>
    </row>
    <row r="1471" spans="1:5" ht="17.25" thickBot="1" x14ac:dyDescent="0.35">
      <c r="A1471" s="144" t="s">
        <v>27</v>
      </c>
      <c r="B1471" s="147">
        <f>IF(B1439-B1438=0,0,"Error")</f>
        <v>0</v>
      </c>
      <c r="C1471" s="147">
        <f>IF(C1439-C1438=0,0,"Error")</f>
        <v>0</v>
      </c>
      <c r="D1471" s="147">
        <f>IF(D1439-D1438=0,0,"Error")</f>
        <v>0</v>
      </c>
      <c r="E1471" s="147">
        <f>IF(E1439-E1438=0,0,"Error")</f>
        <v>0</v>
      </c>
    </row>
    <row r="1472" spans="1:5" x14ac:dyDescent="0.3">
      <c r="A1472" s="148"/>
      <c r="B1472" s="148"/>
      <c r="C1472" s="148"/>
      <c r="D1472" s="148"/>
      <c r="E1472" s="148"/>
    </row>
    <row r="1473" spans="1:5" x14ac:dyDescent="0.3">
      <c r="A1473" s="148"/>
      <c r="B1473" s="148"/>
      <c r="C1473" s="148"/>
      <c r="D1473" s="148"/>
      <c r="E1473" s="148"/>
    </row>
    <row r="1474" spans="1:5" x14ac:dyDescent="0.3">
      <c r="A1474" s="148"/>
      <c r="B1474" s="148"/>
      <c r="C1474" s="148"/>
      <c r="D1474" s="148"/>
      <c r="E1474" s="148"/>
    </row>
    <row r="1475" spans="1:5" x14ac:dyDescent="0.3">
      <c r="A1475" s="148"/>
      <c r="B1475" s="148"/>
      <c r="C1475" s="148"/>
      <c r="D1475" s="148"/>
      <c r="E1475" s="148"/>
    </row>
    <row r="1476" spans="1:5" x14ac:dyDescent="0.3">
      <c r="A1476" s="148"/>
      <c r="B1476" s="148"/>
      <c r="C1476" s="148"/>
      <c r="D1476" s="148"/>
      <c r="E1476" s="148"/>
    </row>
    <row r="1477" spans="1:5" x14ac:dyDescent="0.3">
      <c r="A1477" s="148"/>
      <c r="B1477" s="148"/>
      <c r="C1477" s="148"/>
      <c r="D1477" s="148"/>
      <c r="E1477" s="148"/>
    </row>
    <row r="1478" spans="1:5" x14ac:dyDescent="0.3">
      <c r="A1478" s="148"/>
      <c r="B1478" s="148"/>
      <c r="C1478" s="148"/>
      <c r="D1478" s="148"/>
      <c r="E1478" s="148"/>
    </row>
    <row r="1479" spans="1:5" x14ac:dyDescent="0.3">
      <c r="A1479" s="148"/>
      <c r="B1479" s="148"/>
      <c r="C1479" s="148"/>
      <c r="D1479" s="148"/>
      <c r="E1479" s="148"/>
    </row>
    <row r="1480" spans="1:5" x14ac:dyDescent="0.3">
      <c r="A1480" s="148"/>
      <c r="B1480" s="148"/>
      <c r="C1480" s="148"/>
      <c r="D1480" s="148"/>
      <c r="E1480" s="148"/>
    </row>
    <row r="1481" spans="1:5" x14ac:dyDescent="0.3">
      <c r="A1481" s="148"/>
      <c r="B1481" s="148"/>
      <c r="C1481" s="148"/>
      <c r="D1481" s="148"/>
      <c r="E1481" s="148"/>
    </row>
    <row r="1482" spans="1:5" x14ac:dyDescent="0.3">
      <c r="A1482" s="148"/>
      <c r="B1482" s="148"/>
      <c r="C1482" s="148"/>
      <c r="D1482" s="148"/>
      <c r="E1482" s="148"/>
    </row>
    <row r="1483" spans="1:5" x14ac:dyDescent="0.3">
      <c r="A1483" s="148"/>
      <c r="B1483" s="148"/>
      <c r="C1483" s="148"/>
      <c r="D1483" s="148"/>
      <c r="E1483" s="148"/>
    </row>
    <row r="1484" spans="1:5" x14ac:dyDescent="0.3">
      <c r="A1484" s="148"/>
      <c r="B1484" s="148"/>
      <c r="C1484" s="148"/>
      <c r="D1484" s="148"/>
      <c r="E1484" s="148"/>
    </row>
    <row r="1485" spans="1:5" x14ac:dyDescent="0.3">
      <c r="A1485" s="148"/>
      <c r="B1485" s="148"/>
      <c r="C1485" s="148"/>
      <c r="D1485" s="148"/>
      <c r="E1485" s="148"/>
    </row>
    <row r="1486" spans="1:5" x14ac:dyDescent="0.3">
      <c r="A1486" s="148"/>
      <c r="B1486" s="148"/>
      <c r="C1486" s="148"/>
      <c r="D1486" s="148"/>
      <c r="E1486" s="148"/>
    </row>
    <row r="1487" spans="1:5" x14ac:dyDescent="0.3">
      <c r="A1487" s="148"/>
      <c r="B1487" s="148"/>
      <c r="C1487" s="148"/>
      <c r="D1487" s="148"/>
      <c r="E1487" s="148"/>
    </row>
    <row r="1488" spans="1:5" x14ac:dyDescent="0.3">
      <c r="A1488" s="148"/>
      <c r="B1488" s="148"/>
      <c r="C1488" s="148"/>
      <c r="D1488" s="148"/>
      <c r="E1488" s="148"/>
    </row>
    <row r="1489" spans="1:5" x14ac:dyDescent="0.3">
      <c r="A1489" s="148"/>
      <c r="B1489" s="148"/>
      <c r="C1489" s="148"/>
      <c r="D1489" s="148"/>
      <c r="E1489" s="148"/>
    </row>
    <row r="1490" spans="1:5" x14ac:dyDescent="0.3">
      <c r="A1490" s="148"/>
      <c r="B1490" s="148"/>
      <c r="C1490" s="148"/>
      <c r="D1490" s="148"/>
      <c r="E1490" s="148"/>
    </row>
    <row r="1491" spans="1:5" x14ac:dyDescent="0.3">
      <c r="A1491" s="148"/>
      <c r="B1491" s="148"/>
      <c r="C1491" s="148"/>
      <c r="D1491" s="148"/>
      <c r="E1491" s="148"/>
    </row>
    <row r="1492" spans="1:5" x14ac:dyDescent="0.3">
      <c r="A1492" s="148"/>
      <c r="B1492" s="148"/>
      <c r="C1492" s="148"/>
      <c r="D1492" s="148"/>
      <c r="E1492" s="148"/>
    </row>
    <row r="1493" spans="1:5" x14ac:dyDescent="0.3">
      <c r="A1493" s="148"/>
      <c r="B1493" s="148"/>
      <c r="C1493" s="148"/>
      <c r="D1493" s="148"/>
      <c r="E1493" s="148"/>
    </row>
    <row r="1494" spans="1:5" x14ac:dyDescent="0.3">
      <c r="A1494" s="148"/>
      <c r="B1494" s="148"/>
      <c r="C1494" s="148"/>
      <c r="D1494" s="148"/>
      <c r="E1494" s="148"/>
    </row>
    <row r="1495" spans="1:5" x14ac:dyDescent="0.3">
      <c r="A1495" s="148"/>
      <c r="B1495" s="148"/>
      <c r="C1495" s="148"/>
      <c r="D1495" s="148"/>
      <c r="E1495" s="148"/>
    </row>
    <row r="1496" spans="1:5" x14ac:dyDescent="0.3">
      <c r="A1496" s="148"/>
      <c r="B1496" s="148"/>
      <c r="C1496" s="148"/>
      <c r="D1496" s="148"/>
      <c r="E1496" s="148"/>
    </row>
    <row r="1497" spans="1:5" x14ac:dyDescent="0.3">
      <c r="A1497" s="148"/>
      <c r="B1497" s="148"/>
      <c r="C1497" s="148"/>
      <c r="D1497" s="148"/>
      <c r="E1497" s="148"/>
    </row>
    <row r="1498" spans="1:5" x14ac:dyDescent="0.3">
      <c r="A1498" s="148"/>
      <c r="B1498" s="148"/>
      <c r="C1498" s="148"/>
      <c r="D1498" s="148"/>
      <c r="E1498" s="148"/>
    </row>
    <row r="1499" spans="1:5" x14ac:dyDescent="0.3">
      <c r="A1499" s="148"/>
      <c r="B1499" s="148"/>
      <c r="C1499" s="148"/>
      <c r="D1499" s="148"/>
      <c r="E1499" s="148"/>
    </row>
    <row r="1500" spans="1:5" x14ac:dyDescent="0.3">
      <c r="A1500" s="148"/>
      <c r="B1500" s="148"/>
      <c r="C1500" s="148"/>
      <c r="D1500" s="148"/>
      <c r="E1500" s="148"/>
    </row>
    <row r="1501" spans="1:5" x14ac:dyDescent="0.3">
      <c r="A1501" s="148"/>
      <c r="B1501" s="148"/>
      <c r="C1501" s="148"/>
      <c r="D1501" s="148"/>
      <c r="E1501" s="148"/>
    </row>
    <row r="1502" spans="1:5" x14ac:dyDescent="0.3">
      <c r="A1502" s="148"/>
      <c r="B1502" s="148"/>
      <c r="C1502" s="148"/>
      <c r="D1502" s="148"/>
      <c r="E1502" s="148"/>
    </row>
    <row r="1503" spans="1:5" x14ac:dyDescent="0.3">
      <c r="A1503" s="148"/>
      <c r="B1503" s="148"/>
      <c r="C1503" s="148"/>
      <c r="D1503" s="148"/>
      <c r="E1503" s="148"/>
    </row>
    <row r="1504" spans="1:5" x14ac:dyDescent="0.3">
      <c r="A1504" s="148"/>
      <c r="B1504" s="148"/>
      <c r="C1504" s="148"/>
      <c r="D1504" s="148"/>
      <c r="E1504" s="148"/>
    </row>
    <row r="1505" spans="1:5" x14ac:dyDescent="0.3">
      <c r="A1505" s="148"/>
      <c r="B1505" s="148"/>
      <c r="C1505" s="148"/>
      <c r="D1505" s="148"/>
      <c r="E1505" s="148"/>
    </row>
    <row r="1506" spans="1:5" x14ac:dyDescent="0.3">
      <c r="A1506" s="148"/>
      <c r="B1506" s="148"/>
      <c r="C1506" s="148"/>
      <c r="D1506" s="148"/>
      <c r="E1506" s="148"/>
    </row>
    <row r="1507" spans="1:5" x14ac:dyDescent="0.3">
      <c r="A1507" s="148"/>
      <c r="B1507" s="148"/>
      <c r="C1507" s="148"/>
      <c r="D1507" s="148"/>
      <c r="E1507" s="148"/>
    </row>
    <row r="1508" spans="1:5" x14ac:dyDescent="0.3">
      <c r="A1508" s="148"/>
      <c r="B1508" s="148"/>
      <c r="C1508" s="148"/>
      <c r="D1508" s="148"/>
      <c r="E1508" s="148"/>
    </row>
    <row r="1509" spans="1:5" x14ac:dyDescent="0.3">
      <c r="A1509" s="148"/>
      <c r="B1509" s="148"/>
      <c r="C1509" s="148"/>
      <c r="D1509" s="148"/>
      <c r="E1509" s="148"/>
    </row>
    <row r="1510" spans="1:5" x14ac:dyDescent="0.3">
      <c r="A1510" s="148"/>
      <c r="B1510" s="148"/>
      <c r="C1510" s="148"/>
      <c r="D1510" s="148"/>
      <c r="E1510" s="148"/>
    </row>
    <row r="1511" spans="1:5" x14ac:dyDescent="0.3">
      <c r="A1511" s="148"/>
      <c r="B1511" s="148"/>
      <c r="C1511" s="148"/>
      <c r="D1511" s="148"/>
      <c r="E1511" s="148"/>
    </row>
    <row r="1512" spans="1:5" x14ac:dyDescent="0.3">
      <c r="A1512" s="148"/>
      <c r="B1512" s="148"/>
      <c r="C1512" s="148"/>
      <c r="D1512" s="148"/>
      <c r="E1512" s="148"/>
    </row>
    <row r="1513" spans="1:5" x14ac:dyDescent="0.3">
      <c r="A1513" s="148"/>
      <c r="B1513" s="148"/>
      <c r="C1513" s="148"/>
      <c r="D1513" s="148"/>
      <c r="E1513" s="148"/>
    </row>
    <row r="1514" spans="1:5" x14ac:dyDescent="0.3">
      <c r="A1514" s="148"/>
      <c r="B1514" s="148"/>
      <c r="C1514" s="148"/>
      <c r="D1514" s="148"/>
      <c r="E1514" s="148"/>
    </row>
    <row r="1515" spans="1:5" x14ac:dyDescent="0.3">
      <c r="A1515" s="148"/>
      <c r="B1515" s="148"/>
      <c r="C1515" s="148"/>
      <c r="D1515" s="148"/>
      <c r="E1515" s="148"/>
    </row>
    <row r="1516" spans="1:5" x14ac:dyDescent="0.3">
      <c r="A1516" s="148"/>
      <c r="B1516" s="148"/>
      <c r="C1516" s="148"/>
      <c r="D1516" s="148"/>
      <c r="E1516" s="148"/>
    </row>
    <row r="1517" spans="1:5" x14ac:dyDescent="0.3">
      <c r="A1517" s="148"/>
      <c r="B1517" s="148"/>
      <c r="C1517" s="148"/>
      <c r="D1517" s="148"/>
      <c r="E1517" s="148"/>
    </row>
    <row r="1518" spans="1:5" x14ac:dyDescent="0.3">
      <c r="A1518" s="148"/>
      <c r="B1518" s="148"/>
      <c r="C1518" s="148"/>
      <c r="D1518" s="148"/>
      <c r="E1518" s="148"/>
    </row>
    <row r="1519" spans="1:5" x14ac:dyDescent="0.3">
      <c r="A1519" s="148"/>
      <c r="B1519" s="148"/>
      <c r="C1519" s="148"/>
      <c r="D1519" s="148"/>
      <c r="E1519" s="148"/>
    </row>
    <row r="1520" spans="1:5" x14ac:dyDescent="0.3">
      <c r="A1520" s="148"/>
      <c r="B1520" s="148"/>
      <c r="C1520" s="148"/>
      <c r="D1520" s="148"/>
      <c r="E1520" s="148"/>
    </row>
    <row r="1521" spans="1:5" x14ac:dyDescent="0.3">
      <c r="A1521" s="148"/>
      <c r="B1521" s="148"/>
      <c r="C1521" s="148"/>
      <c r="D1521" s="148"/>
      <c r="E1521" s="148"/>
    </row>
    <row r="1522" spans="1:5" x14ac:dyDescent="0.3">
      <c r="A1522" s="148"/>
      <c r="B1522" s="148"/>
      <c r="C1522" s="148"/>
      <c r="D1522" s="148"/>
      <c r="E1522" s="148"/>
    </row>
    <row r="1523" spans="1:5" x14ac:dyDescent="0.3">
      <c r="A1523" s="148"/>
      <c r="B1523" s="148"/>
      <c r="C1523" s="148"/>
      <c r="D1523" s="148"/>
      <c r="E1523" s="148"/>
    </row>
    <row r="1524" spans="1:5" x14ac:dyDescent="0.3">
      <c r="A1524" s="148"/>
      <c r="B1524" s="148"/>
      <c r="C1524" s="148"/>
      <c r="D1524" s="148"/>
      <c r="E1524" s="148"/>
    </row>
    <row r="1525" spans="1:5" x14ac:dyDescent="0.3">
      <c r="A1525" s="148"/>
      <c r="B1525" s="148"/>
      <c r="C1525" s="148"/>
      <c r="D1525" s="148"/>
      <c r="E1525" s="148"/>
    </row>
    <row r="1526" spans="1:5" x14ac:dyDescent="0.3">
      <c r="A1526" s="148"/>
      <c r="B1526" s="148"/>
      <c r="C1526" s="148"/>
      <c r="D1526" s="148"/>
      <c r="E1526" s="148"/>
    </row>
    <row r="1527" spans="1:5" x14ac:dyDescent="0.3">
      <c r="A1527" s="148"/>
      <c r="B1527" s="148"/>
      <c r="C1527" s="148"/>
      <c r="D1527" s="148"/>
      <c r="E1527" s="148"/>
    </row>
    <row r="1528" spans="1:5" x14ac:dyDescent="0.3">
      <c r="A1528" s="148"/>
      <c r="B1528" s="148"/>
      <c r="C1528" s="148"/>
      <c r="D1528" s="148"/>
      <c r="E1528" s="148"/>
    </row>
    <row r="1529" spans="1:5" x14ac:dyDescent="0.3">
      <c r="A1529" s="148"/>
      <c r="B1529" s="148"/>
      <c r="C1529" s="148"/>
      <c r="D1529" s="148"/>
      <c r="E1529" s="148"/>
    </row>
    <row r="1530" spans="1:5" x14ac:dyDescent="0.3">
      <c r="A1530" s="148"/>
      <c r="B1530" s="148"/>
      <c r="C1530" s="148"/>
      <c r="D1530" s="148"/>
      <c r="E1530" s="148"/>
    </row>
    <row r="1531" spans="1:5" x14ac:dyDescent="0.3">
      <c r="A1531" s="148"/>
      <c r="B1531" s="148"/>
      <c r="C1531" s="148"/>
      <c r="D1531" s="148"/>
      <c r="E1531" s="148"/>
    </row>
    <row r="1532" spans="1:5" x14ac:dyDescent="0.3">
      <c r="A1532" s="148"/>
      <c r="B1532" s="148"/>
      <c r="C1532" s="148"/>
      <c r="D1532" s="148"/>
      <c r="E1532" s="148"/>
    </row>
  </sheetData>
  <mergeCells count="422">
    <mergeCell ref="A3:E3"/>
    <mergeCell ref="B4:E4"/>
    <mergeCell ref="B5:E5"/>
    <mergeCell ref="B6:E6"/>
    <mergeCell ref="A7:E7"/>
    <mergeCell ref="B21:E21"/>
    <mergeCell ref="B22:E22"/>
    <mergeCell ref="B23:E23"/>
    <mergeCell ref="A24:A25"/>
    <mergeCell ref="A32:E32"/>
    <mergeCell ref="A33:A34"/>
    <mergeCell ref="A8:E8"/>
    <mergeCell ref="B9:E9"/>
    <mergeCell ref="A10:A11"/>
    <mergeCell ref="B15:E15"/>
    <mergeCell ref="A16:A17"/>
    <mergeCell ref="A20:E20"/>
    <mergeCell ref="B65:E65"/>
    <mergeCell ref="D66:E66"/>
    <mergeCell ref="B67:E67"/>
    <mergeCell ref="B68:E68"/>
    <mergeCell ref="B69:E69"/>
    <mergeCell ref="A70:A71"/>
    <mergeCell ref="A57:E57"/>
    <mergeCell ref="A58:E58"/>
    <mergeCell ref="B59:E59"/>
    <mergeCell ref="A60:E60"/>
    <mergeCell ref="A63:E63"/>
    <mergeCell ref="A64:E64"/>
    <mergeCell ref="A97:A98"/>
    <mergeCell ref="A105:E105"/>
    <mergeCell ref="A106:A107"/>
    <mergeCell ref="B119:E119"/>
    <mergeCell ref="D120:E120"/>
    <mergeCell ref="B121:E121"/>
    <mergeCell ref="A78:E78"/>
    <mergeCell ref="A79:A80"/>
    <mergeCell ref="B92:E92"/>
    <mergeCell ref="B94:E94"/>
    <mergeCell ref="B95:E95"/>
    <mergeCell ref="B96:E96"/>
    <mergeCell ref="D147:E147"/>
    <mergeCell ref="B148:E148"/>
    <mergeCell ref="B149:E149"/>
    <mergeCell ref="B150:E150"/>
    <mergeCell ref="A151:A152"/>
    <mergeCell ref="A159:E159"/>
    <mergeCell ref="B122:E122"/>
    <mergeCell ref="B123:E123"/>
    <mergeCell ref="A124:A125"/>
    <mergeCell ref="A132:E132"/>
    <mergeCell ref="A133:A134"/>
    <mergeCell ref="B146:E146"/>
    <mergeCell ref="A178:A179"/>
    <mergeCell ref="A186:E186"/>
    <mergeCell ref="A187:A188"/>
    <mergeCell ref="B200:E200"/>
    <mergeCell ref="D201:E201"/>
    <mergeCell ref="B202:E202"/>
    <mergeCell ref="A160:A161"/>
    <mergeCell ref="B173:E173"/>
    <mergeCell ref="D174:E174"/>
    <mergeCell ref="B175:E175"/>
    <mergeCell ref="B176:E176"/>
    <mergeCell ref="B177:E177"/>
    <mergeCell ref="D228:E228"/>
    <mergeCell ref="B229:E229"/>
    <mergeCell ref="B230:E230"/>
    <mergeCell ref="B231:E231"/>
    <mergeCell ref="A232:A233"/>
    <mergeCell ref="A240:E240"/>
    <mergeCell ref="B203:E203"/>
    <mergeCell ref="B204:E204"/>
    <mergeCell ref="A205:A206"/>
    <mergeCell ref="A213:E213"/>
    <mergeCell ref="A214:A215"/>
    <mergeCell ref="B227:E227"/>
    <mergeCell ref="A259:A260"/>
    <mergeCell ref="A267:E267"/>
    <mergeCell ref="A268:A269"/>
    <mergeCell ref="D281:E281"/>
    <mergeCell ref="B282:E282"/>
    <mergeCell ref="B283:E283"/>
    <mergeCell ref="A241:A242"/>
    <mergeCell ref="B254:E254"/>
    <mergeCell ref="D255:E255"/>
    <mergeCell ref="B256:E256"/>
    <mergeCell ref="B257:E257"/>
    <mergeCell ref="B258:E258"/>
    <mergeCell ref="B309:E309"/>
    <mergeCell ref="B310:E310"/>
    <mergeCell ref="A311:A312"/>
    <mergeCell ref="A319:E319"/>
    <mergeCell ref="A320:A321"/>
    <mergeCell ref="D333:E333"/>
    <mergeCell ref="B284:E284"/>
    <mergeCell ref="A285:A286"/>
    <mergeCell ref="A293:E293"/>
    <mergeCell ref="A294:A295"/>
    <mergeCell ref="D307:E307"/>
    <mergeCell ref="B308:E308"/>
    <mergeCell ref="D359:E359"/>
    <mergeCell ref="B360:E360"/>
    <mergeCell ref="B361:E361"/>
    <mergeCell ref="B362:E362"/>
    <mergeCell ref="A363:A364"/>
    <mergeCell ref="A371:E371"/>
    <mergeCell ref="B334:E334"/>
    <mergeCell ref="B335:E335"/>
    <mergeCell ref="B336:E336"/>
    <mergeCell ref="A337:A338"/>
    <mergeCell ref="A345:E345"/>
    <mergeCell ref="A346:A347"/>
    <mergeCell ref="A397:E397"/>
    <mergeCell ref="A398:A399"/>
    <mergeCell ref="B411:E411"/>
    <mergeCell ref="D412:E412"/>
    <mergeCell ref="B413:E413"/>
    <mergeCell ref="B414:E414"/>
    <mergeCell ref="A372:A373"/>
    <mergeCell ref="B385:E385"/>
    <mergeCell ref="D386:E386"/>
    <mergeCell ref="B387:E387"/>
    <mergeCell ref="B388:E388"/>
    <mergeCell ref="A389:A390"/>
    <mergeCell ref="B440:E440"/>
    <mergeCell ref="B441:E441"/>
    <mergeCell ref="A442:A443"/>
    <mergeCell ref="A450:E450"/>
    <mergeCell ref="A451:A452"/>
    <mergeCell ref="B464:E464"/>
    <mergeCell ref="B415:E415"/>
    <mergeCell ref="A416:A417"/>
    <mergeCell ref="A424:E424"/>
    <mergeCell ref="A425:A426"/>
    <mergeCell ref="B438:E438"/>
    <mergeCell ref="D439:E439"/>
    <mergeCell ref="A478:A479"/>
    <mergeCell ref="B491:E491"/>
    <mergeCell ref="D492:E492"/>
    <mergeCell ref="B493:E493"/>
    <mergeCell ref="B494:E494"/>
    <mergeCell ref="A495:A496"/>
    <mergeCell ref="D465:E465"/>
    <mergeCell ref="B466:E466"/>
    <mergeCell ref="B467:E467"/>
    <mergeCell ref="B468:E468"/>
    <mergeCell ref="A469:A470"/>
    <mergeCell ref="A477:E477"/>
    <mergeCell ref="B521:E521"/>
    <mergeCell ref="A522:A523"/>
    <mergeCell ref="A530:E530"/>
    <mergeCell ref="A531:A532"/>
    <mergeCell ref="B544:E544"/>
    <mergeCell ref="D545:E545"/>
    <mergeCell ref="A503:E503"/>
    <mergeCell ref="A504:A505"/>
    <mergeCell ref="B517:E517"/>
    <mergeCell ref="D518:E518"/>
    <mergeCell ref="B519:E519"/>
    <mergeCell ref="B520:E520"/>
    <mergeCell ref="D571:E571"/>
    <mergeCell ref="B572:E572"/>
    <mergeCell ref="B573:E573"/>
    <mergeCell ref="B574:E574"/>
    <mergeCell ref="A575:A576"/>
    <mergeCell ref="A583:E583"/>
    <mergeCell ref="B546:E546"/>
    <mergeCell ref="B547:E547"/>
    <mergeCell ref="A548:A549"/>
    <mergeCell ref="A556:E556"/>
    <mergeCell ref="A557:A558"/>
    <mergeCell ref="B570:E570"/>
    <mergeCell ref="A602:A603"/>
    <mergeCell ref="A610:E610"/>
    <mergeCell ref="A611:A612"/>
    <mergeCell ref="B624:E624"/>
    <mergeCell ref="D625:E625"/>
    <mergeCell ref="B626:E626"/>
    <mergeCell ref="A584:A585"/>
    <mergeCell ref="B597:E597"/>
    <mergeCell ref="D598:E598"/>
    <mergeCell ref="B599:E599"/>
    <mergeCell ref="B600:E600"/>
    <mergeCell ref="B601:E601"/>
    <mergeCell ref="B652:E652"/>
    <mergeCell ref="B653:E653"/>
    <mergeCell ref="B654:E654"/>
    <mergeCell ref="A655:A656"/>
    <mergeCell ref="A663:E663"/>
    <mergeCell ref="A664:A665"/>
    <mergeCell ref="B627:E627"/>
    <mergeCell ref="B628:E628"/>
    <mergeCell ref="A629:A630"/>
    <mergeCell ref="A637:E637"/>
    <mergeCell ref="A638:A639"/>
    <mergeCell ref="D651:E651"/>
    <mergeCell ref="B686:E686"/>
    <mergeCell ref="A687:A688"/>
    <mergeCell ref="A695:E695"/>
    <mergeCell ref="A696:A697"/>
    <mergeCell ref="B709:E709"/>
    <mergeCell ref="D710:E710"/>
    <mergeCell ref="B677:E677"/>
    <mergeCell ref="A678:E678"/>
    <mergeCell ref="B682:E682"/>
    <mergeCell ref="D683:E683"/>
    <mergeCell ref="B684:E684"/>
    <mergeCell ref="B685:E685"/>
    <mergeCell ref="B736:E736"/>
    <mergeCell ref="D737:E737"/>
    <mergeCell ref="B738:E738"/>
    <mergeCell ref="B739:E739"/>
    <mergeCell ref="B740:E740"/>
    <mergeCell ref="A741:A742"/>
    <mergeCell ref="B711:E711"/>
    <mergeCell ref="B712:E712"/>
    <mergeCell ref="B713:E713"/>
    <mergeCell ref="A714:A715"/>
    <mergeCell ref="A722:E722"/>
    <mergeCell ref="A723:A724"/>
    <mergeCell ref="B767:E767"/>
    <mergeCell ref="A768:A769"/>
    <mergeCell ref="A776:E776"/>
    <mergeCell ref="A777:A778"/>
    <mergeCell ref="B790:E790"/>
    <mergeCell ref="D791:E791"/>
    <mergeCell ref="A749:E749"/>
    <mergeCell ref="A750:A751"/>
    <mergeCell ref="B763:E763"/>
    <mergeCell ref="D764:E764"/>
    <mergeCell ref="B765:E765"/>
    <mergeCell ref="B766:E766"/>
    <mergeCell ref="D817:E817"/>
    <mergeCell ref="B818:E818"/>
    <mergeCell ref="B819:E819"/>
    <mergeCell ref="B820:E820"/>
    <mergeCell ref="A821:A822"/>
    <mergeCell ref="A829:E829"/>
    <mergeCell ref="B792:E792"/>
    <mergeCell ref="B793:E793"/>
    <mergeCell ref="B794:E794"/>
    <mergeCell ref="A795:A796"/>
    <mergeCell ref="A803:E803"/>
    <mergeCell ref="A804:A805"/>
    <mergeCell ref="A856:E856"/>
    <mergeCell ref="A857:A858"/>
    <mergeCell ref="B870:E870"/>
    <mergeCell ref="D871:E871"/>
    <mergeCell ref="B872:E872"/>
    <mergeCell ref="B873:E873"/>
    <mergeCell ref="A830:A831"/>
    <mergeCell ref="D844:E844"/>
    <mergeCell ref="B845:E845"/>
    <mergeCell ref="B846:E846"/>
    <mergeCell ref="B847:E847"/>
    <mergeCell ref="A848:A849"/>
    <mergeCell ref="B899:E899"/>
    <mergeCell ref="B900:E900"/>
    <mergeCell ref="B901:E901"/>
    <mergeCell ref="A902:A903"/>
    <mergeCell ref="A910:E910"/>
    <mergeCell ref="A911:A912"/>
    <mergeCell ref="B874:E874"/>
    <mergeCell ref="A875:A876"/>
    <mergeCell ref="A883:E883"/>
    <mergeCell ref="A884:A885"/>
    <mergeCell ref="B897:E897"/>
    <mergeCell ref="D898:E898"/>
    <mergeCell ref="A937:E937"/>
    <mergeCell ref="A938:A939"/>
    <mergeCell ref="B951:E951"/>
    <mergeCell ref="D952:E952"/>
    <mergeCell ref="B953:E953"/>
    <mergeCell ref="B954:E954"/>
    <mergeCell ref="B924:E924"/>
    <mergeCell ref="D925:E925"/>
    <mergeCell ref="B926:E926"/>
    <mergeCell ref="B927:E927"/>
    <mergeCell ref="B928:E928"/>
    <mergeCell ref="A929:A930"/>
    <mergeCell ref="B980:E980"/>
    <mergeCell ref="B981:E981"/>
    <mergeCell ref="B982:E982"/>
    <mergeCell ref="A983:A984"/>
    <mergeCell ref="A991:E991"/>
    <mergeCell ref="A992:A993"/>
    <mergeCell ref="B955:E955"/>
    <mergeCell ref="A956:A957"/>
    <mergeCell ref="A964:E964"/>
    <mergeCell ref="A965:A966"/>
    <mergeCell ref="B978:E978"/>
    <mergeCell ref="D979:E979"/>
    <mergeCell ref="A1018:E1018"/>
    <mergeCell ref="A1019:A1020"/>
    <mergeCell ref="B1032:E1032"/>
    <mergeCell ref="D1033:E1033"/>
    <mergeCell ref="B1034:E1034"/>
    <mergeCell ref="B1035:E1035"/>
    <mergeCell ref="B1005:E1005"/>
    <mergeCell ref="D1006:E1006"/>
    <mergeCell ref="B1007:E1007"/>
    <mergeCell ref="B1008:E1008"/>
    <mergeCell ref="B1009:E1009"/>
    <mergeCell ref="A1010:A1011"/>
    <mergeCell ref="B1061:E1061"/>
    <mergeCell ref="B1062:E1062"/>
    <mergeCell ref="B1063:E1063"/>
    <mergeCell ref="A1064:A1065"/>
    <mergeCell ref="A1072:E1072"/>
    <mergeCell ref="A1073:A1074"/>
    <mergeCell ref="B1036:E1036"/>
    <mergeCell ref="A1037:A1038"/>
    <mergeCell ref="A1045:E1045"/>
    <mergeCell ref="A1046:A1047"/>
    <mergeCell ref="B1059:E1059"/>
    <mergeCell ref="D1060:E1060"/>
    <mergeCell ref="A1099:E1099"/>
    <mergeCell ref="A1100:A1101"/>
    <mergeCell ref="B1113:E1113"/>
    <mergeCell ref="D1114:E1114"/>
    <mergeCell ref="B1115:E1115"/>
    <mergeCell ref="B1116:E1116"/>
    <mergeCell ref="B1086:E1086"/>
    <mergeCell ref="D1087:E1087"/>
    <mergeCell ref="B1088:E1088"/>
    <mergeCell ref="B1089:E1089"/>
    <mergeCell ref="B1090:E1090"/>
    <mergeCell ref="A1091:A1092"/>
    <mergeCell ref="B1142:E1142"/>
    <mergeCell ref="B1143:E1143"/>
    <mergeCell ref="B1144:E1144"/>
    <mergeCell ref="A1145:A1146"/>
    <mergeCell ref="A1153:E1153"/>
    <mergeCell ref="A1154:A1155"/>
    <mergeCell ref="B1117:E1117"/>
    <mergeCell ref="A1118:A1119"/>
    <mergeCell ref="A1126:E1126"/>
    <mergeCell ref="A1127:A1128"/>
    <mergeCell ref="B1140:E1140"/>
    <mergeCell ref="D1141:E1141"/>
    <mergeCell ref="A1180:E1180"/>
    <mergeCell ref="A1181:A1182"/>
    <mergeCell ref="B1194:E1194"/>
    <mergeCell ref="D1195:E1195"/>
    <mergeCell ref="B1196:E1196"/>
    <mergeCell ref="B1197:E1197"/>
    <mergeCell ref="B1167:E1167"/>
    <mergeCell ref="D1168:E1168"/>
    <mergeCell ref="B1169:E1169"/>
    <mergeCell ref="B1170:E1170"/>
    <mergeCell ref="B1171:E1171"/>
    <mergeCell ref="A1172:A1173"/>
    <mergeCell ref="B1223:E1223"/>
    <mergeCell ref="B1224:E1224"/>
    <mergeCell ref="B1225:E1225"/>
    <mergeCell ref="A1226:A1227"/>
    <mergeCell ref="A1234:E1234"/>
    <mergeCell ref="A1235:A1236"/>
    <mergeCell ref="B1198:E1198"/>
    <mergeCell ref="A1199:A1200"/>
    <mergeCell ref="A1207:E1207"/>
    <mergeCell ref="A1208:A1209"/>
    <mergeCell ref="B1221:E1221"/>
    <mergeCell ref="D1222:E1222"/>
    <mergeCell ref="A1261:E1261"/>
    <mergeCell ref="A1262:A1263"/>
    <mergeCell ref="B1275:E1275"/>
    <mergeCell ref="D1276:E1276"/>
    <mergeCell ref="B1277:E1277"/>
    <mergeCell ref="B1278:E1278"/>
    <mergeCell ref="B1248:E1248"/>
    <mergeCell ref="D1249:E1249"/>
    <mergeCell ref="B1250:E1250"/>
    <mergeCell ref="B1251:E1251"/>
    <mergeCell ref="B1252:E1252"/>
    <mergeCell ref="A1253:A1254"/>
    <mergeCell ref="B1304:E1304"/>
    <mergeCell ref="B1305:E1305"/>
    <mergeCell ref="B1306:E1306"/>
    <mergeCell ref="A1307:A1308"/>
    <mergeCell ref="A1315:E1315"/>
    <mergeCell ref="A1316:A1317"/>
    <mergeCell ref="B1279:E1279"/>
    <mergeCell ref="A1280:A1281"/>
    <mergeCell ref="A1288:E1288"/>
    <mergeCell ref="A1289:A1290"/>
    <mergeCell ref="B1302:E1302"/>
    <mergeCell ref="D1303:E1303"/>
    <mergeCell ref="D1357:E1357"/>
    <mergeCell ref="B1358:E1358"/>
    <mergeCell ref="B1359:E1359"/>
    <mergeCell ref="B1329:E1329"/>
    <mergeCell ref="D1330:E1330"/>
    <mergeCell ref="B1331:E1331"/>
    <mergeCell ref="B1332:E1332"/>
    <mergeCell ref="B1333:E1333"/>
    <mergeCell ref="A1334:A1335"/>
    <mergeCell ref="A1:E1"/>
    <mergeCell ref="A1423:E1423"/>
    <mergeCell ref="A1424:A1425"/>
    <mergeCell ref="B1410:E1410"/>
    <mergeCell ref="D1411:E1411"/>
    <mergeCell ref="B1412:E1412"/>
    <mergeCell ref="B1413:E1413"/>
    <mergeCell ref="B1414:E1414"/>
    <mergeCell ref="A1415:A1416"/>
    <mergeCell ref="B1385:E1385"/>
    <mergeCell ref="B1386:E1386"/>
    <mergeCell ref="B1387:E1387"/>
    <mergeCell ref="A1388:A1389"/>
    <mergeCell ref="A1396:E1396"/>
    <mergeCell ref="A1397:A1398"/>
    <mergeCell ref="B1360:E1360"/>
    <mergeCell ref="A1361:A1362"/>
    <mergeCell ref="A1369:E1369"/>
    <mergeCell ref="A1370:A1371"/>
    <mergeCell ref="B1383:E1383"/>
    <mergeCell ref="D1384:E1384"/>
    <mergeCell ref="A1342:E1342"/>
    <mergeCell ref="A1343:A1344"/>
    <mergeCell ref="B1356:E135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260"/>
  <sheetViews>
    <sheetView topLeftCell="A244" zoomScale="110" zoomScaleNormal="110" workbookViewId="0">
      <selection sqref="A1:E1"/>
    </sheetView>
  </sheetViews>
  <sheetFormatPr defaultRowHeight="15" x14ac:dyDescent="0.25"/>
  <cols>
    <col min="1" max="1" width="31.28515625" customWidth="1"/>
    <col min="2" max="2" width="16.140625" customWidth="1"/>
    <col min="3" max="3" width="17.85546875" customWidth="1"/>
    <col min="4" max="4" width="19.7109375" customWidth="1"/>
    <col min="5" max="5" width="31" customWidth="1"/>
  </cols>
  <sheetData>
    <row r="1" spans="1:6" x14ac:dyDescent="0.25">
      <c r="A1" s="1223" t="s">
        <v>2775</v>
      </c>
      <c r="B1" s="1223"/>
      <c r="C1" s="1223"/>
      <c r="D1" s="1223"/>
      <c r="E1" s="1223"/>
      <c r="F1" s="724"/>
    </row>
    <row r="2" spans="1:6" ht="35.25" customHeight="1" x14ac:dyDescent="0.25">
      <c r="A2" s="1580" t="s">
        <v>539</v>
      </c>
      <c r="B2" s="1580"/>
      <c r="C2" s="1580"/>
      <c r="D2" s="1580"/>
      <c r="E2" s="1580"/>
      <c r="F2" s="1157"/>
    </row>
    <row r="3" spans="1:6" x14ac:dyDescent="0.25">
      <c r="A3" s="1511" t="s">
        <v>540</v>
      </c>
      <c r="B3" s="1511"/>
      <c r="C3" s="1511"/>
      <c r="D3" s="1511"/>
      <c r="E3" s="1511"/>
      <c r="F3" s="725"/>
    </row>
    <row r="4" spans="1:6" ht="15.75" thickBot="1" x14ac:dyDescent="0.3">
      <c r="A4" s="724"/>
      <c r="B4" s="724"/>
      <c r="C4" s="724"/>
      <c r="D4" s="724"/>
      <c r="E4" s="724"/>
      <c r="F4" s="724"/>
    </row>
    <row r="5" spans="1:6" ht="15.75" thickBot="1" x14ac:dyDescent="0.3">
      <c r="A5" s="726" t="s">
        <v>18</v>
      </c>
      <c r="B5" s="1512" t="s">
        <v>50</v>
      </c>
      <c r="C5" s="1512"/>
      <c r="D5" s="1512"/>
      <c r="E5" s="1512"/>
      <c r="F5" s="724"/>
    </row>
    <row r="6" spans="1:6" ht="15.75" thickBot="1" x14ac:dyDescent="0.3">
      <c r="A6" s="726" t="s">
        <v>4</v>
      </c>
      <c r="B6" s="1513" t="s">
        <v>1543</v>
      </c>
      <c r="C6" s="1514"/>
      <c r="D6" s="1514"/>
      <c r="E6" s="1515"/>
      <c r="F6" s="724"/>
    </row>
    <row r="7" spans="1:6" ht="15.75" thickBot="1" x14ac:dyDescent="0.3">
      <c r="A7" s="726" t="s">
        <v>23</v>
      </c>
      <c r="B7" s="1516" t="s">
        <v>541</v>
      </c>
      <c r="C7" s="1517"/>
      <c r="D7" s="1517"/>
      <c r="E7" s="1518"/>
      <c r="F7" s="724"/>
    </row>
    <row r="8" spans="1:6" ht="15.75" customHeight="1" thickBot="1" x14ac:dyDescent="0.3">
      <c r="A8" s="1509" t="s">
        <v>7</v>
      </c>
      <c r="B8" s="1510"/>
      <c r="C8" s="1510"/>
      <c r="D8" s="1510"/>
      <c r="E8" s="1510"/>
      <c r="F8" s="724"/>
    </row>
    <row r="9" spans="1:6" ht="15.75" customHeight="1" x14ac:dyDescent="0.25">
      <c r="A9" s="1522" t="s">
        <v>1544</v>
      </c>
      <c r="B9" s="1523"/>
      <c r="C9" s="1523"/>
      <c r="D9" s="1523"/>
      <c r="E9" s="1524"/>
      <c r="F9" s="724"/>
    </row>
    <row r="10" spans="1:6" ht="15.75" customHeight="1" x14ac:dyDescent="0.25">
      <c r="A10" s="1525"/>
      <c r="B10" s="1526"/>
      <c r="C10" s="1526"/>
      <c r="D10" s="1526"/>
      <c r="E10" s="1527"/>
      <c r="F10" s="724"/>
    </row>
    <row r="11" spans="1:6" ht="21" customHeight="1" thickBot="1" x14ac:dyDescent="0.3">
      <c r="A11" s="1528"/>
      <c r="B11" s="1529"/>
      <c r="C11" s="1529"/>
      <c r="D11" s="1529"/>
      <c r="E11" s="1530"/>
      <c r="F11" s="724"/>
    </row>
    <row r="12" spans="1:6" ht="39" customHeight="1" thickBot="1" x14ac:dyDescent="0.3">
      <c r="A12" s="727" t="s">
        <v>10</v>
      </c>
      <c r="B12" s="1192" t="s">
        <v>1545</v>
      </c>
      <c r="C12" s="1531"/>
      <c r="D12" s="1531"/>
      <c r="E12" s="1532"/>
      <c r="F12" s="724"/>
    </row>
    <row r="13" spans="1:6" x14ac:dyDescent="0.25">
      <c r="A13" s="1533" t="s">
        <v>11</v>
      </c>
      <c r="B13" s="728">
        <v>2019</v>
      </c>
      <c r="C13" s="728">
        <v>2020</v>
      </c>
      <c r="D13" s="728">
        <v>2021</v>
      </c>
      <c r="E13" s="728">
        <v>2022</v>
      </c>
      <c r="F13" s="724"/>
    </row>
    <row r="14" spans="1:6" ht="21.75" customHeight="1" thickBot="1" x14ac:dyDescent="0.3">
      <c r="A14" s="1534"/>
      <c r="B14" s="729" t="s">
        <v>5</v>
      </c>
      <c r="C14" s="729" t="s">
        <v>6</v>
      </c>
      <c r="D14" s="729" t="s">
        <v>6</v>
      </c>
      <c r="E14" s="729" t="s">
        <v>6</v>
      </c>
      <c r="F14" s="724"/>
    </row>
    <row r="15" spans="1:6" ht="15.75" thickBot="1" x14ac:dyDescent="0.3">
      <c r="A15" s="730" t="s">
        <v>1546</v>
      </c>
      <c r="B15" s="731">
        <v>3</v>
      </c>
      <c r="C15" s="731">
        <v>4</v>
      </c>
      <c r="D15" s="731">
        <v>5</v>
      </c>
      <c r="E15" s="731">
        <v>5</v>
      </c>
      <c r="F15" s="724"/>
    </row>
    <row r="16" spans="1:6" ht="24.75" thickBot="1" x14ac:dyDescent="0.3">
      <c r="A16" s="732" t="s">
        <v>1547</v>
      </c>
      <c r="B16" s="733" t="s">
        <v>1010</v>
      </c>
      <c r="C16" s="733" t="s">
        <v>1011</v>
      </c>
      <c r="D16" s="733" t="s">
        <v>1011</v>
      </c>
      <c r="E16" s="733" t="s">
        <v>1011</v>
      </c>
      <c r="F16" s="724"/>
    </row>
    <row r="17" spans="1:11" ht="24.75" customHeight="1" thickBot="1" x14ac:dyDescent="0.3">
      <c r="A17" s="734" t="s">
        <v>12</v>
      </c>
      <c r="B17" s="1516" t="s">
        <v>1548</v>
      </c>
      <c r="C17" s="1517"/>
      <c r="D17" s="1517"/>
      <c r="E17" s="1518"/>
      <c r="F17" s="724"/>
      <c r="G17" s="724"/>
      <c r="H17" s="724"/>
      <c r="I17" s="724"/>
      <c r="J17" s="724"/>
      <c r="K17" s="724"/>
    </row>
    <row r="18" spans="1:11" ht="15.75" thickBot="1" x14ac:dyDescent="0.3">
      <c r="A18" s="1516" t="s">
        <v>969</v>
      </c>
      <c r="B18" s="1517"/>
      <c r="C18" s="1517"/>
      <c r="D18" s="1517"/>
      <c r="E18" s="1518"/>
      <c r="F18" s="724"/>
      <c r="G18" s="724"/>
      <c r="H18" s="735"/>
      <c r="I18" s="724"/>
      <c r="J18" s="735"/>
      <c r="K18" s="724"/>
    </row>
    <row r="19" spans="1:11" ht="15.75" thickBot="1" x14ac:dyDescent="0.3">
      <c r="A19" s="730" t="s">
        <v>1549</v>
      </c>
      <c r="B19" s="731">
        <v>3</v>
      </c>
      <c r="C19" s="731">
        <v>4</v>
      </c>
      <c r="D19" s="731">
        <v>5</v>
      </c>
      <c r="E19" s="731">
        <v>5</v>
      </c>
      <c r="F19" s="724"/>
      <c r="G19" s="724"/>
      <c r="H19" s="724"/>
      <c r="I19" s="724"/>
      <c r="J19" s="724"/>
      <c r="K19" s="724"/>
    </row>
    <row r="20" spans="1:11" ht="24.75" thickBot="1" x14ac:dyDescent="0.3">
      <c r="A20" s="732" t="s">
        <v>1547</v>
      </c>
      <c r="B20" s="733" t="s">
        <v>1010</v>
      </c>
      <c r="C20" s="733" t="s">
        <v>1011</v>
      </c>
      <c r="D20" s="733" t="s">
        <v>1011</v>
      </c>
      <c r="E20" s="733" t="s">
        <v>1011</v>
      </c>
      <c r="F20" s="724"/>
      <c r="G20" s="724"/>
      <c r="H20" s="724"/>
      <c r="I20" s="724"/>
      <c r="J20" s="724"/>
      <c r="K20" s="724"/>
    </row>
    <row r="21" spans="1:11" ht="15.75" thickBot="1" x14ac:dyDescent="0.3">
      <c r="A21" s="1535" t="s">
        <v>971</v>
      </c>
      <c r="B21" s="1536"/>
      <c r="C21" s="1536"/>
      <c r="D21" s="1536"/>
      <c r="E21" s="1537"/>
      <c r="F21" s="724"/>
      <c r="G21" s="724"/>
      <c r="H21" s="724"/>
      <c r="I21" s="724"/>
      <c r="J21" s="724"/>
      <c r="K21" s="724"/>
    </row>
    <row r="22" spans="1:11" ht="15.75" thickBot="1" x14ac:dyDescent="0.3">
      <c r="A22" s="1535" t="s">
        <v>33</v>
      </c>
      <c r="B22" s="1536"/>
      <c r="C22" s="1536"/>
      <c r="D22" s="1536"/>
      <c r="E22" s="1537"/>
      <c r="F22" s="724"/>
      <c r="G22" s="724"/>
      <c r="H22" s="724"/>
      <c r="I22" s="724"/>
      <c r="J22" s="724"/>
      <c r="K22" s="724"/>
    </row>
    <row r="23" spans="1:11" ht="15.75" thickBot="1" x14ac:dyDescent="0.3">
      <c r="A23" s="736" t="s">
        <v>24</v>
      </c>
      <c r="B23" s="1538" t="s">
        <v>1550</v>
      </c>
      <c r="C23" s="1539"/>
      <c r="D23" s="1539"/>
      <c r="E23" s="1540"/>
      <c r="F23" s="724"/>
      <c r="G23" s="724"/>
      <c r="H23" s="724"/>
      <c r="I23" s="724"/>
      <c r="J23" s="724"/>
      <c r="K23" s="724"/>
    </row>
    <row r="24" spans="1:11" ht="15.75" thickBot="1" x14ac:dyDescent="0.3">
      <c r="A24" s="732" t="s">
        <v>9</v>
      </c>
      <c r="B24" s="1516" t="s">
        <v>1551</v>
      </c>
      <c r="C24" s="1517"/>
      <c r="D24" s="1517"/>
      <c r="E24" s="1518"/>
      <c r="F24" s="724"/>
      <c r="G24" s="724"/>
      <c r="H24" s="724"/>
      <c r="I24" s="724"/>
      <c r="J24" s="724"/>
      <c r="K24" s="724"/>
    </row>
    <row r="25" spans="1:11" ht="15.75" thickBot="1" x14ac:dyDescent="0.3">
      <c r="A25" s="732" t="s">
        <v>13</v>
      </c>
      <c r="B25" s="1509" t="s">
        <v>1133</v>
      </c>
      <c r="C25" s="1510"/>
      <c r="D25" s="1510"/>
      <c r="E25" s="1541"/>
      <c r="F25" s="724"/>
      <c r="G25" s="724"/>
      <c r="H25" s="724"/>
      <c r="I25" s="724"/>
      <c r="J25" s="724"/>
      <c r="K25" s="724"/>
    </row>
    <row r="26" spans="1:11" x14ac:dyDescent="0.25">
      <c r="A26" s="1533"/>
      <c r="B26" s="737">
        <v>2019</v>
      </c>
      <c r="C26" s="737">
        <v>2020</v>
      </c>
      <c r="D26" s="737">
        <v>2021</v>
      </c>
      <c r="E26" s="737">
        <v>2022</v>
      </c>
      <c r="F26" s="724"/>
      <c r="G26" s="724"/>
      <c r="H26" s="724"/>
      <c r="I26" s="724"/>
      <c r="J26" s="724"/>
      <c r="K26" s="724"/>
    </row>
    <row r="27" spans="1:11" ht="15.75" thickBot="1" x14ac:dyDescent="0.3">
      <c r="A27" s="1534"/>
      <c r="B27" s="738" t="s">
        <v>5</v>
      </c>
      <c r="C27" s="738" t="s">
        <v>6</v>
      </c>
      <c r="D27" s="738" t="s">
        <v>6</v>
      </c>
      <c r="E27" s="738" t="s">
        <v>6</v>
      </c>
      <c r="F27" s="724"/>
      <c r="G27" s="724"/>
      <c r="H27" s="724"/>
      <c r="I27" s="724"/>
      <c r="J27" s="724"/>
      <c r="K27" s="724"/>
    </row>
    <row r="28" spans="1:11" ht="15.75" thickBot="1" x14ac:dyDescent="0.3">
      <c r="A28" s="732" t="s">
        <v>8</v>
      </c>
      <c r="B28" s="731">
        <v>3</v>
      </c>
      <c r="C28" s="731">
        <v>4</v>
      </c>
      <c r="D28" s="731">
        <v>5</v>
      </c>
      <c r="E28" s="731">
        <v>5</v>
      </c>
      <c r="F28" s="724"/>
      <c r="G28" s="724"/>
      <c r="H28" s="724"/>
      <c r="I28" s="724"/>
      <c r="J28" s="724"/>
      <c r="K28" s="724"/>
    </row>
    <row r="29" spans="1:11" ht="15.75" thickBot="1" x14ac:dyDescent="0.3">
      <c r="A29" s="732" t="s">
        <v>14</v>
      </c>
      <c r="B29" s="739">
        <v>20210</v>
      </c>
      <c r="C29" s="739">
        <v>20200</v>
      </c>
      <c r="D29" s="739">
        <v>20300</v>
      </c>
      <c r="E29" s="739">
        <v>20300</v>
      </c>
      <c r="F29" s="724"/>
      <c r="G29" s="724"/>
      <c r="H29" s="724"/>
      <c r="I29" s="724"/>
      <c r="J29" s="724"/>
      <c r="K29" s="724"/>
    </row>
    <row r="30" spans="1:11" ht="15.75" thickBot="1" x14ac:dyDescent="0.3">
      <c r="A30" s="732" t="s">
        <v>20</v>
      </c>
      <c r="B30" s="739">
        <v>3351.6666666666665</v>
      </c>
      <c r="C30" s="739">
        <v>3368.3333333333335</v>
      </c>
      <c r="D30" s="739">
        <v>3368.3333333333335</v>
      </c>
      <c r="E30" s="739">
        <v>3368.3333333333335</v>
      </c>
      <c r="F30" s="724"/>
      <c r="G30" s="724"/>
      <c r="H30" s="724"/>
      <c r="I30" s="724"/>
      <c r="J30" s="724"/>
      <c r="K30" s="724"/>
    </row>
    <row r="31" spans="1:11" ht="15.75" thickBot="1" x14ac:dyDescent="0.3">
      <c r="A31" s="732" t="s">
        <v>15</v>
      </c>
      <c r="B31" s="740" t="s">
        <v>19</v>
      </c>
      <c r="C31" s="670">
        <f>C28/B28-1</f>
        <v>0.33333333333333326</v>
      </c>
      <c r="D31" s="670">
        <f t="shared" ref="D31:E33" si="0">D28/C28-1</f>
        <v>0.25</v>
      </c>
      <c r="E31" s="670">
        <f t="shared" si="0"/>
        <v>0</v>
      </c>
      <c r="F31" s="724"/>
      <c r="G31" s="741"/>
      <c r="H31" s="741"/>
      <c r="I31" s="741"/>
      <c r="J31" s="741"/>
      <c r="K31" s="741"/>
    </row>
    <row r="32" spans="1:11" ht="15.75" thickBot="1" x14ac:dyDescent="0.3">
      <c r="A32" s="732" t="s">
        <v>16</v>
      </c>
      <c r="B32" s="740" t="s">
        <v>19</v>
      </c>
      <c r="C32" s="670">
        <f>C29/B29-1</f>
        <v>-4.9480455220185515E-4</v>
      </c>
      <c r="D32" s="670">
        <f t="shared" si="0"/>
        <v>4.9504950495049549E-3</v>
      </c>
      <c r="E32" s="670">
        <f t="shared" si="0"/>
        <v>0</v>
      </c>
      <c r="F32" s="724"/>
      <c r="G32" s="724"/>
      <c r="H32" s="724"/>
      <c r="I32" s="724"/>
      <c r="J32" s="724"/>
      <c r="K32" s="724"/>
    </row>
    <row r="33" spans="1:5" ht="15.75" thickBot="1" x14ac:dyDescent="0.3">
      <c r="A33" s="732" t="s">
        <v>17</v>
      </c>
      <c r="B33" s="740" t="s">
        <v>19</v>
      </c>
      <c r="C33" s="670">
        <f>C30/B30-1</f>
        <v>4.9726504226754731E-3</v>
      </c>
      <c r="D33" s="670">
        <f t="shared" si="0"/>
        <v>0</v>
      </c>
      <c r="E33" s="670">
        <f t="shared" si="0"/>
        <v>0</v>
      </c>
    </row>
    <row r="34" spans="1:5" ht="15.75" thickBot="1" x14ac:dyDescent="0.3">
      <c r="A34" s="1519" t="s">
        <v>1552</v>
      </c>
      <c r="B34" s="1520"/>
      <c r="C34" s="1520"/>
      <c r="D34" s="1520"/>
      <c r="E34" s="1521"/>
    </row>
    <row r="35" spans="1:5" x14ac:dyDescent="0.25">
      <c r="A35" s="1533"/>
      <c r="B35" s="737">
        <v>2019</v>
      </c>
      <c r="C35" s="737">
        <v>2020</v>
      </c>
      <c r="D35" s="737">
        <v>2021</v>
      </c>
      <c r="E35" s="737">
        <v>2022</v>
      </c>
    </row>
    <row r="36" spans="1:5" ht="15.75" thickBot="1" x14ac:dyDescent="0.3">
      <c r="A36" s="1534"/>
      <c r="B36" s="738" t="s">
        <v>5</v>
      </c>
      <c r="C36" s="738" t="s">
        <v>6</v>
      </c>
      <c r="D36" s="738" t="s">
        <v>6</v>
      </c>
      <c r="E36" s="738" t="s">
        <v>6</v>
      </c>
    </row>
    <row r="37" spans="1:5" ht="15.75" thickBot="1" x14ac:dyDescent="0.3">
      <c r="A37" s="742" t="s">
        <v>0</v>
      </c>
      <c r="B37" s="743">
        <f>B38</f>
        <v>12300</v>
      </c>
      <c r="C37" s="743">
        <f t="shared" ref="C37:E37" si="1">C38</f>
        <v>9000</v>
      </c>
      <c r="D37" s="743">
        <f t="shared" si="1"/>
        <v>10000</v>
      </c>
      <c r="E37" s="743">
        <f t="shared" si="1"/>
        <v>10000</v>
      </c>
    </row>
    <row r="38" spans="1:5" ht="15.75" thickBot="1" x14ac:dyDescent="0.3">
      <c r="A38" s="501" t="s">
        <v>28</v>
      </c>
      <c r="B38" s="743">
        <v>12300</v>
      </c>
      <c r="C38" s="743">
        <v>9000</v>
      </c>
      <c r="D38" s="743">
        <v>10000</v>
      </c>
      <c r="E38" s="743">
        <v>10000</v>
      </c>
    </row>
    <row r="39" spans="1:5" ht="15.75" thickBot="1" x14ac:dyDescent="0.3">
      <c r="A39" s="501" t="s">
        <v>46</v>
      </c>
      <c r="B39" s="743"/>
      <c r="C39" s="743"/>
      <c r="D39" s="743"/>
      <c r="E39" s="743"/>
    </row>
    <row r="40" spans="1:5" ht="24.75" thickBot="1" x14ac:dyDescent="0.3">
      <c r="A40" s="742" t="s">
        <v>25</v>
      </c>
      <c r="B40" s="743">
        <f>B41</f>
        <v>2510</v>
      </c>
      <c r="C40" s="743">
        <f t="shared" ref="C40:E40" si="2">C41</f>
        <v>1560</v>
      </c>
      <c r="D40" s="743">
        <f t="shared" si="2"/>
        <v>1700</v>
      </c>
      <c r="E40" s="743">
        <f t="shared" si="2"/>
        <v>1700</v>
      </c>
    </row>
    <row r="41" spans="1:5" ht="15.75" thickBot="1" x14ac:dyDescent="0.3">
      <c r="A41" s="501" t="s">
        <v>28</v>
      </c>
      <c r="B41" s="743">
        <v>2510</v>
      </c>
      <c r="C41" s="743">
        <v>1560</v>
      </c>
      <c r="D41" s="743">
        <v>1700</v>
      </c>
      <c r="E41" s="743">
        <v>1700</v>
      </c>
    </row>
    <row r="42" spans="1:5" ht="15.75" thickBot="1" x14ac:dyDescent="0.3">
      <c r="A42" s="501" t="s">
        <v>46</v>
      </c>
      <c r="B42" s="743"/>
      <c r="C42" s="743"/>
      <c r="D42" s="743"/>
      <c r="E42" s="743"/>
    </row>
    <row r="43" spans="1:5" ht="15.75" thickBot="1" x14ac:dyDescent="0.3">
      <c r="A43" s="742" t="s">
        <v>1</v>
      </c>
      <c r="B43" s="743">
        <f>B44</f>
        <v>5400</v>
      </c>
      <c r="C43" s="743">
        <f t="shared" ref="C43:E43" si="3">C44</f>
        <v>9640</v>
      </c>
      <c r="D43" s="743">
        <f t="shared" si="3"/>
        <v>8600</v>
      </c>
      <c r="E43" s="743">
        <f t="shared" si="3"/>
        <v>8600</v>
      </c>
    </row>
    <row r="44" spans="1:5" ht="15.75" thickBot="1" x14ac:dyDescent="0.3">
      <c r="A44" s="501" t="s">
        <v>28</v>
      </c>
      <c r="B44" s="743">
        <v>5400</v>
      </c>
      <c r="C44" s="743">
        <v>9640</v>
      </c>
      <c r="D44" s="743">
        <v>8600</v>
      </c>
      <c r="E44" s="743">
        <v>8600</v>
      </c>
    </row>
    <row r="45" spans="1:5" ht="15.75" thickBot="1" x14ac:dyDescent="0.3">
      <c r="A45" s="501" t="s">
        <v>46</v>
      </c>
      <c r="B45" s="743"/>
      <c r="C45" s="743"/>
      <c r="D45" s="743"/>
      <c r="E45" s="743"/>
    </row>
    <row r="46" spans="1:5" ht="15.75" thickBot="1" x14ac:dyDescent="0.3">
      <c r="A46" s="742" t="s">
        <v>2</v>
      </c>
      <c r="B46" s="744">
        <v>0</v>
      </c>
      <c r="C46" s="743">
        <v>0</v>
      </c>
      <c r="D46" s="743">
        <v>0</v>
      </c>
      <c r="E46" s="743">
        <v>0</v>
      </c>
    </row>
    <row r="47" spans="1:5" ht="15.75" thickBot="1" x14ac:dyDescent="0.3">
      <c r="A47" s="501" t="s">
        <v>28</v>
      </c>
      <c r="B47" s="744"/>
      <c r="C47" s="743"/>
      <c r="D47" s="743"/>
      <c r="E47" s="743"/>
    </row>
    <row r="48" spans="1:5" ht="15.75" thickBot="1" x14ac:dyDescent="0.3">
      <c r="A48" s="501" t="s">
        <v>46</v>
      </c>
      <c r="B48" s="744"/>
      <c r="C48" s="743"/>
      <c r="D48" s="743"/>
      <c r="E48" s="743"/>
    </row>
    <row r="49" spans="1:5" ht="15.75" thickBot="1" x14ac:dyDescent="0.3">
      <c r="A49" s="742" t="s">
        <v>21</v>
      </c>
      <c r="B49" s="744">
        <v>0</v>
      </c>
      <c r="C49" s="743">
        <v>0</v>
      </c>
      <c r="D49" s="743">
        <v>0</v>
      </c>
      <c r="E49" s="743">
        <v>0</v>
      </c>
    </row>
    <row r="50" spans="1:5" ht="15.75" thickBot="1" x14ac:dyDescent="0.3">
      <c r="A50" s="501" t="s">
        <v>28</v>
      </c>
      <c r="B50" s="744"/>
      <c r="C50" s="743"/>
      <c r="D50" s="743"/>
      <c r="E50" s="743"/>
    </row>
    <row r="51" spans="1:5" ht="15.75" thickBot="1" x14ac:dyDescent="0.3">
      <c r="A51" s="501" t="s">
        <v>46</v>
      </c>
      <c r="B51" s="744"/>
      <c r="C51" s="743"/>
      <c r="D51" s="743"/>
      <c r="E51" s="743"/>
    </row>
    <row r="52" spans="1:5" ht="15.75" thickBot="1" x14ac:dyDescent="0.3">
      <c r="A52" s="742" t="s">
        <v>22</v>
      </c>
      <c r="B52" s="744"/>
      <c r="C52" s="743"/>
      <c r="D52" s="743"/>
      <c r="E52" s="743"/>
    </row>
    <row r="53" spans="1:5" ht="15.75" thickBot="1" x14ac:dyDescent="0.3">
      <c r="A53" s="501" t="s">
        <v>28</v>
      </c>
      <c r="B53" s="744"/>
      <c r="C53" s="743"/>
      <c r="D53" s="743"/>
      <c r="E53" s="743"/>
    </row>
    <row r="54" spans="1:5" ht="15.75" thickBot="1" x14ac:dyDescent="0.3">
      <c r="A54" s="501" t="s">
        <v>46</v>
      </c>
      <c r="B54" s="744"/>
      <c r="C54" s="743"/>
      <c r="D54" s="743"/>
      <c r="E54" s="743"/>
    </row>
    <row r="55" spans="1:5" ht="15.75" thickBot="1" x14ac:dyDescent="0.3">
      <c r="A55" s="742" t="s">
        <v>3</v>
      </c>
      <c r="B55" s="744">
        <v>0</v>
      </c>
      <c r="C55" s="743">
        <v>0</v>
      </c>
      <c r="D55" s="743">
        <v>0</v>
      </c>
      <c r="E55" s="743">
        <v>0</v>
      </c>
    </row>
    <row r="56" spans="1:5" ht="15.75" thickBot="1" x14ac:dyDescent="0.3">
      <c r="A56" s="501" t="s">
        <v>28</v>
      </c>
      <c r="B56" s="744"/>
      <c r="C56" s="743"/>
      <c r="D56" s="743"/>
      <c r="E56" s="743"/>
    </row>
    <row r="57" spans="1:5" ht="15.75" thickBot="1" x14ac:dyDescent="0.3">
      <c r="A57" s="501" t="s">
        <v>46</v>
      </c>
      <c r="B57" s="744"/>
      <c r="C57" s="743"/>
      <c r="D57" s="743"/>
      <c r="E57" s="743"/>
    </row>
    <row r="58" spans="1:5" ht="15.75" thickBot="1" x14ac:dyDescent="0.3">
      <c r="A58" s="745" t="s">
        <v>26</v>
      </c>
      <c r="B58" s="744">
        <f>B37+B40+B43+B46+B49+B52+B55</f>
        <v>20210</v>
      </c>
      <c r="C58" s="744">
        <f>C37+C40+C43+C46+C49+C52+C55</f>
        <v>20200</v>
      </c>
      <c r="D58" s="744">
        <f>D37+D40+D43+D46+D49+D52+D55</f>
        <v>20300</v>
      </c>
      <c r="E58" s="744">
        <f>E37+E40+E43+E46+E49+E52+E55</f>
        <v>20300</v>
      </c>
    </row>
    <row r="59" spans="1:5" ht="15" customHeight="1" x14ac:dyDescent="0.25">
      <c r="A59" s="1544" t="s">
        <v>1553</v>
      </c>
      <c r="B59" s="1547"/>
      <c r="C59" s="1548"/>
      <c r="D59" s="1548"/>
      <c r="E59" s="1549"/>
    </row>
    <row r="60" spans="1:5" x14ac:dyDescent="0.25">
      <c r="A60" s="1545"/>
      <c r="B60" s="1550"/>
      <c r="C60" s="1551"/>
      <c r="D60" s="1551"/>
      <c r="E60" s="1552"/>
    </row>
    <row r="61" spans="1:5" ht="15.75" thickBot="1" x14ac:dyDescent="0.3">
      <c r="A61" s="1546"/>
      <c r="B61" s="1553"/>
      <c r="C61" s="1554"/>
      <c r="D61" s="1554"/>
      <c r="E61" s="1555"/>
    </row>
    <row r="62" spans="1:5" ht="15.75" thickBot="1" x14ac:dyDescent="0.3">
      <c r="A62" s="746" t="s">
        <v>27</v>
      </c>
      <c r="B62" s="747">
        <f>IF(B58-B29=0,0,"Error")</f>
        <v>0</v>
      </c>
      <c r="C62" s="747">
        <f>IF(C58-C29=0,0,"Error")</f>
        <v>0</v>
      </c>
      <c r="D62" s="747">
        <f>IF(D58-D29=0,0,"Error")</f>
        <v>0</v>
      </c>
      <c r="E62" s="747">
        <f>IF(E61-E32=0,0,"Error")</f>
        <v>0</v>
      </c>
    </row>
    <row r="63" spans="1:5" ht="15.75" thickBot="1" x14ac:dyDescent="0.3">
      <c r="A63" s="1535" t="s">
        <v>57</v>
      </c>
      <c r="B63" s="1536"/>
      <c r="C63" s="1536"/>
      <c r="D63" s="1536"/>
      <c r="E63" s="1537"/>
    </row>
    <row r="64" spans="1:5" ht="15.75" thickBot="1" x14ac:dyDescent="0.3">
      <c r="A64" s="1535" t="s">
        <v>163</v>
      </c>
      <c r="B64" s="1536"/>
      <c r="C64" s="1536"/>
      <c r="D64" s="1536"/>
      <c r="E64" s="1537"/>
    </row>
    <row r="65" spans="1:5" ht="30.75" customHeight="1" thickBot="1" x14ac:dyDescent="0.3">
      <c r="A65" s="748" t="s">
        <v>1554</v>
      </c>
      <c r="B65" s="1556" t="s">
        <v>1555</v>
      </c>
      <c r="C65" s="1557"/>
      <c r="D65" s="1557"/>
      <c r="E65" s="1558"/>
    </row>
    <row r="66" spans="1:5" ht="15.75" thickBot="1" x14ac:dyDescent="0.3">
      <c r="A66" s="736" t="s">
        <v>24</v>
      </c>
      <c r="B66" s="1559" t="s">
        <v>1556</v>
      </c>
      <c r="C66" s="1560"/>
      <c r="D66" s="1560"/>
      <c r="E66" s="1561"/>
    </row>
    <row r="67" spans="1:5" ht="23.25" customHeight="1" thickBot="1" x14ac:dyDescent="0.3">
      <c r="A67" s="749" t="s">
        <v>9</v>
      </c>
      <c r="B67" s="1562" t="s">
        <v>1555</v>
      </c>
      <c r="C67" s="1563"/>
      <c r="D67" s="1563"/>
      <c r="E67" s="1564"/>
    </row>
    <row r="68" spans="1:5" ht="15.75" thickBot="1" x14ac:dyDescent="0.3">
      <c r="A68" s="749" t="s">
        <v>13</v>
      </c>
      <c r="B68" s="1565" t="s">
        <v>1275</v>
      </c>
      <c r="C68" s="1566"/>
      <c r="D68" s="1566"/>
      <c r="E68" s="1567"/>
    </row>
    <row r="69" spans="1:5" x14ac:dyDescent="0.25">
      <c r="A69" s="1568"/>
      <c r="B69" s="750">
        <v>2019</v>
      </c>
      <c r="C69" s="750">
        <v>2020</v>
      </c>
      <c r="D69" s="750">
        <v>2021</v>
      </c>
      <c r="E69" s="750">
        <v>2022</v>
      </c>
    </row>
    <row r="70" spans="1:5" ht="15.75" thickBot="1" x14ac:dyDescent="0.3">
      <c r="A70" s="1543"/>
      <c r="B70" s="751" t="s">
        <v>5</v>
      </c>
      <c r="C70" s="751" t="s">
        <v>6</v>
      </c>
      <c r="D70" s="751" t="s">
        <v>6</v>
      </c>
      <c r="E70" s="751" t="s">
        <v>6</v>
      </c>
    </row>
    <row r="71" spans="1:5" ht="15.75" thickBot="1" x14ac:dyDescent="0.3">
      <c r="A71" s="752" t="s">
        <v>8</v>
      </c>
      <c r="B71" s="753">
        <v>1</v>
      </c>
      <c r="C71" s="753">
        <v>1</v>
      </c>
      <c r="D71" s="753">
        <v>1</v>
      </c>
      <c r="E71" s="753">
        <v>1</v>
      </c>
    </row>
    <row r="72" spans="1:5" ht="15.75" thickBot="1" x14ac:dyDescent="0.3">
      <c r="A72" s="752" t="s">
        <v>14</v>
      </c>
      <c r="B72" s="753">
        <v>1000</v>
      </c>
      <c r="C72" s="753">
        <v>83000</v>
      </c>
      <c r="D72" s="753">
        <v>103000</v>
      </c>
      <c r="E72" s="753">
        <v>0</v>
      </c>
    </row>
    <row r="73" spans="1:5" ht="15.75" thickBot="1" x14ac:dyDescent="0.3">
      <c r="A73" s="752" t="s">
        <v>20</v>
      </c>
      <c r="B73" s="754">
        <f>B72/B71</f>
        <v>1000</v>
      </c>
      <c r="C73" s="754">
        <f>C72/C71</f>
        <v>83000</v>
      </c>
      <c r="D73" s="754">
        <f>D72/D71</f>
        <v>103000</v>
      </c>
      <c r="E73" s="754">
        <f>E72/E71</f>
        <v>0</v>
      </c>
    </row>
    <row r="74" spans="1:5" ht="15.75" thickBot="1" x14ac:dyDescent="0.3">
      <c r="A74" s="752" t="s">
        <v>15</v>
      </c>
      <c r="B74" s="755" t="s">
        <v>19</v>
      </c>
      <c r="C74" s="756">
        <f t="shared" ref="C74:E76" si="4">C71/B71-1</f>
        <v>0</v>
      </c>
      <c r="D74" s="756">
        <f t="shared" si="4"/>
        <v>0</v>
      </c>
      <c r="E74" s="756">
        <f t="shared" si="4"/>
        <v>0</v>
      </c>
    </row>
    <row r="75" spans="1:5" ht="15.75" thickBot="1" x14ac:dyDescent="0.3">
      <c r="A75" s="752" t="s">
        <v>16</v>
      </c>
      <c r="B75" s="755" t="s">
        <v>19</v>
      </c>
      <c r="C75" s="756">
        <f t="shared" si="4"/>
        <v>82</v>
      </c>
      <c r="D75" s="756">
        <f t="shared" si="4"/>
        <v>0.24096385542168686</v>
      </c>
      <c r="E75" s="756">
        <f t="shared" si="4"/>
        <v>-1</v>
      </c>
    </row>
    <row r="76" spans="1:5" ht="15.75" thickBot="1" x14ac:dyDescent="0.3">
      <c r="A76" s="757" t="s">
        <v>17</v>
      </c>
      <c r="B76" s="758" t="s">
        <v>19</v>
      </c>
      <c r="C76" s="759">
        <f t="shared" si="4"/>
        <v>82</v>
      </c>
      <c r="D76" s="759">
        <f t="shared" si="4"/>
        <v>0.24096385542168686</v>
      </c>
      <c r="E76" s="759">
        <f t="shared" si="4"/>
        <v>-1</v>
      </c>
    </row>
    <row r="77" spans="1:5" ht="15.75" customHeight="1" thickBot="1" x14ac:dyDescent="0.3">
      <c r="A77" s="1569" t="s">
        <v>1552</v>
      </c>
      <c r="B77" s="1570"/>
      <c r="C77" s="1570"/>
      <c r="D77" s="1570"/>
      <c r="E77" s="1571"/>
    </row>
    <row r="78" spans="1:5" x14ac:dyDescent="0.25">
      <c r="A78" s="1542"/>
      <c r="B78" s="750">
        <v>2019</v>
      </c>
      <c r="C78" s="750">
        <v>2020</v>
      </c>
      <c r="D78" s="750">
        <v>2021</v>
      </c>
      <c r="E78" s="750">
        <v>2022</v>
      </c>
    </row>
    <row r="79" spans="1:5" ht="15.75" thickBot="1" x14ac:dyDescent="0.3">
      <c r="A79" s="1543"/>
      <c r="B79" s="751" t="s">
        <v>5</v>
      </c>
      <c r="C79" s="751" t="s">
        <v>6</v>
      </c>
      <c r="D79" s="751" t="s">
        <v>6</v>
      </c>
      <c r="E79" s="751" t="s">
        <v>6</v>
      </c>
    </row>
    <row r="80" spans="1:5" ht="15.75" thickBot="1" x14ac:dyDescent="0.3">
      <c r="A80" s="760" t="s">
        <v>59</v>
      </c>
      <c r="B80" s="761">
        <f>SUM(B81:B84)</f>
        <v>0</v>
      </c>
      <c r="C80" s="761">
        <f t="shared" ref="C80:E80" si="5">SUM(C81:C84)</f>
        <v>0</v>
      </c>
      <c r="D80" s="761">
        <f t="shared" si="5"/>
        <v>0</v>
      </c>
      <c r="E80" s="761">
        <f t="shared" si="5"/>
        <v>0</v>
      </c>
    </row>
    <row r="81" spans="1:11" ht="15.75" thickBot="1" x14ac:dyDescent="0.3">
      <c r="A81" s="501" t="s">
        <v>28</v>
      </c>
      <c r="B81" s="761"/>
      <c r="C81" s="761"/>
      <c r="D81" s="761"/>
      <c r="E81" s="761"/>
    </row>
    <row r="82" spans="1:11" ht="15.75" thickBot="1" x14ac:dyDescent="0.3">
      <c r="A82" s="501" t="s">
        <v>60</v>
      </c>
      <c r="B82" s="761"/>
      <c r="C82" s="761"/>
      <c r="D82" s="761"/>
      <c r="E82" s="761"/>
    </row>
    <row r="83" spans="1:11" ht="15.75" thickBot="1" x14ac:dyDescent="0.3">
      <c r="A83" s="501" t="s">
        <v>42</v>
      </c>
      <c r="B83" s="761"/>
      <c r="C83" s="761"/>
      <c r="D83" s="761"/>
      <c r="E83" s="761"/>
    </row>
    <row r="84" spans="1:11" ht="15.75" thickBot="1" x14ac:dyDescent="0.3">
      <c r="A84" s="501" t="s">
        <v>43</v>
      </c>
      <c r="B84" s="761"/>
      <c r="C84" s="761"/>
      <c r="D84" s="761"/>
      <c r="E84" s="761"/>
    </row>
    <row r="85" spans="1:11" ht="15.75" thickBot="1" x14ac:dyDescent="0.3">
      <c r="A85" s="760" t="s">
        <v>61</v>
      </c>
      <c r="B85" s="761">
        <f>SUM(B86:B89)</f>
        <v>1000</v>
      </c>
      <c r="C85" s="761">
        <f t="shared" ref="C85:E85" si="6">SUM(C86:C89)</f>
        <v>83000</v>
      </c>
      <c r="D85" s="761">
        <f t="shared" si="6"/>
        <v>103000</v>
      </c>
      <c r="E85" s="761">
        <f t="shared" si="6"/>
        <v>0</v>
      </c>
    </row>
    <row r="86" spans="1:11" ht="15.75" thickBot="1" x14ac:dyDescent="0.3">
      <c r="A86" s="501" t="s">
        <v>28</v>
      </c>
      <c r="B86" s="761">
        <v>1000</v>
      </c>
      <c r="C86" s="753">
        <v>83000</v>
      </c>
      <c r="D86" s="753">
        <v>103000</v>
      </c>
      <c r="E86" s="762"/>
    </row>
    <row r="87" spans="1:11" ht="15.75" thickBot="1" x14ac:dyDescent="0.3">
      <c r="A87" s="501" t="s">
        <v>60</v>
      </c>
      <c r="B87" s="761"/>
      <c r="C87" s="762"/>
      <c r="D87" s="762"/>
      <c r="E87" s="762"/>
    </row>
    <row r="88" spans="1:11" ht="15.75" thickBot="1" x14ac:dyDescent="0.3">
      <c r="A88" s="501" t="s">
        <v>42</v>
      </c>
      <c r="B88" s="761"/>
      <c r="C88" s="762"/>
      <c r="D88" s="762"/>
      <c r="E88" s="762"/>
    </row>
    <row r="89" spans="1:11" ht="15.75" thickBot="1" x14ac:dyDescent="0.3">
      <c r="A89" s="501" t="s">
        <v>43</v>
      </c>
      <c r="B89" s="761"/>
      <c r="C89" s="762"/>
      <c r="D89" s="762"/>
      <c r="E89" s="762"/>
    </row>
    <row r="90" spans="1:11" ht="15.75" thickBot="1" x14ac:dyDescent="0.3">
      <c r="A90" s="763" t="s">
        <v>26</v>
      </c>
      <c r="B90" s="764">
        <f>B80+B85</f>
        <v>1000</v>
      </c>
      <c r="C90" s="764">
        <f t="shared" ref="C90:D90" si="7">C80+C85</f>
        <v>83000</v>
      </c>
      <c r="D90" s="764">
        <f t="shared" si="7"/>
        <v>103000</v>
      </c>
      <c r="E90" s="764">
        <f>E80+E85</f>
        <v>0</v>
      </c>
    </row>
    <row r="91" spans="1:11" ht="15.75" thickBot="1" x14ac:dyDescent="0.3">
      <c r="A91" s="765" t="s">
        <v>1557</v>
      </c>
      <c r="B91" s="1576" t="s">
        <v>1558</v>
      </c>
      <c r="C91" s="1577"/>
      <c r="D91" s="1577"/>
      <c r="E91" s="1578"/>
      <c r="F91" s="724"/>
      <c r="G91" s="724"/>
      <c r="H91" s="724"/>
      <c r="I91" s="724"/>
      <c r="J91" s="724"/>
      <c r="K91" s="724"/>
    </row>
    <row r="92" spans="1:11" ht="15.75" thickBot="1" x14ac:dyDescent="0.3">
      <c r="A92" s="736" t="s">
        <v>40</v>
      </c>
      <c r="B92" s="1538" t="s">
        <v>1559</v>
      </c>
      <c r="C92" s="1539"/>
      <c r="D92" s="1539"/>
      <c r="E92" s="1540"/>
      <c r="F92" s="724"/>
      <c r="G92" s="724"/>
      <c r="H92" s="724"/>
      <c r="I92" s="724"/>
      <c r="J92" s="724"/>
      <c r="K92" s="724"/>
    </row>
    <row r="93" spans="1:11" ht="15.75" thickBot="1" x14ac:dyDescent="0.3">
      <c r="A93" s="732" t="s">
        <v>9</v>
      </c>
      <c r="B93" s="1516" t="s">
        <v>1560</v>
      </c>
      <c r="C93" s="1517"/>
      <c r="D93" s="1517"/>
      <c r="E93" s="1518"/>
      <c r="F93" s="724"/>
      <c r="G93" s="724"/>
      <c r="H93" s="724"/>
      <c r="I93" s="724"/>
      <c r="J93" s="724"/>
      <c r="K93" s="724"/>
    </row>
    <row r="94" spans="1:11" ht="15.75" thickBot="1" x14ac:dyDescent="0.3">
      <c r="A94" s="732" t="s">
        <v>13</v>
      </c>
      <c r="B94" s="1509" t="s">
        <v>1275</v>
      </c>
      <c r="C94" s="1510"/>
      <c r="D94" s="1510"/>
      <c r="E94" s="1541"/>
      <c r="F94" s="724"/>
      <c r="G94" s="724"/>
      <c r="H94" s="724"/>
      <c r="I94" s="724"/>
      <c r="J94" s="724"/>
      <c r="K94" s="724"/>
    </row>
    <row r="95" spans="1:11" x14ac:dyDescent="0.25">
      <c r="A95" s="1533"/>
      <c r="B95" s="737">
        <v>2019</v>
      </c>
      <c r="C95" s="737">
        <v>2020</v>
      </c>
      <c r="D95" s="737">
        <v>2021</v>
      </c>
      <c r="E95" s="737">
        <v>2022</v>
      </c>
      <c r="F95" s="724"/>
      <c r="G95" s="724"/>
      <c r="H95" s="724"/>
      <c r="I95" s="724"/>
      <c r="J95" s="724"/>
      <c r="K95" s="724"/>
    </row>
    <row r="96" spans="1:11" ht="15.75" thickBot="1" x14ac:dyDescent="0.3">
      <c r="A96" s="1534"/>
      <c r="B96" s="738" t="s">
        <v>5</v>
      </c>
      <c r="C96" s="738" t="s">
        <v>6</v>
      </c>
      <c r="D96" s="738" t="s">
        <v>6</v>
      </c>
      <c r="E96" s="738" t="s">
        <v>6</v>
      </c>
      <c r="F96" s="724"/>
      <c r="G96" s="724"/>
      <c r="H96" s="724"/>
      <c r="I96" s="724"/>
      <c r="J96" s="724"/>
      <c r="K96" s="724"/>
    </row>
    <row r="97" spans="1:11" ht="15.75" thickBot="1" x14ac:dyDescent="0.3">
      <c r="A97" s="732" t="s">
        <v>8</v>
      </c>
      <c r="B97" s="739">
        <v>0</v>
      </c>
      <c r="C97" s="739">
        <v>0</v>
      </c>
      <c r="D97" s="739">
        <v>1</v>
      </c>
      <c r="E97" s="739">
        <v>1</v>
      </c>
      <c r="F97" s="724"/>
      <c r="G97" s="724"/>
      <c r="H97" s="724"/>
      <c r="I97" s="724"/>
      <c r="J97" s="724"/>
      <c r="K97" s="724"/>
    </row>
    <row r="98" spans="1:11" ht="15.75" thickBot="1" x14ac:dyDescent="0.3">
      <c r="A98" s="732" t="s">
        <v>14</v>
      </c>
      <c r="B98" s="739">
        <v>0</v>
      </c>
      <c r="C98" s="739">
        <v>0</v>
      </c>
      <c r="D98" s="739">
        <v>400</v>
      </c>
      <c r="E98" s="739">
        <v>800</v>
      </c>
      <c r="F98" s="724"/>
      <c r="G98" s="724"/>
      <c r="H98" s="724"/>
      <c r="I98" s="724"/>
      <c r="J98" s="724"/>
      <c r="K98" s="724"/>
    </row>
    <row r="99" spans="1:11" ht="15.75" thickBot="1" x14ac:dyDescent="0.3">
      <c r="A99" s="732" t="s">
        <v>20</v>
      </c>
      <c r="B99" s="739">
        <v>0</v>
      </c>
      <c r="C99" s="668" t="e">
        <f>C98/C97</f>
        <v>#DIV/0!</v>
      </c>
      <c r="D99" s="668">
        <f>D98/D97</f>
        <v>400</v>
      </c>
      <c r="E99" s="668">
        <f>E98/E97</f>
        <v>800</v>
      </c>
      <c r="F99" s="724"/>
      <c r="G99" s="724"/>
      <c r="H99" s="724"/>
      <c r="I99" s="724"/>
      <c r="J99" s="724"/>
      <c r="K99" s="724"/>
    </row>
    <row r="100" spans="1:11" ht="15.75" thickBot="1" x14ac:dyDescent="0.3">
      <c r="A100" s="732" t="s">
        <v>15</v>
      </c>
      <c r="B100" s="740" t="s">
        <v>19</v>
      </c>
      <c r="C100" s="670" t="e">
        <f>C97/B97-1</f>
        <v>#DIV/0!</v>
      </c>
      <c r="D100" s="670" t="e">
        <f t="shared" ref="D100:E102" si="8">D97/C97-1</f>
        <v>#DIV/0!</v>
      </c>
      <c r="E100" s="670">
        <f t="shared" si="8"/>
        <v>0</v>
      </c>
      <c r="F100" s="724"/>
      <c r="G100" s="741"/>
      <c r="H100" s="741"/>
      <c r="I100" s="741"/>
      <c r="J100" s="741"/>
      <c r="K100" s="741"/>
    </row>
    <row r="101" spans="1:11" ht="15.75" thickBot="1" x14ac:dyDescent="0.3">
      <c r="A101" s="732" t="s">
        <v>16</v>
      </c>
      <c r="B101" s="740" t="s">
        <v>19</v>
      </c>
      <c r="C101" s="670" t="e">
        <f>C98/B98-1</f>
        <v>#DIV/0!</v>
      </c>
      <c r="D101" s="670" t="e">
        <f t="shared" si="8"/>
        <v>#DIV/0!</v>
      </c>
      <c r="E101" s="670">
        <f t="shared" si="8"/>
        <v>1</v>
      </c>
      <c r="F101" s="724"/>
      <c r="G101" s="724"/>
      <c r="H101" s="724"/>
      <c r="I101" s="724"/>
      <c r="J101" s="724"/>
      <c r="K101" s="724"/>
    </row>
    <row r="102" spans="1:11" ht="15.75" thickBot="1" x14ac:dyDescent="0.3">
      <c r="A102" s="732" t="s">
        <v>17</v>
      </c>
      <c r="B102" s="740" t="s">
        <v>19</v>
      </c>
      <c r="C102" s="670" t="e">
        <f>C99/B99-1</f>
        <v>#DIV/0!</v>
      </c>
      <c r="D102" s="670" t="e">
        <f t="shared" si="8"/>
        <v>#DIV/0!</v>
      </c>
      <c r="E102" s="670">
        <f t="shared" si="8"/>
        <v>1</v>
      </c>
      <c r="F102" s="724"/>
      <c r="G102" s="724"/>
      <c r="H102" s="724"/>
      <c r="I102" s="724"/>
      <c r="J102" s="724"/>
      <c r="K102" s="724"/>
    </row>
    <row r="103" spans="1:11" ht="15.75" thickBot="1" x14ac:dyDescent="0.3">
      <c r="A103" s="1519" t="s">
        <v>1561</v>
      </c>
      <c r="B103" s="1520"/>
      <c r="C103" s="1520"/>
      <c r="D103" s="1520"/>
      <c r="E103" s="1521"/>
      <c r="F103" s="724"/>
      <c r="G103" s="724"/>
      <c r="H103" s="724"/>
      <c r="I103" s="724"/>
      <c r="J103" s="724"/>
      <c r="K103" s="724"/>
    </row>
    <row r="104" spans="1:11" x14ac:dyDescent="0.25">
      <c r="A104" s="1533"/>
      <c r="B104" s="737">
        <v>2019</v>
      </c>
      <c r="C104" s="737">
        <v>2020</v>
      </c>
      <c r="D104" s="737">
        <v>2021</v>
      </c>
      <c r="E104" s="737">
        <v>2022</v>
      </c>
      <c r="F104" s="724"/>
      <c r="G104" s="724"/>
      <c r="H104" s="724"/>
      <c r="I104" s="724"/>
      <c r="J104" s="724"/>
      <c r="K104" s="724"/>
    </row>
    <row r="105" spans="1:11" ht="15.75" thickBot="1" x14ac:dyDescent="0.3">
      <c r="A105" s="1534"/>
      <c r="B105" s="738" t="s">
        <v>5</v>
      </c>
      <c r="C105" s="738" t="s">
        <v>6</v>
      </c>
      <c r="D105" s="738" t="s">
        <v>6</v>
      </c>
      <c r="E105" s="738" t="s">
        <v>6</v>
      </c>
      <c r="F105" s="724"/>
      <c r="G105" s="724"/>
      <c r="H105" s="724"/>
      <c r="I105" s="724"/>
      <c r="J105" s="724"/>
      <c r="K105" s="724"/>
    </row>
    <row r="106" spans="1:11" ht="15.75" thickBot="1" x14ac:dyDescent="0.3">
      <c r="A106" s="742" t="s">
        <v>59</v>
      </c>
      <c r="B106" s="761">
        <f>SUM(B107:B110)</f>
        <v>0</v>
      </c>
      <c r="C106" s="761">
        <f t="shared" ref="C106:E106" si="9">SUM(C107:C110)</f>
        <v>0</v>
      </c>
      <c r="D106" s="761">
        <f t="shared" si="9"/>
        <v>0</v>
      </c>
      <c r="E106" s="761">
        <f t="shared" si="9"/>
        <v>0</v>
      </c>
      <c r="F106" s="724"/>
      <c r="G106" s="724"/>
      <c r="H106" s="724"/>
      <c r="I106" s="724"/>
      <c r="J106" s="724"/>
      <c r="K106" s="724"/>
    </row>
    <row r="107" spans="1:11" ht="15.75" thickBot="1" x14ac:dyDescent="0.3">
      <c r="A107" s="501" t="s">
        <v>28</v>
      </c>
      <c r="B107" s="743"/>
      <c r="C107" s="743"/>
      <c r="D107" s="743"/>
      <c r="E107" s="743"/>
      <c r="F107" s="724"/>
      <c r="G107" s="724"/>
      <c r="H107" s="724"/>
      <c r="I107" s="724"/>
      <c r="J107" s="724"/>
      <c r="K107" s="724"/>
    </row>
    <row r="108" spans="1:11" ht="15.75" thickBot="1" x14ac:dyDescent="0.3">
      <c r="A108" s="501" t="s">
        <v>60</v>
      </c>
      <c r="B108" s="743"/>
      <c r="C108" s="743"/>
      <c r="D108" s="743"/>
      <c r="E108" s="743"/>
      <c r="F108" s="724"/>
      <c r="G108" s="724"/>
      <c r="H108" s="724"/>
      <c r="I108" s="724"/>
      <c r="J108" s="724"/>
      <c r="K108" s="724"/>
    </row>
    <row r="109" spans="1:11" ht="15.75" thickBot="1" x14ac:dyDescent="0.3">
      <c r="A109" s="501" t="s">
        <v>42</v>
      </c>
      <c r="B109" s="743"/>
      <c r="C109" s="743"/>
      <c r="D109" s="743"/>
      <c r="E109" s="743"/>
      <c r="F109" s="724"/>
      <c r="G109" s="724"/>
      <c r="H109" s="724"/>
      <c r="I109" s="724"/>
      <c r="J109" s="724"/>
      <c r="K109" s="724"/>
    </row>
    <row r="110" spans="1:11" ht="15.75" thickBot="1" x14ac:dyDescent="0.3">
      <c r="A110" s="501" t="s">
        <v>43</v>
      </c>
      <c r="B110" s="743"/>
      <c r="C110" s="743"/>
      <c r="D110" s="743"/>
      <c r="E110" s="743"/>
      <c r="F110" s="724"/>
      <c r="G110" s="724"/>
      <c r="H110" s="724"/>
      <c r="I110" s="724"/>
      <c r="J110" s="724"/>
      <c r="K110" s="724"/>
    </row>
    <row r="111" spans="1:11" ht="15.75" thickBot="1" x14ac:dyDescent="0.3">
      <c r="A111" s="742" t="s">
        <v>61</v>
      </c>
      <c r="B111" s="744">
        <f>SUM(B112:B115)</f>
        <v>0</v>
      </c>
      <c r="C111" s="744">
        <f t="shared" ref="C111:E111" si="10">SUM(C112:C115)</f>
        <v>0</v>
      </c>
      <c r="D111" s="744">
        <f t="shared" si="10"/>
        <v>400</v>
      </c>
      <c r="E111" s="744">
        <f t="shared" si="10"/>
        <v>800</v>
      </c>
      <c r="F111" s="724"/>
      <c r="G111" s="724"/>
      <c r="H111" s="724"/>
      <c r="I111" s="724"/>
      <c r="J111" s="724"/>
      <c r="K111" s="724"/>
    </row>
    <row r="112" spans="1:11" ht="15.75" thickBot="1" x14ac:dyDescent="0.3">
      <c r="A112" s="766" t="s">
        <v>28</v>
      </c>
      <c r="B112" s="767"/>
      <c r="C112" s="768"/>
      <c r="D112" s="768">
        <v>400</v>
      </c>
      <c r="E112" s="768">
        <v>800</v>
      </c>
      <c r="F112" s="724"/>
      <c r="G112" s="724"/>
      <c r="H112" s="724"/>
      <c r="I112" s="724"/>
      <c r="J112" s="724"/>
      <c r="K112" s="724"/>
    </row>
    <row r="113" spans="1:11" ht="15.75" thickBot="1" x14ac:dyDescent="0.3">
      <c r="A113" s="769" t="s">
        <v>60</v>
      </c>
      <c r="B113" s="770"/>
      <c r="C113" s="771"/>
      <c r="D113" s="771"/>
      <c r="E113" s="771"/>
      <c r="F113" s="724"/>
      <c r="G113" s="724"/>
      <c r="H113" s="724"/>
      <c r="I113" s="724"/>
      <c r="J113" s="724"/>
      <c r="K113" s="724"/>
    </row>
    <row r="114" spans="1:11" ht="15.75" thickBot="1" x14ac:dyDescent="0.3">
      <c r="A114" s="769" t="s">
        <v>42</v>
      </c>
      <c r="B114" s="770"/>
      <c r="C114" s="771"/>
      <c r="D114" s="771"/>
      <c r="E114" s="771"/>
      <c r="F114" s="724"/>
      <c r="G114" s="724"/>
      <c r="H114" s="724"/>
      <c r="I114" s="724"/>
      <c r="J114" s="724"/>
      <c r="K114" s="724"/>
    </row>
    <row r="115" spans="1:11" ht="15.75" thickBot="1" x14ac:dyDescent="0.3">
      <c r="A115" s="769" t="s">
        <v>43</v>
      </c>
      <c r="B115" s="770"/>
      <c r="C115" s="771"/>
      <c r="D115" s="771"/>
      <c r="E115" s="771"/>
      <c r="F115" s="724"/>
      <c r="G115" s="724"/>
      <c r="H115" s="724"/>
      <c r="I115" s="724"/>
      <c r="J115" s="724"/>
      <c r="K115" s="724"/>
    </row>
    <row r="116" spans="1:11" ht="15.75" thickBot="1" x14ac:dyDescent="0.3">
      <c r="A116" s="772" t="s">
        <v>35</v>
      </c>
      <c r="B116" s="770">
        <f>B111+B106</f>
        <v>0</v>
      </c>
      <c r="C116" s="770">
        <f t="shared" ref="C116:E116" si="11">C111+C106</f>
        <v>0</v>
      </c>
      <c r="D116" s="770">
        <f t="shared" si="11"/>
        <v>400</v>
      </c>
      <c r="E116" s="770">
        <f t="shared" si="11"/>
        <v>800</v>
      </c>
      <c r="F116" s="724"/>
      <c r="G116" s="724"/>
      <c r="H116" s="724"/>
      <c r="I116" s="724"/>
      <c r="J116" s="724"/>
      <c r="K116" s="724"/>
    </row>
    <row r="117" spans="1:11" ht="15.75" thickBot="1" x14ac:dyDescent="0.3">
      <c r="A117" s="773" t="s">
        <v>1562</v>
      </c>
      <c r="B117" s="1572" t="s">
        <v>1563</v>
      </c>
      <c r="C117" s="1572"/>
      <c r="D117" s="1572"/>
      <c r="E117" s="1572"/>
      <c r="F117" s="724"/>
      <c r="G117" s="724"/>
      <c r="H117" s="724"/>
      <c r="I117" s="724"/>
      <c r="J117" s="724"/>
      <c r="K117" s="724"/>
    </row>
    <row r="118" spans="1:11" ht="15.75" thickBot="1" x14ac:dyDescent="0.3">
      <c r="A118" s="736" t="s">
        <v>55</v>
      </c>
      <c r="B118" s="1573" t="s">
        <v>1564</v>
      </c>
      <c r="C118" s="1574"/>
      <c r="D118" s="1574"/>
      <c r="E118" s="1575"/>
      <c r="F118" s="724"/>
      <c r="G118" s="724"/>
      <c r="H118" s="724"/>
      <c r="I118" s="724"/>
      <c r="J118" s="724"/>
      <c r="K118" s="724"/>
    </row>
    <row r="119" spans="1:11" ht="15.75" thickBot="1" x14ac:dyDescent="0.3">
      <c r="A119" s="732" t="s">
        <v>9</v>
      </c>
      <c r="B119" s="1516" t="s">
        <v>1565</v>
      </c>
      <c r="C119" s="1517"/>
      <c r="D119" s="1517"/>
      <c r="E119" s="1518"/>
      <c r="F119" s="724"/>
      <c r="G119" s="724"/>
      <c r="H119" s="724"/>
      <c r="I119" s="724"/>
      <c r="J119" s="724"/>
      <c r="K119" s="724"/>
    </row>
    <row r="120" spans="1:11" ht="15.75" thickBot="1" x14ac:dyDescent="0.3">
      <c r="A120" s="732" t="s">
        <v>13</v>
      </c>
      <c r="B120" s="1509" t="s">
        <v>1275</v>
      </c>
      <c r="C120" s="1510"/>
      <c r="D120" s="1510"/>
      <c r="E120" s="1541"/>
      <c r="F120" s="724"/>
      <c r="G120" s="724"/>
      <c r="H120" s="724"/>
      <c r="I120" s="724"/>
      <c r="J120" s="724"/>
      <c r="K120" s="724"/>
    </row>
    <row r="121" spans="1:11" x14ac:dyDescent="0.25">
      <c r="A121" s="1533"/>
      <c r="B121" s="737">
        <v>2019</v>
      </c>
      <c r="C121" s="737">
        <v>2020</v>
      </c>
      <c r="D121" s="737">
        <v>2021</v>
      </c>
      <c r="E121" s="737">
        <v>2022</v>
      </c>
      <c r="F121" s="724"/>
      <c r="G121" s="724"/>
      <c r="H121" s="724"/>
      <c r="I121" s="724"/>
      <c r="J121" s="724"/>
      <c r="K121" s="724"/>
    </row>
    <row r="122" spans="1:11" ht="15.75" thickBot="1" x14ac:dyDescent="0.3">
      <c r="A122" s="1534"/>
      <c r="B122" s="738" t="s">
        <v>5</v>
      </c>
      <c r="C122" s="738" t="s">
        <v>6</v>
      </c>
      <c r="D122" s="738" t="s">
        <v>6</v>
      </c>
      <c r="E122" s="738" t="s">
        <v>6</v>
      </c>
      <c r="F122" s="724"/>
      <c r="G122" s="724"/>
      <c r="H122" s="724"/>
      <c r="I122" s="724"/>
      <c r="J122" s="724"/>
      <c r="K122" s="724"/>
    </row>
    <row r="123" spans="1:11" ht="15.75" thickBot="1" x14ac:dyDescent="0.3">
      <c r="A123" s="732" t="s">
        <v>8</v>
      </c>
      <c r="B123" s="739">
        <v>0</v>
      </c>
      <c r="C123" s="739">
        <v>0</v>
      </c>
      <c r="D123" s="739">
        <v>1</v>
      </c>
      <c r="E123" s="739">
        <v>1</v>
      </c>
      <c r="F123" s="724"/>
      <c r="G123" s="724"/>
      <c r="H123" s="724"/>
      <c r="I123" s="724"/>
      <c r="J123" s="724"/>
      <c r="K123" s="724"/>
    </row>
    <row r="124" spans="1:11" ht="15.75" thickBot="1" x14ac:dyDescent="0.3">
      <c r="A124" s="732" t="s">
        <v>14</v>
      </c>
      <c r="B124" s="739">
        <v>0</v>
      </c>
      <c r="C124" s="739">
        <v>0</v>
      </c>
      <c r="D124" s="739">
        <v>800</v>
      </c>
      <c r="E124" s="739">
        <v>800</v>
      </c>
      <c r="F124" s="724"/>
      <c r="G124" s="724"/>
      <c r="H124" s="724"/>
      <c r="I124" s="724"/>
      <c r="J124" s="724"/>
      <c r="K124" s="724"/>
    </row>
    <row r="125" spans="1:11" ht="15.75" thickBot="1" x14ac:dyDescent="0.3">
      <c r="A125" s="732" t="s">
        <v>20</v>
      </c>
      <c r="B125" s="739" t="e">
        <v>#DIV/0!</v>
      </c>
      <c r="C125" s="739" t="e">
        <v>#DIV/0!</v>
      </c>
      <c r="D125" s="739">
        <v>800</v>
      </c>
      <c r="E125" s="739">
        <v>800</v>
      </c>
      <c r="F125" s="724"/>
      <c r="G125" s="724"/>
      <c r="H125" s="724"/>
      <c r="I125" s="724"/>
      <c r="J125" s="724"/>
      <c r="K125" s="724"/>
    </row>
    <row r="126" spans="1:11" ht="15.75" thickBot="1" x14ac:dyDescent="0.3">
      <c r="A126" s="732" t="s">
        <v>15</v>
      </c>
      <c r="B126" s="740" t="s">
        <v>19</v>
      </c>
      <c r="C126" s="774" t="e">
        <v>#DIV/0!</v>
      </c>
      <c r="D126" s="774" t="e">
        <v>#DIV/0!</v>
      </c>
      <c r="E126" s="774">
        <v>0</v>
      </c>
      <c r="F126" s="724"/>
      <c r="G126" s="741"/>
      <c r="H126" s="741"/>
      <c r="I126" s="741"/>
      <c r="J126" s="741"/>
      <c r="K126" s="741"/>
    </row>
    <row r="127" spans="1:11" ht="15.75" thickBot="1" x14ac:dyDescent="0.3">
      <c r="A127" s="732" t="s">
        <v>16</v>
      </c>
      <c r="B127" s="740" t="s">
        <v>19</v>
      </c>
      <c r="C127" s="774" t="e">
        <v>#DIV/0!</v>
      </c>
      <c r="D127" s="774" t="e">
        <v>#DIV/0!</v>
      </c>
      <c r="E127" s="774">
        <v>0</v>
      </c>
      <c r="F127" s="724"/>
      <c r="G127" s="724"/>
      <c r="H127" s="724"/>
      <c r="I127" s="724"/>
      <c r="J127" s="724"/>
      <c r="K127" s="724"/>
    </row>
    <row r="128" spans="1:11" ht="15.75" thickBot="1" x14ac:dyDescent="0.3">
      <c r="A128" s="732" t="s">
        <v>17</v>
      </c>
      <c r="B128" s="740" t="s">
        <v>19</v>
      </c>
      <c r="C128" s="774" t="e">
        <v>#DIV/0!</v>
      </c>
      <c r="D128" s="774" t="e">
        <v>#DIV/0!</v>
      </c>
      <c r="E128" s="774">
        <v>0</v>
      </c>
    </row>
    <row r="129" spans="1:5" ht="15.75" thickBot="1" x14ac:dyDescent="0.3">
      <c r="A129" s="1519" t="s">
        <v>1566</v>
      </c>
      <c r="B129" s="1520"/>
      <c r="C129" s="1520"/>
      <c r="D129" s="1520"/>
      <c r="E129" s="1521"/>
    </row>
    <row r="130" spans="1:5" x14ac:dyDescent="0.25">
      <c r="A130" s="1533"/>
      <c r="B130" s="737">
        <v>2019</v>
      </c>
      <c r="C130" s="737">
        <v>2020</v>
      </c>
      <c r="D130" s="737">
        <v>2021</v>
      </c>
      <c r="E130" s="737">
        <v>2022</v>
      </c>
    </row>
    <row r="131" spans="1:5" ht="15.75" thickBot="1" x14ac:dyDescent="0.3">
      <c r="A131" s="1534"/>
      <c r="B131" s="738" t="s">
        <v>5</v>
      </c>
      <c r="C131" s="738" t="s">
        <v>6</v>
      </c>
      <c r="D131" s="738" t="s">
        <v>6</v>
      </c>
      <c r="E131" s="738" t="s">
        <v>6</v>
      </c>
    </row>
    <row r="132" spans="1:5" ht="15.75" thickBot="1" x14ac:dyDescent="0.3">
      <c r="A132" s="742" t="s">
        <v>59</v>
      </c>
      <c r="B132" s="743">
        <f>SUM(B133:B136)</f>
        <v>0</v>
      </c>
      <c r="C132" s="743">
        <f t="shared" ref="C132:E132" si="12">SUM(C133:C136)</f>
        <v>0</v>
      </c>
      <c r="D132" s="743">
        <f t="shared" si="12"/>
        <v>0</v>
      </c>
      <c r="E132" s="743">
        <f t="shared" si="12"/>
        <v>0</v>
      </c>
    </row>
    <row r="133" spans="1:5" ht="15.75" thickBot="1" x14ac:dyDescent="0.3">
      <c r="A133" s="501" t="s">
        <v>28</v>
      </c>
      <c r="B133" s="743"/>
      <c r="C133" s="743"/>
      <c r="D133" s="743"/>
      <c r="E133" s="743"/>
    </row>
    <row r="134" spans="1:5" ht="15.75" thickBot="1" x14ac:dyDescent="0.3">
      <c r="A134" s="501" t="s">
        <v>60</v>
      </c>
      <c r="B134" s="743"/>
      <c r="C134" s="743"/>
      <c r="D134" s="743"/>
      <c r="E134" s="743"/>
    </row>
    <row r="135" spans="1:5" ht="15.75" thickBot="1" x14ac:dyDescent="0.3">
      <c r="A135" s="501" t="s">
        <v>42</v>
      </c>
      <c r="B135" s="743"/>
      <c r="C135" s="743"/>
      <c r="D135" s="743"/>
      <c r="E135" s="743"/>
    </row>
    <row r="136" spans="1:5" ht="15.75" thickBot="1" x14ac:dyDescent="0.3">
      <c r="A136" s="501" t="s">
        <v>43</v>
      </c>
      <c r="B136" s="743"/>
      <c r="C136" s="743"/>
      <c r="D136" s="743"/>
      <c r="E136" s="743"/>
    </row>
    <row r="137" spans="1:5" ht="15.75" thickBot="1" x14ac:dyDescent="0.3">
      <c r="A137" s="742" t="s">
        <v>61</v>
      </c>
      <c r="B137" s="744">
        <f>SUM(B138:B141)</f>
        <v>0</v>
      </c>
      <c r="C137" s="744">
        <f t="shared" ref="C137:E137" si="13">SUM(C138:C141)</f>
        <v>0</v>
      </c>
      <c r="D137" s="744">
        <f t="shared" si="13"/>
        <v>800</v>
      </c>
      <c r="E137" s="744">
        <f t="shared" si="13"/>
        <v>800</v>
      </c>
    </row>
    <row r="138" spans="1:5" ht="15.75" thickBot="1" x14ac:dyDescent="0.3">
      <c r="A138" s="501" t="s">
        <v>28</v>
      </c>
      <c r="B138" s="744"/>
      <c r="C138" s="775"/>
      <c r="D138" s="775">
        <v>800</v>
      </c>
      <c r="E138" s="775">
        <v>800</v>
      </c>
    </row>
    <row r="139" spans="1:5" ht="15.75" thickBot="1" x14ac:dyDescent="0.3">
      <c r="A139" s="501" t="s">
        <v>60</v>
      </c>
      <c r="B139" s="744"/>
      <c r="C139" s="775"/>
      <c r="D139" s="775"/>
      <c r="E139" s="775"/>
    </row>
    <row r="140" spans="1:5" ht="15.75" thickBot="1" x14ac:dyDescent="0.3">
      <c r="A140" s="501" t="s">
        <v>42</v>
      </c>
      <c r="B140" s="744"/>
      <c r="C140" s="775"/>
      <c r="D140" s="775"/>
      <c r="E140" s="775"/>
    </row>
    <row r="141" spans="1:5" ht="15.75" thickBot="1" x14ac:dyDescent="0.3">
      <c r="A141" s="501" t="s">
        <v>43</v>
      </c>
      <c r="B141" s="744"/>
      <c r="C141" s="775"/>
      <c r="D141" s="775"/>
      <c r="E141" s="775"/>
    </row>
    <row r="142" spans="1:5" ht="15.75" thickBot="1" x14ac:dyDescent="0.3">
      <c r="A142" s="745" t="s">
        <v>36</v>
      </c>
      <c r="B142" s="767">
        <f>B132+B137</f>
        <v>0</v>
      </c>
      <c r="C142" s="767">
        <f t="shared" ref="C142:E142" si="14">C132+C137</f>
        <v>0</v>
      </c>
      <c r="D142" s="767">
        <f t="shared" si="14"/>
        <v>800</v>
      </c>
      <c r="E142" s="767">
        <f t="shared" si="14"/>
        <v>800</v>
      </c>
    </row>
    <row r="143" spans="1:5" ht="15.75" thickBot="1" x14ac:dyDescent="0.3">
      <c r="A143" s="773" t="s">
        <v>1567</v>
      </c>
      <c r="B143" s="1572" t="s">
        <v>1568</v>
      </c>
      <c r="C143" s="1572"/>
      <c r="D143" s="1572"/>
      <c r="E143" s="1572"/>
    </row>
    <row r="144" spans="1:5" ht="15.75" thickBot="1" x14ac:dyDescent="0.3">
      <c r="A144" s="736" t="s">
        <v>62</v>
      </c>
      <c r="B144" s="1573" t="s">
        <v>1569</v>
      </c>
      <c r="C144" s="1574"/>
      <c r="D144" s="1574"/>
      <c r="E144" s="1575"/>
    </row>
    <row r="145" spans="1:5" ht="15.75" thickBot="1" x14ac:dyDescent="0.3">
      <c r="A145" s="732" t="s">
        <v>9</v>
      </c>
      <c r="B145" s="1516" t="s">
        <v>1570</v>
      </c>
      <c r="C145" s="1517"/>
      <c r="D145" s="1517"/>
      <c r="E145" s="1518"/>
    </row>
    <row r="146" spans="1:5" ht="15.75" thickBot="1" x14ac:dyDescent="0.3">
      <c r="A146" s="732" t="s">
        <v>13</v>
      </c>
      <c r="B146" s="1509" t="s">
        <v>1571</v>
      </c>
      <c r="C146" s="1510"/>
      <c r="D146" s="1510"/>
      <c r="E146" s="1541"/>
    </row>
    <row r="147" spans="1:5" x14ac:dyDescent="0.25">
      <c r="A147" s="1533"/>
      <c r="B147" s="737">
        <v>2019</v>
      </c>
      <c r="C147" s="737">
        <v>2020</v>
      </c>
      <c r="D147" s="737">
        <v>2021</v>
      </c>
      <c r="E147" s="737">
        <v>2022</v>
      </c>
    </row>
    <row r="148" spans="1:5" ht="15.75" thickBot="1" x14ac:dyDescent="0.3">
      <c r="A148" s="1534"/>
      <c r="B148" s="738" t="s">
        <v>5</v>
      </c>
      <c r="C148" s="738" t="s">
        <v>6</v>
      </c>
      <c r="D148" s="738" t="s">
        <v>6</v>
      </c>
      <c r="E148" s="738" t="s">
        <v>6</v>
      </c>
    </row>
    <row r="149" spans="1:5" ht="15.75" thickBot="1" x14ac:dyDescent="0.3">
      <c r="A149" s="732" t="s">
        <v>8</v>
      </c>
      <c r="B149" s="739">
        <v>0</v>
      </c>
      <c r="C149" s="739">
        <v>1</v>
      </c>
      <c r="D149" s="739">
        <v>1</v>
      </c>
      <c r="E149" s="739">
        <v>1</v>
      </c>
    </row>
    <row r="150" spans="1:5" ht="15.75" thickBot="1" x14ac:dyDescent="0.3">
      <c r="A150" s="732" t="s">
        <v>14</v>
      </c>
      <c r="B150" s="739">
        <v>0</v>
      </c>
      <c r="C150" s="739">
        <v>400</v>
      </c>
      <c r="D150" s="739">
        <v>800</v>
      </c>
      <c r="E150" s="739">
        <v>400</v>
      </c>
    </row>
    <row r="151" spans="1:5" ht="15.75" thickBot="1" x14ac:dyDescent="0.3">
      <c r="A151" s="732" t="s">
        <v>20</v>
      </c>
      <c r="B151" s="739" t="e">
        <v>#DIV/0!</v>
      </c>
      <c r="C151" s="739">
        <v>400</v>
      </c>
      <c r="D151" s="739">
        <v>800</v>
      </c>
      <c r="E151" s="739">
        <v>400</v>
      </c>
    </row>
    <row r="152" spans="1:5" ht="15.75" thickBot="1" x14ac:dyDescent="0.3">
      <c r="A152" s="732" t="s">
        <v>15</v>
      </c>
      <c r="B152" s="740" t="s">
        <v>19</v>
      </c>
      <c r="C152" s="774" t="e">
        <v>#DIV/0!</v>
      </c>
      <c r="D152" s="774">
        <v>0</v>
      </c>
      <c r="E152" s="774">
        <v>0</v>
      </c>
    </row>
    <row r="153" spans="1:5" ht="15.75" thickBot="1" x14ac:dyDescent="0.3">
      <c r="A153" s="732" t="s">
        <v>16</v>
      </c>
      <c r="B153" s="740" t="s">
        <v>19</v>
      </c>
      <c r="C153" s="774" t="e">
        <v>#DIV/0!</v>
      </c>
      <c r="D153" s="774">
        <v>1</v>
      </c>
      <c r="E153" s="774">
        <v>-0.625</v>
      </c>
    </row>
    <row r="154" spans="1:5" ht="15.75" thickBot="1" x14ac:dyDescent="0.3">
      <c r="A154" s="732" t="s">
        <v>17</v>
      </c>
      <c r="B154" s="740" t="s">
        <v>19</v>
      </c>
      <c r="C154" s="774" t="e">
        <v>#DIV/0!</v>
      </c>
      <c r="D154" s="774">
        <v>1</v>
      </c>
      <c r="E154" s="774">
        <v>-0.625</v>
      </c>
    </row>
    <row r="155" spans="1:5" ht="15.75" thickBot="1" x14ac:dyDescent="0.3">
      <c r="A155" s="1519" t="s">
        <v>1572</v>
      </c>
      <c r="B155" s="1520"/>
      <c r="C155" s="1520"/>
      <c r="D155" s="1520"/>
      <c r="E155" s="1521"/>
    </row>
    <row r="156" spans="1:5" x14ac:dyDescent="0.25">
      <c r="A156" s="1533"/>
      <c r="B156" s="737">
        <v>2019</v>
      </c>
      <c r="C156" s="737">
        <v>2020</v>
      </c>
      <c r="D156" s="737">
        <v>2021</v>
      </c>
      <c r="E156" s="737">
        <v>2022</v>
      </c>
    </row>
    <row r="157" spans="1:5" ht="15.75" thickBot="1" x14ac:dyDescent="0.3">
      <c r="A157" s="1534"/>
      <c r="B157" s="738" t="s">
        <v>5</v>
      </c>
      <c r="C157" s="738" t="s">
        <v>6</v>
      </c>
      <c r="D157" s="738" t="s">
        <v>6</v>
      </c>
      <c r="E157" s="738" t="s">
        <v>6</v>
      </c>
    </row>
    <row r="158" spans="1:5" ht="15.75" thickBot="1" x14ac:dyDescent="0.3">
      <c r="A158" s="742" t="s">
        <v>59</v>
      </c>
      <c r="B158" s="743">
        <f>SUM(B159:B162)</f>
        <v>0</v>
      </c>
      <c r="C158" s="743">
        <f t="shared" ref="C158:E158" si="15">SUM(C159:C162)</f>
        <v>0</v>
      </c>
      <c r="D158" s="743">
        <f t="shared" si="15"/>
        <v>0</v>
      </c>
      <c r="E158" s="743">
        <f t="shared" si="15"/>
        <v>0</v>
      </c>
    </row>
    <row r="159" spans="1:5" ht="15.75" thickBot="1" x14ac:dyDescent="0.3">
      <c r="A159" s="501" t="s">
        <v>28</v>
      </c>
      <c r="B159" s="743"/>
      <c r="C159" s="743"/>
      <c r="D159" s="743"/>
      <c r="E159" s="743"/>
    </row>
    <row r="160" spans="1:5" ht="15.75" thickBot="1" x14ac:dyDescent="0.3">
      <c r="A160" s="501" t="s">
        <v>60</v>
      </c>
      <c r="B160" s="743"/>
      <c r="C160" s="743"/>
      <c r="D160" s="743"/>
      <c r="E160" s="743"/>
    </row>
    <row r="161" spans="1:9" ht="15.75" thickBot="1" x14ac:dyDescent="0.3">
      <c r="A161" s="501" t="s">
        <v>42</v>
      </c>
      <c r="B161" s="743"/>
      <c r="C161" s="743"/>
      <c r="D161" s="743"/>
      <c r="E161" s="743"/>
    </row>
    <row r="162" spans="1:9" ht="15.75" thickBot="1" x14ac:dyDescent="0.3">
      <c r="A162" s="501" t="s">
        <v>43</v>
      </c>
      <c r="B162" s="743"/>
      <c r="C162" s="743"/>
      <c r="D162" s="743"/>
      <c r="E162" s="743"/>
    </row>
    <row r="163" spans="1:9" ht="15.75" thickBot="1" x14ac:dyDescent="0.3">
      <c r="A163" s="742" t="s">
        <v>61</v>
      </c>
      <c r="B163" s="744">
        <f>SUM(B164:B167)</f>
        <v>0</v>
      </c>
      <c r="C163" s="744">
        <f t="shared" ref="C163:E163" si="16">SUM(C164:C167)</f>
        <v>400</v>
      </c>
      <c r="D163" s="744">
        <f t="shared" si="16"/>
        <v>800</v>
      </c>
      <c r="E163" s="744">
        <f t="shared" si="16"/>
        <v>400</v>
      </c>
    </row>
    <row r="164" spans="1:9" ht="15.75" thickBot="1" x14ac:dyDescent="0.3">
      <c r="A164" s="501" t="s">
        <v>28</v>
      </c>
      <c r="B164" s="744"/>
      <c r="C164" s="743">
        <v>400</v>
      </c>
      <c r="D164" s="743">
        <v>800</v>
      </c>
      <c r="E164" s="743">
        <v>400</v>
      </c>
    </row>
    <row r="165" spans="1:9" ht="15.75" thickBot="1" x14ac:dyDescent="0.3">
      <c r="A165" s="501" t="s">
        <v>60</v>
      </c>
      <c r="B165" s="744"/>
      <c r="C165" s="743"/>
      <c r="D165" s="743"/>
      <c r="E165" s="743"/>
    </row>
    <row r="166" spans="1:9" ht="15.75" thickBot="1" x14ac:dyDescent="0.3">
      <c r="A166" s="501" t="s">
        <v>42</v>
      </c>
      <c r="B166" s="744"/>
      <c r="C166" s="743"/>
      <c r="D166" s="743"/>
      <c r="E166" s="743"/>
    </row>
    <row r="167" spans="1:9" ht="15.75" thickBot="1" x14ac:dyDescent="0.3">
      <c r="A167" s="766" t="s">
        <v>43</v>
      </c>
      <c r="B167" s="767"/>
      <c r="C167" s="776"/>
      <c r="D167" s="776"/>
      <c r="E167" s="776"/>
    </row>
    <row r="168" spans="1:9" ht="15.75" thickBot="1" x14ac:dyDescent="0.3">
      <c r="A168" s="772" t="s">
        <v>63</v>
      </c>
      <c r="B168" s="770">
        <f>B158+B163</f>
        <v>0</v>
      </c>
      <c r="C168" s="770">
        <f t="shared" ref="C168:E168" si="17">C158+C163</f>
        <v>400</v>
      </c>
      <c r="D168" s="770">
        <f t="shared" si="17"/>
        <v>800</v>
      </c>
      <c r="E168" s="770">
        <f t="shared" si="17"/>
        <v>400</v>
      </c>
    </row>
    <row r="169" spans="1:9" ht="15.75" thickBot="1" x14ac:dyDescent="0.3">
      <c r="A169" s="773" t="s">
        <v>1573</v>
      </c>
      <c r="B169" s="1572" t="s">
        <v>1574</v>
      </c>
      <c r="C169" s="1572"/>
      <c r="D169" s="1572"/>
      <c r="E169" s="1572"/>
    </row>
    <row r="170" spans="1:9" ht="15.75" thickBot="1" x14ac:dyDescent="0.3">
      <c r="A170" s="736" t="s">
        <v>64</v>
      </c>
      <c r="B170" s="1573" t="s">
        <v>1575</v>
      </c>
      <c r="C170" s="1574"/>
      <c r="D170" s="1574"/>
      <c r="E170" s="1575"/>
      <c r="F170" s="724"/>
      <c r="G170" s="724"/>
      <c r="H170" s="724"/>
      <c r="I170" s="724"/>
    </row>
    <row r="171" spans="1:9" ht="15.75" thickBot="1" x14ac:dyDescent="0.3">
      <c r="A171" s="732" t="s">
        <v>9</v>
      </c>
      <c r="B171" s="1516" t="s">
        <v>1576</v>
      </c>
      <c r="C171" s="1517"/>
      <c r="D171" s="1517"/>
      <c r="E171" s="1518"/>
      <c r="F171" s="724"/>
      <c r="G171" s="724"/>
      <c r="H171" s="724"/>
      <c r="I171" s="724"/>
    </row>
    <row r="172" spans="1:9" ht="15.75" thickBot="1" x14ac:dyDescent="0.3">
      <c r="A172" s="732" t="s">
        <v>13</v>
      </c>
      <c r="B172" s="1509" t="s">
        <v>1571</v>
      </c>
      <c r="C172" s="1510"/>
      <c r="D172" s="1510"/>
      <c r="E172" s="1541"/>
      <c r="F172" s="724"/>
      <c r="G172" s="724"/>
      <c r="H172" s="724"/>
      <c r="I172" s="724"/>
    </row>
    <row r="173" spans="1:9" x14ac:dyDescent="0.25">
      <c r="A173" s="1533"/>
      <c r="B173" s="737">
        <v>2019</v>
      </c>
      <c r="C173" s="737">
        <v>2020</v>
      </c>
      <c r="D173" s="737">
        <v>2021</v>
      </c>
      <c r="E173" s="737">
        <v>2022</v>
      </c>
      <c r="F173" s="724"/>
      <c r="G173" s="724"/>
      <c r="H173" s="724"/>
      <c r="I173" s="724"/>
    </row>
    <row r="174" spans="1:9" ht="15.75" thickBot="1" x14ac:dyDescent="0.3">
      <c r="A174" s="1534"/>
      <c r="B174" s="738" t="s">
        <v>5</v>
      </c>
      <c r="C174" s="738" t="s">
        <v>6</v>
      </c>
      <c r="D174" s="738" t="s">
        <v>6</v>
      </c>
      <c r="E174" s="738" t="s">
        <v>6</v>
      </c>
      <c r="F174" s="724"/>
      <c r="G174" s="724"/>
      <c r="H174" s="724"/>
      <c r="I174" s="724"/>
    </row>
    <row r="175" spans="1:9" ht="15.75" thickBot="1" x14ac:dyDescent="0.3">
      <c r="A175" s="732" t="s">
        <v>8</v>
      </c>
      <c r="B175" s="739">
        <v>1</v>
      </c>
      <c r="C175" s="739">
        <v>2</v>
      </c>
      <c r="D175" s="739"/>
      <c r="E175" s="739"/>
      <c r="F175" s="724"/>
      <c r="G175" s="724"/>
      <c r="H175" s="724"/>
      <c r="I175" s="724"/>
    </row>
    <row r="176" spans="1:9" ht="15.75" thickBot="1" x14ac:dyDescent="0.3">
      <c r="A176" s="732" t="s">
        <v>14</v>
      </c>
      <c r="B176" s="739">
        <v>200</v>
      </c>
      <c r="C176" s="739">
        <v>800</v>
      </c>
      <c r="D176" s="739">
        <v>0</v>
      </c>
      <c r="E176" s="739">
        <v>0</v>
      </c>
      <c r="F176" s="724"/>
      <c r="G176" s="724"/>
      <c r="H176" s="724"/>
      <c r="I176" s="724"/>
    </row>
    <row r="177" spans="1:9" ht="15.75" thickBot="1" x14ac:dyDescent="0.3">
      <c r="A177" s="732" t="s">
        <v>20</v>
      </c>
      <c r="B177" s="739">
        <f>B176/B175</f>
        <v>200</v>
      </c>
      <c r="C177" s="739">
        <v>400</v>
      </c>
      <c r="D177" s="739" t="e">
        <v>#DIV/0!</v>
      </c>
      <c r="E177" s="774" t="e">
        <v>#DIV/0!</v>
      </c>
      <c r="F177" s="724"/>
      <c r="G177" s="724"/>
      <c r="H177" s="724"/>
      <c r="I177" s="724"/>
    </row>
    <row r="178" spans="1:9" ht="15.75" thickBot="1" x14ac:dyDescent="0.3">
      <c r="A178" s="732" t="s">
        <v>15</v>
      </c>
      <c r="B178" s="740" t="s">
        <v>19</v>
      </c>
      <c r="C178" s="774">
        <v>0</v>
      </c>
      <c r="D178" s="774">
        <v>-1</v>
      </c>
      <c r="E178" s="774" t="e">
        <v>#DIV/0!</v>
      </c>
      <c r="F178" s="724"/>
      <c r="G178" s="724"/>
      <c r="H178" s="724"/>
      <c r="I178" s="724"/>
    </row>
    <row r="179" spans="1:9" ht="15.75" thickBot="1" x14ac:dyDescent="0.3">
      <c r="A179" s="732" t="s">
        <v>16</v>
      </c>
      <c r="B179" s="740" t="s">
        <v>19</v>
      </c>
      <c r="C179" s="774">
        <v>0.14285714285714279</v>
      </c>
      <c r="D179" s="774">
        <v>-1</v>
      </c>
      <c r="E179" s="774" t="e">
        <v>#DIV/0!</v>
      </c>
      <c r="F179" s="724"/>
      <c r="G179" s="1579"/>
      <c r="H179" s="777"/>
      <c r="I179" s="777"/>
    </row>
    <row r="180" spans="1:9" ht="15.75" thickBot="1" x14ac:dyDescent="0.3">
      <c r="A180" s="732" t="s">
        <v>17</v>
      </c>
      <c r="B180" s="740" t="s">
        <v>19</v>
      </c>
      <c r="C180" s="774">
        <v>0.14285714285714279</v>
      </c>
      <c r="D180" s="774" t="e">
        <v>#DIV/0!</v>
      </c>
      <c r="E180" s="774" t="e">
        <v>#DIV/0!</v>
      </c>
      <c r="F180" s="724"/>
      <c r="G180" s="1579"/>
      <c r="H180" s="777"/>
      <c r="I180" s="777"/>
    </row>
    <row r="181" spans="1:9" ht="15.75" thickBot="1" x14ac:dyDescent="0.3">
      <c r="A181" s="1519" t="s">
        <v>1577</v>
      </c>
      <c r="B181" s="1520"/>
      <c r="C181" s="1520"/>
      <c r="D181" s="1520"/>
      <c r="E181" s="1521"/>
      <c r="F181" s="724"/>
      <c r="G181" s="1579"/>
      <c r="H181" s="777"/>
      <c r="I181" s="777"/>
    </row>
    <row r="182" spans="1:9" x14ac:dyDescent="0.25">
      <c r="A182" s="1533"/>
      <c r="B182" s="737">
        <v>2019</v>
      </c>
      <c r="C182" s="737">
        <v>2020</v>
      </c>
      <c r="D182" s="737">
        <v>2021</v>
      </c>
      <c r="E182" s="737">
        <v>2022</v>
      </c>
      <c r="F182" s="724"/>
      <c r="G182" s="724"/>
      <c r="H182" s="724"/>
      <c r="I182" s="724"/>
    </row>
    <row r="183" spans="1:9" ht="15.75" thickBot="1" x14ac:dyDescent="0.3">
      <c r="A183" s="1534"/>
      <c r="B183" s="738" t="s">
        <v>5</v>
      </c>
      <c r="C183" s="738" t="s">
        <v>6</v>
      </c>
      <c r="D183" s="738" t="s">
        <v>6</v>
      </c>
      <c r="E183" s="738" t="s">
        <v>6</v>
      </c>
      <c r="F183" s="724"/>
      <c r="G183" s="724"/>
      <c r="H183" s="724"/>
      <c r="I183" s="724"/>
    </row>
    <row r="184" spans="1:9" ht="15.75" thickBot="1" x14ac:dyDescent="0.3">
      <c r="A184" s="742" t="s">
        <v>59</v>
      </c>
      <c r="B184" s="743">
        <f>SUM(B185:B188)</f>
        <v>0</v>
      </c>
      <c r="C184" s="743">
        <f t="shared" ref="C184:E184" si="18">SUM(C185:C188)</f>
        <v>0</v>
      </c>
      <c r="D184" s="743">
        <f t="shared" si="18"/>
        <v>0</v>
      </c>
      <c r="E184" s="743">
        <f t="shared" si="18"/>
        <v>0</v>
      </c>
      <c r="F184" s="724"/>
      <c r="G184" s="724"/>
      <c r="H184" s="724"/>
      <c r="I184" s="724"/>
    </row>
    <row r="185" spans="1:9" ht="15.75" thickBot="1" x14ac:dyDescent="0.3">
      <c r="A185" s="501" t="s">
        <v>28</v>
      </c>
      <c r="B185" s="743"/>
      <c r="C185" s="743"/>
      <c r="D185" s="743"/>
      <c r="E185" s="743"/>
      <c r="F185" s="724"/>
      <c r="G185" s="724"/>
      <c r="H185" s="724"/>
      <c r="I185" s="724"/>
    </row>
    <row r="186" spans="1:9" ht="15.75" thickBot="1" x14ac:dyDescent="0.3">
      <c r="A186" s="501" t="s">
        <v>60</v>
      </c>
      <c r="B186" s="743"/>
      <c r="C186" s="743"/>
      <c r="D186" s="743"/>
      <c r="E186" s="743"/>
      <c r="F186" s="724"/>
      <c r="G186" s="724"/>
      <c r="H186" s="724"/>
      <c r="I186" s="724"/>
    </row>
    <row r="187" spans="1:9" ht="15.75" thickBot="1" x14ac:dyDescent="0.3">
      <c r="A187" s="501" t="s">
        <v>42</v>
      </c>
      <c r="B187" s="743"/>
      <c r="C187" s="743"/>
      <c r="D187" s="743"/>
      <c r="E187" s="743"/>
      <c r="F187" s="724"/>
      <c r="G187" s="724"/>
      <c r="H187" s="724"/>
      <c r="I187" s="724"/>
    </row>
    <row r="188" spans="1:9" ht="15.75" thickBot="1" x14ac:dyDescent="0.3">
      <c r="A188" s="501" t="s">
        <v>43</v>
      </c>
      <c r="B188" s="743"/>
      <c r="C188" s="743"/>
      <c r="D188" s="743"/>
      <c r="E188" s="743"/>
      <c r="F188" s="724"/>
      <c r="G188" s="724"/>
      <c r="H188" s="724"/>
      <c r="I188" s="724"/>
    </row>
    <row r="189" spans="1:9" ht="15.75" thickBot="1" x14ac:dyDescent="0.3">
      <c r="A189" s="778" t="s">
        <v>61</v>
      </c>
      <c r="B189" s="767">
        <f>SUM(B190:B193)</f>
        <v>200</v>
      </c>
      <c r="C189" s="767">
        <f t="shared" ref="C189:E189" si="19">SUM(C190:C193)</f>
        <v>800</v>
      </c>
      <c r="D189" s="767">
        <f t="shared" si="19"/>
        <v>0</v>
      </c>
      <c r="E189" s="767">
        <f t="shared" si="19"/>
        <v>0</v>
      </c>
      <c r="F189" s="724"/>
      <c r="G189" s="724"/>
      <c r="H189" s="724"/>
      <c r="I189" s="724"/>
    </row>
    <row r="190" spans="1:9" ht="15.75" thickBot="1" x14ac:dyDescent="0.3">
      <c r="A190" s="769" t="s">
        <v>28</v>
      </c>
      <c r="B190" s="779">
        <v>200</v>
      </c>
      <c r="C190" s="771">
        <v>800</v>
      </c>
      <c r="D190" s="771">
        <v>0</v>
      </c>
      <c r="E190" s="780">
        <v>0</v>
      </c>
      <c r="F190" s="724"/>
      <c r="G190" s="724"/>
      <c r="H190" s="724"/>
      <c r="I190" s="724"/>
    </row>
    <row r="191" spans="1:9" ht="15.75" thickBot="1" x14ac:dyDescent="0.3">
      <c r="A191" s="769" t="s">
        <v>60</v>
      </c>
      <c r="B191" s="779"/>
      <c r="C191" s="771"/>
      <c r="D191" s="771"/>
      <c r="E191" s="780"/>
      <c r="F191" s="724"/>
      <c r="G191" s="724"/>
      <c r="H191" s="724"/>
      <c r="I191" s="724"/>
    </row>
    <row r="192" spans="1:9" ht="15.75" thickBot="1" x14ac:dyDescent="0.3">
      <c r="A192" s="769" t="s">
        <v>42</v>
      </c>
      <c r="B192" s="779"/>
      <c r="C192" s="771"/>
      <c r="D192" s="771"/>
      <c r="E192" s="780"/>
      <c r="F192" s="724"/>
      <c r="G192" s="724"/>
      <c r="H192" s="724"/>
      <c r="I192" s="724"/>
    </row>
    <row r="193" spans="1:9" ht="15.75" thickBot="1" x14ac:dyDescent="0.3">
      <c r="A193" s="769" t="s">
        <v>43</v>
      </c>
      <c r="B193" s="779"/>
      <c r="C193" s="771"/>
      <c r="D193" s="771"/>
      <c r="E193" s="780"/>
      <c r="F193" s="724"/>
      <c r="G193" s="724"/>
      <c r="H193" s="724"/>
      <c r="I193" s="724"/>
    </row>
    <row r="194" spans="1:9" ht="15.75" thickBot="1" x14ac:dyDescent="0.3">
      <c r="A194" s="772" t="s">
        <v>65</v>
      </c>
      <c r="B194" s="770">
        <f>B184+B189</f>
        <v>200</v>
      </c>
      <c r="C194" s="770">
        <f t="shared" ref="C194:E194" si="20">C184+C189</f>
        <v>800</v>
      </c>
      <c r="D194" s="770">
        <f t="shared" si="20"/>
        <v>0</v>
      </c>
      <c r="E194" s="770">
        <f t="shared" si="20"/>
        <v>0</v>
      </c>
      <c r="F194" s="724"/>
      <c r="G194" s="724"/>
      <c r="H194" s="724"/>
      <c r="I194" s="724"/>
    </row>
    <row r="195" spans="1:9" ht="15.75" thickBot="1" x14ac:dyDescent="0.3">
      <c r="A195" s="773" t="s">
        <v>1578</v>
      </c>
      <c r="B195" s="1572" t="s">
        <v>1579</v>
      </c>
      <c r="C195" s="1572"/>
      <c r="D195" s="1572"/>
      <c r="E195" s="1572"/>
      <c r="F195" s="724"/>
      <c r="G195" s="724"/>
      <c r="H195" s="724"/>
      <c r="I195" s="724"/>
    </row>
    <row r="196" spans="1:9" ht="15.75" thickBot="1" x14ac:dyDescent="0.3">
      <c r="A196" s="781" t="s">
        <v>66</v>
      </c>
      <c r="B196" s="1581" t="s">
        <v>1580</v>
      </c>
      <c r="C196" s="1581"/>
      <c r="D196" s="1581"/>
      <c r="E196" s="1581"/>
      <c r="F196" s="724"/>
      <c r="G196" s="724"/>
      <c r="H196" s="724"/>
      <c r="I196" s="724"/>
    </row>
    <row r="197" spans="1:9" ht="15.75" thickBot="1" x14ac:dyDescent="0.3">
      <c r="A197" s="773" t="s">
        <v>9</v>
      </c>
      <c r="B197" s="1582" t="s">
        <v>1581</v>
      </c>
      <c r="C197" s="1582"/>
      <c r="D197" s="1582"/>
      <c r="E197" s="1582"/>
      <c r="F197" s="724"/>
      <c r="G197" s="724"/>
      <c r="H197" s="724"/>
      <c r="I197" s="724"/>
    </row>
    <row r="198" spans="1:9" ht="15.75" thickBot="1" x14ac:dyDescent="0.3">
      <c r="A198" s="732" t="s">
        <v>13</v>
      </c>
      <c r="B198" s="1553" t="s">
        <v>1275</v>
      </c>
      <c r="C198" s="1554"/>
      <c r="D198" s="1554"/>
      <c r="E198" s="1555"/>
      <c r="F198" s="724"/>
      <c r="G198" s="724"/>
      <c r="H198" s="724"/>
      <c r="I198" s="724"/>
    </row>
    <row r="199" spans="1:9" x14ac:dyDescent="0.25">
      <c r="A199" s="1533"/>
      <c r="B199" s="737">
        <v>2019</v>
      </c>
      <c r="C199" s="737">
        <v>2020</v>
      </c>
      <c r="D199" s="737">
        <v>2021</v>
      </c>
      <c r="E199" s="737">
        <v>2022</v>
      </c>
      <c r="F199" s="724"/>
      <c r="G199" s="724"/>
      <c r="H199" s="724"/>
      <c r="I199" s="724"/>
    </row>
    <row r="200" spans="1:9" ht="15.75" thickBot="1" x14ac:dyDescent="0.3">
      <c r="A200" s="1534"/>
      <c r="B200" s="738" t="s">
        <v>5</v>
      </c>
      <c r="C200" s="738" t="s">
        <v>6</v>
      </c>
      <c r="D200" s="738" t="s">
        <v>6</v>
      </c>
      <c r="E200" s="738" t="s">
        <v>6</v>
      </c>
      <c r="F200" s="724"/>
      <c r="G200" s="724"/>
      <c r="H200" s="724"/>
      <c r="I200" s="724"/>
    </row>
    <row r="201" spans="1:9" ht="15.75" thickBot="1" x14ac:dyDescent="0.3">
      <c r="A201" s="732" t="s">
        <v>8</v>
      </c>
      <c r="B201" s="739">
        <v>1</v>
      </c>
      <c r="C201" s="739">
        <v>1</v>
      </c>
      <c r="D201" s="739">
        <v>0</v>
      </c>
      <c r="E201" s="739">
        <v>0</v>
      </c>
      <c r="F201" s="724"/>
      <c r="G201" s="724"/>
      <c r="H201" s="724"/>
      <c r="I201" s="724"/>
    </row>
    <row r="202" spans="1:9" ht="15.75" thickBot="1" x14ac:dyDescent="0.3">
      <c r="A202" s="732" t="s">
        <v>14</v>
      </c>
      <c r="B202" s="739">
        <v>800</v>
      </c>
      <c r="C202" s="739">
        <v>800</v>
      </c>
      <c r="D202" s="739">
        <v>0</v>
      </c>
      <c r="E202" s="739">
        <v>0</v>
      </c>
      <c r="F202" s="724"/>
      <c r="G202" s="724"/>
      <c r="H202" s="724"/>
      <c r="I202" s="724"/>
    </row>
    <row r="203" spans="1:9" ht="15.75" thickBot="1" x14ac:dyDescent="0.3">
      <c r="A203" s="732" t="s">
        <v>20</v>
      </c>
      <c r="B203" s="739">
        <v>800</v>
      </c>
      <c r="C203" s="739">
        <v>800</v>
      </c>
      <c r="D203" s="739" t="e">
        <v>#DIV/0!</v>
      </c>
      <c r="E203" s="739" t="e">
        <v>#DIV/0!</v>
      </c>
      <c r="F203" s="724"/>
      <c r="G203" s="724"/>
      <c r="H203" s="724"/>
      <c r="I203" s="724"/>
    </row>
    <row r="204" spans="1:9" ht="15.75" thickBot="1" x14ac:dyDescent="0.3">
      <c r="A204" s="732" t="s">
        <v>15</v>
      </c>
      <c r="B204" s="740" t="s">
        <v>19</v>
      </c>
      <c r="C204" s="774">
        <v>0</v>
      </c>
      <c r="D204" s="774">
        <v>-1</v>
      </c>
      <c r="E204" s="774" t="e">
        <v>#DIV/0!</v>
      </c>
      <c r="F204" s="724"/>
      <c r="G204" s="1579"/>
      <c r="H204" s="777"/>
      <c r="I204" s="777"/>
    </row>
    <row r="205" spans="1:9" ht="15.75" thickBot="1" x14ac:dyDescent="0.3">
      <c r="A205" s="732" t="s">
        <v>16</v>
      </c>
      <c r="B205" s="740" t="s">
        <v>19</v>
      </c>
      <c r="C205" s="774">
        <v>0</v>
      </c>
      <c r="D205" s="774">
        <v>-1</v>
      </c>
      <c r="E205" s="774" t="e">
        <v>#DIV/0!</v>
      </c>
      <c r="F205" s="724"/>
      <c r="G205" s="1579"/>
      <c r="H205" s="777"/>
      <c r="I205" s="777"/>
    </row>
    <row r="206" spans="1:9" ht="15.75" thickBot="1" x14ac:dyDescent="0.3">
      <c r="A206" s="732" t="s">
        <v>17</v>
      </c>
      <c r="B206" s="740" t="s">
        <v>19</v>
      </c>
      <c r="C206" s="774">
        <v>0</v>
      </c>
      <c r="D206" s="774" t="e">
        <v>#DIV/0!</v>
      </c>
      <c r="E206" s="774" t="e">
        <v>#DIV/0!</v>
      </c>
      <c r="F206" s="724"/>
      <c r="G206" s="1579"/>
      <c r="H206" s="777"/>
      <c r="I206" s="777"/>
    </row>
    <row r="207" spans="1:9" ht="15.75" thickBot="1" x14ac:dyDescent="0.3">
      <c r="A207" s="1519" t="s">
        <v>1582</v>
      </c>
      <c r="B207" s="1520"/>
      <c r="C207" s="1520"/>
      <c r="D207" s="1520"/>
      <c r="E207" s="1521"/>
      <c r="F207" s="724"/>
      <c r="G207" s="782"/>
      <c r="H207" s="777"/>
      <c r="I207" s="777"/>
    </row>
    <row r="208" spans="1:9" x14ac:dyDescent="0.25">
      <c r="A208" s="1533"/>
      <c r="B208" s="737">
        <v>2019</v>
      </c>
      <c r="C208" s="737">
        <v>2020</v>
      </c>
      <c r="D208" s="737">
        <v>2021</v>
      </c>
      <c r="E208" s="737">
        <v>2022</v>
      </c>
      <c r="F208" s="724"/>
      <c r="G208" s="724"/>
      <c r="H208" s="724"/>
      <c r="I208" s="724"/>
    </row>
    <row r="209" spans="1:9" ht="15.75" thickBot="1" x14ac:dyDescent="0.3">
      <c r="A209" s="1534"/>
      <c r="B209" s="738" t="s">
        <v>5</v>
      </c>
      <c r="C209" s="738" t="s">
        <v>6</v>
      </c>
      <c r="D209" s="738" t="s">
        <v>6</v>
      </c>
      <c r="E209" s="738" t="s">
        <v>6</v>
      </c>
      <c r="F209" s="724"/>
      <c r="G209" s="724"/>
      <c r="H209" s="724"/>
      <c r="I209" s="724"/>
    </row>
    <row r="210" spans="1:9" ht="15.75" thickBot="1" x14ac:dyDescent="0.3">
      <c r="A210" s="742" t="s">
        <v>59</v>
      </c>
      <c r="B210" s="743">
        <f>SUM(B211:B214)</f>
        <v>0</v>
      </c>
      <c r="C210" s="743">
        <f t="shared" ref="C210:E210" si="21">SUM(C211:C214)</f>
        <v>0</v>
      </c>
      <c r="D210" s="743">
        <f t="shared" si="21"/>
        <v>0</v>
      </c>
      <c r="E210" s="743">
        <f t="shared" si="21"/>
        <v>0</v>
      </c>
      <c r="F210" s="724"/>
      <c r="G210" s="724"/>
      <c r="H210" s="724"/>
      <c r="I210" s="724"/>
    </row>
    <row r="211" spans="1:9" ht="15.75" thickBot="1" x14ac:dyDescent="0.3">
      <c r="A211" s="501" t="s">
        <v>28</v>
      </c>
      <c r="B211" s="743"/>
      <c r="C211" s="743"/>
      <c r="D211" s="743"/>
      <c r="E211" s="743"/>
      <c r="F211" s="724"/>
      <c r="G211" s="724"/>
      <c r="H211" s="724"/>
      <c r="I211" s="724"/>
    </row>
    <row r="212" spans="1:9" ht="15.75" thickBot="1" x14ac:dyDescent="0.3">
      <c r="A212" s="501" t="s">
        <v>60</v>
      </c>
      <c r="B212" s="743"/>
      <c r="C212" s="743"/>
      <c r="D212" s="743"/>
      <c r="E212" s="743"/>
      <c r="F212" s="724"/>
      <c r="G212" s="724"/>
      <c r="H212" s="724"/>
      <c r="I212" s="724"/>
    </row>
    <row r="213" spans="1:9" ht="15.75" thickBot="1" x14ac:dyDescent="0.3">
      <c r="A213" s="501" t="s">
        <v>42</v>
      </c>
      <c r="B213" s="743"/>
      <c r="C213" s="743"/>
      <c r="D213" s="743"/>
      <c r="E213" s="743"/>
      <c r="F213" s="724"/>
      <c r="G213" s="724"/>
      <c r="H213" s="724"/>
      <c r="I213" s="724"/>
    </row>
    <row r="214" spans="1:9" ht="15.75" thickBot="1" x14ac:dyDescent="0.3">
      <c r="A214" s="501" t="s">
        <v>43</v>
      </c>
      <c r="B214" s="743"/>
      <c r="C214" s="743"/>
      <c r="D214" s="743"/>
      <c r="E214" s="743"/>
      <c r="F214" s="724"/>
      <c r="G214" s="724"/>
      <c r="H214" s="724"/>
      <c r="I214" s="724"/>
    </row>
    <row r="215" spans="1:9" ht="15.75" thickBot="1" x14ac:dyDescent="0.3">
      <c r="A215" s="742" t="s">
        <v>61</v>
      </c>
      <c r="B215" s="739">
        <f>SUM(B216:B219)</f>
        <v>800</v>
      </c>
      <c r="C215" s="739">
        <f t="shared" ref="C215:E215" si="22">SUM(C216:C219)</f>
        <v>800</v>
      </c>
      <c r="D215" s="739">
        <f t="shared" si="22"/>
        <v>0</v>
      </c>
      <c r="E215" s="739">
        <f t="shared" si="22"/>
        <v>0</v>
      </c>
      <c r="F215" s="724"/>
      <c r="G215" s="724"/>
      <c r="H215" s="724"/>
      <c r="I215" s="724"/>
    </row>
    <row r="216" spans="1:9" ht="15.75" thickBot="1" x14ac:dyDescent="0.3">
      <c r="A216" s="501" t="s">
        <v>28</v>
      </c>
      <c r="B216" s="739">
        <v>800</v>
      </c>
      <c r="C216" s="775">
        <v>800</v>
      </c>
      <c r="D216" s="775">
        <v>0</v>
      </c>
      <c r="E216" s="775">
        <v>0</v>
      </c>
      <c r="F216" s="724"/>
      <c r="G216" s="724"/>
      <c r="H216" s="724"/>
      <c r="I216" s="724"/>
    </row>
    <row r="217" spans="1:9" ht="15.75" thickBot="1" x14ac:dyDescent="0.3">
      <c r="A217" s="501" t="s">
        <v>60</v>
      </c>
      <c r="B217" s="739"/>
      <c r="C217" s="775"/>
      <c r="D217" s="775"/>
      <c r="E217" s="775"/>
      <c r="F217" s="724"/>
      <c r="G217" s="724"/>
      <c r="H217" s="724"/>
      <c r="I217" s="724"/>
    </row>
    <row r="218" spans="1:9" ht="15.75" thickBot="1" x14ac:dyDescent="0.3">
      <c r="A218" s="766" t="s">
        <v>42</v>
      </c>
      <c r="B218" s="739"/>
      <c r="C218" s="775"/>
      <c r="D218" s="775"/>
      <c r="E218" s="775"/>
      <c r="F218" s="724"/>
      <c r="G218" s="724"/>
      <c r="H218" s="724"/>
      <c r="I218" s="724"/>
    </row>
    <row r="219" spans="1:9" ht="15.75" thickBot="1" x14ac:dyDescent="0.3">
      <c r="A219" s="769" t="s">
        <v>43</v>
      </c>
      <c r="B219" s="775"/>
      <c r="C219" s="775"/>
      <c r="D219" s="775"/>
      <c r="E219" s="775"/>
      <c r="F219" s="724"/>
      <c r="G219" s="724"/>
      <c r="H219" s="724"/>
      <c r="I219" s="724"/>
    </row>
    <row r="220" spans="1:9" ht="15.75" thickBot="1" x14ac:dyDescent="0.3">
      <c r="A220" s="783" t="s">
        <v>68</v>
      </c>
      <c r="B220" s="768">
        <f>B210+B215</f>
        <v>800</v>
      </c>
      <c r="C220" s="784">
        <f t="shared" ref="C220:E220" si="23">C210+C215</f>
        <v>800</v>
      </c>
      <c r="D220" s="784">
        <f t="shared" si="23"/>
        <v>0</v>
      </c>
      <c r="E220" s="784">
        <f t="shared" si="23"/>
        <v>0</v>
      </c>
      <c r="F220" s="724"/>
      <c r="G220" s="724"/>
      <c r="H220" s="724"/>
      <c r="I220" s="724"/>
    </row>
    <row r="221" spans="1:9" ht="24.75" thickBot="1" x14ac:dyDescent="0.3">
      <c r="A221" s="785" t="s">
        <v>44</v>
      </c>
      <c r="B221" s="786">
        <f>B220+B194+B142+B116+B58+B168+B90</f>
        <v>22210</v>
      </c>
      <c r="C221" s="786">
        <f>C220+C194+C142+C116+C58+C168+C90</f>
        <v>105200</v>
      </c>
      <c r="D221" s="786">
        <f>D220+D194+D142+D116+D58+D168+D90</f>
        <v>125300</v>
      </c>
      <c r="E221" s="786">
        <f>E220+E194+E142+E116+E58+E168+E90</f>
        <v>22300</v>
      </c>
      <c r="F221" s="724"/>
      <c r="G221" s="724"/>
      <c r="H221" s="724"/>
    </row>
    <row r="222" spans="1:9" ht="24.75" thickBot="1" x14ac:dyDescent="0.3">
      <c r="A222" s="785" t="s">
        <v>45</v>
      </c>
      <c r="B222" s="786">
        <f>B223+B226+B229+B232+B235+B238+B249</f>
        <v>22210</v>
      </c>
      <c r="C222" s="786">
        <f>C223+C226+C229+C232+C235+C238+C249</f>
        <v>105200</v>
      </c>
      <c r="D222" s="786">
        <f>D223+D226+D229+D232+D235+D238+D249</f>
        <v>125300</v>
      </c>
      <c r="E222" s="786">
        <f>E223+E226+E229+E232+E235+E238+E249</f>
        <v>22300</v>
      </c>
      <c r="F222" s="724"/>
      <c r="G222" s="741"/>
      <c r="H222" s="741"/>
    </row>
    <row r="223" spans="1:9" ht="15.75" thickBot="1" x14ac:dyDescent="0.3">
      <c r="A223" s="787" t="s">
        <v>0</v>
      </c>
      <c r="B223" s="788">
        <f>B224+B225</f>
        <v>12300</v>
      </c>
      <c r="C223" s="788">
        <f t="shared" ref="C223:E223" si="24">C224+C225</f>
        <v>9000</v>
      </c>
      <c r="D223" s="788">
        <f t="shared" si="24"/>
        <v>10000</v>
      </c>
      <c r="E223" s="788">
        <f t="shared" si="24"/>
        <v>10000</v>
      </c>
      <c r="F223" s="724"/>
      <c r="G223" s="724"/>
      <c r="H223" s="724"/>
    </row>
    <row r="224" spans="1:9" ht="15.75" thickBot="1" x14ac:dyDescent="0.3">
      <c r="A224" s="789" t="s">
        <v>28</v>
      </c>
      <c r="B224" s="788">
        <f>B38</f>
        <v>12300</v>
      </c>
      <c r="C224" s="788">
        <f>C38</f>
        <v>9000</v>
      </c>
      <c r="D224" s="788">
        <f>D38</f>
        <v>10000</v>
      </c>
      <c r="E224" s="788">
        <f>E38</f>
        <v>10000</v>
      </c>
      <c r="F224" s="724"/>
      <c r="G224" s="724"/>
      <c r="H224" s="724"/>
    </row>
    <row r="225" spans="1:8" ht="15.75" thickBot="1" x14ac:dyDescent="0.3">
      <c r="A225" s="789" t="s">
        <v>46</v>
      </c>
      <c r="B225" s="790"/>
      <c r="C225" s="791"/>
      <c r="D225" s="791"/>
      <c r="E225" s="791"/>
      <c r="F225" s="724"/>
      <c r="G225" s="724"/>
      <c r="H225" s="724"/>
    </row>
    <row r="226" spans="1:8" ht="24.75" thickBot="1" x14ac:dyDescent="0.3">
      <c r="A226" s="787" t="s">
        <v>25</v>
      </c>
      <c r="B226" s="788">
        <f>B227+B228</f>
        <v>2510</v>
      </c>
      <c r="C226" s="788">
        <f t="shared" ref="C226:E226" si="25">C227+C228</f>
        <v>1560</v>
      </c>
      <c r="D226" s="788">
        <f t="shared" si="25"/>
        <v>1700</v>
      </c>
      <c r="E226" s="788">
        <f t="shared" si="25"/>
        <v>1700</v>
      </c>
      <c r="F226" s="724"/>
      <c r="G226" s="724"/>
      <c r="H226" s="724"/>
    </row>
    <row r="227" spans="1:8" ht="15.75" thickBot="1" x14ac:dyDescent="0.3">
      <c r="A227" s="789" t="s">
        <v>28</v>
      </c>
      <c r="B227" s="788">
        <f>B41</f>
        <v>2510</v>
      </c>
      <c r="C227" s="788">
        <f>C41</f>
        <v>1560</v>
      </c>
      <c r="D227" s="788">
        <f>D41</f>
        <v>1700</v>
      </c>
      <c r="E227" s="788">
        <f>E41</f>
        <v>1700</v>
      </c>
      <c r="F227" s="724"/>
      <c r="G227" s="792"/>
      <c r="H227" s="724"/>
    </row>
    <row r="228" spans="1:8" ht="15.75" thickBot="1" x14ac:dyDescent="0.3">
      <c r="A228" s="789" t="s">
        <v>46</v>
      </c>
      <c r="B228" s="790"/>
      <c r="C228" s="791"/>
      <c r="D228" s="791"/>
      <c r="E228" s="791"/>
      <c r="F228" s="724"/>
      <c r="G228" s="792"/>
      <c r="H228" s="724"/>
    </row>
    <row r="229" spans="1:8" ht="15.75" customHeight="1" thickBot="1" x14ac:dyDescent="0.3">
      <c r="A229" s="787" t="s">
        <v>1</v>
      </c>
      <c r="B229" s="788">
        <f>B230+B231</f>
        <v>5400</v>
      </c>
      <c r="C229" s="788">
        <f t="shared" ref="C229:E229" si="26">C230+C231</f>
        <v>9640</v>
      </c>
      <c r="D229" s="788">
        <f t="shared" si="26"/>
        <v>8600</v>
      </c>
      <c r="E229" s="788">
        <f t="shared" si="26"/>
        <v>8600</v>
      </c>
      <c r="F229" s="793"/>
      <c r="G229" s="793"/>
      <c r="H229" s="724"/>
    </row>
    <row r="230" spans="1:8" ht="15.75" thickBot="1" x14ac:dyDescent="0.3">
      <c r="A230" s="789" t="s">
        <v>28</v>
      </c>
      <c r="B230" s="788">
        <f>B44</f>
        <v>5400</v>
      </c>
      <c r="C230" s="788">
        <f>C44</f>
        <v>9640</v>
      </c>
      <c r="D230" s="788">
        <f>D44</f>
        <v>8600</v>
      </c>
      <c r="E230" s="788">
        <f>E44</f>
        <v>8600</v>
      </c>
      <c r="F230" s="793"/>
      <c r="G230" s="793"/>
      <c r="H230" s="724"/>
    </row>
    <row r="231" spans="1:8" ht="15.75" thickBot="1" x14ac:dyDescent="0.3">
      <c r="A231" s="789" t="s">
        <v>46</v>
      </c>
      <c r="B231" s="790"/>
      <c r="C231" s="791"/>
      <c r="D231" s="791"/>
      <c r="E231" s="791"/>
      <c r="F231" s="793"/>
      <c r="G231" s="793"/>
      <c r="H231" s="724"/>
    </row>
    <row r="232" spans="1:8" ht="15.75" thickBot="1" x14ac:dyDescent="0.3">
      <c r="A232" s="787" t="s">
        <v>2</v>
      </c>
      <c r="B232" s="788">
        <v>0</v>
      </c>
      <c r="C232" s="788">
        <v>0</v>
      </c>
      <c r="D232" s="788">
        <v>0</v>
      </c>
      <c r="E232" s="788">
        <v>0</v>
      </c>
      <c r="F232" s="793"/>
      <c r="G232" s="793"/>
      <c r="H232" s="724"/>
    </row>
    <row r="233" spans="1:8" ht="15.75" thickBot="1" x14ac:dyDescent="0.3">
      <c r="A233" s="789" t="s">
        <v>28</v>
      </c>
      <c r="B233" s="788"/>
      <c r="C233" s="788"/>
      <c r="D233" s="788"/>
      <c r="E233" s="788"/>
      <c r="F233" s="724"/>
      <c r="G233" s="792"/>
      <c r="H233" s="724"/>
    </row>
    <row r="234" spans="1:8" ht="15.75" thickBot="1" x14ac:dyDescent="0.3">
      <c r="A234" s="789" t="s">
        <v>46</v>
      </c>
      <c r="B234" s="790"/>
      <c r="C234" s="791"/>
      <c r="D234" s="791"/>
      <c r="E234" s="791"/>
      <c r="F234" s="724"/>
      <c r="G234" s="792"/>
      <c r="H234" s="724"/>
    </row>
    <row r="235" spans="1:8" ht="15.75" thickBot="1" x14ac:dyDescent="0.3">
      <c r="A235" s="787" t="s">
        <v>21</v>
      </c>
      <c r="B235" s="788">
        <v>0</v>
      </c>
      <c r="C235" s="788">
        <v>0</v>
      </c>
      <c r="D235" s="788">
        <v>0</v>
      </c>
      <c r="E235" s="788">
        <v>0</v>
      </c>
      <c r="F235" s="724"/>
      <c r="G235" s="724"/>
      <c r="H235" s="724"/>
    </row>
    <row r="236" spans="1:8" ht="15.75" thickBot="1" x14ac:dyDescent="0.3">
      <c r="A236" s="789" t="s">
        <v>28</v>
      </c>
      <c r="B236" s="788"/>
      <c r="C236" s="788"/>
      <c r="D236" s="788"/>
      <c r="E236" s="788"/>
      <c r="F236" s="724"/>
      <c r="G236" s="724"/>
      <c r="H236" s="724"/>
    </row>
    <row r="237" spans="1:8" ht="15.75" thickBot="1" x14ac:dyDescent="0.3">
      <c r="A237" s="789" t="s">
        <v>46</v>
      </c>
      <c r="B237" s="790"/>
      <c r="C237" s="791"/>
      <c r="D237" s="791"/>
      <c r="E237" s="791"/>
      <c r="F237" s="724"/>
      <c r="G237" s="724"/>
      <c r="H237" s="724"/>
    </row>
    <row r="238" spans="1:8" ht="15.75" thickBot="1" x14ac:dyDescent="0.3">
      <c r="A238" s="787" t="s">
        <v>22</v>
      </c>
      <c r="B238" s="788">
        <v>0</v>
      </c>
      <c r="C238" s="788">
        <v>0</v>
      </c>
      <c r="D238" s="788">
        <v>0</v>
      </c>
      <c r="E238" s="788">
        <v>0</v>
      </c>
      <c r="F238" s="724"/>
      <c r="G238" s="724"/>
      <c r="H238" s="724"/>
    </row>
    <row r="239" spans="1:8" ht="15.75" thickBot="1" x14ac:dyDescent="0.3">
      <c r="A239" s="789" t="s">
        <v>28</v>
      </c>
      <c r="B239" s="788"/>
      <c r="C239" s="788"/>
      <c r="D239" s="788"/>
      <c r="E239" s="788"/>
      <c r="F239" s="724"/>
      <c r="G239" s="724"/>
    </row>
    <row r="240" spans="1:8" ht="15.75" thickBot="1" x14ac:dyDescent="0.3">
      <c r="A240" s="789" t="s">
        <v>46</v>
      </c>
      <c r="B240" s="790"/>
      <c r="C240" s="791"/>
      <c r="D240" s="791"/>
      <c r="E240" s="791"/>
      <c r="F240" s="724"/>
      <c r="G240" s="724"/>
    </row>
    <row r="241" spans="1:7" ht="15.75" thickBot="1" x14ac:dyDescent="0.3">
      <c r="A241" s="787" t="s">
        <v>3</v>
      </c>
      <c r="B241" s="788">
        <v>0</v>
      </c>
      <c r="C241" s="788">
        <v>0</v>
      </c>
      <c r="D241" s="788">
        <v>0</v>
      </c>
      <c r="E241" s="788">
        <v>0</v>
      </c>
      <c r="F241" s="724"/>
      <c r="G241" s="724"/>
    </row>
    <row r="242" spans="1:7" ht="15.75" thickBot="1" x14ac:dyDescent="0.3">
      <c r="A242" s="789" t="s">
        <v>28</v>
      </c>
      <c r="B242" s="788"/>
      <c r="C242" s="788"/>
      <c r="D242" s="788"/>
      <c r="E242" s="788"/>
      <c r="F242" s="724"/>
      <c r="G242" s="724"/>
    </row>
    <row r="243" spans="1:7" ht="15.75" thickBot="1" x14ac:dyDescent="0.3">
      <c r="A243" s="789" t="s">
        <v>46</v>
      </c>
      <c r="B243" s="790"/>
      <c r="C243" s="791"/>
      <c r="D243" s="791"/>
      <c r="E243" s="791"/>
      <c r="F243" s="724"/>
      <c r="G243" s="724"/>
    </row>
    <row r="244" spans="1:7" ht="15.75" thickBot="1" x14ac:dyDescent="0.3">
      <c r="A244" s="787" t="s">
        <v>47</v>
      </c>
      <c r="B244" s="788">
        <f>B245+B246+B247+B248</f>
        <v>0</v>
      </c>
      <c r="C244" s="788">
        <f t="shared" ref="C244:E244" si="27">C245+C246+C247+C248</f>
        <v>0</v>
      </c>
      <c r="D244" s="788">
        <f t="shared" si="27"/>
        <v>0</v>
      </c>
      <c r="E244" s="788">
        <f t="shared" si="27"/>
        <v>0</v>
      </c>
      <c r="F244" s="724"/>
      <c r="G244" s="724"/>
    </row>
    <row r="245" spans="1:7" ht="15.75" thickBot="1" x14ac:dyDescent="0.3">
      <c r="A245" s="789" t="s">
        <v>28</v>
      </c>
      <c r="B245" s="788">
        <f>B81+B107+B133+B159+B185+B211</f>
        <v>0</v>
      </c>
      <c r="C245" s="788">
        <f>C81+C107+C133+C159+C185+C211</f>
        <v>0</v>
      </c>
      <c r="D245" s="788">
        <f>D81+D107+D133+D159+D185+D211</f>
        <v>0</v>
      </c>
      <c r="E245" s="788">
        <f>E81+E107+E133+E159+E185+E211</f>
        <v>0</v>
      </c>
      <c r="F245" s="794"/>
      <c r="G245" s="724"/>
    </row>
    <row r="246" spans="1:7" ht="15.75" thickBot="1" x14ac:dyDescent="0.3">
      <c r="A246" s="789" t="s">
        <v>48</v>
      </c>
      <c r="B246" s="788"/>
      <c r="C246" s="788"/>
      <c r="D246" s="788"/>
      <c r="E246" s="788"/>
      <c r="F246" s="724"/>
      <c r="G246" s="724"/>
    </row>
    <row r="247" spans="1:7" ht="15.75" thickBot="1" x14ac:dyDescent="0.3">
      <c r="A247" s="789" t="s">
        <v>42</v>
      </c>
      <c r="B247" s="788"/>
      <c r="C247" s="788"/>
      <c r="D247" s="788"/>
      <c r="E247" s="788"/>
      <c r="F247" s="724"/>
      <c r="G247" s="724"/>
    </row>
    <row r="248" spans="1:7" ht="15.75" thickBot="1" x14ac:dyDescent="0.3">
      <c r="A248" s="789" t="s">
        <v>43</v>
      </c>
      <c r="B248" s="790"/>
      <c r="C248" s="791"/>
      <c r="D248" s="791"/>
      <c r="E248" s="791"/>
      <c r="F248" s="724"/>
      <c r="G248" s="724"/>
    </row>
    <row r="249" spans="1:7" ht="15.75" thickBot="1" x14ac:dyDescent="0.3">
      <c r="A249" s="787" t="s">
        <v>49</v>
      </c>
      <c r="B249" s="788">
        <f>B250+B251+B252+B253</f>
        <v>2000</v>
      </c>
      <c r="C249" s="788">
        <f t="shared" ref="C249:E249" si="28">C250+C251+C252+C253</f>
        <v>85000</v>
      </c>
      <c r="D249" s="788">
        <f t="shared" si="28"/>
        <v>105000</v>
      </c>
      <c r="E249" s="788">
        <f t="shared" si="28"/>
        <v>2000</v>
      </c>
      <c r="F249" s="724"/>
      <c r="G249" s="724"/>
    </row>
    <row r="250" spans="1:7" ht="15.75" thickBot="1" x14ac:dyDescent="0.3">
      <c r="A250" s="789" t="s">
        <v>28</v>
      </c>
      <c r="B250" s="788">
        <f>B86+B112+B138+B164+B190+B216</f>
        <v>2000</v>
      </c>
      <c r="C250" s="788">
        <f>C86+C112+C138+C164+C190+C216</f>
        <v>85000</v>
      </c>
      <c r="D250" s="788">
        <f>D86+D112+D138+D164+D190+D216</f>
        <v>105000</v>
      </c>
      <c r="E250" s="788">
        <f>E86+E112+E138+E164+E190+E216</f>
        <v>2000</v>
      </c>
      <c r="F250" s="724"/>
      <c r="G250" s="724"/>
    </row>
    <row r="251" spans="1:7" ht="15.75" thickBot="1" x14ac:dyDescent="0.3">
      <c r="A251" s="789" t="s">
        <v>48</v>
      </c>
      <c r="B251" s="788"/>
      <c r="C251" s="788"/>
      <c r="D251" s="788"/>
      <c r="E251" s="788"/>
      <c r="F251" s="724"/>
      <c r="G251" s="724"/>
    </row>
    <row r="252" spans="1:7" ht="15.75" thickBot="1" x14ac:dyDescent="0.3">
      <c r="A252" s="789" t="s">
        <v>42</v>
      </c>
      <c r="B252" s="788"/>
      <c r="C252" s="788"/>
      <c r="D252" s="788"/>
      <c r="E252" s="788"/>
      <c r="F252" s="724"/>
      <c r="G252" s="724"/>
    </row>
    <row r="253" spans="1:7" ht="15.75" thickBot="1" x14ac:dyDescent="0.3">
      <c r="A253" s="789" t="s">
        <v>43</v>
      </c>
      <c r="B253" s="790"/>
      <c r="C253" s="791"/>
      <c r="D253" s="791"/>
      <c r="E253" s="791"/>
      <c r="F253" s="724"/>
      <c r="G253" s="724"/>
    </row>
    <row r="254" spans="1:7" ht="15.75" thickBot="1" x14ac:dyDescent="0.3">
      <c r="A254" s="795" t="s">
        <v>27</v>
      </c>
      <c r="B254" s="796">
        <f>IF(B222-B221=0,0,"Error")</f>
        <v>0</v>
      </c>
      <c r="C254" s="796">
        <f>IF(C222-C221=0,0,"Error")</f>
        <v>0</v>
      </c>
      <c r="D254" s="796">
        <f>IF(D222-D221=0,0,"Error")</f>
        <v>0</v>
      </c>
      <c r="E254" s="796">
        <f>IF(E222-E221=0,0,"Error")</f>
        <v>0</v>
      </c>
      <c r="F254" s="724"/>
      <c r="G254" s="724"/>
    </row>
    <row r="255" spans="1:7" ht="12" customHeight="1" x14ac:dyDescent="0.25">
      <c r="A255" s="724"/>
      <c r="B255" s="724"/>
    </row>
    <row r="256" spans="1:7" ht="13.5" customHeight="1" x14ac:dyDescent="0.25">
      <c r="A256" s="724"/>
      <c r="B256" s="724"/>
    </row>
    <row r="257" spans="1:7" ht="15" customHeight="1" x14ac:dyDescent="0.25">
      <c r="A257" s="724"/>
      <c r="B257" s="724"/>
    </row>
    <row r="258" spans="1:7" ht="12" customHeight="1" x14ac:dyDescent="0.25">
      <c r="A258" s="724"/>
      <c r="B258" s="724"/>
    </row>
    <row r="259" spans="1:7" ht="10.5" customHeight="1" x14ac:dyDescent="0.25">
      <c r="A259" s="724"/>
      <c r="B259" s="724"/>
    </row>
    <row r="260" spans="1:7" ht="15.75" customHeight="1" x14ac:dyDescent="0.25">
      <c r="F260" s="724"/>
      <c r="G260" s="724"/>
    </row>
  </sheetData>
  <mergeCells count="68">
    <mergeCell ref="A2:E2"/>
    <mergeCell ref="A1:E1"/>
    <mergeCell ref="A207:E207"/>
    <mergeCell ref="A208:A209"/>
    <mergeCell ref="B196:E196"/>
    <mergeCell ref="B197:E197"/>
    <mergeCell ref="B198:E198"/>
    <mergeCell ref="A199:A200"/>
    <mergeCell ref="B171:E171"/>
    <mergeCell ref="A129:E129"/>
    <mergeCell ref="A130:A131"/>
    <mergeCell ref="B143:E143"/>
    <mergeCell ref="B144:E144"/>
    <mergeCell ref="B145:E145"/>
    <mergeCell ref="B146:E146"/>
    <mergeCell ref="A147:A148"/>
    <mergeCell ref="G204:G206"/>
    <mergeCell ref="B172:E172"/>
    <mergeCell ref="A173:A174"/>
    <mergeCell ref="G179:G181"/>
    <mergeCell ref="A181:E181"/>
    <mergeCell ref="A182:A183"/>
    <mergeCell ref="B195:E195"/>
    <mergeCell ref="A95:A96"/>
    <mergeCell ref="A155:E155"/>
    <mergeCell ref="A156:A157"/>
    <mergeCell ref="B169:E169"/>
    <mergeCell ref="B170:E170"/>
    <mergeCell ref="A121:A122"/>
    <mergeCell ref="B118:E118"/>
    <mergeCell ref="B119:E119"/>
    <mergeCell ref="B91:E91"/>
    <mergeCell ref="B92:E92"/>
    <mergeCell ref="B93:E93"/>
    <mergeCell ref="B94:E94"/>
    <mergeCell ref="B120:E120"/>
    <mergeCell ref="A78:A79"/>
    <mergeCell ref="A35:A36"/>
    <mergeCell ref="A59:A61"/>
    <mergeCell ref="B59:E61"/>
    <mergeCell ref="A63:E63"/>
    <mergeCell ref="A64:E64"/>
    <mergeCell ref="B65:E65"/>
    <mergeCell ref="B66:E66"/>
    <mergeCell ref="B67:E67"/>
    <mergeCell ref="B68:E68"/>
    <mergeCell ref="A69:A70"/>
    <mergeCell ref="A77:E77"/>
    <mergeCell ref="A103:E103"/>
    <mergeCell ref="A104:A105"/>
    <mergeCell ref="B117:E117"/>
    <mergeCell ref="A34:E34"/>
    <mergeCell ref="A9:E11"/>
    <mergeCell ref="B12:E12"/>
    <mergeCell ref="A13:A14"/>
    <mergeCell ref="B17:E17"/>
    <mergeCell ref="A18:E18"/>
    <mergeCell ref="A21:E21"/>
    <mergeCell ref="A22:E22"/>
    <mergeCell ref="B23:E23"/>
    <mergeCell ref="B24:E24"/>
    <mergeCell ref="B25:E25"/>
    <mergeCell ref="A26:A27"/>
    <mergeCell ref="A8:E8"/>
    <mergeCell ref="A3:E3"/>
    <mergeCell ref="B5:E5"/>
    <mergeCell ref="B6:E6"/>
    <mergeCell ref="B7:E7"/>
  </mergeCells>
  <pageMargins left="0.31496062992125984" right="0.11811023622047245" top="0.74803149606299213" bottom="0.74803149606299213" header="0.31496062992125984" footer="0.31496062992125984"/>
  <pageSetup orientation="landscape"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E5839"/>
  <sheetViews>
    <sheetView view="pageBreakPreview" topLeftCell="A5830" zoomScale="70" zoomScaleNormal="80" zoomScaleSheetLayoutView="70" workbookViewId="0">
      <selection activeCell="P5105" sqref="P5105"/>
    </sheetView>
  </sheetViews>
  <sheetFormatPr defaultRowHeight="15" x14ac:dyDescent="0.2"/>
  <cols>
    <col min="1" max="1" width="48" style="39" customWidth="1"/>
    <col min="2" max="2" width="16.28515625" style="39" customWidth="1"/>
    <col min="3" max="3" width="15.7109375" style="40" customWidth="1"/>
    <col min="4" max="5" width="15.7109375" style="39" customWidth="1"/>
    <col min="6" max="219" width="9.140625" style="38"/>
    <col min="220" max="220" width="4.85546875" style="38" customWidth="1"/>
    <col min="221" max="222" width="0" style="38" hidden="1" customWidth="1"/>
    <col min="223" max="223" width="48" style="38" customWidth="1"/>
    <col min="224" max="224" width="16.28515625" style="38" customWidth="1"/>
    <col min="225" max="227" width="15.7109375" style="38" customWidth="1"/>
    <col min="228" max="231" width="21.5703125" style="38" customWidth="1"/>
    <col min="232" max="232" width="15.5703125" style="38" customWidth="1"/>
    <col min="233" max="233" width="18.42578125" style="38" customWidth="1"/>
    <col min="234" max="234" width="16" style="38" customWidth="1"/>
    <col min="235" max="241" width="9.140625" style="38"/>
    <col min="242" max="242" width="17.85546875" style="38" customWidth="1"/>
    <col min="243" max="475" width="9.140625" style="38"/>
    <col min="476" max="476" width="4.85546875" style="38" customWidth="1"/>
    <col min="477" max="478" width="0" style="38" hidden="1" customWidth="1"/>
    <col min="479" max="479" width="48" style="38" customWidth="1"/>
    <col min="480" max="480" width="16.28515625" style="38" customWidth="1"/>
    <col min="481" max="483" width="15.7109375" style="38" customWidth="1"/>
    <col min="484" max="487" width="21.5703125" style="38" customWidth="1"/>
    <col min="488" max="488" width="15.5703125" style="38" customWidth="1"/>
    <col min="489" max="489" width="18.42578125" style="38" customWidth="1"/>
    <col min="490" max="490" width="16" style="38" customWidth="1"/>
    <col min="491" max="497" width="9.140625" style="38"/>
    <col min="498" max="498" width="17.85546875" style="38" customWidth="1"/>
    <col min="499" max="731" width="9.140625" style="38"/>
    <col min="732" max="732" width="4.85546875" style="38" customWidth="1"/>
    <col min="733" max="734" width="0" style="38" hidden="1" customWidth="1"/>
    <col min="735" max="735" width="48" style="38" customWidth="1"/>
    <col min="736" max="736" width="16.28515625" style="38" customWidth="1"/>
    <col min="737" max="739" width="15.7109375" style="38" customWidth="1"/>
    <col min="740" max="743" width="21.5703125" style="38" customWidth="1"/>
    <col min="744" max="744" width="15.5703125" style="38" customWidth="1"/>
    <col min="745" max="745" width="18.42578125" style="38" customWidth="1"/>
    <col min="746" max="746" width="16" style="38" customWidth="1"/>
    <col min="747" max="753" width="9.140625" style="38"/>
    <col min="754" max="754" width="17.85546875" style="38" customWidth="1"/>
    <col min="755" max="987" width="9.140625" style="38"/>
    <col min="988" max="988" width="4.85546875" style="38" customWidth="1"/>
    <col min="989" max="990" width="0" style="38" hidden="1" customWidth="1"/>
    <col min="991" max="991" width="48" style="38" customWidth="1"/>
    <col min="992" max="992" width="16.28515625" style="38" customWidth="1"/>
    <col min="993" max="995" width="15.7109375" style="38" customWidth="1"/>
    <col min="996" max="999" width="21.5703125" style="38" customWidth="1"/>
    <col min="1000" max="1000" width="15.5703125" style="38" customWidth="1"/>
    <col min="1001" max="1001" width="18.42578125" style="38" customWidth="1"/>
    <col min="1002" max="1002" width="16" style="38" customWidth="1"/>
    <col min="1003" max="1009" width="9.140625" style="38"/>
    <col min="1010" max="1010" width="17.85546875" style="38" customWidth="1"/>
    <col min="1011" max="1243" width="9.140625" style="38"/>
    <col min="1244" max="1244" width="4.85546875" style="38" customWidth="1"/>
    <col min="1245" max="1246" width="0" style="38" hidden="1" customWidth="1"/>
    <col min="1247" max="1247" width="48" style="38" customWidth="1"/>
    <col min="1248" max="1248" width="16.28515625" style="38" customWidth="1"/>
    <col min="1249" max="1251" width="15.7109375" style="38" customWidth="1"/>
    <col min="1252" max="1255" width="21.5703125" style="38" customWidth="1"/>
    <col min="1256" max="1256" width="15.5703125" style="38" customWidth="1"/>
    <col min="1257" max="1257" width="18.42578125" style="38" customWidth="1"/>
    <col min="1258" max="1258" width="16" style="38" customWidth="1"/>
    <col min="1259" max="1265" width="9.140625" style="38"/>
    <col min="1266" max="1266" width="17.85546875" style="38" customWidth="1"/>
    <col min="1267" max="1499" width="9.140625" style="38"/>
    <col min="1500" max="1500" width="4.85546875" style="38" customWidth="1"/>
    <col min="1501" max="1502" width="0" style="38" hidden="1" customWidth="1"/>
    <col min="1503" max="1503" width="48" style="38" customWidth="1"/>
    <col min="1504" max="1504" width="16.28515625" style="38" customWidth="1"/>
    <col min="1505" max="1507" width="15.7109375" style="38" customWidth="1"/>
    <col min="1508" max="1511" width="21.5703125" style="38" customWidth="1"/>
    <col min="1512" max="1512" width="15.5703125" style="38" customWidth="1"/>
    <col min="1513" max="1513" width="18.42578125" style="38" customWidth="1"/>
    <col min="1514" max="1514" width="16" style="38" customWidth="1"/>
    <col min="1515" max="1521" width="9.140625" style="38"/>
    <col min="1522" max="1522" width="17.85546875" style="38" customWidth="1"/>
    <col min="1523" max="1755" width="9.140625" style="38"/>
    <col min="1756" max="1756" width="4.85546875" style="38" customWidth="1"/>
    <col min="1757" max="1758" width="0" style="38" hidden="1" customWidth="1"/>
    <col min="1759" max="1759" width="48" style="38" customWidth="1"/>
    <col min="1760" max="1760" width="16.28515625" style="38" customWidth="1"/>
    <col min="1761" max="1763" width="15.7109375" style="38" customWidth="1"/>
    <col min="1764" max="1767" width="21.5703125" style="38" customWidth="1"/>
    <col min="1768" max="1768" width="15.5703125" style="38" customWidth="1"/>
    <col min="1769" max="1769" width="18.42578125" style="38" customWidth="1"/>
    <col min="1770" max="1770" width="16" style="38" customWidth="1"/>
    <col min="1771" max="1777" width="9.140625" style="38"/>
    <col min="1778" max="1778" width="17.85546875" style="38" customWidth="1"/>
    <col min="1779" max="2011" width="9.140625" style="38"/>
    <col min="2012" max="2012" width="4.85546875" style="38" customWidth="1"/>
    <col min="2013" max="2014" width="0" style="38" hidden="1" customWidth="1"/>
    <col min="2015" max="2015" width="48" style="38" customWidth="1"/>
    <col min="2016" max="2016" width="16.28515625" style="38" customWidth="1"/>
    <col min="2017" max="2019" width="15.7109375" style="38" customWidth="1"/>
    <col min="2020" max="2023" width="21.5703125" style="38" customWidth="1"/>
    <col min="2024" max="2024" width="15.5703125" style="38" customWidth="1"/>
    <col min="2025" max="2025" width="18.42578125" style="38" customWidth="1"/>
    <col min="2026" max="2026" width="16" style="38" customWidth="1"/>
    <col min="2027" max="2033" width="9.140625" style="38"/>
    <col min="2034" max="2034" width="17.85546875" style="38" customWidth="1"/>
    <col min="2035" max="2267" width="9.140625" style="38"/>
    <col min="2268" max="2268" width="4.85546875" style="38" customWidth="1"/>
    <col min="2269" max="2270" width="0" style="38" hidden="1" customWidth="1"/>
    <col min="2271" max="2271" width="48" style="38" customWidth="1"/>
    <col min="2272" max="2272" width="16.28515625" style="38" customWidth="1"/>
    <col min="2273" max="2275" width="15.7109375" style="38" customWidth="1"/>
    <col min="2276" max="2279" width="21.5703125" style="38" customWidth="1"/>
    <col min="2280" max="2280" width="15.5703125" style="38" customWidth="1"/>
    <col min="2281" max="2281" width="18.42578125" style="38" customWidth="1"/>
    <col min="2282" max="2282" width="16" style="38" customWidth="1"/>
    <col min="2283" max="2289" width="9.140625" style="38"/>
    <col min="2290" max="2290" width="17.85546875" style="38" customWidth="1"/>
    <col min="2291" max="2523" width="9.140625" style="38"/>
    <col min="2524" max="2524" width="4.85546875" style="38" customWidth="1"/>
    <col min="2525" max="2526" width="0" style="38" hidden="1" customWidth="1"/>
    <col min="2527" max="2527" width="48" style="38" customWidth="1"/>
    <col min="2528" max="2528" width="16.28515625" style="38" customWidth="1"/>
    <col min="2529" max="2531" width="15.7109375" style="38" customWidth="1"/>
    <col min="2532" max="2535" width="21.5703125" style="38" customWidth="1"/>
    <col min="2536" max="2536" width="15.5703125" style="38" customWidth="1"/>
    <col min="2537" max="2537" width="18.42578125" style="38" customWidth="1"/>
    <col min="2538" max="2538" width="16" style="38" customWidth="1"/>
    <col min="2539" max="2545" width="9.140625" style="38"/>
    <col min="2546" max="2546" width="17.85546875" style="38" customWidth="1"/>
    <col min="2547" max="2779" width="9.140625" style="38"/>
    <col min="2780" max="2780" width="4.85546875" style="38" customWidth="1"/>
    <col min="2781" max="2782" width="0" style="38" hidden="1" customWidth="1"/>
    <col min="2783" max="2783" width="48" style="38" customWidth="1"/>
    <col min="2784" max="2784" width="16.28515625" style="38" customWidth="1"/>
    <col min="2785" max="2787" width="15.7109375" style="38" customWidth="1"/>
    <col min="2788" max="2791" width="21.5703125" style="38" customWidth="1"/>
    <col min="2792" max="2792" width="15.5703125" style="38" customWidth="1"/>
    <col min="2793" max="2793" width="18.42578125" style="38" customWidth="1"/>
    <col min="2794" max="2794" width="16" style="38" customWidth="1"/>
    <col min="2795" max="2801" width="9.140625" style="38"/>
    <col min="2802" max="2802" width="17.85546875" style="38" customWidth="1"/>
    <col min="2803" max="3035" width="9.140625" style="38"/>
    <col min="3036" max="3036" width="4.85546875" style="38" customWidth="1"/>
    <col min="3037" max="3038" width="0" style="38" hidden="1" customWidth="1"/>
    <col min="3039" max="3039" width="48" style="38" customWidth="1"/>
    <col min="3040" max="3040" width="16.28515625" style="38" customWidth="1"/>
    <col min="3041" max="3043" width="15.7109375" style="38" customWidth="1"/>
    <col min="3044" max="3047" width="21.5703125" style="38" customWidth="1"/>
    <col min="3048" max="3048" width="15.5703125" style="38" customWidth="1"/>
    <col min="3049" max="3049" width="18.42578125" style="38" customWidth="1"/>
    <col min="3050" max="3050" width="16" style="38" customWidth="1"/>
    <col min="3051" max="3057" width="9.140625" style="38"/>
    <col min="3058" max="3058" width="17.85546875" style="38" customWidth="1"/>
    <col min="3059" max="3291" width="9.140625" style="38"/>
    <col min="3292" max="3292" width="4.85546875" style="38" customWidth="1"/>
    <col min="3293" max="3294" width="0" style="38" hidden="1" customWidth="1"/>
    <col min="3295" max="3295" width="48" style="38" customWidth="1"/>
    <col min="3296" max="3296" width="16.28515625" style="38" customWidth="1"/>
    <col min="3297" max="3299" width="15.7109375" style="38" customWidth="1"/>
    <col min="3300" max="3303" width="21.5703125" style="38" customWidth="1"/>
    <col min="3304" max="3304" width="15.5703125" style="38" customWidth="1"/>
    <col min="3305" max="3305" width="18.42578125" style="38" customWidth="1"/>
    <col min="3306" max="3306" width="16" style="38" customWidth="1"/>
    <col min="3307" max="3313" width="9.140625" style="38"/>
    <col min="3314" max="3314" width="17.85546875" style="38" customWidth="1"/>
    <col min="3315" max="3547" width="9.140625" style="38"/>
    <col min="3548" max="3548" width="4.85546875" style="38" customWidth="1"/>
    <col min="3549" max="3550" width="0" style="38" hidden="1" customWidth="1"/>
    <col min="3551" max="3551" width="48" style="38" customWidth="1"/>
    <col min="3552" max="3552" width="16.28515625" style="38" customWidth="1"/>
    <col min="3553" max="3555" width="15.7109375" style="38" customWidth="1"/>
    <col min="3556" max="3559" width="21.5703125" style="38" customWidth="1"/>
    <col min="3560" max="3560" width="15.5703125" style="38" customWidth="1"/>
    <col min="3561" max="3561" width="18.42578125" style="38" customWidth="1"/>
    <col min="3562" max="3562" width="16" style="38" customWidth="1"/>
    <col min="3563" max="3569" width="9.140625" style="38"/>
    <col min="3570" max="3570" width="17.85546875" style="38" customWidth="1"/>
    <col min="3571" max="3803" width="9.140625" style="38"/>
    <col min="3804" max="3804" width="4.85546875" style="38" customWidth="1"/>
    <col min="3805" max="3806" width="0" style="38" hidden="1" customWidth="1"/>
    <col min="3807" max="3807" width="48" style="38" customWidth="1"/>
    <col min="3808" max="3808" width="16.28515625" style="38" customWidth="1"/>
    <col min="3809" max="3811" width="15.7109375" style="38" customWidth="1"/>
    <col min="3812" max="3815" width="21.5703125" style="38" customWidth="1"/>
    <col min="3816" max="3816" width="15.5703125" style="38" customWidth="1"/>
    <col min="3817" max="3817" width="18.42578125" style="38" customWidth="1"/>
    <col min="3818" max="3818" width="16" style="38" customWidth="1"/>
    <col min="3819" max="3825" width="9.140625" style="38"/>
    <col min="3826" max="3826" width="17.85546875" style="38" customWidth="1"/>
    <col min="3827" max="4059" width="9.140625" style="38"/>
    <col min="4060" max="4060" width="4.85546875" style="38" customWidth="1"/>
    <col min="4061" max="4062" width="0" style="38" hidden="1" customWidth="1"/>
    <col min="4063" max="4063" width="48" style="38" customWidth="1"/>
    <col min="4064" max="4064" width="16.28515625" style="38" customWidth="1"/>
    <col min="4065" max="4067" width="15.7109375" style="38" customWidth="1"/>
    <col min="4068" max="4071" width="21.5703125" style="38" customWidth="1"/>
    <col min="4072" max="4072" width="15.5703125" style="38" customWidth="1"/>
    <col min="4073" max="4073" width="18.42578125" style="38" customWidth="1"/>
    <col min="4074" max="4074" width="16" style="38" customWidth="1"/>
    <col min="4075" max="4081" width="9.140625" style="38"/>
    <col min="4082" max="4082" width="17.85546875" style="38" customWidth="1"/>
    <col min="4083" max="4315" width="9.140625" style="38"/>
    <col min="4316" max="4316" width="4.85546875" style="38" customWidth="1"/>
    <col min="4317" max="4318" width="0" style="38" hidden="1" customWidth="1"/>
    <col min="4319" max="4319" width="48" style="38" customWidth="1"/>
    <col min="4320" max="4320" width="16.28515625" style="38" customWidth="1"/>
    <col min="4321" max="4323" width="15.7109375" style="38" customWidth="1"/>
    <col min="4324" max="4327" width="21.5703125" style="38" customWidth="1"/>
    <col min="4328" max="4328" width="15.5703125" style="38" customWidth="1"/>
    <col min="4329" max="4329" width="18.42578125" style="38" customWidth="1"/>
    <col min="4330" max="4330" width="16" style="38" customWidth="1"/>
    <col min="4331" max="4337" width="9.140625" style="38"/>
    <col min="4338" max="4338" width="17.85546875" style="38" customWidth="1"/>
    <col min="4339" max="4571" width="9.140625" style="38"/>
    <col min="4572" max="4572" width="4.85546875" style="38" customWidth="1"/>
    <col min="4573" max="4574" width="0" style="38" hidden="1" customWidth="1"/>
    <col min="4575" max="4575" width="48" style="38" customWidth="1"/>
    <col min="4576" max="4576" width="16.28515625" style="38" customWidth="1"/>
    <col min="4577" max="4579" width="15.7109375" style="38" customWidth="1"/>
    <col min="4580" max="4583" width="21.5703125" style="38" customWidth="1"/>
    <col min="4584" max="4584" width="15.5703125" style="38" customWidth="1"/>
    <col min="4585" max="4585" width="18.42578125" style="38" customWidth="1"/>
    <col min="4586" max="4586" width="16" style="38" customWidth="1"/>
    <col min="4587" max="4593" width="9.140625" style="38"/>
    <col min="4594" max="4594" width="17.85546875" style="38" customWidth="1"/>
    <col min="4595" max="4827" width="9.140625" style="38"/>
    <col min="4828" max="4828" width="4.85546875" style="38" customWidth="1"/>
    <col min="4829" max="4830" width="0" style="38" hidden="1" customWidth="1"/>
    <col min="4831" max="4831" width="48" style="38" customWidth="1"/>
    <col min="4832" max="4832" width="16.28515625" style="38" customWidth="1"/>
    <col min="4833" max="4835" width="15.7109375" style="38" customWidth="1"/>
    <col min="4836" max="4839" width="21.5703125" style="38" customWidth="1"/>
    <col min="4840" max="4840" width="15.5703125" style="38" customWidth="1"/>
    <col min="4841" max="4841" width="18.42578125" style="38" customWidth="1"/>
    <col min="4842" max="4842" width="16" style="38" customWidth="1"/>
    <col min="4843" max="4849" width="9.140625" style="38"/>
    <col min="4850" max="4850" width="17.85546875" style="38" customWidth="1"/>
    <col min="4851" max="5083" width="9.140625" style="38"/>
    <col min="5084" max="5084" width="4.85546875" style="38" customWidth="1"/>
    <col min="5085" max="5086" width="0" style="38" hidden="1" customWidth="1"/>
    <col min="5087" max="5087" width="48" style="38" customWidth="1"/>
    <col min="5088" max="5088" width="16.28515625" style="38" customWidth="1"/>
    <col min="5089" max="5091" width="15.7109375" style="38" customWidth="1"/>
    <col min="5092" max="5095" width="21.5703125" style="38" customWidth="1"/>
    <col min="5096" max="5096" width="15.5703125" style="38" customWidth="1"/>
    <col min="5097" max="5097" width="18.42578125" style="38" customWidth="1"/>
    <col min="5098" max="5098" width="16" style="38" customWidth="1"/>
    <col min="5099" max="5105" width="9.140625" style="38"/>
    <col min="5106" max="5106" width="17.85546875" style="38" customWidth="1"/>
    <col min="5107" max="5339" width="9.140625" style="38"/>
    <col min="5340" max="5340" width="4.85546875" style="38" customWidth="1"/>
    <col min="5341" max="5342" width="0" style="38" hidden="1" customWidth="1"/>
    <col min="5343" max="5343" width="48" style="38" customWidth="1"/>
    <col min="5344" max="5344" width="16.28515625" style="38" customWidth="1"/>
    <col min="5345" max="5347" width="15.7109375" style="38" customWidth="1"/>
    <col min="5348" max="5351" width="21.5703125" style="38" customWidth="1"/>
    <col min="5352" max="5352" width="15.5703125" style="38" customWidth="1"/>
    <col min="5353" max="5353" width="18.42578125" style="38" customWidth="1"/>
    <col min="5354" max="5354" width="16" style="38" customWidth="1"/>
    <col min="5355" max="5361" width="9.140625" style="38"/>
    <col min="5362" max="5362" width="17.85546875" style="38" customWidth="1"/>
    <col min="5363" max="5595" width="9.140625" style="38"/>
    <col min="5596" max="5596" width="4.85546875" style="38" customWidth="1"/>
    <col min="5597" max="5598" width="0" style="38" hidden="1" customWidth="1"/>
    <col min="5599" max="5599" width="48" style="38" customWidth="1"/>
    <col min="5600" max="5600" width="16.28515625" style="38" customWidth="1"/>
    <col min="5601" max="5603" width="15.7109375" style="38" customWidth="1"/>
    <col min="5604" max="5607" width="21.5703125" style="38" customWidth="1"/>
    <col min="5608" max="5608" width="15.5703125" style="38" customWidth="1"/>
    <col min="5609" max="5609" width="18.42578125" style="38" customWidth="1"/>
    <col min="5610" max="5610" width="16" style="38" customWidth="1"/>
    <col min="5611" max="5617" width="9.140625" style="38"/>
    <col min="5618" max="5618" width="17.85546875" style="38" customWidth="1"/>
    <col min="5619" max="5851" width="9.140625" style="38"/>
    <col min="5852" max="5852" width="4.85546875" style="38" customWidth="1"/>
    <col min="5853" max="5854" width="0" style="38" hidden="1" customWidth="1"/>
    <col min="5855" max="5855" width="48" style="38" customWidth="1"/>
    <col min="5856" max="5856" width="16.28515625" style="38" customWidth="1"/>
    <col min="5857" max="5859" width="15.7109375" style="38" customWidth="1"/>
    <col min="5860" max="5863" width="21.5703125" style="38" customWidth="1"/>
    <col min="5864" max="5864" width="15.5703125" style="38" customWidth="1"/>
    <col min="5865" max="5865" width="18.42578125" style="38" customWidth="1"/>
    <col min="5866" max="5866" width="16" style="38" customWidth="1"/>
    <col min="5867" max="5873" width="9.140625" style="38"/>
    <col min="5874" max="5874" width="17.85546875" style="38" customWidth="1"/>
    <col min="5875" max="6107" width="9.140625" style="38"/>
    <col min="6108" max="6108" width="4.85546875" style="38" customWidth="1"/>
    <col min="6109" max="6110" width="0" style="38" hidden="1" customWidth="1"/>
    <col min="6111" max="6111" width="48" style="38" customWidth="1"/>
    <col min="6112" max="6112" width="16.28515625" style="38" customWidth="1"/>
    <col min="6113" max="6115" width="15.7109375" style="38" customWidth="1"/>
    <col min="6116" max="6119" width="21.5703125" style="38" customWidth="1"/>
    <col min="6120" max="6120" width="15.5703125" style="38" customWidth="1"/>
    <col min="6121" max="6121" width="18.42578125" style="38" customWidth="1"/>
    <col min="6122" max="6122" width="16" style="38" customWidth="1"/>
    <col min="6123" max="6129" width="9.140625" style="38"/>
    <col min="6130" max="6130" width="17.85546875" style="38" customWidth="1"/>
    <col min="6131" max="6363" width="9.140625" style="38"/>
    <col min="6364" max="6364" width="4.85546875" style="38" customWidth="1"/>
    <col min="6365" max="6366" width="0" style="38" hidden="1" customWidth="1"/>
    <col min="6367" max="6367" width="48" style="38" customWidth="1"/>
    <col min="6368" max="6368" width="16.28515625" style="38" customWidth="1"/>
    <col min="6369" max="6371" width="15.7109375" style="38" customWidth="1"/>
    <col min="6372" max="6375" width="21.5703125" style="38" customWidth="1"/>
    <col min="6376" max="6376" width="15.5703125" style="38" customWidth="1"/>
    <col min="6377" max="6377" width="18.42578125" style="38" customWidth="1"/>
    <col min="6378" max="6378" width="16" style="38" customWidth="1"/>
    <col min="6379" max="6385" width="9.140625" style="38"/>
    <col min="6386" max="6386" width="17.85546875" style="38" customWidth="1"/>
    <col min="6387" max="6619" width="9.140625" style="38"/>
    <col min="6620" max="6620" width="4.85546875" style="38" customWidth="1"/>
    <col min="6621" max="6622" width="0" style="38" hidden="1" customWidth="1"/>
    <col min="6623" max="6623" width="48" style="38" customWidth="1"/>
    <col min="6624" max="6624" width="16.28515625" style="38" customWidth="1"/>
    <col min="6625" max="6627" width="15.7109375" style="38" customWidth="1"/>
    <col min="6628" max="6631" width="21.5703125" style="38" customWidth="1"/>
    <col min="6632" max="6632" width="15.5703125" style="38" customWidth="1"/>
    <col min="6633" max="6633" width="18.42578125" style="38" customWidth="1"/>
    <col min="6634" max="6634" width="16" style="38" customWidth="1"/>
    <col min="6635" max="6641" width="9.140625" style="38"/>
    <col min="6642" max="6642" width="17.85546875" style="38" customWidth="1"/>
    <col min="6643" max="6875" width="9.140625" style="38"/>
    <col min="6876" max="6876" width="4.85546875" style="38" customWidth="1"/>
    <col min="6877" max="6878" width="0" style="38" hidden="1" customWidth="1"/>
    <col min="6879" max="6879" width="48" style="38" customWidth="1"/>
    <col min="6880" max="6880" width="16.28515625" style="38" customWidth="1"/>
    <col min="6881" max="6883" width="15.7109375" style="38" customWidth="1"/>
    <col min="6884" max="6887" width="21.5703125" style="38" customWidth="1"/>
    <col min="6888" max="6888" width="15.5703125" style="38" customWidth="1"/>
    <col min="6889" max="6889" width="18.42578125" style="38" customWidth="1"/>
    <col min="6890" max="6890" width="16" style="38" customWidth="1"/>
    <col min="6891" max="6897" width="9.140625" style="38"/>
    <col min="6898" max="6898" width="17.85546875" style="38" customWidth="1"/>
    <col min="6899" max="7131" width="9.140625" style="38"/>
    <col min="7132" max="7132" width="4.85546875" style="38" customWidth="1"/>
    <col min="7133" max="7134" width="0" style="38" hidden="1" customWidth="1"/>
    <col min="7135" max="7135" width="48" style="38" customWidth="1"/>
    <col min="7136" max="7136" width="16.28515625" style="38" customWidth="1"/>
    <col min="7137" max="7139" width="15.7109375" style="38" customWidth="1"/>
    <col min="7140" max="7143" width="21.5703125" style="38" customWidth="1"/>
    <col min="7144" max="7144" width="15.5703125" style="38" customWidth="1"/>
    <col min="7145" max="7145" width="18.42578125" style="38" customWidth="1"/>
    <col min="7146" max="7146" width="16" style="38" customWidth="1"/>
    <col min="7147" max="7153" width="9.140625" style="38"/>
    <col min="7154" max="7154" width="17.85546875" style="38" customWidth="1"/>
    <col min="7155" max="7387" width="9.140625" style="38"/>
    <col min="7388" max="7388" width="4.85546875" style="38" customWidth="1"/>
    <col min="7389" max="7390" width="0" style="38" hidden="1" customWidth="1"/>
    <col min="7391" max="7391" width="48" style="38" customWidth="1"/>
    <col min="7392" max="7392" width="16.28515625" style="38" customWidth="1"/>
    <col min="7393" max="7395" width="15.7109375" style="38" customWidth="1"/>
    <col min="7396" max="7399" width="21.5703125" style="38" customWidth="1"/>
    <col min="7400" max="7400" width="15.5703125" style="38" customWidth="1"/>
    <col min="7401" max="7401" width="18.42578125" style="38" customWidth="1"/>
    <col min="7402" max="7402" width="16" style="38" customWidth="1"/>
    <col min="7403" max="7409" width="9.140625" style="38"/>
    <col min="7410" max="7410" width="17.85546875" style="38" customWidth="1"/>
    <col min="7411" max="7643" width="9.140625" style="38"/>
    <col min="7644" max="7644" width="4.85546875" style="38" customWidth="1"/>
    <col min="7645" max="7646" width="0" style="38" hidden="1" customWidth="1"/>
    <col min="7647" max="7647" width="48" style="38" customWidth="1"/>
    <col min="7648" max="7648" width="16.28515625" style="38" customWidth="1"/>
    <col min="7649" max="7651" width="15.7109375" style="38" customWidth="1"/>
    <col min="7652" max="7655" width="21.5703125" style="38" customWidth="1"/>
    <col min="7656" max="7656" width="15.5703125" style="38" customWidth="1"/>
    <col min="7657" max="7657" width="18.42578125" style="38" customWidth="1"/>
    <col min="7658" max="7658" width="16" style="38" customWidth="1"/>
    <col min="7659" max="7665" width="9.140625" style="38"/>
    <col min="7666" max="7666" width="17.85546875" style="38" customWidth="1"/>
    <col min="7667" max="7899" width="9.140625" style="38"/>
    <col min="7900" max="7900" width="4.85546875" style="38" customWidth="1"/>
    <col min="7901" max="7902" width="0" style="38" hidden="1" customWidth="1"/>
    <col min="7903" max="7903" width="48" style="38" customWidth="1"/>
    <col min="7904" max="7904" width="16.28515625" style="38" customWidth="1"/>
    <col min="7905" max="7907" width="15.7109375" style="38" customWidth="1"/>
    <col min="7908" max="7911" width="21.5703125" style="38" customWidth="1"/>
    <col min="7912" max="7912" width="15.5703125" style="38" customWidth="1"/>
    <col min="7913" max="7913" width="18.42578125" style="38" customWidth="1"/>
    <col min="7914" max="7914" width="16" style="38" customWidth="1"/>
    <col min="7915" max="7921" width="9.140625" style="38"/>
    <col min="7922" max="7922" width="17.85546875" style="38" customWidth="1"/>
    <col min="7923" max="8155" width="9.140625" style="38"/>
    <col min="8156" max="8156" width="4.85546875" style="38" customWidth="1"/>
    <col min="8157" max="8158" width="0" style="38" hidden="1" customWidth="1"/>
    <col min="8159" max="8159" width="48" style="38" customWidth="1"/>
    <col min="8160" max="8160" width="16.28515625" style="38" customWidth="1"/>
    <col min="8161" max="8163" width="15.7109375" style="38" customWidth="1"/>
    <col min="8164" max="8167" width="21.5703125" style="38" customWidth="1"/>
    <col min="8168" max="8168" width="15.5703125" style="38" customWidth="1"/>
    <col min="8169" max="8169" width="18.42578125" style="38" customWidth="1"/>
    <col min="8170" max="8170" width="16" style="38" customWidth="1"/>
    <col min="8171" max="8177" width="9.140625" style="38"/>
    <col min="8178" max="8178" width="17.85546875" style="38" customWidth="1"/>
    <col min="8179" max="8411" width="9.140625" style="38"/>
    <col min="8412" max="8412" width="4.85546875" style="38" customWidth="1"/>
    <col min="8413" max="8414" width="0" style="38" hidden="1" customWidth="1"/>
    <col min="8415" max="8415" width="48" style="38" customWidth="1"/>
    <col min="8416" max="8416" width="16.28515625" style="38" customWidth="1"/>
    <col min="8417" max="8419" width="15.7109375" style="38" customWidth="1"/>
    <col min="8420" max="8423" width="21.5703125" style="38" customWidth="1"/>
    <col min="8424" max="8424" width="15.5703125" style="38" customWidth="1"/>
    <col min="8425" max="8425" width="18.42578125" style="38" customWidth="1"/>
    <col min="8426" max="8426" width="16" style="38" customWidth="1"/>
    <col min="8427" max="8433" width="9.140625" style="38"/>
    <col min="8434" max="8434" width="17.85546875" style="38" customWidth="1"/>
    <col min="8435" max="8667" width="9.140625" style="38"/>
    <col min="8668" max="8668" width="4.85546875" style="38" customWidth="1"/>
    <col min="8669" max="8670" width="0" style="38" hidden="1" customWidth="1"/>
    <col min="8671" max="8671" width="48" style="38" customWidth="1"/>
    <col min="8672" max="8672" width="16.28515625" style="38" customWidth="1"/>
    <col min="8673" max="8675" width="15.7109375" style="38" customWidth="1"/>
    <col min="8676" max="8679" width="21.5703125" style="38" customWidth="1"/>
    <col min="8680" max="8680" width="15.5703125" style="38" customWidth="1"/>
    <col min="8681" max="8681" width="18.42578125" style="38" customWidth="1"/>
    <col min="8682" max="8682" width="16" style="38" customWidth="1"/>
    <col min="8683" max="8689" width="9.140625" style="38"/>
    <col min="8690" max="8690" width="17.85546875" style="38" customWidth="1"/>
    <col min="8691" max="8923" width="9.140625" style="38"/>
    <col min="8924" max="8924" width="4.85546875" style="38" customWidth="1"/>
    <col min="8925" max="8926" width="0" style="38" hidden="1" customWidth="1"/>
    <col min="8927" max="8927" width="48" style="38" customWidth="1"/>
    <col min="8928" max="8928" width="16.28515625" style="38" customWidth="1"/>
    <col min="8929" max="8931" width="15.7109375" style="38" customWidth="1"/>
    <col min="8932" max="8935" width="21.5703125" style="38" customWidth="1"/>
    <col min="8936" max="8936" width="15.5703125" style="38" customWidth="1"/>
    <col min="8937" max="8937" width="18.42578125" style="38" customWidth="1"/>
    <col min="8938" max="8938" width="16" style="38" customWidth="1"/>
    <col min="8939" max="8945" width="9.140625" style="38"/>
    <col min="8946" max="8946" width="17.85546875" style="38" customWidth="1"/>
    <col min="8947" max="9179" width="9.140625" style="38"/>
    <col min="9180" max="9180" width="4.85546875" style="38" customWidth="1"/>
    <col min="9181" max="9182" width="0" style="38" hidden="1" customWidth="1"/>
    <col min="9183" max="9183" width="48" style="38" customWidth="1"/>
    <col min="9184" max="9184" width="16.28515625" style="38" customWidth="1"/>
    <col min="9185" max="9187" width="15.7109375" style="38" customWidth="1"/>
    <col min="9188" max="9191" width="21.5703125" style="38" customWidth="1"/>
    <col min="9192" max="9192" width="15.5703125" style="38" customWidth="1"/>
    <col min="9193" max="9193" width="18.42578125" style="38" customWidth="1"/>
    <col min="9194" max="9194" width="16" style="38" customWidth="1"/>
    <col min="9195" max="9201" width="9.140625" style="38"/>
    <col min="9202" max="9202" width="17.85546875" style="38" customWidth="1"/>
    <col min="9203" max="9435" width="9.140625" style="38"/>
    <col min="9436" max="9436" width="4.85546875" style="38" customWidth="1"/>
    <col min="9437" max="9438" width="0" style="38" hidden="1" customWidth="1"/>
    <col min="9439" max="9439" width="48" style="38" customWidth="1"/>
    <col min="9440" max="9440" width="16.28515625" style="38" customWidth="1"/>
    <col min="9441" max="9443" width="15.7109375" style="38" customWidth="1"/>
    <col min="9444" max="9447" width="21.5703125" style="38" customWidth="1"/>
    <col min="9448" max="9448" width="15.5703125" style="38" customWidth="1"/>
    <col min="9449" max="9449" width="18.42578125" style="38" customWidth="1"/>
    <col min="9450" max="9450" width="16" style="38" customWidth="1"/>
    <col min="9451" max="9457" width="9.140625" style="38"/>
    <col min="9458" max="9458" width="17.85546875" style="38" customWidth="1"/>
    <col min="9459" max="9691" width="9.140625" style="38"/>
    <col min="9692" max="9692" width="4.85546875" style="38" customWidth="1"/>
    <col min="9693" max="9694" width="0" style="38" hidden="1" customWidth="1"/>
    <col min="9695" max="9695" width="48" style="38" customWidth="1"/>
    <col min="9696" max="9696" width="16.28515625" style="38" customWidth="1"/>
    <col min="9697" max="9699" width="15.7109375" style="38" customWidth="1"/>
    <col min="9700" max="9703" width="21.5703125" style="38" customWidth="1"/>
    <col min="9704" max="9704" width="15.5703125" style="38" customWidth="1"/>
    <col min="9705" max="9705" width="18.42578125" style="38" customWidth="1"/>
    <col min="9706" max="9706" width="16" style="38" customWidth="1"/>
    <col min="9707" max="9713" width="9.140625" style="38"/>
    <col min="9714" max="9714" width="17.85546875" style="38" customWidth="1"/>
    <col min="9715" max="9947" width="9.140625" style="38"/>
    <col min="9948" max="9948" width="4.85546875" style="38" customWidth="1"/>
    <col min="9949" max="9950" width="0" style="38" hidden="1" customWidth="1"/>
    <col min="9951" max="9951" width="48" style="38" customWidth="1"/>
    <col min="9952" max="9952" width="16.28515625" style="38" customWidth="1"/>
    <col min="9953" max="9955" width="15.7109375" style="38" customWidth="1"/>
    <col min="9956" max="9959" width="21.5703125" style="38" customWidth="1"/>
    <col min="9960" max="9960" width="15.5703125" style="38" customWidth="1"/>
    <col min="9961" max="9961" width="18.42578125" style="38" customWidth="1"/>
    <col min="9962" max="9962" width="16" style="38" customWidth="1"/>
    <col min="9963" max="9969" width="9.140625" style="38"/>
    <col min="9970" max="9970" width="17.85546875" style="38" customWidth="1"/>
    <col min="9971" max="10203" width="9.140625" style="38"/>
    <col min="10204" max="10204" width="4.85546875" style="38" customWidth="1"/>
    <col min="10205" max="10206" width="0" style="38" hidden="1" customWidth="1"/>
    <col min="10207" max="10207" width="48" style="38" customWidth="1"/>
    <col min="10208" max="10208" width="16.28515625" style="38" customWidth="1"/>
    <col min="10209" max="10211" width="15.7109375" style="38" customWidth="1"/>
    <col min="10212" max="10215" width="21.5703125" style="38" customWidth="1"/>
    <col min="10216" max="10216" width="15.5703125" style="38" customWidth="1"/>
    <col min="10217" max="10217" width="18.42578125" style="38" customWidth="1"/>
    <col min="10218" max="10218" width="16" style="38" customWidth="1"/>
    <col min="10219" max="10225" width="9.140625" style="38"/>
    <col min="10226" max="10226" width="17.85546875" style="38" customWidth="1"/>
    <col min="10227" max="10459" width="9.140625" style="38"/>
    <col min="10460" max="10460" width="4.85546875" style="38" customWidth="1"/>
    <col min="10461" max="10462" width="0" style="38" hidden="1" customWidth="1"/>
    <col min="10463" max="10463" width="48" style="38" customWidth="1"/>
    <col min="10464" max="10464" width="16.28515625" style="38" customWidth="1"/>
    <col min="10465" max="10467" width="15.7109375" style="38" customWidth="1"/>
    <col min="10468" max="10471" width="21.5703125" style="38" customWidth="1"/>
    <col min="10472" max="10472" width="15.5703125" style="38" customWidth="1"/>
    <col min="10473" max="10473" width="18.42578125" style="38" customWidth="1"/>
    <col min="10474" max="10474" width="16" style="38" customWidth="1"/>
    <col min="10475" max="10481" width="9.140625" style="38"/>
    <col min="10482" max="10482" width="17.85546875" style="38" customWidth="1"/>
    <col min="10483" max="10715" width="9.140625" style="38"/>
    <col min="10716" max="10716" width="4.85546875" style="38" customWidth="1"/>
    <col min="10717" max="10718" width="0" style="38" hidden="1" customWidth="1"/>
    <col min="10719" max="10719" width="48" style="38" customWidth="1"/>
    <col min="10720" max="10720" width="16.28515625" style="38" customWidth="1"/>
    <col min="10721" max="10723" width="15.7109375" style="38" customWidth="1"/>
    <col min="10724" max="10727" width="21.5703125" style="38" customWidth="1"/>
    <col min="10728" max="10728" width="15.5703125" style="38" customWidth="1"/>
    <col min="10729" max="10729" width="18.42578125" style="38" customWidth="1"/>
    <col min="10730" max="10730" width="16" style="38" customWidth="1"/>
    <col min="10731" max="10737" width="9.140625" style="38"/>
    <col min="10738" max="10738" width="17.85546875" style="38" customWidth="1"/>
    <col min="10739" max="10971" width="9.140625" style="38"/>
    <col min="10972" max="10972" width="4.85546875" style="38" customWidth="1"/>
    <col min="10973" max="10974" width="0" style="38" hidden="1" customWidth="1"/>
    <col min="10975" max="10975" width="48" style="38" customWidth="1"/>
    <col min="10976" max="10976" width="16.28515625" style="38" customWidth="1"/>
    <col min="10977" max="10979" width="15.7109375" style="38" customWidth="1"/>
    <col min="10980" max="10983" width="21.5703125" style="38" customWidth="1"/>
    <col min="10984" max="10984" width="15.5703125" style="38" customWidth="1"/>
    <col min="10985" max="10985" width="18.42578125" style="38" customWidth="1"/>
    <col min="10986" max="10986" width="16" style="38" customWidth="1"/>
    <col min="10987" max="10993" width="9.140625" style="38"/>
    <col min="10994" max="10994" width="17.85546875" style="38" customWidth="1"/>
    <col min="10995" max="11227" width="9.140625" style="38"/>
    <col min="11228" max="11228" width="4.85546875" style="38" customWidth="1"/>
    <col min="11229" max="11230" width="0" style="38" hidden="1" customWidth="1"/>
    <col min="11231" max="11231" width="48" style="38" customWidth="1"/>
    <col min="11232" max="11232" width="16.28515625" style="38" customWidth="1"/>
    <col min="11233" max="11235" width="15.7109375" style="38" customWidth="1"/>
    <col min="11236" max="11239" width="21.5703125" style="38" customWidth="1"/>
    <col min="11240" max="11240" width="15.5703125" style="38" customWidth="1"/>
    <col min="11241" max="11241" width="18.42578125" style="38" customWidth="1"/>
    <col min="11242" max="11242" width="16" style="38" customWidth="1"/>
    <col min="11243" max="11249" width="9.140625" style="38"/>
    <col min="11250" max="11250" width="17.85546875" style="38" customWidth="1"/>
    <col min="11251" max="11483" width="9.140625" style="38"/>
    <col min="11484" max="11484" width="4.85546875" style="38" customWidth="1"/>
    <col min="11485" max="11486" width="0" style="38" hidden="1" customWidth="1"/>
    <col min="11487" max="11487" width="48" style="38" customWidth="1"/>
    <col min="11488" max="11488" width="16.28515625" style="38" customWidth="1"/>
    <col min="11489" max="11491" width="15.7109375" style="38" customWidth="1"/>
    <col min="11492" max="11495" width="21.5703125" style="38" customWidth="1"/>
    <col min="11496" max="11496" width="15.5703125" style="38" customWidth="1"/>
    <col min="11497" max="11497" width="18.42578125" style="38" customWidth="1"/>
    <col min="11498" max="11498" width="16" style="38" customWidth="1"/>
    <col min="11499" max="11505" width="9.140625" style="38"/>
    <col min="11506" max="11506" width="17.85546875" style="38" customWidth="1"/>
    <col min="11507" max="11739" width="9.140625" style="38"/>
    <col min="11740" max="11740" width="4.85546875" style="38" customWidth="1"/>
    <col min="11741" max="11742" width="0" style="38" hidden="1" customWidth="1"/>
    <col min="11743" max="11743" width="48" style="38" customWidth="1"/>
    <col min="11744" max="11744" width="16.28515625" style="38" customWidth="1"/>
    <col min="11745" max="11747" width="15.7109375" style="38" customWidth="1"/>
    <col min="11748" max="11751" width="21.5703125" style="38" customWidth="1"/>
    <col min="11752" max="11752" width="15.5703125" style="38" customWidth="1"/>
    <col min="11753" max="11753" width="18.42578125" style="38" customWidth="1"/>
    <col min="11754" max="11754" width="16" style="38" customWidth="1"/>
    <col min="11755" max="11761" width="9.140625" style="38"/>
    <col min="11762" max="11762" width="17.85546875" style="38" customWidth="1"/>
    <col min="11763" max="11995" width="9.140625" style="38"/>
    <col min="11996" max="11996" width="4.85546875" style="38" customWidth="1"/>
    <col min="11997" max="11998" width="0" style="38" hidden="1" customWidth="1"/>
    <col min="11999" max="11999" width="48" style="38" customWidth="1"/>
    <col min="12000" max="12000" width="16.28515625" style="38" customWidth="1"/>
    <col min="12001" max="12003" width="15.7109375" style="38" customWidth="1"/>
    <col min="12004" max="12007" width="21.5703125" style="38" customWidth="1"/>
    <col min="12008" max="12008" width="15.5703125" style="38" customWidth="1"/>
    <col min="12009" max="12009" width="18.42578125" style="38" customWidth="1"/>
    <col min="12010" max="12010" width="16" style="38" customWidth="1"/>
    <col min="12011" max="12017" width="9.140625" style="38"/>
    <col min="12018" max="12018" width="17.85546875" style="38" customWidth="1"/>
    <col min="12019" max="12251" width="9.140625" style="38"/>
    <col min="12252" max="12252" width="4.85546875" style="38" customWidth="1"/>
    <col min="12253" max="12254" width="0" style="38" hidden="1" customWidth="1"/>
    <col min="12255" max="12255" width="48" style="38" customWidth="1"/>
    <col min="12256" max="12256" width="16.28515625" style="38" customWidth="1"/>
    <col min="12257" max="12259" width="15.7109375" style="38" customWidth="1"/>
    <col min="12260" max="12263" width="21.5703125" style="38" customWidth="1"/>
    <col min="12264" max="12264" width="15.5703125" style="38" customWidth="1"/>
    <col min="12265" max="12265" width="18.42578125" style="38" customWidth="1"/>
    <col min="12266" max="12266" width="16" style="38" customWidth="1"/>
    <col min="12267" max="12273" width="9.140625" style="38"/>
    <col min="12274" max="12274" width="17.85546875" style="38" customWidth="1"/>
    <col min="12275" max="12507" width="9.140625" style="38"/>
    <col min="12508" max="12508" width="4.85546875" style="38" customWidth="1"/>
    <col min="12509" max="12510" width="0" style="38" hidden="1" customWidth="1"/>
    <col min="12511" max="12511" width="48" style="38" customWidth="1"/>
    <col min="12512" max="12512" width="16.28515625" style="38" customWidth="1"/>
    <col min="12513" max="12515" width="15.7109375" style="38" customWidth="1"/>
    <col min="12516" max="12519" width="21.5703125" style="38" customWidth="1"/>
    <col min="12520" max="12520" width="15.5703125" style="38" customWidth="1"/>
    <col min="12521" max="12521" width="18.42578125" style="38" customWidth="1"/>
    <col min="12522" max="12522" width="16" style="38" customWidth="1"/>
    <col min="12523" max="12529" width="9.140625" style="38"/>
    <col min="12530" max="12530" width="17.85546875" style="38" customWidth="1"/>
    <col min="12531" max="12763" width="9.140625" style="38"/>
    <col min="12764" max="12764" width="4.85546875" style="38" customWidth="1"/>
    <col min="12765" max="12766" width="0" style="38" hidden="1" customWidth="1"/>
    <col min="12767" max="12767" width="48" style="38" customWidth="1"/>
    <col min="12768" max="12768" width="16.28515625" style="38" customWidth="1"/>
    <col min="12769" max="12771" width="15.7109375" style="38" customWidth="1"/>
    <col min="12772" max="12775" width="21.5703125" style="38" customWidth="1"/>
    <col min="12776" max="12776" width="15.5703125" style="38" customWidth="1"/>
    <col min="12777" max="12777" width="18.42578125" style="38" customWidth="1"/>
    <col min="12778" max="12778" width="16" style="38" customWidth="1"/>
    <col min="12779" max="12785" width="9.140625" style="38"/>
    <col min="12786" max="12786" width="17.85546875" style="38" customWidth="1"/>
    <col min="12787" max="13019" width="9.140625" style="38"/>
    <col min="13020" max="13020" width="4.85546875" style="38" customWidth="1"/>
    <col min="13021" max="13022" width="0" style="38" hidden="1" customWidth="1"/>
    <col min="13023" max="13023" width="48" style="38" customWidth="1"/>
    <col min="13024" max="13024" width="16.28515625" style="38" customWidth="1"/>
    <col min="13025" max="13027" width="15.7109375" style="38" customWidth="1"/>
    <col min="13028" max="13031" width="21.5703125" style="38" customWidth="1"/>
    <col min="13032" max="13032" width="15.5703125" style="38" customWidth="1"/>
    <col min="13033" max="13033" width="18.42578125" style="38" customWidth="1"/>
    <col min="13034" max="13034" width="16" style="38" customWidth="1"/>
    <col min="13035" max="13041" width="9.140625" style="38"/>
    <col min="13042" max="13042" width="17.85546875" style="38" customWidth="1"/>
    <col min="13043" max="13275" width="9.140625" style="38"/>
    <col min="13276" max="13276" width="4.85546875" style="38" customWidth="1"/>
    <col min="13277" max="13278" width="0" style="38" hidden="1" customWidth="1"/>
    <col min="13279" max="13279" width="48" style="38" customWidth="1"/>
    <col min="13280" max="13280" width="16.28515625" style="38" customWidth="1"/>
    <col min="13281" max="13283" width="15.7109375" style="38" customWidth="1"/>
    <col min="13284" max="13287" width="21.5703125" style="38" customWidth="1"/>
    <col min="13288" max="13288" width="15.5703125" style="38" customWidth="1"/>
    <col min="13289" max="13289" width="18.42578125" style="38" customWidth="1"/>
    <col min="13290" max="13290" width="16" style="38" customWidth="1"/>
    <col min="13291" max="13297" width="9.140625" style="38"/>
    <col min="13298" max="13298" width="17.85546875" style="38" customWidth="1"/>
    <col min="13299" max="13531" width="9.140625" style="38"/>
    <col min="13532" max="13532" width="4.85546875" style="38" customWidth="1"/>
    <col min="13533" max="13534" width="0" style="38" hidden="1" customWidth="1"/>
    <col min="13535" max="13535" width="48" style="38" customWidth="1"/>
    <col min="13536" max="13536" width="16.28515625" style="38" customWidth="1"/>
    <col min="13537" max="13539" width="15.7109375" style="38" customWidth="1"/>
    <col min="13540" max="13543" width="21.5703125" style="38" customWidth="1"/>
    <col min="13544" max="13544" width="15.5703125" style="38" customWidth="1"/>
    <col min="13545" max="13545" width="18.42578125" style="38" customWidth="1"/>
    <col min="13546" max="13546" width="16" style="38" customWidth="1"/>
    <col min="13547" max="13553" width="9.140625" style="38"/>
    <col min="13554" max="13554" width="17.85546875" style="38" customWidth="1"/>
    <col min="13555" max="13787" width="9.140625" style="38"/>
    <col min="13788" max="13788" width="4.85546875" style="38" customWidth="1"/>
    <col min="13789" max="13790" width="0" style="38" hidden="1" customWidth="1"/>
    <col min="13791" max="13791" width="48" style="38" customWidth="1"/>
    <col min="13792" max="13792" width="16.28515625" style="38" customWidth="1"/>
    <col min="13793" max="13795" width="15.7109375" style="38" customWidth="1"/>
    <col min="13796" max="13799" width="21.5703125" style="38" customWidth="1"/>
    <col min="13800" max="13800" width="15.5703125" style="38" customWidth="1"/>
    <col min="13801" max="13801" width="18.42578125" style="38" customWidth="1"/>
    <col min="13802" max="13802" width="16" style="38" customWidth="1"/>
    <col min="13803" max="13809" width="9.140625" style="38"/>
    <col min="13810" max="13810" width="17.85546875" style="38" customWidth="1"/>
    <col min="13811" max="14043" width="9.140625" style="38"/>
    <col min="14044" max="14044" width="4.85546875" style="38" customWidth="1"/>
    <col min="14045" max="14046" width="0" style="38" hidden="1" customWidth="1"/>
    <col min="14047" max="14047" width="48" style="38" customWidth="1"/>
    <col min="14048" max="14048" width="16.28515625" style="38" customWidth="1"/>
    <col min="14049" max="14051" width="15.7109375" style="38" customWidth="1"/>
    <col min="14052" max="14055" width="21.5703125" style="38" customWidth="1"/>
    <col min="14056" max="14056" width="15.5703125" style="38" customWidth="1"/>
    <col min="14057" max="14057" width="18.42578125" style="38" customWidth="1"/>
    <col min="14058" max="14058" width="16" style="38" customWidth="1"/>
    <col min="14059" max="14065" width="9.140625" style="38"/>
    <col min="14066" max="14066" width="17.85546875" style="38" customWidth="1"/>
    <col min="14067" max="14299" width="9.140625" style="38"/>
    <col min="14300" max="14300" width="4.85546875" style="38" customWidth="1"/>
    <col min="14301" max="14302" width="0" style="38" hidden="1" customWidth="1"/>
    <col min="14303" max="14303" width="48" style="38" customWidth="1"/>
    <col min="14304" max="14304" width="16.28515625" style="38" customWidth="1"/>
    <col min="14305" max="14307" width="15.7109375" style="38" customWidth="1"/>
    <col min="14308" max="14311" width="21.5703125" style="38" customWidth="1"/>
    <col min="14312" max="14312" width="15.5703125" style="38" customWidth="1"/>
    <col min="14313" max="14313" width="18.42578125" style="38" customWidth="1"/>
    <col min="14314" max="14314" width="16" style="38" customWidth="1"/>
    <col min="14315" max="14321" width="9.140625" style="38"/>
    <col min="14322" max="14322" width="17.85546875" style="38" customWidth="1"/>
    <col min="14323" max="14555" width="9.140625" style="38"/>
    <col min="14556" max="14556" width="4.85546875" style="38" customWidth="1"/>
    <col min="14557" max="14558" width="0" style="38" hidden="1" customWidth="1"/>
    <col min="14559" max="14559" width="48" style="38" customWidth="1"/>
    <col min="14560" max="14560" width="16.28515625" style="38" customWidth="1"/>
    <col min="14561" max="14563" width="15.7109375" style="38" customWidth="1"/>
    <col min="14564" max="14567" width="21.5703125" style="38" customWidth="1"/>
    <col min="14568" max="14568" width="15.5703125" style="38" customWidth="1"/>
    <col min="14569" max="14569" width="18.42578125" style="38" customWidth="1"/>
    <col min="14570" max="14570" width="16" style="38" customWidth="1"/>
    <col min="14571" max="14577" width="9.140625" style="38"/>
    <col min="14578" max="14578" width="17.85546875" style="38" customWidth="1"/>
    <col min="14579" max="14811" width="9.140625" style="38"/>
    <col min="14812" max="14812" width="4.85546875" style="38" customWidth="1"/>
    <col min="14813" max="14814" width="0" style="38" hidden="1" customWidth="1"/>
    <col min="14815" max="14815" width="48" style="38" customWidth="1"/>
    <col min="14816" max="14816" width="16.28515625" style="38" customWidth="1"/>
    <col min="14817" max="14819" width="15.7109375" style="38" customWidth="1"/>
    <col min="14820" max="14823" width="21.5703125" style="38" customWidth="1"/>
    <col min="14824" max="14824" width="15.5703125" style="38" customWidth="1"/>
    <col min="14825" max="14825" width="18.42578125" style="38" customWidth="1"/>
    <col min="14826" max="14826" width="16" style="38" customWidth="1"/>
    <col min="14827" max="14833" width="9.140625" style="38"/>
    <col min="14834" max="14834" width="17.85546875" style="38" customWidth="1"/>
    <col min="14835" max="15067" width="9.140625" style="38"/>
    <col min="15068" max="15068" width="4.85546875" style="38" customWidth="1"/>
    <col min="15069" max="15070" width="0" style="38" hidden="1" customWidth="1"/>
    <col min="15071" max="15071" width="48" style="38" customWidth="1"/>
    <col min="15072" max="15072" width="16.28515625" style="38" customWidth="1"/>
    <col min="15073" max="15075" width="15.7109375" style="38" customWidth="1"/>
    <col min="15076" max="15079" width="21.5703125" style="38" customWidth="1"/>
    <col min="15080" max="15080" width="15.5703125" style="38" customWidth="1"/>
    <col min="15081" max="15081" width="18.42578125" style="38" customWidth="1"/>
    <col min="15082" max="15082" width="16" style="38" customWidth="1"/>
    <col min="15083" max="15089" width="9.140625" style="38"/>
    <col min="15090" max="15090" width="17.85546875" style="38" customWidth="1"/>
    <col min="15091" max="15323" width="9.140625" style="38"/>
    <col min="15324" max="15324" width="4.85546875" style="38" customWidth="1"/>
    <col min="15325" max="15326" width="0" style="38" hidden="1" customWidth="1"/>
    <col min="15327" max="15327" width="48" style="38" customWidth="1"/>
    <col min="15328" max="15328" width="16.28515625" style="38" customWidth="1"/>
    <col min="15329" max="15331" width="15.7109375" style="38" customWidth="1"/>
    <col min="15332" max="15335" width="21.5703125" style="38" customWidth="1"/>
    <col min="15336" max="15336" width="15.5703125" style="38" customWidth="1"/>
    <col min="15337" max="15337" width="18.42578125" style="38" customWidth="1"/>
    <col min="15338" max="15338" width="16" style="38" customWidth="1"/>
    <col min="15339" max="15345" width="9.140625" style="38"/>
    <col min="15346" max="15346" width="17.85546875" style="38" customWidth="1"/>
    <col min="15347" max="15579" width="9.140625" style="38"/>
    <col min="15580" max="15580" width="4.85546875" style="38" customWidth="1"/>
    <col min="15581" max="15582" width="0" style="38" hidden="1" customWidth="1"/>
    <col min="15583" max="15583" width="48" style="38" customWidth="1"/>
    <col min="15584" max="15584" width="16.28515625" style="38" customWidth="1"/>
    <col min="15585" max="15587" width="15.7109375" style="38" customWidth="1"/>
    <col min="15588" max="15591" width="21.5703125" style="38" customWidth="1"/>
    <col min="15592" max="15592" width="15.5703125" style="38" customWidth="1"/>
    <col min="15593" max="15593" width="18.42578125" style="38" customWidth="1"/>
    <col min="15594" max="15594" width="16" style="38" customWidth="1"/>
    <col min="15595" max="15601" width="9.140625" style="38"/>
    <col min="15602" max="15602" width="17.85546875" style="38" customWidth="1"/>
    <col min="15603" max="15835" width="9.140625" style="38"/>
    <col min="15836" max="15836" width="4.85546875" style="38" customWidth="1"/>
    <col min="15837" max="15838" width="0" style="38" hidden="1" customWidth="1"/>
    <col min="15839" max="15839" width="48" style="38" customWidth="1"/>
    <col min="15840" max="15840" width="16.28515625" style="38" customWidth="1"/>
    <col min="15841" max="15843" width="15.7109375" style="38" customWidth="1"/>
    <col min="15844" max="15847" width="21.5703125" style="38" customWidth="1"/>
    <col min="15848" max="15848" width="15.5703125" style="38" customWidth="1"/>
    <col min="15849" max="15849" width="18.42578125" style="38" customWidth="1"/>
    <col min="15850" max="15850" width="16" style="38" customWidth="1"/>
    <col min="15851" max="15857" width="9.140625" style="38"/>
    <col min="15858" max="15858" width="17.85546875" style="38" customWidth="1"/>
    <col min="15859" max="16091" width="9.140625" style="38"/>
    <col min="16092" max="16092" width="4.85546875" style="38" customWidth="1"/>
    <col min="16093" max="16094" width="0" style="38" hidden="1" customWidth="1"/>
    <col min="16095" max="16095" width="48" style="38" customWidth="1"/>
    <col min="16096" max="16096" width="16.28515625" style="38" customWidth="1"/>
    <col min="16097" max="16099" width="15.7109375" style="38" customWidth="1"/>
    <col min="16100" max="16103" width="21.5703125" style="38" customWidth="1"/>
    <col min="16104" max="16104" width="15.5703125" style="38" customWidth="1"/>
    <col min="16105" max="16105" width="18.42578125" style="38" customWidth="1"/>
    <col min="16106" max="16106" width="16" style="38" customWidth="1"/>
    <col min="16107" max="16113" width="9.140625" style="38"/>
    <col min="16114" max="16114" width="17.85546875" style="38" customWidth="1"/>
    <col min="16115" max="16384" width="9.140625" style="38"/>
  </cols>
  <sheetData>
    <row r="1" spans="1:5" ht="15.75" x14ac:dyDescent="0.25">
      <c r="A1" s="1585" t="s">
        <v>804</v>
      </c>
      <c r="B1" s="1585"/>
      <c r="C1" s="1585"/>
      <c r="D1" s="1585"/>
      <c r="E1" s="1585"/>
    </row>
    <row r="2" spans="1:5" ht="15.75" x14ac:dyDescent="0.25">
      <c r="A2" s="1586" t="s">
        <v>854</v>
      </c>
      <c r="B2" s="1587"/>
      <c r="C2" s="1587"/>
      <c r="D2" s="1587"/>
      <c r="E2" s="1588"/>
    </row>
    <row r="3" spans="1:5" ht="21" customHeight="1" x14ac:dyDescent="0.25">
      <c r="A3" s="1669" t="s">
        <v>855</v>
      </c>
      <c r="B3" s="1670"/>
      <c r="C3" s="1670"/>
      <c r="D3" s="1670"/>
      <c r="E3" s="1671"/>
    </row>
    <row r="4" spans="1:5" ht="21" customHeight="1" thickBot="1" x14ac:dyDescent="0.25"/>
    <row r="5" spans="1:5" ht="21" customHeight="1" thickBot="1" x14ac:dyDescent="0.25">
      <c r="A5" s="150" t="s">
        <v>18</v>
      </c>
      <c r="B5" s="1672" t="s">
        <v>589</v>
      </c>
      <c r="C5" s="1672"/>
      <c r="D5" s="1672"/>
      <c r="E5" s="1672"/>
    </row>
    <row r="6" spans="1:5" ht="21" customHeight="1" thickBot="1" x14ac:dyDescent="0.25">
      <c r="A6" s="150" t="s">
        <v>4</v>
      </c>
      <c r="B6" s="1673" t="s">
        <v>590</v>
      </c>
      <c r="C6" s="1674"/>
      <c r="D6" s="1674"/>
      <c r="E6" s="1675"/>
    </row>
    <row r="7" spans="1:5" ht="21" customHeight="1" thickBot="1" x14ac:dyDescent="0.25">
      <c r="A7" s="150" t="s">
        <v>23</v>
      </c>
      <c r="B7" s="1633" t="s">
        <v>541</v>
      </c>
      <c r="C7" s="1634"/>
      <c r="D7" s="1634"/>
      <c r="E7" s="1635"/>
    </row>
    <row r="8" spans="1:5" ht="21" customHeight="1" thickBot="1" x14ac:dyDescent="0.3">
      <c r="A8" s="1676" t="s">
        <v>7</v>
      </c>
      <c r="B8" s="1677"/>
      <c r="C8" s="1677"/>
      <c r="D8" s="1677"/>
      <c r="E8" s="1678"/>
    </row>
    <row r="9" spans="1:5" ht="21" customHeight="1" thickBot="1" x14ac:dyDescent="0.25">
      <c r="A9" s="1633" t="s">
        <v>38</v>
      </c>
      <c r="B9" s="1634"/>
      <c r="C9" s="1634"/>
      <c r="D9" s="1634"/>
      <c r="E9" s="1635"/>
    </row>
    <row r="10" spans="1:5" ht="21" customHeight="1" thickBot="1" x14ac:dyDescent="0.25">
      <c r="A10" s="1633"/>
      <c r="B10" s="1634"/>
      <c r="C10" s="1634"/>
      <c r="D10" s="1634"/>
      <c r="E10" s="1635"/>
    </row>
    <row r="11" spans="1:5" ht="21" customHeight="1" thickBot="1" x14ac:dyDescent="0.25">
      <c r="A11" s="1633"/>
      <c r="B11" s="1634"/>
      <c r="C11" s="1634"/>
      <c r="D11" s="1634"/>
      <c r="E11" s="1635"/>
    </row>
    <row r="12" spans="1:5" ht="34.5" customHeight="1" thickBot="1" x14ac:dyDescent="0.25">
      <c r="A12" s="151" t="s">
        <v>10</v>
      </c>
      <c r="B12" s="1634" t="s">
        <v>591</v>
      </c>
      <c r="C12" s="1637"/>
      <c r="D12" s="1637"/>
      <c r="E12" s="1638"/>
    </row>
    <row r="13" spans="1:5" ht="21" customHeight="1" x14ac:dyDescent="0.2">
      <c r="A13" s="1639" t="s">
        <v>11</v>
      </c>
      <c r="B13" s="152">
        <v>2019</v>
      </c>
      <c r="C13" s="152">
        <v>2020</v>
      </c>
      <c r="D13" s="152">
        <v>2021</v>
      </c>
      <c r="E13" s="152">
        <v>2022</v>
      </c>
    </row>
    <row r="14" spans="1:5" ht="21" customHeight="1" thickBot="1" x14ac:dyDescent="0.25">
      <c r="A14" s="1640"/>
      <c r="B14" s="153" t="s">
        <v>5</v>
      </c>
      <c r="C14" s="153" t="s">
        <v>6</v>
      </c>
      <c r="D14" s="153" t="s">
        <v>6</v>
      </c>
      <c r="E14" s="153" t="s">
        <v>6</v>
      </c>
    </row>
    <row r="15" spans="1:5" ht="33.75" customHeight="1" thickBot="1" x14ac:dyDescent="0.25">
      <c r="A15" s="154" t="s">
        <v>592</v>
      </c>
      <c r="B15" s="155">
        <v>94</v>
      </c>
      <c r="C15" s="155">
        <v>94</v>
      </c>
      <c r="D15" s="155">
        <v>94</v>
      </c>
      <c r="E15" s="155">
        <v>95</v>
      </c>
    </row>
    <row r="16" spans="1:5" ht="37.5" customHeight="1" thickBot="1" x14ac:dyDescent="0.25">
      <c r="A16" s="154" t="s">
        <v>593</v>
      </c>
      <c r="B16" s="155">
        <v>59</v>
      </c>
      <c r="C16" s="155">
        <v>60</v>
      </c>
      <c r="D16" s="155">
        <v>62</v>
      </c>
      <c r="E16" s="155">
        <v>62</v>
      </c>
    </row>
    <row r="17" spans="1:5" ht="31.5" customHeight="1" thickBot="1" x14ac:dyDescent="0.25">
      <c r="A17" s="154" t="s">
        <v>594</v>
      </c>
      <c r="B17" s="155">
        <v>80</v>
      </c>
      <c r="C17" s="155">
        <v>80</v>
      </c>
      <c r="D17" s="155">
        <v>81</v>
      </c>
      <c r="E17" s="155">
        <v>81</v>
      </c>
    </row>
    <row r="18" spans="1:5" ht="33.75" customHeight="1" thickBot="1" x14ac:dyDescent="0.25">
      <c r="A18" s="154" t="s">
        <v>595</v>
      </c>
      <c r="B18" s="155">
        <v>16</v>
      </c>
      <c r="C18" s="155">
        <v>18</v>
      </c>
      <c r="D18" s="155">
        <v>20</v>
      </c>
      <c r="E18" s="155">
        <v>22</v>
      </c>
    </row>
    <row r="19" spans="1:5" ht="21" customHeight="1" thickBot="1" x14ac:dyDescent="0.25">
      <c r="A19" s="156" t="s">
        <v>596</v>
      </c>
      <c r="B19" s="157">
        <v>0.99</v>
      </c>
      <c r="C19" s="157">
        <v>1</v>
      </c>
      <c r="D19" s="157">
        <v>1</v>
      </c>
      <c r="E19" s="157">
        <v>1</v>
      </c>
    </row>
    <row r="20" spans="1:5" ht="21" customHeight="1" thickBot="1" x14ac:dyDescent="0.25">
      <c r="A20" s="158" t="s">
        <v>12</v>
      </c>
      <c r="B20" s="1682" t="s">
        <v>597</v>
      </c>
      <c r="C20" s="1683"/>
      <c r="D20" s="1683"/>
      <c r="E20" s="1684"/>
    </row>
    <row r="21" spans="1:5" ht="21" customHeight="1" thickBot="1" x14ac:dyDescent="0.25">
      <c r="A21" s="1685" t="s">
        <v>598</v>
      </c>
      <c r="B21" s="1686"/>
      <c r="C21" s="1686"/>
      <c r="D21" s="1686"/>
      <c r="E21" s="1687"/>
    </row>
    <row r="22" spans="1:5" ht="45" customHeight="1" thickBot="1" x14ac:dyDescent="0.25">
      <c r="A22" s="156" t="s">
        <v>599</v>
      </c>
      <c r="B22" s="155">
        <v>13</v>
      </c>
      <c r="C22" s="155">
        <v>14</v>
      </c>
      <c r="D22" s="155">
        <v>15</v>
      </c>
      <c r="E22" s="155">
        <v>16</v>
      </c>
    </row>
    <row r="23" spans="1:5" ht="45" customHeight="1" thickBot="1" x14ac:dyDescent="0.25">
      <c r="A23" s="154" t="s">
        <v>600</v>
      </c>
      <c r="B23" s="155">
        <v>115</v>
      </c>
      <c r="C23" s="155">
        <v>120</v>
      </c>
      <c r="D23" s="155">
        <v>120</v>
      </c>
      <c r="E23" s="155">
        <v>122</v>
      </c>
    </row>
    <row r="24" spans="1:5" ht="45" customHeight="1" thickBot="1" x14ac:dyDescent="0.25">
      <c r="A24" s="154" t="s">
        <v>601</v>
      </c>
      <c r="B24" s="155">
        <v>13</v>
      </c>
      <c r="C24" s="155">
        <v>18</v>
      </c>
      <c r="D24" s="155">
        <v>20</v>
      </c>
      <c r="E24" s="155">
        <v>24</v>
      </c>
    </row>
    <row r="25" spans="1:5" ht="45" customHeight="1" thickBot="1" x14ac:dyDescent="0.25">
      <c r="A25" s="154" t="s">
        <v>602</v>
      </c>
      <c r="B25" s="155">
        <v>62</v>
      </c>
      <c r="C25" s="155">
        <v>57</v>
      </c>
      <c r="D25" s="155">
        <v>51</v>
      </c>
      <c r="E25" s="155">
        <v>50</v>
      </c>
    </row>
    <row r="26" spans="1:5" ht="45" customHeight="1" thickBot="1" x14ac:dyDescent="0.25">
      <c r="A26" s="154" t="s">
        <v>603</v>
      </c>
      <c r="B26" s="155">
        <v>12</v>
      </c>
      <c r="C26" s="155">
        <v>13</v>
      </c>
      <c r="D26" s="155">
        <v>14</v>
      </c>
      <c r="E26" s="155">
        <v>17</v>
      </c>
    </row>
    <row r="27" spans="1:5" ht="45" customHeight="1" thickBot="1" x14ac:dyDescent="0.25">
      <c r="A27" s="159" t="s">
        <v>39</v>
      </c>
      <c r="B27" s="160">
        <v>0.75</v>
      </c>
      <c r="C27" s="160">
        <v>0.6</v>
      </c>
      <c r="D27" s="160">
        <v>0.85</v>
      </c>
      <c r="E27" s="160">
        <v>0.9</v>
      </c>
    </row>
    <row r="28" spans="1:5" ht="21.75" customHeight="1" thickBot="1" x14ac:dyDescent="0.25">
      <c r="A28" s="1688" t="s">
        <v>33</v>
      </c>
      <c r="B28" s="1689"/>
      <c r="C28" s="1689"/>
      <c r="D28" s="1689"/>
      <c r="E28" s="1690"/>
    </row>
    <row r="29" spans="1:5" ht="33.75" customHeight="1" thickBot="1" x14ac:dyDescent="0.25">
      <c r="A29" s="161" t="s">
        <v>24</v>
      </c>
      <c r="B29" s="1607" t="s">
        <v>604</v>
      </c>
      <c r="C29" s="1611"/>
      <c r="D29" s="1611"/>
      <c r="E29" s="1612"/>
    </row>
    <row r="30" spans="1:5" ht="21.75" customHeight="1" thickBot="1" x14ac:dyDescent="0.25">
      <c r="A30" s="162" t="s">
        <v>9</v>
      </c>
      <c r="B30" s="1679" t="s">
        <v>605</v>
      </c>
      <c r="C30" s="1680"/>
      <c r="D30" s="1680"/>
      <c r="E30" s="1681"/>
    </row>
    <row r="31" spans="1:5" ht="21.75" customHeight="1" thickBot="1" x14ac:dyDescent="0.25">
      <c r="A31" s="162" t="s">
        <v>13</v>
      </c>
      <c r="B31" s="1610" t="s">
        <v>606</v>
      </c>
      <c r="C31" s="1611"/>
      <c r="D31" s="1611"/>
      <c r="E31" s="1612"/>
    </row>
    <row r="32" spans="1:5" ht="21.75" customHeight="1" x14ac:dyDescent="0.2">
      <c r="A32" s="1592"/>
      <c r="B32" s="163">
        <v>2019</v>
      </c>
      <c r="C32" s="163">
        <v>2020</v>
      </c>
      <c r="D32" s="163">
        <v>2021</v>
      </c>
      <c r="E32" s="163">
        <v>2022</v>
      </c>
    </row>
    <row r="33" spans="1:5" ht="21.75" customHeight="1" thickBot="1" x14ac:dyDescent="0.25">
      <c r="A33" s="1593"/>
      <c r="B33" s="164" t="s">
        <v>5</v>
      </c>
      <c r="C33" s="164" t="s">
        <v>6</v>
      </c>
      <c r="D33" s="164" t="s">
        <v>6</v>
      </c>
      <c r="E33" s="164" t="s">
        <v>6</v>
      </c>
    </row>
    <row r="34" spans="1:5" ht="21.75" customHeight="1" thickBot="1" x14ac:dyDescent="0.25">
      <c r="A34" s="162" t="s">
        <v>8</v>
      </c>
      <c r="B34" s="165">
        <v>50</v>
      </c>
      <c r="C34" s="165">
        <v>50</v>
      </c>
      <c r="D34" s="165">
        <v>50</v>
      </c>
      <c r="E34" s="165">
        <v>50</v>
      </c>
    </row>
    <row r="35" spans="1:5" ht="21.75" customHeight="1" thickBot="1" x14ac:dyDescent="0.25">
      <c r="A35" s="162" t="s">
        <v>14</v>
      </c>
      <c r="B35" s="165">
        <f>B64</f>
        <v>63000</v>
      </c>
      <c r="C35" s="165">
        <f>C64</f>
        <v>100000</v>
      </c>
      <c r="D35" s="165">
        <f>D64</f>
        <v>100000</v>
      </c>
      <c r="E35" s="165">
        <f>E64</f>
        <v>100000</v>
      </c>
    </row>
    <row r="36" spans="1:5" ht="21.75" customHeight="1" thickBot="1" x14ac:dyDescent="0.25">
      <c r="A36" s="162" t="s">
        <v>20</v>
      </c>
      <c r="B36" s="165">
        <f>B35/B34</f>
        <v>1260</v>
      </c>
      <c r="C36" s="165">
        <f>C35/C34</f>
        <v>2000</v>
      </c>
      <c r="D36" s="165">
        <f>D35/D34</f>
        <v>2000</v>
      </c>
      <c r="E36" s="165">
        <f>E35/E34</f>
        <v>2000</v>
      </c>
    </row>
    <row r="37" spans="1:5" ht="21.75" customHeight="1" thickBot="1" x14ac:dyDescent="0.25">
      <c r="A37" s="162" t="s">
        <v>15</v>
      </c>
      <c r="B37" s="166" t="s">
        <v>19</v>
      </c>
      <c r="C37" s="167">
        <f t="shared" ref="C37:E39" si="0">C34/B34-1</f>
        <v>0</v>
      </c>
      <c r="D37" s="167">
        <f t="shared" si="0"/>
        <v>0</v>
      </c>
      <c r="E37" s="167">
        <f t="shared" si="0"/>
        <v>0</v>
      </c>
    </row>
    <row r="38" spans="1:5" ht="21.75" customHeight="1" thickBot="1" x14ac:dyDescent="0.25">
      <c r="A38" s="162" t="s">
        <v>16</v>
      </c>
      <c r="B38" s="166" t="s">
        <v>19</v>
      </c>
      <c r="C38" s="167">
        <f t="shared" si="0"/>
        <v>0.58730158730158721</v>
      </c>
      <c r="D38" s="167">
        <f t="shared" si="0"/>
        <v>0</v>
      </c>
      <c r="E38" s="167">
        <f t="shared" si="0"/>
        <v>0</v>
      </c>
    </row>
    <row r="39" spans="1:5" ht="21.75" customHeight="1" thickBot="1" x14ac:dyDescent="0.25">
      <c r="A39" s="162" t="s">
        <v>17</v>
      </c>
      <c r="B39" s="166" t="s">
        <v>19</v>
      </c>
      <c r="C39" s="167">
        <f t="shared" si="0"/>
        <v>0.58730158730158721</v>
      </c>
      <c r="D39" s="167">
        <f t="shared" si="0"/>
        <v>0</v>
      </c>
      <c r="E39" s="167">
        <f t="shared" si="0"/>
        <v>0</v>
      </c>
    </row>
    <row r="40" spans="1:5" ht="21.75" customHeight="1" thickBot="1" x14ac:dyDescent="0.25">
      <c r="A40" s="1589" t="s">
        <v>856</v>
      </c>
      <c r="B40" s="1590"/>
      <c r="C40" s="1590"/>
      <c r="D40" s="1590"/>
      <c r="E40" s="1591"/>
    </row>
    <row r="41" spans="1:5" ht="21.75" customHeight="1" x14ac:dyDescent="0.2">
      <c r="A41" s="1592"/>
      <c r="B41" s="163">
        <v>2019</v>
      </c>
      <c r="C41" s="163">
        <v>2020</v>
      </c>
      <c r="D41" s="163">
        <v>2021</v>
      </c>
      <c r="E41" s="163">
        <v>2022</v>
      </c>
    </row>
    <row r="42" spans="1:5" ht="21.75" customHeight="1" thickBot="1" x14ac:dyDescent="0.25">
      <c r="A42" s="1593"/>
      <c r="B42" s="164" t="s">
        <v>5</v>
      </c>
      <c r="C42" s="164" t="s">
        <v>6</v>
      </c>
      <c r="D42" s="164" t="s">
        <v>6</v>
      </c>
      <c r="E42" s="164" t="s">
        <v>6</v>
      </c>
    </row>
    <row r="43" spans="1:5" ht="21.75" customHeight="1" thickBot="1" x14ac:dyDescent="0.25">
      <c r="A43" s="168" t="s">
        <v>0</v>
      </c>
      <c r="B43" s="169">
        <f>B44+B45</f>
        <v>40500</v>
      </c>
      <c r="C43" s="169">
        <f>C44+C45</f>
        <v>50000</v>
      </c>
      <c r="D43" s="169">
        <f>D44+D45</f>
        <v>50000</v>
      </c>
      <c r="E43" s="169">
        <f>E44+E45</f>
        <v>50000</v>
      </c>
    </row>
    <row r="44" spans="1:5" ht="21.75" customHeight="1" thickBot="1" x14ac:dyDescent="0.25">
      <c r="A44" s="170" t="s">
        <v>28</v>
      </c>
      <c r="B44" s="171">
        <v>40500</v>
      </c>
      <c r="C44" s="171">
        <v>50000</v>
      </c>
      <c r="D44" s="171">
        <v>50000</v>
      </c>
      <c r="E44" s="171">
        <v>50000</v>
      </c>
    </row>
    <row r="45" spans="1:5" ht="21.75" customHeight="1" thickBot="1" x14ac:dyDescent="0.25">
      <c r="A45" s="170" t="s">
        <v>29</v>
      </c>
      <c r="B45" s="171"/>
      <c r="C45" s="172"/>
      <c r="D45" s="172"/>
      <c r="E45" s="172"/>
    </row>
    <row r="46" spans="1:5" ht="35.25" customHeight="1" thickBot="1" x14ac:dyDescent="0.25">
      <c r="A46" s="168" t="s">
        <v>25</v>
      </c>
      <c r="B46" s="169">
        <f>B47+B48</f>
        <v>8500</v>
      </c>
      <c r="C46" s="169">
        <f>C47+C48</f>
        <v>8500</v>
      </c>
      <c r="D46" s="169">
        <f>D47+D48</f>
        <v>8500</v>
      </c>
      <c r="E46" s="169">
        <f>E47+E48</f>
        <v>8500</v>
      </c>
    </row>
    <row r="47" spans="1:5" ht="21.75" customHeight="1" thickBot="1" x14ac:dyDescent="0.25">
      <c r="A47" s="170" t="s">
        <v>28</v>
      </c>
      <c r="B47" s="171">
        <v>8500</v>
      </c>
      <c r="C47" s="169">
        <v>8500</v>
      </c>
      <c r="D47" s="169">
        <v>8500</v>
      </c>
      <c r="E47" s="169">
        <v>8500</v>
      </c>
    </row>
    <row r="48" spans="1:5" ht="21.75" customHeight="1" thickBot="1" x14ac:dyDescent="0.25">
      <c r="A48" s="170" t="s">
        <v>29</v>
      </c>
      <c r="B48" s="171"/>
      <c r="C48" s="169"/>
      <c r="D48" s="169"/>
      <c r="E48" s="169"/>
    </row>
    <row r="49" spans="1:5" ht="21.75" customHeight="1" thickBot="1" x14ac:dyDescent="0.25">
      <c r="A49" s="168" t="s">
        <v>1</v>
      </c>
      <c r="B49" s="171">
        <f>B50+B51</f>
        <v>14000</v>
      </c>
      <c r="C49" s="171">
        <f>C50+C51</f>
        <v>41500</v>
      </c>
      <c r="D49" s="171">
        <f>D50+D51</f>
        <v>41500</v>
      </c>
      <c r="E49" s="171">
        <f>E50+E51</f>
        <v>41500</v>
      </c>
    </row>
    <row r="50" spans="1:5" ht="21.75" customHeight="1" thickBot="1" x14ac:dyDescent="0.25">
      <c r="A50" s="170" t="s">
        <v>28</v>
      </c>
      <c r="B50" s="171">
        <v>14000</v>
      </c>
      <c r="C50" s="169">
        <v>41500</v>
      </c>
      <c r="D50" s="169">
        <v>41500</v>
      </c>
      <c r="E50" s="169">
        <v>41500</v>
      </c>
    </row>
    <row r="51" spans="1:5" ht="21.75" customHeight="1" thickBot="1" x14ac:dyDescent="0.25">
      <c r="A51" s="170" t="s">
        <v>29</v>
      </c>
      <c r="B51" s="171"/>
      <c r="C51" s="169"/>
      <c r="D51" s="169"/>
      <c r="E51" s="169"/>
    </row>
    <row r="52" spans="1:5" ht="21.75" customHeight="1" thickBot="1" x14ac:dyDescent="0.25">
      <c r="A52" s="168" t="s">
        <v>2</v>
      </c>
      <c r="B52" s="171">
        <f>B54+B53</f>
        <v>0</v>
      </c>
      <c r="C52" s="171">
        <f>C54+C53</f>
        <v>0</v>
      </c>
      <c r="D52" s="171">
        <f>D54+D53</f>
        <v>0</v>
      </c>
      <c r="E52" s="171">
        <f>E54+E53</f>
        <v>0</v>
      </c>
    </row>
    <row r="53" spans="1:5" ht="21.75" customHeight="1" thickBot="1" x14ac:dyDescent="0.25">
      <c r="A53" s="170" t="s">
        <v>28</v>
      </c>
      <c r="B53" s="171"/>
      <c r="C53" s="169"/>
      <c r="D53" s="169"/>
      <c r="E53" s="169"/>
    </row>
    <row r="54" spans="1:5" ht="21.75" customHeight="1" thickBot="1" x14ac:dyDescent="0.25">
      <c r="A54" s="170" t="s">
        <v>29</v>
      </c>
      <c r="B54" s="171"/>
      <c r="C54" s="169"/>
      <c r="D54" s="169"/>
      <c r="E54" s="169"/>
    </row>
    <row r="55" spans="1:5" ht="21.75" customHeight="1" thickBot="1" x14ac:dyDescent="0.25">
      <c r="A55" s="168" t="s">
        <v>21</v>
      </c>
      <c r="B55" s="171">
        <v>0</v>
      </c>
      <c r="C55" s="169">
        <v>0</v>
      </c>
      <c r="D55" s="169">
        <v>0</v>
      </c>
      <c r="E55" s="169">
        <v>0</v>
      </c>
    </row>
    <row r="56" spans="1:5" ht="21.75" customHeight="1" thickBot="1" x14ac:dyDescent="0.25">
      <c r="A56" s="170" t="s">
        <v>28</v>
      </c>
      <c r="B56" s="171"/>
      <c r="C56" s="169"/>
      <c r="D56" s="169"/>
      <c r="E56" s="169"/>
    </row>
    <row r="57" spans="1:5" ht="21.75" customHeight="1" thickBot="1" x14ac:dyDescent="0.25">
      <c r="A57" s="170" t="s">
        <v>29</v>
      </c>
      <c r="B57" s="171"/>
      <c r="C57" s="169"/>
      <c r="D57" s="169"/>
      <c r="E57" s="169"/>
    </row>
    <row r="58" spans="1:5" ht="21.75" customHeight="1" thickBot="1" x14ac:dyDescent="0.25">
      <c r="A58" s="168" t="s">
        <v>22</v>
      </c>
      <c r="B58" s="171">
        <v>0</v>
      </c>
      <c r="C58" s="169">
        <v>0</v>
      </c>
      <c r="D58" s="169">
        <v>0</v>
      </c>
      <c r="E58" s="169">
        <v>0</v>
      </c>
    </row>
    <row r="59" spans="1:5" ht="21.75" customHeight="1" thickBot="1" x14ac:dyDescent="0.25">
      <c r="A59" s="170" t="s">
        <v>28</v>
      </c>
      <c r="B59" s="171"/>
      <c r="C59" s="169"/>
      <c r="D59" s="169"/>
      <c r="E59" s="169"/>
    </row>
    <row r="60" spans="1:5" ht="21.75" customHeight="1" thickBot="1" x14ac:dyDescent="0.25">
      <c r="A60" s="170" t="s">
        <v>29</v>
      </c>
      <c r="B60" s="171"/>
      <c r="C60" s="169"/>
      <c r="D60" s="169"/>
      <c r="E60" s="169"/>
    </row>
    <row r="61" spans="1:5" ht="21.75" customHeight="1" thickBot="1" x14ac:dyDescent="0.25">
      <c r="A61" s="168" t="s">
        <v>3</v>
      </c>
      <c r="B61" s="171">
        <v>0</v>
      </c>
      <c r="C61" s="169">
        <f>C62+C63</f>
        <v>0</v>
      </c>
      <c r="D61" s="169">
        <f>D62+D63</f>
        <v>0</v>
      </c>
      <c r="E61" s="169">
        <f>D61*1.03*0.99</f>
        <v>0</v>
      </c>
    </row>
    <row r="62" spans="1:5" ht="21.75" customHeight="1" thickBot="1" x14ac:dyDescent="0.25">
      <c r="A62" s="170" t="s">
        <v>28</v>
      </c>
      <c r="B62" s="171">
        <v>0</v>
      </c>
      <c r="C62" s="171"/>
      <c r="D62" s="173"/>
      <c r="E62" s="173"/>
    </row>
    <row r="63" spans="1:5" ht="21.75" customHeight="1" thickBot="1" x14ac:dyDescent="0.25">
      <c r="A63" s="170" t="s">
        <v>29</v>
      </c>
      <c r="B63" s="171"/>
      <c r="C63" s="174"/>
      <c r="D63" s="173"/>
      <c r="E63" s="173"/>
    </row>
    <row r="64" spans="1:5" ht="32.25" customHeight="1" thickBot="1" x14ac:dyDescent="0.25">
      <c r="A64" s="175" t="s">
        <v>26</v>
      </c>
      <c r="B64" s="171">
        <f>B61+B58+B55+B52+B49+B46+B43</f>
        <v>63000</v>
      </c>
      <c r="C64" s="171">
        <f>C61+C58+C55+C52+C49+C46+C43</f>
        <v>100000</v>
      </c>
      <c r="D64" s="171">
        <f>D61+D58+D55+D52+D49+D46+D43</f>
        <v>100000</v>
      </c>
      <c r="E64" s="171">
        <f>E61+E58+E55+E52+E49+E46+E43</f>
        <v>100000</v>
      </c>
    </row>
    <row r="65" spans="1:5" ht="21.75" customHeight="1" thickBot="1" x14ac:dyDescent="0.25">
      <c r="A65" s="176" t="s">
        <v>27</v>
      </c>
      <c r="B65" s="177">
        <f>IF(B64-B35=0,0,"Error")</f>
        <v>0</v>
      </c>
      <c r="C65" s="177">
        <f>IF(C64-C35=0,0,"Error")</f>
        <v>0</v>
      </c>
      <c r="D65" s="177">
        <f>IF(D64-D35=0,0,"Error")</f>
        <v>0</v>
      </c>
      <c r="E65" s="177">
        <f>IF(E64-E35=0,0,"Error")</f>
        <v>0</v>
      </c>
    </row>
    <row r="66" spans="1:5" ht="24.75" customHeight="1" thickBot="1" x14ac:dyDescent="0.25">
      <c r="A66" s="176" t="s">
        <v>40</v>
      </c>
      <c r="B66" s="1610" t="s">
        <v>607</v>
      </c>
      <c r="C66" s="1611"/>
      <c r="D66" s="1611"/>
      <c r="E66" s="1612"/>
    </row>
    <row r="67" spans="1:5" ht="21.75" customHeight="1" thickBot="1" x14ac:dyDescent="0.25">
      <c r="A67" s="162" t="s">
        <v>9</v>
      </c>
      <c r="B67" s="1607" t="s">
        <v>608</v>
      </c>
      <c r="C67" s="1608"/>
      <c r="D67" s="1608"/>
      <c r="E67" s="1609"/>
    </row>
    <row r="68" spans="1:5" ht="21.75" customHeight="1" thickBot="1" x14ac:dyDescent="0.25">
      <c r="A68" s="162" t="s">
        <v>13</v>
      </c>
      <c r="B68" s="1610" t="s">
        <v>609</v>
      </c>
      <c r="C68" s="1611"/>
      <c r="D68" s="1611"/>
      <c r="E68" s="1612"/>
    </row>
    <row r="69" spans="1:5" ht="21.75" customHeight="1" x14ac:dyDescent="0.2">
      <c r="A69" s="1592"/>
      <c r="B69" s="163">
        <v>2019</v>
      </c>
      <c r="C69" s="163">
        <v>2020</v>
      </c>
      <c r="D69" s="163">
        <v>2021</v>
      </c>
      <c r="E69" s="163">
        <v>2022</v>
      </c>
    </row>
    <row r="70" spans="1:5" ht="21.75" customHeight="1" thickBot="1" x14ac:dyDescent="0.25">
      <c r="A70" s="1593"/>
      <c r="B70" s="164" t="s">
        <v>5</v>
      </c>
      <c r="C70" s="164" t="s">
        <v>6</v>
      </c>
      <c r="D70" s="164" t="s">
        <v>6</v>
      </c>
      <c r="E70" s="164" t="s">
        <v>6</v>
      </c>
    </row>
    <row r="71" spans="1:5" ht="21.75" customHeight="1" thickBot="1" x14ac:dyDescent="0.25">
      <c r="A71" s="162" t="s">
        <v>8</v>
      </c>
      <c r="B71" s="166">
        <v>61</v>
      </c>
      <c r="C71" s="166">
        <v>61</v>
      </c>
      <c r="D71" s="166">
        <v>61</v>
      </c>
      <c r="E71" s="166">
        <v>61</v>
      </c>
    </row>
    <row r="72" spans="1:5" ht="21.75" customHeight="1" thickBot="1" x14ac:dyDescent="0.25">
      <c r="A72" s="162" t="s">
        <v>14</v>
      </c>
      <c r="B72" s="165">
        <f>B80+B83+B86+B89+B92+B95</f>
        <v>400000</v>
      </c>
      <c r="C72" s="165">
        <f>C80+C83+C86+C89+C92+C95</f>
        <v>400000</v>
      </c>
      <c r="D72" s="165">
        <f>D80+D83+D86+D89+D92+D95</f>
        <v>400000</v>
      </c>
      <c r="E72" s="165">
        <f>E80+E83+E86+E89+E92+E95</f>
        <v>400000</v>
      </c>
    </row>
    <row r="73" spans="1:5" ht="21.75" customHeight="1" thickBot="1" x14ac:dyDescent="0.25">
      <c r="A73" s="162" t="s">
        <v>20</v>
      </c>
      <c r="B73" s="165">
        <f>B72/B71</f>
        <v>6557.377049180328</v>
      </c>
      <c r="C73" s="165">
        <f>C72/C71</f>
        <v>6557.377049180328</v>
      </c>
      <c r="D73" s="165">
        <f>D72/D71</f>
        <v>6557.377049180328</v>
      </c>
      <c r="E73" s="165">
        <f>E72/E71</f>
        <v>6557.377049180328</v>
      </c>
    </row>
    <row r="74" spans="1:5" ht="21.75" customHeight="1" thickBot="1" x14ac:dyDescent="0.25">
      <c r="A74" s="162" t="s">
        <v>15</v>
      </c>
      <c r="B74" s="166"/>
      <c r="C74" s="167">
        <f t="shared" ref="C74:E76" si="1">C71/B71-1</f>
        <v>0</v>
      </c>
      <c r="D74" s="167">
        <f t="shared" si="1"/>
        <v>0</v>
      </c>
      <c r="E74" s="167">
        <f t="shared" si="1"/>
        <v>0</v>
      </c>
    </row>
    <row r="75" spans="1:5" ht="21.75" customHeight="1" thickBot="1" x14ac:dyDescent="0.25">
      <c r="A75" s="162" t="s">
        <v>16</v>
      </c>
      <c r="B75" s="166"/>
      <c r="C75" s="167">
        <f t="shared" si="1"/>
        <v>0</v>
      </c>
      <c r="D75" s="167">
        <f t="shared" si="1"/>
        <v>0</v>
      </c>
      <c r="E75" s="167">
        <f t="shared" si="1"/>
        <v>0</v>
      </c>
    </row>
    <row r="76" spans="1:5" ht="21.75" customHeight="1" thickBot="1" x14ac:dyDescent="0.25">
      <c r="A76" s="162" t="s">
        <v>17</v>
      </c>
      <c r="B76" s="166"/>
      <c r="C76" s="167">
        <f t="shared" si="1"/>
        <v>0</v>
      </c>
      <c r="D76" s="167">
        <f t="shared" si="1"/>
        <v>0</v>
      </c>
      <c r="E76" s="167">
        <f t="shared" si="1"/>
        <v>0</v>
      </c>
    </row>
    <row r="77" spans="1:5" ht="21.75" customHeight="1" thickBot="1" x14ac:dyDescent="0.25">
      <c r="A77" s="1589" t="s">
        <v>857</v>
      </c>
      <c r="B77" s="1590"/>
      <c r="C77" s="1590"/>
      <c r="D77" s="1590"/>
      <c r="E77" s="1591"/>
    </row>
    <row r="78" spans="1:5" ht="21.75" customHeight="1" x14ac:dyDescent="0.2">
      <c r="A78" s="1592"/>
      <c r="B78" s="163">
        <v>2019</v>
      </c>
      <c r="C78" s="163">
        <v>2020</v>
      </c>
      <c r="D78" s="163">
        <v>2021</v>
      </c>
      <c r="E78" s="163">
        <v>2022</v>
      </c>
    </row>
    <row r="79" spans="1:5" ht="21.75" customHeight="1" thickBot="1" x14ac:dyDescent="0.25">
      <c r="A79" s="1593"/>
      <c r="B79" s="164" t="s">
        <v>5</v>
      </c>
      <c r="C79" s="164" t="s">
        <v>6</v>
      </c>
      <c r="D79" s="164" t="s">
        <v>6</v>
      </c>
      <c r="E79" s="164" t="s">
        <v>6</v>
      </c>
    </row>
    <row r="80" spans="1:5" ht="21.75" customHeight="1" thickBot="1" x14ac:dyDescent="0.25">
      <c r="A80" s="168" t="s">
        <v>0</v>
      </c>
      <c r="B80" s="169"/>
      <c r="C80" s="169"/>
      <c r="D80" s="169"/>
      <c r="E80" s="169"/>
    </row>
    <row r="81" spans="1:5" ht="21.75" customHeight="1" thickBot="1" x14ac:dyDescent="0.25">
      <c r="A81" s="170" t="s">
        <v>28</v>
      </c>
      <c r="B81" s="171"/>
      <c r="C81" s="172"/>
      <c r="D81" s="172"/>
      <c r="E81" s="172"/>
    </row>
    <row r="82" spans="1:5" ht="21.75" customHeight="1" thickBot="1" x14ac:dyDescent="0.25">
      <c r="A82" s="170" t="s">
        <v>29</v>
      </c>
      <c r="B82" s="171"/>
      <c r="C82" s="172"/>
      <c r="D82" s="172"/>
      <c r="E82" s="172"/>
    </row>
    <row r="83" spans="1:5" ht="21.75" customHeight="1" thickBot="1" x14ac:dyDescent="0.25">
      <c r="A83" s="168" t="s">
        <v>25</v>
      </c>
      <c r="B83" s="169"/>
      <c r="C83" s="169"/>
      <c r="D83" s="169"/>
      <c r="E83" s="169"/>
    </row>
    <row r="84" spans="1:5" ht="21.75" customHeight="1" thickBot="1" x14ac:dyDescent="0.25">
      <c r="A84" s="170" t="s">
        <v>28</v>
      </c>
      <c r="B84" s="171"/>
      <c r="C84" s="169"/>
      <c r="D84" s="169"/>
      <c r="E84" s="169"/>
    </row>
    <row r="85" spans="1:5" ht="21.75" customHeight="1" thickBot="1" x14ac:dyDescent="0.25">
      <c r="A85" s="170" t="s">
        <v>29</v>
      </c>
      <c r="B85" s="171"/>
      <c r="C85" s="169"/>
      <c r="D85" s="169"/>
      <c r="E85" s="169"/>
    </row>
    <row r="86" spans="1:5" ht="21.75" customHeight="1" thickBot="1" x14ac:dyDescent="0.25">
      <c r="A86" s="168" t="s">
        <v>1</v>
      </c>
      <c r="B86" s="171">
        <v>0</v>
      </c>
      <c r="C86" s="169">
        <v>0</v>
      </c>
      <c r="D86" s="169">
        <v>0</v>
      </c>
      <c r="E86" s="169">
        <v>0</v>
      </c>
    </row>
    <row r="87" spans="1:5" ht="21.75" customHeight="1" thickBot="1" x14ac:dyDescent="0.25">
      <c r="A87" s="170" t="s">
        <v>28</v>
      </c>
      <c r="B87" s="171"/>
      <c r="C87" s="169"/>
      <c r="D87" s="169"/>
      <c r="E87" s="169"/>
    </row>
    <row r="88" spans="1:5" ht="21.75" customHeight="1" thickBot="1" x14ac:dyDescent="0.25">
      <c r="A88" s="170" t="s">
        <v>29</v>
      </c>
      <c r="B88" s="171"/>
      <c r="C88" s="169"/>
      <c r="D88" s="169"/>
      <c r="E88" s="169"/>
    </row>
    <row r="89" spans="1:5" ht="21.75" customHeight="1" thickBot="1" x14ac:dyDescent="0.25">
      <c r="A89" s="168" t="s">
        <v>2</v>
      </c>
      <c r="B89" s="171">
        <f>B90+B91</f>
        <v>400000</v>
      </c>
      <c r="C89" s="171">
        <f>C90+C91</f>
        <v>400000</v>
      </c>
      <c r="D89" s="171">
        <f>D90+D91</f>
        <v>400000</v>
      </c>
      <c r="E89" s="171">
        <f>E90+E91</f>
        <v>400000</v>
      </c>
    </row>
    <row r="90" spans="1:5" ht="21.75" customHeight="1" thickBot="1" x14ac:dyDescent="0.25">
      <c r="A90" s="170" t="s">
        <v>28</v>
      </c>
      <c r="B90" s="171">
        <v>400000</v>
      </c>
      <c r="C90" s="171">
        <v>400000</v>
      </c>
      <c r="D90" s="171">
        <v>400000</v>
      </c>
      <c r="E90" s="171">
        <v>400000</v>
      </c>
    </row>
    <row r="91" spans="1:5" ht="21.75" customHeight="1" thickBot="1" x14ac:dyDescent="0.25">
      <c r="A91" s="170" t="s">
        <v>29</v>
      </c>
      <c r="B91" s="171"/>
      <c r="C91" s="169"/>
      <c r="D91" s="169"/>
      <c r="E91" s="169"/>
    </row>
    <row r="92" spans="1:5" ht="21.75" customHeight="1" thickBot="1" x14ac:dyDescent="0.25">
      <c r="A92" s="168" t="s">
        <v>21</v>
      </c>
      <c r="B92" s="171"/>
      <c r="C92" s="169"/>
      <c r="D92" s="169"/>
      <c r="E92" s="169"/>
    </row>
    <row r="93" spans="1:5" ht="21.75" customHeight="1" thickBot="1" x14ac:dyDescent="0.25">
      <c r="A93" s="170" t="s">
        <v>28</v>
      </c>
      <c r="B93" s="171"/>
      <c r="C93" s="169"/>
      <c r="D93" s="169"/>
      <c r="E93" s="169"/>
    </row>
    <row r="94" spans="1:5" ht="21.75" customHeight="1" thickBot="1" x14ac:dyDescent="0.25">
      <c r="A94" s="170" t="s">
        <v>29</v>
      </c>
      <c r="B94" s="171"/>
      <c r="C94" s="169"/>
      <c r="D94" s="169"/>
      <c r="E94" s="169"/>
    </row>
    <row r="95" spans="1:5" ht="21.75" customHeight="1" thickBot="1" x14ac:dyDescent="0.25">
      <c r="A95" s="168" t="s">
        <v>22</v>
      </c>
      <c r="B95" s="171"/>
      <c r="C95" s="169"/>
      <c r="D95" s="169"/>
      <c r="E95" s="169"/>
    </row>
    <row r="96" spans="1:5" ht="21.75" customHeight="1" thickBot="1" x14ac:dyDescent="0.25">
      <c r="A96" s="170" t="s">
        <v>28</v>
      </c>
      <c r="B96" s="171"/>
      <c r="C96" s="169"/>
      <c r="D96" s="169"/>
      <c r="E96" s="169"/>
    </row>
    <row r="97" spans="1:5" ht="21.75" customHeight="1" thickBot="1" x14ac:dyDescent="0.25">
      <c r="A97" s="170" t="s">
        <v>29</v>
      </c>
      <c r="B97" s="171"/>
      <c r="C97" s="169"/>
      <c r="D97" s="169"/>
      <c r="E97" s="169"/>
    </row>
    <row r="98" spans="1:5" ht="21.75" customHeight="1" thickBot="1" x14ac:dyDescent="0.25">
      <c r="A98" s="168" t="s">
        <v>3</v>
      </c>
      <c r="B98" s="171"/>
      <c r="C98" s="169"/>
      <c r="D98" s="169"/>
      <c r="E98" s="169"/>
    </row>
    <row r="99" spans="1:5" ht="21.75" customHeight="1" thickBot="1" x14ac:dyDescent="0.25">
      <c r="A99" s="170" t="s">
        <v>28</v>
      </c>
      <c r="B99" s="171"/>
      <c r="C99" s="169"/>
      <c r="D99" s="169"/>
      <c r="E99" s="169"/>
    </row>
    <row r="100" spans="1:5" ht="21.75" customHeight="1" thickBot="1" x14ac:dyDescent="0.25">
      <c r="A100" s="170" t="s">
        <v>29</v>
      </c>
      <c r="B100" s="171"/>
      <c r="C100" s="169"/>
      <c r="D100" s="169"/>
      <c r="E100" s="169"/>
    </row>
    <row r="101" spans="1:5" ht="21.75" customHeight="1" thickBot="1" x14ac:dyDescent="0.25">
      <c r="A101" s="175" t="s">
        <v>35</v>
      </c>
      <c r="B101" s="171">
        <f>B98+B95+B92+B89+B86+B83+B80</f>
        <v>400000</v>
      </c>
      <c r="C101" s="171">
        <f>C98+C95+C92+C89+C86+C83+C80</f>
        <v>400000</v>
      </c>
      <c r="D101" s="171">
        <f>D98+D95+D92+D89+D86+D83+D80</f>
        <v>400000</v>
      </c>
      <c r="E101" s="171">
        <f>E98+E95+E92+E89+E86+E83+E80</f>
        <v>400000</v>
      </c>
    </row>
    <row r="102" spans="1:5" ht="21.75" customHeight="1" thickBot="1" x14ac:dyDescent="0.25">
      <c r="A102" s="176" t="s">
        <v>27</v>
      </c>
      <c r="B102" s="177">
        <f>IF(B101-B72=0,0,"Error")</f>
        <v>0</v>
      </c>
      <c r="C102" s="177">
        <f>IF(C101-C72=0,0,"Error")</f>
        <v>0</v>
      </c>
      <c r="D102" s="177">
        <f>IF(D101-D72=0,0,"Error")</f>
        <v>0</v>
      </c>
      <c r="E102" s="177">
        <f>IF(E101-E72=0,0,"Error")</f>
        <v>0</v>
      </c>
    </row>
    <row r="103" spans="1:5" ht="21" customHeight="1" thickBot="1" x14ac:dyDescent="0.25">
      <c r="A103" s="1663" t="s">
        <v>57</v>
      </c>
      <c r="B103" s="1664"/>
      <c r="C103" s="1664"/>
      <c r="D103" s="1664"/>
      <c r="E103" s="1665"/>
    </row>
    <row r="104" spans="1:5" ht="45.75" customHeight="1" thickBot="1" x14ac:dyDescent="0.25">
      <c r="A104" s="178" t="s">
        <v>216</v>
      </c>
      <c r="B104" s="1666" t="s">
        <v>217</v>
      </c>
      <c r="C104" s="1667"/>
      <c r="D104" s="1667"/>
      <c r="E104" s="1668"/>
    </row>
    <row r="105" spans="1:5" ht="88.5" customHeight="1" thickBot="1" x14ac:dyDescent="0.25">
      <c r="A105" s="178" t="s">
        <v>24</v>
      </c>
      <c r="B105" s="178" t="s">
        <v>218</v>
      </c>
      <c r="C105" s="179" t="s">
        <v>219</v>
      </c>
      <c r="D105" s="1661"/>
      <c r="E105" s="1662"/>
    </row>
    <row r="106" spans="1:5" ht="72" customHeight="1" thickBot="1" x14ac:dyDescent="0.25">
      <c r="A106" s="156" t="s">
        <v>9</v>
      </c>
      <c r="B106" s="1633" t="s">
        <v>220</v>
      </c>
      <c r="C106" s="1634"/>
      <c r="D106" s="1634"/>
      <c r="E106" s="1635"/>
    </row>
    <row r="107" spans="1:5" ht="21" customHeight="1" thickBot="1" x14ac:dyDescent="0.25">
      <c r="A107" s="156" t="s">
        <v>13</v>
      </c>
      <c r="B107" s="1636" t="s">
        <v>162</v>
      </c>
      <c r="C107" s="1637"/>
      <c r="D107" s="1637"/>
      <c r="E107" s="1638"/>
    </row>
    <row r="108" spans="1:5" ht="21" customHeight="1" x14ac:dyDescent="0.2">
      <c r="A108" s="1639"/>
      <c r="B108" s="180">
        <v>2019</v>
      </c>
      <c r="C108" s="180">
        <v>2021</v>
      </c>
      <c r="D108" s="180">
        <v>2022</v>
      </c>
      <c r="E108" s="180">
        <v>2022</v>
      </c>
    </row>
    <row r="109" spans="1:5" ht="21" customHeight="1" thickBot="1" x14ac:dyDescent="0.25">
      <c r="A109" s="1640"/>
      <c r="B109" s="181" t="s">
        <v>5</v>
      </c>
      <c r="C109" s="181" t="s">
        <v>6</v>
      </c>
      <c r="D109" s="181" t="s">
        <v>6</v>
      </c>
      <c r="E109" s="181" t="s">
        <v>6</v>
      </c>
    </row>
    <row r="110" spans="1:5" ht="21" customHeight="1" thickBot="1" x14ac:dyDescent="0.25">
      <c r="A110" s="156" t="s">
        <v>8</v>
      </c>
      <c r="B110" s="182">
        <v>1000</v>
      </c>
      <c r="C110" s="182">
        <v>0</v>
      </c>
      <c r="D110" s="182">
        <v>0</v>
      </c>
      <c r="E110" s="182">
        <v>0</v>
      </c>
    </row>
    <row r="111" spans="1:5" ht="21" customHeight="1" thickBot="1" x14ac:dyDescent="0.25">
      <c r="A111" s="156" t="s">
        <v>14</v>
      </c>
      <c r="B111" s="183">
        <f>B124</f>
        <v>42260</v>
      </c>
      <c r="C111" s="183">
        <f>C124</f>
        <v>0</v>
      </c>
      <c r="D111" s="183">
        <f>D124</f>
        <v>0</v>
      </c>
      <c r="E111" s="183">
        <f>E124</f>
        <v>0</v>
      </c>
    </row>
    <row r="112" spans="1:5" ht="21" customHeight="1" thickBot="1" x14ac:dyDescent="0.25">
      <c r="A112" s="156" t="s">
        <v>20</v>
      </c>
      <c r="B112" s="182">
        <v>42.26</v>
      </c>
      <c r="C112" s="182" t="e">
        <f>C111/C110</f>
        <v>#DIV/0!</v>
      </c>
      <c r="D112" s="182" t="e">
        <f>D111/D110</f>
        <v>#DIV/0!</v>
      </c>
      <c r="E112" s="182" t="e">
        <f>E111/E110</f>
        <v>#DIV/0!</v>
      </c>
    </row>
    <row r="113" spans="1:5" ht="21" customHeight="1" thickBot="1" x14ac:dyDescent="0.25">
      <c r="A113" s="156" t="s">
        <v>15</v>
      </c>
      <c r="B113" s="184" t="s">
        <v>19</v>
      </c>
      <c r="C113" s="185">
        <f t="shared" ref="C113:E115" si="2">C110/B110-1</f>
        <v>-1</v>
      </c>
      <c r="D113" s="185" t="e">
        <f t="shared" si="2"/>
        <v>#DIV/0!</v>
      </c>
      <c r="E113" s="185" t="e">
        <f t="shared" si="2"/>
        <v>#DIV/0!</v>
      </c>
    </row>
    <row r="114" spans="1:5" ht="21" customHeight="1" thickBot="1" x14ac:dyDescent="0.25">
      <c r="A114" s="156" t="s">
        <v>16</v>
      </c>
      <c r="B114" s="184" t="s">
        <v>19</v>
      </c>
      <c r="C114" s="185">
        <f t="shared" si="2"/>
        <v>-1</v>
      </c>
      <c r="D114" s="185" t="e">
        <f t="shared" si="2"/>
        <v>#DIV/0!</v>
      </c>
      <c r="E114" s="185" t="e">
        <f t="shared" si="2"/>
        <v>#DIV/0!</v>
      </c>
    </row>
    <row r="115" spans="1:5" ht="21" customHeight="1" thickBot="1" x14ac:dyDescent="0.25">
      <c r="A115" s="156" t="s">
        <v>17</v>
      </c>
      <c r="B115" s="184" t="s">
        <v>19</v>
      </c>
      <c r="C115" s="185" t="e">
        <f t="shared" si="2"/>
        <v>#DIV/0!</v>
      </c>
      <c r="D115" s="185" t="e">
        <f t="shared" si="2"/>
        <v>#DIV/0!</v>
      </c>
      <c r="E115" s="185" t="e">
        <f t="shared" si="2"/>
        <v>#DIV/0!</v>
      </c>
    </row>
    <row r="116" spans="1:5" ht="21" customHeight="1" thickBot="1" x14ac:dyDescent="0.25">
      <c r="A116" s="1641" t="s">
        <v>858</v>
      </c>
      <c r="B116" s="1642"/>
      <c r="C116" s="1642"/>
      <c r="D116" s="1642"/>
      <c r="E116" s="1643"/>
    </row>
    <row r="117" spans="1:5" ht="21" customHeight="1" x14ac:dyDescent="0.2">
      <c r="A117" s="1639"/>
      <c r="B117" s="180">
        <v>2019</v>
      </c>
      <c r="C117" s="180">
        <v>2019</v>
      </c>
      <c r="D117" s="180">
        <v>2021</v>
      </c>
      <c r="E117" s="180">
        <v>2022</v>
      </c>
    </row>
    <row r="118" spans="1:5" ht="21" customHeight="1" thickBot="1" x14ac:dyDescent="0.25">
      <c r="A118" s="1640"/>
      <c r="B118" s="181" t="s">
        <v>5</v>
      </c>
      <c r="C118" s="181" t="s">
        <v>6</v>
      </c>
      <c r="D118" s="181" t="s">
        <v>6</v>
      </c>
      <c r="E118" s="181" t="s">
        <v>6</v>
      </c>
    </row>
    <row r="119" spans="1:5" ht="21" customHeight="1" thickBot="1" x14ac:dyDescent="0.25">
      <c r="A119" s="186" t="s">
        <v>59</v>
      </c>
      <c r="B119" s="187">
        <f>B120+B121+B122+B123</f>
        <v>0</v>
      </c>
      <c r="C119" s="187">
        <f>C120+C121+C122+C123</f>
        <v>0</v>
      </c>
      <c r="D119" s="187">
        <f>D120+D121+D122+D123</f>
        <v>0</v>
      </c>
      <c r="E119" s="187">
        <f>E120+E121+E122+E123</f>
        <v>0</v>
      </c>
    </row>
    <row r="120" spans="1:5" ht="21" customHeight="1" thickBot="1" x14ac:dyDescent="0.25">
      <c r="A120" s="188" t="s">
        <v>28</v>
      </c>
      <c r="B120" s="187">
        <v>0</v>
      </c>
      <c r="C120" s="187">
        <v>0</v>
      </c>
      <c r="D120" s="187">
        <v>0</v>
      </c>
      <c r="E120" s="187">
        <v>0</v>
      </c>
    </row>
    <row r="121" spans="1:5" ht="21" customHeight="1" thickBot="1" x14ac:dyDescent="0.25">
      <c r="A121" s="188" t="s">
        <v>60</v>
      </c>
      <c r="B121" s="187"/>
      <c r="C121" s="187"/>
      <c r="D121" s="187"/>
      <c r="E121" s="187"/>
    </row>
    <row r="122" spans="1:5" ht="21" customHeight="1" thickBot="1" x14ac:dyDescent="0.25">
      <c r="A122" s="188" t="s">
        <v>42</v>
      </c>
      <c r="B122" s="187"/>
      <c r="C122" s="187"/>
      <c r="D122" s="187"/>
      <c r="E122" s="187"/>
    </row>
    <row r="123" spans="1:5" ht="21" customHeight="1" thickBot="1" x14ac:dyDescent="0.25">
      <c r="A123" s="188" t="s">
        <v>43</v>
      </c>
      <c r="B123" s="187"/>
      <c r="C123" s="187"/>
      <c r="D123" s="187"/>
      <c r="E123" s="187"/>
    </row>
    <row r="124" spans="1:5" ht="21" customHeight="1" thickBot="1" x14ac:dyDescent="0.25">
      <c r="A124" s="186" t="s">
        <v>61</v>
      </c>
      <c r="B124" s="183">
        <f>B125</f>
        <v>42260</v>
      </c>
      <c r="C124" s="183">
        <f>C125+C126+C127+C128</f>
        <v>0</v>
      </c>
      <c r="D124" s="183">
        <f>D125+D126+D127+D128</f>
        <v>0</v>
      </c>
      <c r="E124" s="183">
        <f>E125+E126+E127+E128</f>
        <v>0</v>
      </c>
    </row>
    <row r="125" spans="1:5" s="41" customFormat="1" ht="21" customHeight="1" thickBot="1" x14ac:dyDescent="0.25">
      <c r="A125" s="188" t="s">
        <v>28</v>
      </c>
      <c r="B125" s="183">
        <v>42260</v>
      </c>
      <c r="C125" s="183">
        <v>0</v>
      </c>
      <c r="D125" s="183">
        <v>0</v>
      </c>
      <c r="E125" s="183">
        <v>0</v>
      </c>
    </row>
    <row r="126" spans="1:5" ht="21" customHeight="1" thickBot="1" x14ac:dyDescent="0.25">
      <c r="A126" s="188" t="s">
        <v>60</v>
      </c>
      <c r="B126" s="183"/>
      <c r="C126" s="187"/>
      <c r="D126" s="187"/>
      <c r="E126" s="187"/>
    </row>
    <row r="127" spans="1:5" ht="21" customHeight="1" thickBot="1" x14ac:dyDescent="0.25">
      <c r="A127" s="188" t="s">
        <v>42</v>
      </c>
      <c r="B127" s="183"/>
      <c r="C127" s="187"/>
      <c r="D127" s="187"/>
      <c r="E127" s="187"/>
    </row>
    <row r="128" spans="1:5" ht="21" customHeight="1" thickBot="1" x14ac:dyDescent="0.25">
      <c r="A128" s="188" t="s">
        <v>43</v>
      </c>
      <c r="B128" s="183"/>
      <c r="C128" s="187"/>
      <c r="D128" s="187"/>
      <c r="E128" s="187"/>
    </row>
    <row r="129" spans="1:5" ht="21" customHeight="1" thickBot="1" x14ac:dyDescent="0.25">
      <c r="A129" s="189" t="s">
        <v>26</v>
      </c>
      <c r="B129" s="183">
        <f>B119+B124</f>
        <v>42260</v>
      </c>
      <c r="C129" s="183">
        <f>C119+C124</f>
        <v>0</v>
      </c>
      <c r="D129" s="183">
        <f>D119+D124</f>
        <v>0</v>
      </c>
      <c r="E129" s="183">
        <f>E119+E124</f>
        <v>0</v>
      </c>
    </row>
    <row r="130" spans="1:5" ht="104.25" customHeight="1" thickBot="1" x14ac:dyDescent="0.25">
      <c r="A130" s="178" t="s">
        <v>24</v>
      </c>
      <c r="B130" s="190" t="s">
        <v>610</v>
      </c>
      <c r="C130" s="179" t="s">
        <v>221</v>
      </c>
      <c r="D130" s="1661"/>
      <c r="E130" s="1662"/>
    </row>
    <row r="131" spans="1:5" ht="21" customHeight="1" thickBot="1" x14ac:dyDescent="0.25">
      <c r="A131" s="156" t="s">
        <v>9</v>
      </c>
      <c r="B131" s="1633" t="s">
        <v>222</v>
      </c>
      <c r="C131" s="1634"/>
      <c r="D131" s="1634"/>
      <c r="E131" s="1635"/>
    </row>
    <row r="132" spans="1:5" ht="21" customHeight="1" thickBot="1" x14ac:dyDescent="0.25">
      <c r="A132" s="156" t="s">
        <v>13</v>
      </c>
      <c r="B132" s="1636" t="s">
        <v>223</v>
      </c>
      <c r="C132" s="1637"/>
      <c r="D132" s="1637"/>
      <c r="E132" s="1638"/>
    </row>
    <row r="133" spans="1:5" ht="21" customHeight="1" x14ac:dyDescent="0.2">
      <c r="A133" s="1639"/>
      <c r="B133" s="180">
        <v>2019</v>
      </c>
      <c r="C133" s="180">
        <v>2019</v>
      </c>
      <c r="D133" s="180">
        <v>2021</v>
      </c>
      <c r="E133" s="180">
        <v>2022</v>
      </c>
    </row>
    <row r="134" spans="1:5" ht="21" customHeight="1" thickBot="1" x14ac:dyDescent="0.25">
      <c r="A134" s="1640"/>
      <c r="B134" s="181" t="s">
        <v>5</v>
      </c>
      <c r="C134" s="181" t="s">
        <v>6</v>
      </c>
      <c r="D134" s="181" t="s">
        <v>6</v>
      </c>
      <c r="E134" s="181" t="s">
        <v>6</v>
      </c>
    </row>
    <row r="135" spans="1:5" ht="21" customHeight="1" thickBot="1" x14ac:dyDescent="0.25">
      <c r="A135" s="156" t="s">
        <v>8</v>
      </c>
      <c r="B135" s="182">
        <v>1</v>
      </c>
      <c r="C135" s="182">
        <v>0</v>
      </c>
      <c r="D135" s="182">
        <v>0</v>
      </c>
      <c r="E135" s="182">
        <v>0</v>
      </c>
    </row>
    <row r="136" spans="1:5" ht="21" customHeight="1" thickBot="1" x14ac:dyDescent="0.25">
      <c r="A136" s="156" t="s">
        <v>14</v>
      </c>
      <c r="B136" s="183">
        <f>B149</f>
        <v>155</v>
      </c>
      <c r="C136" s="183">
        <f>C149</f>
        <v>0</v>
      </c>
      <c r="D136" s="183">
        <f>D149</f>
        <v>0</v>
      </c>
      <c r="E136" s="183">
        <f>E149</f>
        <v>0</v>
      </c>
    </row>
    <row r="137" spans="1:5" ht="21" customHeight="1" thickBot="1" x14ac:dyDescent="0.25">
      <c r="A137" s="156" t="s">
        <v>20</v>
      </c>
      <c r="B137" s="182">
        <f>B136/B135</f>
        <v>155</v>
      </c>
      <c r="C137" s="182">
        <v>0</v>
      </c>
      <c r="D137" s="182" t="e">
        <f>D136/D135</f>
        <v>#DIV/0!</v>
      </c>
      <c r="E137" s="182" t="e">
        <f>E136/E135</f>
        <v>#DIV/0!</v>
      </c>
    </row>
    <row r="138" spans="1:5" ht="21" customHeight="1" thickBot="1" x14ac:dyDescent="0.25">
      <c r="A138" s="156" t="s">
        <v>15</v>
      </c>
      <c r="B138" s="184" t="s">
        <v>19</v>
      </c>
      <c r="C138" s="185">
        <f t="shared" ref="C138:E140" si="3">C135/B135-1</f>
        <v>-1</v>
      </c>
      <c r="D138" s="185" t="e">
        <f t="shared" si="3"/>
        <v>#DIV/0!</v>
      </c>
      <c r="E138" s="185" t="e">
        <f t="shared" si="3"/>
        <v>#DIV/0!</v>
      </c>
    </row>
    <row r="139" spans="1:5" ht="21" customHeight="1" thickBot="1" x14ac:dyDescent="0.25">
      <c r="A139" s="156" t="s">
        <v>16</v>
      </c>
      <c r="B139" s="184" t="s">
        <v>19</v>
      </c>
      <c r="C139" s="185">
        <f t="shared" si="3"/>
        <v>-1</v>
      </c>
      <c r="D139" s="185" t="e">
        <f t="shared" si="3"/>
        <v>#DIV/0!</v>
      </c>
      <c r="E139" s="185" t="e">
        <f t="shared" si="3"/>
        <v>#DIV/0!</v>
      </c>
    </row>
    <row r="140" spans="1:5" ht="21" customHeight="1" thickBot="1" x14ac:dyDescent="0.25">
      <c r="A140" s="156" t="s">
        <v>17</v>
      </c>
      <c r="B140" s="184" t="s">
        <v>19</v>
      </c>
      <c r="C140" s="185">
        <f t="shared" si="3"/>
        <v>-1</v>
      </c>
      <c r="D140" s="185" t="e">
        <f t="shared" si="3"/>
        <v>#DIV/0!</v>
      </c>
      <c r="E140" s="185" t="e">
        <f t="shared" si="3"/>
        <v>#DIV/0!</v>
      </c>
    </row>
    <row r="141" spans="1:5" ht="21" customHeight="1" thickBot="1" x14ac:dyDescent="0.25">
      <c r="A141" s="1641" t="s">
        <v>858</v>
      </c>
      <c r="B141" s="1642"/>
      <c r="C141" s="1642"/>
      <c r="D141" s="1642"/>
      <c r="E141" s="1643"/>
    </row>
    <row r="142" spans="1:5" ht="21" customHeight="1" x14ac:dyDescent="0.2">
      <c r="A142" s="1639"/>
      <c r="B142" s="180">
        <v>2019</v>
      </c>
      <c r="C142" s="180">
        <v>2019</v>
      </c>
      <c r="D142" s="180">
        <v>2021</v>
      </c>
      <c r="E142" s="180">
        <v>2022</v>
      </c>
    </row>
    <row r="143" spans="1:5" ht="21" customHeight="1" thickBot="1" x14ac:dyDescent="0.25">
      <c r="A143" s="1640"/>
      <c r="B143" s="181" t="s">
        <v>5</v>
      </c>
      <c r="C143" s="181" t="s">
        <v>6</v>
      </c>
      <c r="D143" s="181" t="s">
        <v>6</v>
      </c>
      <c r="E143" s="181" t="s">
        <v>6</v>
      </c>
    </row>
    <row r="144" spans="1:5" ht="21" customHeight="1" thickBot="1" x14ac:dyDescent="0.25">
      <c r="A144" s="186" t="s">
        <v>59</v>
      </c>
      <c r="B144" s="187">
        <f>B145+B146+B147+B148</f>
        <v>0</v>
      </c>
      <c r="C144" s="187">
        <f>C145+C146+C147+C148</f>
        <v>0</v>
      </c>
      <c r="D144" s="187">
        <f>D145+D146+D147+D148</f>
        <v>0</v>
      </c>
      <c r="E144" s="187">
        <f>E145+E146+E147+E148</f>
        <v>0</v>
      </c>
    </row>
    <row r="145" spans="1:5" ht="21" customHeight="1" thickBot="1" x14ac:dyDescent="0.25">
      <c r="A145" s="188" t="s">
        <v>28</v>
      </c>
      <c r="B145" s="187">
        <v>0</v>
      </c>
      <c r="C145" s="187">
        <v>0</v>
      </c>
      <c r="D145" s="187">
        <v>0</v>
      </c>
      <c r="E145" s="187">
        <v>0</v>
      </c>
    </row>
    <row r="146" spans="1:5" ht="21" customHeight="1" thickBot="1" x14ac:dyDescent="0.25">
      <c r="A146" s="188" t="s">
        <v>60</v>
      </c>
      <c r="B146" s="187"/>
      <c r="C146" s="187"/>
      <c r="D146" s="187"/>
      <c r="E146" s="187"/>
    </row>
    <row r="147" spans="1:5" ht="21" customHeight="1" thickBot="1" x14ac:dyDescent="0.25">
      <c r="A147" s="188" t="s">
        <v>42</v>
      </c>
      <c r="B147" s="187"/>
      <c r="C147" s="187"/>
      <c r="D147" s="187"/>
      <c r="E147" s="187"/>
    </row>
    <row r="148" spans="1:5" ht="21" customHeight="1" thickBot="1" x14ac:dyDescent="0.25">
      <c r="A148" s="188" t="s">
        <v>43</v>
      </c>
      <c r="B148" s="187"/>
      <c r="C148" s="187"/>
      <c r="D148" s="187"/>
      <c r="E148" s="187"/>
    </row>
    <row r="149" spans="1:5" ht="21" customHeight="1" thickBot="1" x14ac:dyDescent="0.25">
      <c r="A149" s="186" t="s">
        <v>61</v>
      </c>
      <c r="B149" s="183">
        <f>B150</f>
        <v>155</v>
      </c>
      <c r="C149" s="183">
        <f>C150</f>
        <v>0</v>
      </c>
      <c r="D149" s="183">
        <f>D150</f>
        <v>0</v>
      </c>
      <c r="E149" s="183">
        <f>E150</f>
        <v>0</v>
      </c>
    </row>
    <row r="150" spans="1:5" s="41" customFormat="1" ht="21" customHeight="1" thickBot="1" x14ac:dyDescent="0.25">
      <c r="A150" s="188" t="s">
        <v>28</v>
      </c>
      <c r="B150" s="183">
        <v>155</v>
      </c>
      <c r="C150" s="187">
        <v>0</v>
      </c>
      <c r="D150" s="187">
        <v>0</v>
      </c>
      <c r="E150" s="187">
        <v>0</v>
      </c>
    </row>
    <row r="151" spans="1:5" ht="21" customHeight="1" thickBot="1" x14ac:dyDescent="0.25">
      <c r="A151" s="188" t="s">
        <v>60</v>
      </c>
      <c r="B151" s="183"/>
      <c r="C151" s="187"/>
      <c r="D151" s="187"/>
      <c r="E151" s="187"/>
    </row>
    <row r="152" spans="1:5" ht="21" customHeight="1" thickBot="1" x14ac:dyDescent="0.25">
      <c r="A152" s="188" t="s">
        <v>42</v>
      </c>
      <c r="B152" s="183"/>
      <c r="C152" s="187"/>
      <c r="D152" s="187"/>
      <c r="E152" s="187"/>
    </row>
    <row r="153" spans="1:5" ht="21" customHeight="1" thickBot="1" x14ac:dyDescent="0.25">
      <c r="A153" s="188" t="s">
        <v>43</v>
      </c>
      <c r="B153" s="183"/>
      <c r="C153" s="187"/>
      <c r="D153" s="187"/>
      <c r="E153" s="187"/>
    </row>
    <row r="154" spans="1:5" ht="21" customHeight="1" thickBot="1" x14ac:dyDescent="0.25">
      <c r="A154" s="189" t="s">
        <v>26</v>
      </c>
      <c r="B154" s="183">
        <f>B144+B149</f>
        <v>155</v>
      </c>
      <c r="C154" s="183">
        <f>C144+C149</f>
        <v>0</v>
      </c>
      <c r="D154" s="183">
        <f>D144+D149</f>
        <v>0</v>
      </c>
      <c r="E154" s="183">
        <f>E144+E149</f>
        <v>0</v>
      </c>
    </row>
    <row r="155" spans="1:5" ht="96.75" customHeight="1" thickBot="1" x14ac:dyDescent="0.25">
      <c r="A155" s="178" t="s">
        <v>40</v>
      </c>
      <c r="B155" s="178" t="s">
        <v>224</v>
      </c>
      <c r="C155" s="191" t="s">
        <v>225</v>
      </c>
      <c r="D155" s="192"/>
      <c r="E155" s="193"/>
    </row>
    <row r="156" spans="1:5" ht="21" customHeight="1" thickBot="1" x14ac:dyDescent="0.25">
      <c r="A156" s="156" t="s">
        <v>9</v>
      </c>
      <c r="B156" s="1633" t="s">
        <v>222</v>
      </c>
      <c r="C156" s="1634"/>
      <c r="D156" s="1634"/>
      <c r="E156" s="1635"/>
    </row>
    <row r="157" spans="1:5" ht="21" customHeight="1" thickBot="1" x14ac:dyDescent="0.25">
      <c r="A157" s="156" t="s">
        <v>13</v>
      </c>
      <c r="B157" s="1636" t="s">
        <v>223</v>
      </c>
      <c r="C157" s="1637"/>
      <c r="D157" s="1637"/>
      <c r="E157" s="1638"/>
    </row>
    <row r="158" spans="1:5" ht="21" customHeight="1" x14ac:dyDescent="0.2">
      <c r="A158" s="1639"/>
      <c r="B158" s="180">
        <v>2019</v>
      </c>
      <c r="C158" s="180">
        <v>2021</v>
      </c>
      <c r="D158" s="180">
        <v>2021</v>
      </c>
      <c r="E158" s="180">
        <v>2022</v>
      </c>
    </row>
    <row r="159" spans="1:5" ht="21" customHeight="1" thickBot="1" x14ac:dyDescent="0.25">
      <c r="A159" s="1640"/>
      <c r="B159" s="181" t="s">
        <v>5</v>
      </c>
      <c r="C159" s="181" t="s">
        <v>6</v>
      </c>
      <c r="D159" s="181" t="s">
        <v>6</v>
      </c>
      <c r="E159" s="181" t="s">
        <v>6</v>
      </c>
    </row>
    <row r="160" spans="1:5" ht="21" customHeight="1" thickBot="1" x14ac:dyDescent="0.25">
      <c r="A160" s="156" t="s">
        <v>8</v>
      </c>
      <c r="B160" s="184">
        <v>1</v>
      </c>
      <c r="C160" s="184">
        <v>0</v>
      </c>
      <c r="D160" s="184">
        <v>0</v>
      </c>
      <c r="E160" s="184">
        <v>0</v>
      </c>
    </row>
    <row r="161" spans="1:5" ht="21" customHeight="1" thickBot="1" x14ac:dyDescent="0.25">
      <c r="A161" s="156" t="s">
        <v>14</v>
      </c>
      <c r="B161" s="182">
        <f>B174</f>
        <v>684</v>
      </c>
      <c r="C161" s="182">
        <f>C174</f>
        <v>0</v>
      </c>
      <c r="D161" s="182">
        <f>D174</f>
        <v>0</v>
      </c>
      <c r="E161" s="182">
        <f>E174</f>
        <v>0</v>
      </c>
    </row>
    <row r="162" spans="1:5" ht="21" customHeight="1" thickBot="1" x14ac:dyDescent="0.25">
      <c r="A162" s="156" t="s">
        <v>20</v>
      </c>
      <c r="B162" s="182">
        <f>B161/B160</f>
        <v>684</v>
      </c>
      <c r="C162" s="182" t="e">
        <f>C161/C160</f>
        <v>#DIV/0!</v>
      </c>
      <c r="D162" s="182" t="e">
        <f>D161/D160</f>
        <v>#DIV/0!</v>
      </c>
      <c r="E162" s="182" t="e">
        <f>E161/E160</f>
        <v>#DIV/0!</v>
      </c>
    </row>
    <row r="163" spans="1:5" ht="21" customHeight="1" thickBot="1" x14ac:dyDescent="0.25">
      <c r="A163" s="156" t="s">
        <v>15</v>
      </c>
      <c r="B163" s="184" t="s">
        <v>19</v>
      </c>
      <c r="C163" s="185">
        <f t="shared" ref="C163:E165" si="4">C160/B160-1</f>
        <v>-1</v>
      </c>
      <c r="D163" s="185" t="e">
        <f t="shared" si="4"/>
        <v>#DIV/0!</v>
      </c>
      <c r="E163" s="185" t="e">
        <f t="shared" si="4"/>
        <v>#DIV/0!</v>
      </c>
    </row>
    <row r="164" spans="1:5" ht="21" customHeight="1" thickBot="1" x14ac:dyDescent="0.25">
      <c r="A164" s="156" t="s">
        <v>16</v>
      </c>
      <c r="B164" s="184" t="s">
        <v>19</v>
      </c>
      <c r="C164" s="185">
        <f t="shared" si="4"/>
        <v>-1</v>
      </c>
      <c r="D164" s="185" t="e">
        <f t="shared" si="4"/>
        <v>#DIV/0!</v>
      </c>
      <c r="E164" s="185" t="e">
        <f t="shared" si="4"/>
        <v>#DIV/0!</v>
      </c>
    </row>
    <row r="165" spans="1:5" ht="21" customHeight="1" thickBot="1" x14ac:dyDescent="0.25">
      <c r="A165" s="156" t="s">
        <v>17</v>
      </c>
      <c r="B165" s="184" t="s">
        <v>19</v>
      </c>
      <c r="C165" s="185" t="e">
        <f t="shared" si="4"/>
        <v>#DIV/0!</v>
      </c>
      <c r="D165" s="185" t="e">
        <f t="shared" si="4"/>
        <v>#DIV/0!</v>
      </c>
      <c r="E165" s="185" t="e">
        <f t="shared" si="4"/>
        <v>#DIV/0!</v>
      </c>
    </row>
    <row r="166" spans="1:5" ht="21" customHeight="1" thickBot="1" x14ac:dyDescent="0.25">
      <c r="A166" s="1641" t="s">
        <v>859</v>
      </c>
      <c r="B166" s="1642"/>
      <c r="C166" s="1642"/>
      <c r="D166" s="1642"/>
      <c r="E166" s="1643"/>
    </row>
    <row r="167" spans="1:5" ht="21" customHeight="1" x14ac:dyDescent="0.2">
      <c r="A167" s="1639"/>
      <c r="B167" s="180">
        <v>2019</v>
      </c>
      <c r="C167" s="180">
        <v>2019</v>
      </c>
      <c r="D167" s="180">
        <v>2021</v>
      </c>
      <c r="E167" s="180">
        <v>2022</v>
      </c>
    </row>
    <row r="168" spans="1:5" ht="21" customHeight="1" thickBot="1" x14ac:dyDescent="0.25">
      <c r="A168" s="1640"/>
      <c r="B168" s="181" t="s">
        <v>5</v>
      </c>
      <c r="C168" s="181" t="s">
        <v>6</v>
      </c>
      <c r="D168" s="181" t="s">
        <v>6</v>
      </c>
      <c r="E168" s="181" t="s">
        <v>6</v>
      </c>
    </row>
    <row r="169" spans="1:5" ht="21" customHeight="1" thickBot="1" x14ac:dyDescent="0.25">
      <c r="A169" s="186" t="s">
        <v>59</v>
      </c>
      <c r="B169" s="187">
        <f>B170+B171+B172+B173</f>
        <v>0</v>
      </c>
      <c r="C169" s="187">
        <f>C170+C171+C172+C173</f>
        <v>0</v>
      </c>
      <c r="D169" s="187">
        <f>D170+D171+D172+D173</f>
        <v>0</v>
      </c>
      <c r="E169" s="187">
        <f>E170+E171+E172+E173</f>
        <v>0</v>
      </c>
    </row>
    <row r="170" spans="1:5" ht="21" customHeight="1" thickBot="1" x14ac:dyDescent="0.25">
      <c r="A170" s="188" t="s">
        <v>28</v>
      </c>
      <c r="B170" s="187"/>
      <c r="C170" s="187"/>
      <c r="D170" s="187"/>
      <c r="E170" s="187"/>
    </row>
    <row r="171" spans="1:5" ht="21" customHeight="1" thickBot="1" x14ac:dyDescent="0.25">
      <c r="A171" s="188" t="s">
        <v>60</v>
      </c>
      <c r="B171" s="187"/>
      <c r="C171" s="187"/>
      <c r="D171" s="187"/>
      <c r="E171" s="187"/>
    </row>
    <row r="172" spans="1:5" ht="21" customHeight="1" thickBot="1" x14ac:dyDescent="0.25">
      <c r="A172" s="188" t="s">
        <v>42</v>
      </c>
      <c r="B172" s="187"/>
      <c r="C172" s="187"/>
      <c r="D172" s="187"/>
      <c r="E172" s="187"/>
    </row>
    <row r="173" spans="1:5" ht="21" customHeight="1" thickBot="1" x14ac:dyDescent="0.25">
      <c r="A173" s="188" t="s">
        <v>43</v>
      </c>
      <c r="B173" s="187"/>
      <c r="C173" s="187"/>
      <c r="D173" s="187"/>
      <c r="E173" s="187"/>
    </row>
    <row r="174" spans="1:5" ht="21" customHeight="1" thickBot="1" x14ac:dyDescent="0.25">
      <c r="A174" s="186" t="s">
        <v>61</v>
      </c>
      <c r="B174" s="183">
        <f>B175</f>
        <v>684</v>
      </c>
      <c r="C174" s="183">
        <f>C175</f>
        <v>0</v>
      </c>
      <c r="D174" s="183">
        <f>D175</f>
        <v>0</v>
      </c>
      <c r="E174" s="183">
        <f>E175</f>
        <v>0</v>
      </c>
    </row>
    <row r="175" spans="1:5" s="41" customFormat="1" ht="21" customHeight="1" thickBot="1" x14ac:dyDescent="0.25">
      <c r="A175" s="188" t="s">
        <v>28</v>
      </c>
      <c r="B175" s="187">
        <v>684</v>
      </c>
      <c r="C175" s="187">
        <v>0</v>
      </c>
      <c r="D175" s="187">
        <v>0</v>
      </c>
      <c r="E175" s="187">
        <v>0</v>
      </c>
    </row>
    <row r="176" spans="1:5" ht="21" customHeight="1" thickBot="1" x14ac:dyDescent="0.25">
      <c r="A176" s="188" t="s">
        <v>60</v>
      </c>
      <c r="B176" s="183"/>
      <c r="C176" s="187"/>
      <c r="D176" s="187"/>
      <c r="E176" s="187"/>
    </row>
    <row r="177" spans="1:5" ht="21" customHeight="1" thickBot="1" x14ac:dyDescent="0.25">
      <c r="A177" s="188" t="s">
        <v>42</v>
      </c>
      <c r="B177" s="183"/>
      <c r="C177" s="187"/>
      <c r="D177" s="187"/>
      <c r="E177" s="187"/>
    </row>
    <row r="178" spans="1:5" ht="21" customHeight="1" thickBot="1" x14ac:dyDescent="0.25">
      <c r="A178" s="188" t="s">
        <v>43</v>
      </c>
      <c r="B178" s="183"/>
      <c r="C178" s="187"/>
      <c r="D178" s="187"/>
      <c r="E178" s="187"/>
    </row>
    <row r="179" spans="1:5" ht="21" customHeight="1" thickBot="1" x14ac:dyDescent="0.25">
      <c r="A179" s="189" t="s">
        <v>35</v>
      </c>
      <c r="B179" s="183">
        <f>B169+B174</f>
        <v>684</v>
      </c>
      <c r="C179" s="183">
        <f>C169+C174</f>
        <v>0</v>
      </c>
      <c r="D179" s="183">
        <f>D169+D174</f>
        <v>0</v>
      </c>
      <c r="E179" s="183">
        <f>E169+E174</f>
        <v>0</v>
      </c>
    </row>
    <row r="180" spans="1:5" ht="49.5" customHeight="1" thickBot="1" x14ac:dyDescent="0.25">
      <c r="A180" s="178" t="s">
        <v>55</v>
      </c>
      <c r="B180" s="178" t="s">
        <v>226</v>
      </c>
      <c r="C180" s="191" t="s">
        <v>227</v>
      </c>
      <c r="D180" s="192"/>
      <c r="E180" s="193"/>
    </row>
    <row r="181" spans="1:5" ht="42.75" customHeight="1" thickBot="1" x14ac:dyDescent="0.25">
      <c r="A181" s="156" t="s">
        <v>9</v>
      </c>
      <c r="B181" s="1633" t="s">
        <v>228</v>
      </c>
      <c r="C181" s="1634"/>
      <c r="D181" s="1634"/>
      <c r="E181" s="1635"/>
    </row>
    <row r="182" spans="1:5" ht="21" customHeight="1" thickBot="1" x14ac:dyDescent="0.25">
      <c r="A182" s="156" t="s">
        <v>13</v>
      </c>
      <c r="B182" s="1636" t="s">
        <v>162</v>
      </c>
      <c r="C182" s="1637"/>
      <c r="D182" s="1637"/>
      <c r="E182" s="1638"/>
    </row>
    <row r="183" spans="1:5" ht="21" customHeight="1" x14ac:dyDescent="0.2">
      <c r="A183" s="1639"/>
      <c r="B183" s="180">
        <v>2019</v>
      </c>
      <c r="C183" s="180">
        <v>2019</v>
      </c>
      <c r="D183" s="180">
        <v>2021</v>
      </c>
      <c r="E183" s="180">
        <v>2022</v>
      </c>
    </row>
    <row r="184" spans="1:5" ht="21" customHeight="1" thickBot="1" x14ac:dyDescent="0.25">
      <c r="A184" s="1640"/>
      <c r="B184" s="181" t="s">
        <v>5</v>
      </c>
      <c r="C184" s="181" t="s">
        <v>6</v>
      </c>
      <c r="D184" s="181" t="s">
        <v>6</v>
      </c>
      <c r="E184" s="181" t="s">
        <v>6</v>
      </c>
    </row>
    <row r="185" spans="1:5" ht="21" customHeight="1" thickBot="1" x14ac:dyDescent="0.25">
      <c r="A185" s="156" t="s">
        <v>8</v>
      </c>
      <c r="B185" s="184">
        <v>1500</v>
      </c>
      <c r="C185" s="184">
        <v>0</v>
      </c>
      <c r="D185" s="184">
        <v>0</v>
      </c>
      <c r="E185" s="184">
        <v>0</v>
      </c>
    </row>
    <row r="186" spans="1:5" ht="21" customHeight="1" thickBot="1" x14ac:dyDescent="0.25">
      <c r="A186" s="156" t="s">
        <v>14</v>
      </c>
      <c r="B186" s="182">
        <f>B199</f>
        <v>18894</v>
      </c>
      <c r="C186" s="182">
        <f>C199</f>
        <v>0</v>
      </c>
      <c r="D186" s="182">
        <f>D199</f>
        <v>0</v>
      </c>
      <c r="E186" s="182">
        <f>E199</f>
        <v>0</v>
      </c>
    </row>
    <row r="187" spans="1:5" ht="21" customHeight="1" thickBot="1" x14ac:dyDescent="0.25">
      <c r="A187" s="156" t="s">
        <v>20</v>
      </c>
      <c r="B187" s="182">
        <f>B186/B185</f>
        <v>12.596</v>
      </c>
      <c r="C187" s="182" t="e">
        <f>C186/C185</f>
        <v>#DIV/0!</v>
      </c>
      <c r="D187" s="182" t="e">
        <f>D186/D185</f>
        <v>#DIV/0!</v>
      </c>
      <c r="E187" s="182" t="e">
        <f>E186/E185</f>
        <v>#DIV/0!</v>
      </c>
    </row>
    <row r="188" spans="1:5" ht="21" customHeight="1" thickBot="1" x14ac:dyDescent="0.25">
      <c r="A188" s="156" t="s">
        <v>15</v>
      </c>
      <c r="B188" s="184" t="s">
        <v>19</v>
      </c>
      <c r="C188" s="185">
        <f t="shared" ref="C188:E190" si="5">C185/B185-1</f>
        <v>-1</v>
      </c>
      <c r="D188" s="185" t="e">
        <f t="shared" si="5"/>
        <v>#DIV/0!</v>
      </c>
      <c r="E188" s="185" t="e">
        <f t="shared" si="5"/>
        <v>#DIV/0!</v>
      </c>
    </row>
    <row r="189" spans="1:5" ht="21" customHeight="1" thickBot="1" x14ac:dyDescent="0.25">
      <c r="A189" s="156" t="s">
        <v>16</v>
      </c>
      <c r="B189" s="184" t="s">
        <v>19</v>
      </c>
      <c r="C189" s="185">
        <f t="shared" si="5"/>
        <v>-1</v>
      </c>
      <c r="D189" s="185" t="e">
        <f t="shared" si="5"/>
        <v>#DIV/0!</v>
      </c>
      <c r="E189" s="185" t="e">
        <f t="shared" si="5"/>
        <v>#DIV/0!</v>
      </c>
    </row>
    <row r="190" spans="1:5" ht="21" customHeight="1" thickBot="1" x14ac:dyDescent="0.25">
      <c r="A190" s="156" t="s">
        <v>17</v>
      </c>
      <c r="B190" s="184" t="s">
        <v>19</v>
      </c>
      <c r="C190" s="185" t="e">
        <f t="shared" si="5"/>
        <v>#DIV/0!</v>
      </c>
      <c r="D190" s="185" t="e">
        <f t="shared" si="5"/>
        <v>#DIV/0!</v>
      </c>
      <c r="E190" s="185" t="e">
        <f t="shared" si="5"/>
        <v>#DIV/0!</v>
      </c>
    </row>
    <row r="191" spans="1:5" ht="21" customHeight="1" thickBot="1" x14ac:dyDescent="0.25">
      <c r="A191" s="1641" t="s">
        <v>859</v>
      </c>
      <c r="B191" s="1642"/>
      <c r="C191" s="1642"/>
      <c r="D191" s="1642"/>
      <c r="E191" s="1643"/>
    </row>
    <row r="192" spans="1:5" ht="21" customHeight="1" x14ac:dyDescent="0.2">
      <c r="A192" s="1639"/>
      <c r="B192" s="180">
        <v>2019</v>
      </c>
      <c r="C192" s="180">
        <v>2019</v>
      </c>
      <c r="D192" s="180">
        <v>2021</v>
      </c>
      <c r="E192" s="180">
        <v>2022</v>
      </c>
    </row>
    <row r="193" spans="1:5" ht="21" customHeight="1" thickBot="1" x14ac:dyDescent="0.25">
      <c r="A193" s="1640"/>
      <c r="B193" s="181" t="s">
        <v>5</v>
      </c>
      <c r="C193" s="181" t="s">
        <v>6</v>
      </c>
      <c r="D193" s="181" t="s">
        <v>6</v>
      </c>
      <c r="E193" s="181" t="s">
        <v>6</v>
      </c>
    </row>
    <row r="194" spans="1:5" ht="21" customHeight="1" thickBot="1" x14ac:dyDescent="0.25">
      <c r="A194" s="186" t="s">
        <v>59</v>
      </c>
      <c r="B194" s="187">
        <f>B195+B196+B197+B198</f>
        <v>0</v>
      </c>
      <c r="C194" s="187">
        <f>C195+C196+C197+C198</f>
        <v>0</v>
      </c>
      <c r="D194" s="187">
        <f>D195+D196+D197+D198</f>
        <v>0</v>
      </c>
      <c r="E194" s="187">
        <f>E195+E196+E197+E198</f>
        <v>0</v>
      </c>
    </row>
    <row r="195" spans="1:5" ht="21" customHeight="1" thickBot="1" x14ac:dyDescent="0.25">
      <c r="A195" s="188" t="s">
        <v>28</v>
      </c>
      <c r="B195" s="187"/>
      <c r="C195" s="187"/>
      <c r="D195" s="187"/>
      <c r="E195" s="187"/>
    </row>
    <row r="196" spans="1:5" ht="21" customHeight="1" thickBot="1" x14ac:dyDescent="0.25">
      <c r="A196" s="188" t="s">
        <v>60</v>
      </c>
      <c r="B196" s="187"/>
      <c r="C196" s="187"/>
      <c r="D196" s="187"/>
      <c r="E196" s="187"/>
    </row>
    <row r="197" spans="1:5" ht="21" customHeight="1" thickBot="1" x14ac:dyDescent="0.25">
      <c r="A197" s="188" t="s">
        <v>42</v>
      </c>
      <c r="B197" s="187"/>
      <c r="C197" s="187"/>
      <c r="D197" s="187"/>
      <c r="E197" s="187"/>
    </row>
    <row r="198" spans="1:5" ht="21" customHeight="1" thickBot="1" x14ac:dyDescent="0.25">
      <c r="A198" s="188" t="s">
        <v>43</v>
      </c>
      <c r="B198" s="187"/>
      <c r="C198" s="187"/>
      <c r="D198" s="187"/>
      <c r="E198" s="187"/>
    </row>
    <row r="199" spans="1:5" ht="21" customHeight="1" thickBot="1" x14ac:dyDescent="0.25">
      <c r="A199" s="186" t="s">
        <v>61</v>
      </c>
      <c r="B199" s="183">
        <f>B200</f>
        <v>18894</v>
      </c>
      <c r="C199" s="183">
        <f>C200</f>
        <v>0</v>
      </c>
      <c r="D199" s="183">
        <f>D200</f>
        <v>0</v>
      </c>
      <c r="E199" s="183">
        <f>E200</f>
        <v>0</v>
      </c>
    </row>
    <row r="200" spans="1:5" s="41" customFormat="1" ht="21" customHeight="1" thickBot="1" x14ac:dyDescent="0.25">
      <c r="A200" s="188" t="s">
        <v>28</v>
      </c>
      <c r="B200" s="182">
        <v>18894</v>
      </c>
      <c r="C200" s="182">
        <v>0</v>
      </c>
      <c r="D200" s="182">
        <v>0</v>
      </c>
      <c r="E200" s="182">
        <v>0</v>
      </c>
    </row>
    <row r="201" spans="1:5" ht="21" customHeight="1" thickBot="1" x14ac:dyDescent="0.25">
      <c r="A201" s="188" t="s">
        <v>60</v>
      </c>
      <c r="B201" s="183"/>
      <c r="C201" s="187"/>
      <c r="D201" s="187"/>
      <c r="E201" s="187"/>
    </row>
    <row r="202" spans="1:5" ht="21" customHeight="1" thickBot="1" x14ac:dyDescent="0.25">
      <c r="A202" s="188" t="s">
        <v>42</v>
      </c>
      <c r="B202" s="183"/>
      <c r="C202" s="187"/>
      <c r="D202" s="187"/>
      <c r="E202" s="187"/>
    </row>
    <row r="203" spans="1:5" ht="21" customHeight="1" thickBot="1" x14ac:dyDescent="0.25">
      <c r="A203" s="188" t="s">
        <v>43</v>
      </c>
      <c r="B203" s="183"/>
      <c r="C203" s="187"/>
      <c r="D203" s="187"/>
      <c r="E203" s="187"/>
    </row>
    <row r="204" spans="1:5" ht="21" customHeight="1" thickBot="1" x14ac:dyDescent="0.25">
      <c r="A204" s="189" t="s">
        <v>36</v>
      </c>
      <c r="B204" s="183">
        <f>B194+B199</f>
        <v>18894</v>
      </c>
      <c r="C204" s="183">
        <f>C194+C199</f>
        <v>0</v>
      </c>
      <c r="D204" s="183">
        <f>D194+D199</f>
        <v>0</v>
      </c>
      <c r="E204" s="183">
        <f>E194+E199</f>
        <v>0</v>
      </c>
    </row>
    <row r="205" spans="1:5" ht="49.5" customHeight="1" thickBot="1" x14ac:dyDescent="0.25">
      <c r="A205" s="178" t="s">
        <v>55</v>
      </c>
      <c r="B205" s="178" t="s">
        <v>229</v>
      </c>
      <c r="C205" s="191" t="s">
        <v>230</v>
      </c>
      <c r="D205" s="192"/>
      <c r="E205" s="193"/>
    </row>
    <row r="206" spans="1:5" ht="21" customHeight="1" thickBot="1" x14ac:dyDescent="0.25">
      <c r="A206" s="156" t="s">
        <v>9</v>
      </c>
      <c r="B206" s="1633" t="s">
        <v>222</v>
      </c>
      <c r="C206" s="1634"/>
      <c r="D206" s="1634"/>
      <c r="E206" s="1635"/>
    </row>
    <row r="207" spans="1:5" ht="21" customHeight="1" thickBot="1" x14ac:dyDescent="0.25">
      <c r="A207" s="156" t="s">
        <v>13</v>
      </c>
      <c r="B207" s="1636" t="s">
        <v>223</v>
      </c>
      <c r="C207" s="1637"/>
      <c r="D207" s="1637"/>
      <c r="E207" s="1638"/>
    </row>
    <row r="208" spans="1:5" ht="21" customHeight="1" x14ac:dyDescent="0.2">
      <c r="A208" s="1639"/>
      <c r="B208" s="180">
        <v>2019</v>
      </c>
      <c r="C208" s="180">
        <v>2020</v>
      </c>
      <c r="D208" s="180">
        <v>2021</v>
      </c>
      <c r="E208" s="180">
        <v>2022</v>
      </c>
    </row>
    <row r="209" spans="1:5" ht="21" customHeight="1" thickBot="1" x14ac:dyDescent="0.25">
      <c r="A209" s="1640"/>
      <c r="B209" s="181" t="s">
        <v>5</v>
      </c>
      <c r="C209" s="181" t="s">
        <v>6</v>
      </c>
      <c r="D209" s="181" t="s">
        <v>6</v>
      </c>
      <c r="E209" s="181" t="s">
        <v>6</v>
      </c>
    </row>
    <row r="210" spans="1:5" ht="21" customHeight="1" thickBot="1" x14ac:dyDescent="0.25">
      <c r="A210" s="156" t="s">
        <v>8</v>
      </c>
      <c r="B210" s="184">
        <v>1</v>
      </c>
      <c r="C210" s="184">
        <v>0</v>
      </c>
      <c r="D210" s="184">
        <v>0</v>
      </c>
      <c r="E210" s="184">
        <v>0</v>
      </c>
    </row>
    <row r="211" spans="1:5" ht="21" customHeight="1" thickBot="1" x14ac:dyDescent="0.25">
      <c r="A211" s="156" t="s">
        <v>14</v>
      </c>
      <c r="B211" s="182">
        <f>B229</f>
        <v>660</v>
      </c>
      <c r="C211" s="182">
        <f>C229</f>
        <v>0</v>
      </c>
      <c r="D211" s="182">
        <f>D229</f>
        <v>0</v>
      </c>
      <c r="E211" s="182">
        <f>E229</f>
        <v>0</v>
      </c>
    </row>
    <row r="212" spans="1:5" ht="21" customHeight="1" thickBot="1" x14ac:dyDescent="0.25">
      <c r="A212" s="156" t="s">
        <v>20</v>
      </c>
      <c r="B212" s="182">
        <f>B211/B210</f>
        <v>660</v>
      </c>
      <c r="C212" s="182" t="e">
        <f>C211/C210</f>
        <v>#DIV/0!</v>
      </c>
      <c r="D212" s="182" t="e">
        <f>D211/D210</f>
        <v>#DIV/0!</v>
      </c>
      <c r="E212" s="182" t="e">
        <f>E211/E210</f>
        <v>#DIV/0!</v>
      </c>
    </row>
    <row r="213" spans="1:5" ht="21" customHeight="1" thickBot="1" x14ac:dyDescent="0.25">
      <c r="A213" s="156" t="s">
        <v>15</v>
      </c>
      <c r="B213" s="184" t="s">
        <v>19</v>
      </c>
      <c r="C213" s="185">
        <f t="shared" ref="C213:E215" si="6">C210/B210-1</f>
        <v>-1</v>
      </c>
      <c r="D213" s="185" t="e">
        <f t="shared" si="6"/>
        <v>#DIV/0!</v>
      </c>
      <c r="E213" s="185" t="e">
        <f t="shared" si="6"/>
        <v>#DIV/0!</v>
      </c>
    </row>
    <row r="214" spans="1:5" ht="21" customHeight="1" thickBot="1" x14ac:dyDescent="0.25">
      <c r="A214" s="156" t="s">
        <v>16</v>
      </c>
      <c r="B214" s="184" t="s">
        <v>19</v>
      </c>
      <c r="C214" s="185">
        <f t="shared" si="6"/>
        <v>-1</v>
      </c>
      <c r="D214" s="185" t="e">
        <f t="shared" si="6"/>
        <v>#DIV/0!</v>
      </c>
      <c r="E214" s="185" t="e">
        <f t="shared" si="6"/>
        <v>#DIV/0!</v>
      </c>
    </row>
    <row r="215" spans="1:5" ht="21" customHeight="1" thickBot="1" x14ac:dyDescent="0.25">
      <c r="A215" s="156" t="s">
        <v>17</v>
      </c>
      <c r="B215" s="184" t="s">
        <v>19</v>
      </c>
      <c r="C215" s="185" t="e">
        <f t="shared" si="6"/>
        <v>#DIV/0!</v>
      </c>
      <c r="D215" s="185" t="e">
        <f t="shared" si="6"/>
        <v>#DIV/0!</v>
      </c>
      <c r="E215" s="185" t="e">
        <f t="shared" si="6"/>
        <v>#DIV/0!</v>
      </c>
    </row>
    <row r="216" spans="1:5" ht="21" customHeight="1" thickBot="1" x14ac:dyDescent="0.25">
      <c r="A216" s="1641" t="s">
        <v>859</v>
      </c>
      <c r="B216" s="1642"/>
      <c r="C216" s="1642"/>
      <c r="D216" s="1642"/>
      <c r="E216" s="1643"/>
    </row>
    <row r="217" spans="1:5" ht="21" customHeight="1" x14ac:dyDescent="0.2">
      <c r="A217" s="1639"/>
      <c r="B217" s="180">
        <v>2019</v>
      </c>
      <c r="C217" s="180">
        <v>2020</v>
      </c>
      <c r="D217" s="180">
        <v>2021</v>
      </c>
      <c r="E217" s="180">
        <v>2022</v>
      </c>
    </row>
    <row r="218" spans="1:5" ht="21" customHeight="1" thickBot="1" x14ac:dyDescent="0.25">
      <c r="A218" s="1640"/>
      <c r="B218" s="181" t="s">
        <v>5</v>
      </c>
      <c r="C218" s="181" t="s">
        <v>6</v>
      </c>
      <c r="D218" s="181" t="s">
        <v>6</v>
      </c>
      <c r="E218" s="181" t="s">
        <v>6</v>
      </c>
    </row>
    <row r="219" spans="1:5" ht="21" customHeight="1" thickBot="1" x14ac:dyDescent="0.25">
      <c r="A219" s="186" t="s">
        <v>59</v>
      </c>
      <c r="B219" s="187">
        <f>B220+B221+B222+B223</f>
        <v>0</v>
      </c>
      <c r="C219" s="187">
        <f>C220+C221+C222+C223</f>
        <v>0</v>
      </c>
      <c r="D219" s="187">
        <f>D220+D221+D222+D223</f>
        <v>0</v>
      </c>
      <c r="E219" s="187">
        <f>E220+E221+E222+E223</f>
        <v>0</v>
      </c>
    </row>
    <row r="220" spans="1:5" ht="21" customHeight="1" thickBot="1" x14ac:dyDescent="0.25">
      <c r="A220" s="188" t="s">
        <v>28</v>
      </c>
      <c r="B220" s="187"/>
      <c r="C220" s="187"/>
      <c r="D220" s="187"/>
      <c r="E220" s="187"/>
    </row>
    <row r="221" spans="1:5" ht="21" customHeight="1" thickBot="1" x14ac:dyDescent="0.25">
      <c r="A221" s="188" t="s">
        <v>60</v>
      </c>
      <c r="B221" s="187"/>
      <c r="C221" s="187"/>
      <c r="D221" s="187"/>
      <c r="E221" s="187"/>
    </row>
    <row r="222" spans="1:5" ht="21" customHeight="1" thickBot="1" x14ac:dyDescent="0.25">
      <c r="A222" s="188" t="s">
        <v>42</v>
      </c>
      <c r="B222" s="187"/>
      <c r="C222" s="187"/>
      <c r="D222" s="187"/>
      <c r="E222" s="187"/>
    </row>
    <row r="223" spans="1:5" ht="21" customHeight="1" thickBot="1" x14ac:dyDescent="0.25">
      <c r="A223" s="188" t="s">
        <v>43</v>
      </c>
      <c r="B223" s="187"/>
      <c r="C223" s="187"/>
      <c r="D223" s="187"/>
      <c r="E223" s="187"/>
    </row>
    <row r="224" spans="1:5" ht="21" customHeight="1" thickBot="1" x14ac:dyDescent="0.25">
      <c r="A224" s="186" t="s">
        <v>61</v>
      </c>
      <c r="B224" s="183">
        <f>B225+B226+B227+B228</f>
        <v>660</v>
      </c>
      <c r="C224" s="183">
        <f>C225+C226+C227+C228</f>
        <v>0</v>
      </c>
      <c r="D224" s="183">
        <f>D225+D226+D227+D228</f>
        <v>0</v>
      </c>
      <c r="E224" s="183">
        <f>E225+E226+E227+E228</f>
        <v>0</v>
      </c>
    </row>
    <row r="225" spans="1:5" s="41" customFormat="1" ht="21" customHeight="1" thickBot="1" x14ac:dyDescent="0.25">
      <c r="A225" s="188" t="s">
        <v>28</v>
      </c>
      <c r="B225" s="182">
        <v>660</v>
      </c>
      <c r="C225" s="182">
        <v>0</v>
      </c>
      <c r="D225" s="182">
        <v>0</v>
      </c>
      <c r="E225" s="182">
        <v>0</v>
      </c>
    </row>
    <row r="226" spans="1:5" ht="21" customHeight="1" thickBot="1" x14ac:dyDescent="0.25">
      <c r="A226" s="188" t="s">
        <v>60</v>
      </c>
      <c r="B226" s="183"/>
      <c r="C226" s="187"/>
      <c r="D226" s="187"/>
      <c r="E226" s="187"/>
    </row>
    <row r="227" spans="1:5" ht="21" customHeight="1" thickBot="1" x14ac:dyDescent="0.25">
      <c r="A227" s="188" t="s">
        <v>42</v>
      </c>
      <c r="B227" s="183"/>
      <c r="C227" s="187"/>
      <c r="D227" s="187"/>
      <c r="E227" s="187"/>
    </row>
    <row r="228" spans="1:5" ht="21" customHeight="1" thickBot="1" x14ac:dyDescent="0.25">
      <c r="A228" s="188" t="s">
        <v>43</v>
      </c>
      <c r="B228" s="183"/>
      <c r="C228" s="187"/>
      <c r="D228" s="187"/>
      <c r="E228" s="187"/>
    </row>
    <row r="229" spans="1:5" ht="21" customHeight="1" thickBot="1" x14ac:dyDescent="0.25">
      <c r="A229" s="189" t="s">
        <v>36</v>
      </c>
      <c r="B229" s="183">
        <f>B219+B224</f>
        <v>660</v>
      </c>
      <c r="C229" s="183">
        <f>C219+C224</f>
        <v>0</v>
      </c>
      <c r="D229" s="183">
        <f>D219+D224</f>
        <v>0</v>
      </c>
      <c r="E229" s="183">
        <f>E219+E224</f>
        <v>0</v>
      </c>
    </row>
    <row r="230" spans="1:5" ht="42" customHeight="1" thickBot="1" x14ac:dyDescent="0.25">
      <c r="A230" s="178" t="s">
        <v>62</v>
      </c>
      <c r="B230" s="178" t="s">
        <v>231</v>
      </c>
      <c r="C230" s="191" t="s">
        <v>232</v>
      </c>
      <c r="D230" s="192"/>
      <c r="E230" s="193"/>
    </row>
    <row r="231" spans="1:5" ht="51.75" customHeight="1" thickBot="1" x14ac:dyDescent="0.25">
      <c r="A231" s="156" t="s">
        <v>9</v>
      </c>
      <c r="B231" s="1633" t="s">
        <v>233</v>
      </c>
      <c r="C231" s="1634"/>
      <c r="D231" s="1634"/>
      <c r="E231" s="1635"/>
    </row>
    <row r="232" spans="1:5" ht="21" customHeight="1" thickBot="1" x14ac:dyDescent="0.25">
      <c r="A232" s="156" t="s">
        <v>13</v>
      </c>
      <c r="B232" s="1636" t="s">
        <v>162</v>
      </c>
      <c r="C232" s="1637"/>
      <c r="D232" s="1637"/>
      <c r="E232" s="1638"/>
    </row>
    <row r="233" spans="1:5" ht="21" customHeight="1" x14ac:dyDescent="0.2">
      <c r="A233" s="1639"/>
      <c r="B233" s="180">
        <v>2019</v>
      </c>
      <c r="C233" s="180">
        <v>2020</v>
      </c>
      <c r="D233" s="180">
        <v>2021</v>
      </c>
      <c r="E233" s="180">
        <v>2022</v>
      </c>
    </row>
    <row r="234" spans="1:5" ht="21" customHeight="1" thickBot="1" x14ac:dyDescent="0.25">
      <c r="A234" s="1640"/>
      <c r="B234" s="181" t="s">
        <v>5</v>
      </c>
      <c r="C234" s="181" t="s">
        <v>6</v>
      </c>
      <c r="D234" s="181" t="s">
        <v>6</v>
      </c>
      <c r="E234" s="181" t="s">
        <v>6</v>
      </c>
    </row>
    <row r="235" spans="1:5" ht="21" customHeight="1" thickBot="1" x14ac:dyDescent="0.25">
      <c r="A235" s="156" t="s">
        <v>8</v>
      </c>
      <c r="B235" s="182">
        <v>727</v>
      </c>
      <c r="C235" s="182">
        <v>0</v>
      </c>
      <c r="D235" s="184">
        <v>0</v>
      </c>
      <c r="E235" s="184">
        <v>0</v>
      </c>
    </row>
    <row r="236" spans="1:5" ht="21" customHeight="1" thickBot="1" x14ac:dyDescent="0.25">
      <c r="A236" s="156" t="s">
        <v>14</v>
      </c>
      <c r="B236" s="183">
        <f>B249</f>
        <v>21646</v>
      </c>
      <c r="C236" s="183">
        <f>C249</f>
        <v>0</v>
      </c>
      <c r="D236" s="183">
        <f>D249</f>
        <v>0</v>
      </c>
      <c r="E236" s="183">
        <f>E249</f>
        <v>0</v>
      </c>
    </row>
    <row r="237" spans="1:5" ht="21" customHeight="1" thickBot="1" x14ac:dyDescent="0.25">
      <c r="A237" s="156" t="s">
        <v>20</v>
      </c>
      <c r="B237" s="182">
        <f>B236/B235</f>
        <v>29.774415405777166</v>
      </c>
      <c r="C237" s="182" t="e">
        <f>C236/C235</f>
        <v>#DIV/0!</v>
      </c>
      <c r="D237" s="182" t="e">
        <f>D236/D235</f>
        <v>#DIV/0!</v>
      </c>
      <c r="E237" s="182" t="e">
        <f>E236/E235</f>
        <v>#DIV/0!</v>
      </c>
    </row>
    <row r="238" spans="1:5" ht="21" customHeight="1" thickBot="1" x14ac:dyDescent="0.25">
      <c r="A238" s="156" t="s">
        <v>15</v>
      </c>
      <c r="B238" s="184" t="s">
        <v>19</v>
      </c>
      <c r="C238" s="185">
        <f t="shared" ref="C238:E240" si="7">C235/B235-1</f>
        <v>-1</v>
      </c>
      <c r="D238" s="185" t="e">
        <f t="shared" si="7"/>
        <v>#DIV/0!</v>
      </c>
      <c r="E238" s="185" t="e">
        <f t="shared" si="7"/>
        <v>#DIV/0!</v>
      </c>
    </row>
    <row r="239" spans="1:5" ht="21" customHeight="1" thickBot="1" x14ac:dyDescent="0.25">
      <c r="A239" s="156" t="s">
        <v>16</v>
      </c>
      <c r="B239" s="184" t="s">
        <v>19</v>
      </c>
      <c r="C239" s="185">
        <f t="shared" si="7"/>
        <v>-1</v>
      </c>
      <c r="D239" s="185" t="e">
        <f t="shared" si="7"/>
        <v>#DIV/0!</v>
      </c>
      <c r="E239" s="185" t="e">
        <f t="shared" si="7"/>
        <v>#DIV/0!</v>
      </c>
    </row>
    <row r="240" spans="1:5" ht="21" customHeight="1" thickBot="1" x14ac:dyDescent="0.25">
      <c r="A240" s="156" t="s">
        <v>17</v>
      </c>
      <c r="B240" s="184" t="s">
        <v>19</v>
      </c>
      <c r="C240" s="185" t="e">
        <f t="shared" si="7"/>
        <v>#DIV/0!</v>
      </c>
      <c r="D240" s="185" t="e">
        <f t="shared" si="7"/>
        <v>#DIV/0!</v>
      </c>
      <c r="E240" s="185" t="e">
        <f t="shared" si="7"/>
        <v>#DIV/0!</v>
      </c>
    </row>
    <row r="241" spans="1:5" ht="21" customHeight="1" thickBot="1" x14ac:dyDescent="0.25">
      <c r="A241" s="1641" t="s">
        <v>859</v>
      </c>
      <c r="B241" s="1642"/>
      <c r="C241" s="1642"/>
      <c r="D241" s="1642"/>
      <c r="E241" s="1643"/>
    </row>
    <row r="242" spans="1:5" ht="21" customHeight="1" x14ac:dyDescent="0.2">
      <c r="A242" s="1639"/>
      <c r="B242" s="180">
        <v>2019</v>
      </c>
      <c r="C242" s="180">
        <v>2020</v>
      </c>
      <c r="D242" s="180">
        <v>2021</v>
      </c>
      <c r="E242" s="180">
        <v>2022</v>
      </c>
    </row>
    <row r="243" spans="1:5" ht="21" customHeight="1" thickBot="1" x14ac:dyDescent="0.25">
      <c r="A243" s="1640"/>
      <c r="B243" s="181" t="s">
        <v>5</v>
      </c>
      <c r="C243" s="181" t="s">
        <v>6</v>
      </c>
      <c r="D243" s="181" t="s">
        <v>6</v>
      </c>
      <c r="E243" s="181" t="s">
        <v>6</v>
      </c>
    </row>
    <row r="244" spans="1:5" ht="21" customHeight="1" thickBot="1" x14ac:dyDescent="0.25">
      <c r="A244" s="186" t="s">
        <v>59</v>
      </c>
      <c r="B244" s="187">
        <f>B245+B246+B247+B248</f>
        <v>0</v>
      </c>
      <c r="C244" s="187">
        <f>C245+C246+C247+C248</f>
        <v>0</v>
      </c>
      <c r="D244" s="187">
        <f>D245+D246+D247+D248</f>
        <v>0</v>
      </c>
      <c r="E244" s="187">
        <f>E245+E246+E247+E248</f>
        <v>0</v>
      </c>
    </row>
    <row r="245" spans="1:5" ht="21" customHeight="1" thickBot="1" x14ac:dyDescent="0.25">
      <c r="A245" s="188" t="s">
        <v>28</v>
      </c>
      <c r="B245" s="187"/>
      <c r="C245" s="187"/>
      <c r="D245" s="187"/>
      <c r="E245" s="187"/>
    </row>
    <row r="246" spans="1:5" ht="21" customHeight="1" thickBot="1" x14ac:dyDescent="0.25">
      <c r="A246" s="188" t="s">
        <v>60</v>
      </c>
      <c r="B246" s="187"/>
      <c r="C246" s="187"/>
      <c r="D246" s="187"/>
      <c r="E246" s="187"/>
    </row>
    <row r="247" spans="1:5" ht="21" customHeight="1" thickBot="1" x14ac:dyDescent="0.25">
      <c r="A247" s="188" t="s">
        <v>42</v>
      </c>
      <c r="B247" s="187"/>
      <c r="C247" s="187"/>
      <c r="D247" s="187"/>
      <c r="E247" s="187"/>
    </row>
    <row r="248" spans="1:5" ht="21" customHeight="1" thickBot="1" x14ac:dyDescent="0.25">
      <c r="A248" s="188" t="s">
        <v>43</v>
      </c>
      <c r="B248" s="187"/>
      <c r="C248" s="187"/>
      <c r="D248" s="187"/>
      <c r="E248" s="187"/>
    </row>
    <row r="249" spans="1:5" ht="21" customHeight="1" thickBot="1" x14ac:dyDescent="0.25">
      <c r="A249" s="186" t="s">
        <v>61</v>
      </c>
      <c r="B249" s="183">
        <f>B250</f>
        <v>21646</v>
      </c>
      <c r="C249" s="183">
        <f>C250</f>
        <v>0</v>
      </c>
      <c r="D249" s="183">
        <f>D250</f>
        <v>0</v>
      </c>
      <c r="E249" s="183">
        <f>E250</f>
        <v>0</v>
      </c>
    </row>
    <row r="250" spans="1:5" s="41" customFormat="1" ht="21" customHeight="1" thickBot="1" x14ac:dyDescent="0.25">
      <c r="A250" s="188" t="s">
        <v>28</v>
      </c>
      <c r="B250" s="182">
        <v>21646</v>
      </c>
      <c r="C250" s="182">
        <v>0</v>
      </c>
      <c r="D250" s="182">
        <v>0</v>
      </c>
      <c r="E250" s="182">
        <v>0</v>
      </c>
    </row>
    <row r="251" spans="1:5" ht="21" customHeight="1" thickBot="1" x14ac:dyDescent="0.25">
      <c r="A251" s="188" t="s">
        <v>60</v>
      </c>
      <c r="B251" s="183"/>
      <c r="C251" s="187"/>
      <c r="D251" s="187"/>
      <c r="E251" s="187"/>
    </row>
    <row r="252" spans="1:5" ht="21" customHeight="1" thickBot="1" x14ac:dyDescent="0.25">
      <c r="A252" s="188" t="s">
        <v>42</v>
      </c>
      <c r="B252" s="183"/>
      <c r="C252" s="187"/>
      <c r="D252" s="187"/>
      <c r="E252" s="187"/>
    </row>
    <row r="253" spans="1:5" ht="21" customHeight="1" thickBot="1" x14ac:dyDescent="0.25">
      <c r="A253" s="188" t="s">
        <v>43</v>
      </c>
      <c r="B253" s="183"/>
      <c r="C253" s="187"/>
      <c r="D253" s="187"/>
      <c r="E253" s="187"/>
    </row>
    <row r="254" spans="1:5" ht="21" customHeight="1" thickBot="1" x14ac:dyDescent="0.25">
      <c r="A254" s="189" t="s">
        <v>63</v>
      </c>
      <c r="B254" s="183">
        <f>B244+B249</f>
        <v>21646</v>
      </c>
      <c r="C254" s="183">
        <f>C244+C249</f>
        <v>0</v>
      </c>
      <c r="D254" s="183">
        <f>D244+D249</f>
        <v>0</v>
      </c>
      <c r="E254" s="183">
        <f>E244+E249</f>
        <v>0</v>
      </c>
    </row>
    <row r="255" spans="1:5" ht="45" customHeight="1" thickBot="1" x14ac:dyDescent="0.25">
      <c r="A255" s="178" t="s">
        <v>62</v>
      </c>
      <c r="B255" s="178" t="s">
        <v>234</v>
      </c>
      <c r="C255" s="191" t="s">
        <v>235</v>
      </c>
      <c r="D255" s="192"/>
      <c r="E255" s="193"/>
    </row>
    <row r="256" spans="1:5" ht="21" customHeight="1" thickBot="1" x14ac:dyDescent="0.25">
      <c r="A256" s="156" t="s">
        <v>9</v>
      </c>
      <c r="B256" s="1633" t="s">
        <v>222</v>
      </c>
      <c r="C256" s="1634"/>
      <c r="D256" s="1634"/>
      <c r="E256" s="1635"/>
    </row>
    <row r="257" spans="1:5" ht="21" customHeight="1" thickBot="1" x14ac:dyDescent="0.25">
      <c r="A257" s="156" t="s">
        <v>13</v>
      </c>
      <c r="B257" s="1636" t="s">
        <v>223</v>
      </c>
      <c r="C257" s="1637"/>
      <c r="D257" s="1637"/>
      <c r="E257" s="1638"/>
    </row>
    <row r="258" spans="1:5" ht="21" customHeight="1" x14ac:dyDescent="0.2">
      <c r="A258" s="1639"/>
      <c r="B258" s="180">
        <v>2019</v>
      </c>
      <c r="C258" s="180">
        <v>2020</v>
      </c>
      <c r="D258" s="180">
        <v>2021</v>
      </c>
      <c r="E258" s="180">
        <v>2022</v>
      </c>
    </row>
    <row r="259" spans="1:5" ht="21" customHeight="1" thickBot="1" x14ac:dyDescent="0.25">
      <c r="A259" s="1640"/>
      <c r="B259" s="181" t="s">
        <v>5</v>
      </c>
      <c r="C259" s="181" t="s">
        <v>6</v>
      </c>
      <c r="D259" s="181" t="s">
        <v>6</v>
      </c>
      <c r="E259" s="181" t="s">
        <v>6</v>
      </c>
    </row>
    <row r="260" spans="1:5" ht="21" customHeight="1" thickBot="1" x14ac:dyDescent="0.25">
      <c r="A260" s="156" t="s">
        <v>8</v>
      </c>
      <c r="B260" s="182">
        <v>1</v>
      </c>
      <c r="C260" s="182">
        <v>0</v>
      </c>
      <c r="D260" s="184">
        <v>0</v>
      </c>
      <c r="E260" s="184">
        <v>0</v>
      </c>
    </row>
    <row r="261" spans="1:5" ht="21" customHeight="1" thickBot="1" x14ac:dyDescent="0.25">
      <c r="A261" s="156" t="s">
        <v>14</v>
      </c>
      <c r="B261" s="183">
        <f>B274</f>
        <v>747</v>
      </c>
      <c r="C261" s="183">
        <f>C274</f>
        <v>0</v>
      </c>
      <c r="D261" s="183">
        <f>D274</f>
        <v>0</v>
      </c>
      <c r="E261" s="183">
        <f>E274</f>
        <v>0</v>
      </c>
    </row>
    <row r="262" spans="1:5" ht="21" customHeight="1" thickBot="1" x14ac:dyDescent="0.25">
      <c r="A262" s="156" t="s">
        <v>20</v>
      </c>
      <c r="B262" s="182">
        <f>B261/B260</f>
        <v>747</v>
      </c>
      <c r="C262" s="182" t="e">
        <f>C261/C260</f>
        <v>#DIV/0!</v>
      </c>
      <c r="D262" s="182" t="e">
        <f>D261/D260</f>
        <v>#DIV/0!</v>
      </c>
      <c r="E262" s="182" t="e">
        <f>E261/E260</f>
        <v>#DIV/0!</v>
      </c>
    </row>
    <row r="263" spans="1:5" ht="21" customHeight="1" thickBot="1" x14ac:dyDescent="0.25">
      <c r="A263" s="156" t="s">
        <v>15</v>
      </c>
      <c r="B263" s="184" t="s">
        <v>19</v>
      </c>
      <c r="C263" s="185">
        <f t="shared" ref="C263:E265" si="8">C260/B260-1</f>
        <v>-1</v>
      </c>
      <c r="D263" s="185" t="e">
        <f t="shared" si="8"/>
        <v>#DIV/0!</v>
      </c>
      <c r="E263" s="185" t="e">
        <f t="shared" si="8"/>
        <v>#DIV/0!</v>
      </c>
    </row>
    <row r="264" spans="1:5" ht="21" customHeight="1" thickBot="1" x14ac:dyDescent="0.25">
      <c r="A264" s="156" t="s">
        <v>16</v>
      </c>
      <c r="B264" s="184" t="s">
        <v>19</v>
      </c>
      <c r="C264" s="185">
        <f t="shared" si="8"/>
        <v>-1</v>
      </c>
      <c r="D264" s="185" t="e">
        <f t="shared" si="8"/>
        <v>#DIV/0!</v>
      </c>
      <c r="E264" s="185" t="e">
        <f t="shared" si="8"/>
        <v>#DIV/0!</v>
      </c>
    </row>
    <row r="265" spans="1:5" ht="21" customHeight="1" thickBot="1" x14ac:dyDescent="0.25">
      <c r="A265" s="156" t="s">
        <v>17</v>
      </c>
      <c r="B265" s="184" t="s">
        <v>19</v>
      </c>
      <c r="C265" s="185" t="e">
        <f t="shared" si="8"/>
        <v>#DIV/0!</v>
      </c>
      <c r="D265" s="185" t="e">
        <f t="shared" si="8"/>
        <v>#DIV/0!</v>
      </c>
      <c r="E265" s="185" t="e">
        <f t="shared" si="8"/>
        <v>#DIV/0!</v>
      </c>
    </row>
    <row r="266" spans="1:5" ht="21" customHeight="1" thickBot="1" x14ac:dyDescent="0.25">
      <c r="A266" s="1641" t="s">
        <v>859</v>
      </c>
      <c r="B266" s="1642"/>
      <c r="C266" s="1642"/>
      <c r="D266" s="1642"/>
      <c r="E266" s="1643"/>
    </row>
    <row r="267" spans="1:5" ht="21" customHeight="1" x14ac:dyDescent="0.2">
      <c r="A267" s="1639"/>
      <c r="B267" s="180">
        <v>2019</v>
      </c>
      <c r="C267" s="180">
        <v>2020</v>
      </c>
      <c r="D267" s="180">
        <v>2021</v>
      </c>
      <c r="E267" s="180">
        <v>2022</v>
      </c>
    </row>
    <row r="268" spans="1:5" ht="21" customHeight="1" thickBot="1" x14ac:dyDescent="0.25">
      <c r="A268" s="1640"/>
      <c r="B268" s="181" t="s">
        <v>5</v>
      </c>
      <c r="C268" s="181" t="s">
        <v>6</v>
      </c>
      <c r="D268" s="181" t="s">
        <v>6</v>
      </c>
      <c r="E268" s="181" t="s">
        <v>6</v>
      </c>
    </row>
    <row r="269" spans="1:5" ht="21" customHeight="1" thickBot="1" x14ac:dyDescent="0.25">
      <c r="A269" s="186" t="s">
        <v>59</v>
      </c>
      <c r="B269" s="187">
        <f>B270+B271+B272+B273</f>
        <v>0</v>
      </c>
      <c r="C269" s="187">
        <f>C270+C271+C272+C273</f>
        <v>0</v>
      </c>
      <c r="D269" s="187">
        <f>D270+D271+D272+D273</f>
        <v>0</v>
      </c>
      <c r="E269" s="187">
        <f>E270+E271+E272+E273</f>
        <v>0</v>
      </c>
    </row>
    <row r="270" spans="1:5" ht="21" customHeight="1" thickBot="1" x14ac:dyDescent="0.25">
      <c r="A270" s="188" t="s">
        <v>28</v>
      </c>
      <c r="B270" s="187"/>
      <c r="C270" s="187"/>
      <c r="D270" s="187"/>
      <c r="E270" s="187"/>
    </row>
    <row r="271" spans="1:5" ht="21" customHeight="1" thickBot="1" x14ac:dyDescent="0.25">
      <c r="A271" s="188" t="s">
        <v>60</v>
      </c>
      <c r="B271" s="187"/>
      <c r="C271" s="187"/>
      <c r="D271" s="187"/>
      <c r="E271" s="187"/>
    </row>
    <row r="272" spans="1:5" ht="21" customHeight="1" thickBot="1" x14ac:dyDescent="0.25">
      <c r="A272" s="188" t="s">
        <v>42</v>
      </c>
      <c r="B272" s="187"/>
      <c r="C272" s="187"/>
      <c r="D272" s="187"/>
      <c r="E272" s="187"/>
    </row>
    <row r="273" spans="1:5" ht="21" customHeight="1" thickBot="1" x14ac:dyDescent="0.25">
      <c r="A273" s="188" t="s">
        <v>43</v>
      </c>
      <c r="B273" s="187"/>
      <c r="C273" s="187"/>
      <c r="D273" s="187"/>
      <c r="E273" s="187"/>
    </row>
    <row r="274" spans="1:5" ht="21" customHeight="1" thickBot="1" x14ac:dyDescent="0.25">
      <c r="A274" s="186" t="s">
        <v>61</v>
      </c>
      <c r="B274" s="183">
        <f>B275</f>
        <v>747</v>
      </c>
      <c r="C274" s="183">
        <f>C275</f>
        <v>0</v>
      </c>
      <c r="D274" s="183">
        <f>D275</f>
        <v>0</v>
      </c>
      <c r="E274" s="183">
        <f>E275</f>
        <v>0</v>
      </c>
    </row>
    <row r="275" spans="1:5" s="41" customFormat="1" ht="21" customHeight="1" thickBot="1" x14ac:dyDescent="0.25">
      <c r="A275" s="188" t="s">
        <v>28</v>
      </c>
      <c r="B275" s="183">
        <v>747</v>
      </c>
      <c r="C275" s="182">
        <v>0</v>
      </c>
      <c r="D275" s="182">
        <v>0</v>
      </c>
      <c r="E275" s="182">
        <v>0</v>
      </c>
    </row>
    <row r="276" spans="1:5" ht="21" customHeight="1" thickBot="1" x14ac:dyDescent="0.25">
      <c r="A276" s="188" t="s">
        <v>60</v>
      </c>
      <c r="B276" s="183"/>
      <c r="C276" s="187"/>
      <c r="D276" s="187"/>
      <c r="E276" s="187"/>
    </row>
    <row r="277" spans="1:5" ht="21" customHeight="1" thickBot="1" x14ac:dyDescent="0.25">
      <c r="A277" s="188" t="s">
        <v>42</v>
      </c>
      <c r="B277" s="183"/>
      <c r="C277" s="187"/>
      <c r="D277" s="187"/>
      <c r="E277" s="187"/>
    </row>
    <row r="278" spans="1:5" ht="21" customHeight="1" thickBot="1" x14ac:dyDescent="0.25">
      <c r="A278" s="188" t="s">
        <v>43</v>
      </c>
      <c r="B278" s="183"/>
      <c r="C278" s="187"/>
      <c r="D278" s="187"/>
      <c r="E278" s="187"/>
    </row>
    <row r="279" spans="1:5" ht="21" customHeight="1" thickBot="1" x14ac:dyDescent="0.25">
      <c r="A279" s="189" t="s">
        <v>63</v>
      </c>
      <c r="B279" s="183">
        <f>B269+B274</f>
        <v>747</v>
      </c>
      <c r="C279" s="183">
        <f>C269+C274</f>
        <v>0</v>
      </c>
      <c r="D279" s="183">
        <f>D269+D274</f>
        <v>0</v>
      </c>
      <c r="E279" s="183">
        <f>E269+E274</f>
        <v>0</v>
      </c>
    </row>
    <row r="280" spans="1:5" ht="42" customHeight="1" thickBot="1" x14ac:dyDescent="0.25">
      <c r="A280" s="178" t="s">
        <v>64</v>
      </c>
      <c r="B280" s="178" t="s">
        <v>236</v>
      </c>
      <c r="C280" s="191" t="s">
        <v>237</v>
      </c>
      <c r="D280" s="192"/>
      <c r="E280" s="193"/>
    </row>
    <row r="281" spans="1:5" ht="21" customHeight="1" thickBot="1" x14ac:dyDescent="0.25">
      <c r="A281" s="156" t="s">
        <v>9</v>
      </c>
      <c r="B281" s="1633" t="s">
        <v>238</v>
      </c>
      <c r="C281" s="1634"/>
      <c r="D281" s="1634"/>
      <c r="E281" s="1635"/>
    </row>
    <row r="282" spans="1:5" ht="21" customHeight="1" thickBot="1" x14ac:dyDescent="0.25">
      <c r="A282" s="156" t="s">
        <v>13</v>
      </c>
      <c r="B282" s="1636" t="s">
        <v>162</v>
      </c>
      <c r="C282" s="1637"/>
      <c r="D282" s="1637"/>
      <c r="E282" s="1638"/>
    </row>
    <row r="283" spans="1:5" ht="21" customHeight="1" x14ac:dyDescent="0.2">
      <c r="A283" s="1639"/>
      <c r="B283" s="180">
        <v>2019</v>
      </c>
      <c r="C283" s="180">
        <v>2020</v>
      </c>
      <c r="D283" s="180">
        <v>2021</v>
      </c>
      <c r="E283" s="180">
        <v>2022</v>
      </c>
    </row>
    <row r="284" spans="1:5" ht="21" customHeight="1" thickBot="1" x14ac:dyDescent="0.25">
      <c r="A284" s="1640"/>
      <c r="B284" s="181" t="s">
        <v>5</v>
      </c>
      <c r="C284" s="181" t="s">
        <v>6</v>
      </c>
      <c r="D284" s="181" t="s">
        <v>6</v>
      </c>
      <c r="E284" s="181" t="s">
        <v>6</v>
      </c>
    </row>
    <row r="285" spans="1:5" ht="21" customHeight="1" thickBot="1" x14ac:dyDescent="0.25">
      <c r="A285" s="156" t="s">
        <v>8</v>
      </c>
      <c r="B285" s="182">
        <v>1087</v>
      </c>
      <c r="C285" s="182">
        <v>0</v>
      </c>
      <c r="D285" s="184">
        <v>0</v>
      </c>
      <c r="E285" s="184">
        <v>0</v>
      </c>
    </row>
    <row r="286" spans="1:5" ht="21" customHeight="1" thickBot="1" x14ac:dyDescent="0.25">
      <c r="A286" s="156" t="s">
        <v>14</v>
      </c>
      <c r="B286" s="183">
        <f>B304</f>
        <v>34247</v>
      </c>
      <c r="C286" s="183">
        <f>C304</f>
        <v>0</v>
      </c>
      <c r="D286" s="183">
        <f>D304</f>
        <v>0</v>
      </c>
      <c r="E286" s="183">
        <f>E304</f>
        <v>0</v>
      </c>
    </row>
    <row r="287" spans="1:5" ht="21" customHeight="1" thickBot="1" x14ac:dyDescent="0.25">
      <c r="A287" s="156" t="s">
        <v>20</v>
      </c>
      <c r="B287" s="182">
        <f>B286/B285</f>
        <v>31.505979760809566</v>
      </c>
      <c r="C287" s="182" t="e">
        <f>C286/C285</f>
        <v>#DIV/0!</v>
      </c>
      <c r="D287" s="182" t="e">
        <f>D286/D285</f>
        <v>#DIV/0!</v>
      </c>
      <c r="E287" s="182" t="e">
        <f>E286/E285</f>
        <v>#DIV/0!</v>
      </c>
    </row>
    <row r="288" spans="1:5" ht="21" customHeight="1" thickBot="1" x14ac:dyDescent="0.25">
      <c r="A288" s="156" t="s">
        <v>15</v>
      </c>
      <c r="B288" s="184" t="s">
        <v>19</v>
      </c>
      <c r="C288" s="185">
        <f t="shared" ref="C288:E290" si="9">C285/B285-1</f>
        <v>-1</v>
      </c>
      <c r="D288" s="185" t="e">
        <f t="shared" si="9"/>
        <v>#DIV/0!</v>
      </c>
      <c r="E288" s="185" t="e">
        <f t="shared" si="9"/>
        <v>#DIV/0!</v>
      </c>
    </row>
    <row r="289" spans="1:5" ht="21" customHeight="1" thickBot="1" x14ac:dyDescent="0.25">
      <c r="A289" s="156" t="s">
        <v>16</v>
      </c>
      <c r="B289" s="184" t="s">
        <v>19</v>
      </c>
      <c r="C289" s="185">
        <f t="shared" si="9"/>
        <v>-1</v>
      </c>
      <c r="D289" s="185" t="e">
        <f t="shared" si="9"/>
        <v>#DIV/0!</v>
      </c>
      <c r="E289" s="185" t="e">
        <f t="shared" si="9"/>
        <v>#DIV/0!</v>
      </c>
    </row>
    <row r="290" spans="1:5" ht="21" customHeight="1" thickBot="1" x14ac:dyDescent="0.25">
      <c r="A290" s="156" t="s">
        <v>17</v>
      </c>
      <c r="B290" s="184" t="s">
        <v>19</v>
      </c>
      <c r="C290" s="185" t="e">
        <f t="shared" si="9"/>
        <v>#DIV/0!</v>
      </c>
      <c r="D290" s="185" t="e">
        <f t="shared" si="9"/>
        <v>#DIV/0!</v>
      </c>
      <c r="E290" s="185" t="e">
        <f t="shared" si="9"/>
        <v>#DIV/0!</v>
      </c>
    </row>
    <row r="291" spans="1:5" ht="21" customHeight="1" thickBot="1" x14ac:dyDescent="0.25">
      <c r="A291" s="1641" t="s">
        <v>859</v>
      </c>
      <c r="B291" s="1642"/>
      <c r="C291" s="1642"/>
      <c r="D291" s="1642"/>
      <c r="E291" s="1643"/>
    </row>
    <row r="292" spans="1:5" ht="21" customHeight="1" x14ac:dyDescent="0.2">
      <c r="A292" s="1639"/>
      <c r="B292" s="180">
        <v>2019</v>
      </c>
      <c r="C292" s="180">
        <v>2019</v>
      </c>
      <c r="D292" s="180">
        <v>2021</v>
      </c>
      <c r="E292" s="180">
        <v>2022</v>
      </c>
    </row>
    <row r="293" spans="1:5" ht="21" customHeight="1" thickBot="1" x14ac:dyDescent="0.25">
      <c r="A293" s="1640"/>
      <c r="B293" s="181" t="s">
        <v>5</v>
      </c>
      <c r="C293" s="181" t="s">
        <v>6</v>
      </c>
      <c r="D293" s="181" t="s">
        <v>6</v>
      </c>
      <c r="E293" s="181" t="s">
        <v>6</v>
      </c>
    </row>
    <row r="294" spans="1:5" ht="21" customHeight="1" thickBot="1" x14ac:dyDescent="0.25">
      <c r="A294" s="186" t="s">
        <v>59</v>
      </c>
      <c r="B294" s="187">
        <f>B295+B296+B297+B298</f>
        <v>0</v>
      </c>
      <c r="C294" s="187">
        <f>C295+C296+C297+C298</f>
        <v>0</v>
      </c>
      <c r="D294" s="187">
        <f>D295+D296+D297+D298</f>
        <v>0</v>
      </c>
      <c r="E294" s="187">
        <f>E295+E296+E297+E298</f>
        <v>0</v>
      </c>
    </row>
    <row r="295" spans="1:5" ht="21" customHeight="1" thickBot="1" x14ac:dyDescent="0.25">
      <c r="A295" s="188" t="s">
        <v>28</v>
      </c>
      <c r="B295" s="187"/>
      <c r="C295" s="187"/>
      <c r="D295" s="187"/>
      <c r="E295" s="187"/>
    </row>
    <row r="296" spans="1:5" ht="21" customHeight="1" thickBot="1" x14ac:dyDescent="0.25">
      <c r="A296" s="188" t="s">
        <v>60</v>
      </c>
      <c r="B296" s="187"/>
      <c r="C296" s="187"/>
      <c r="D296" s="187"/>
      <c r="E296" s="187"/>
    </row>
    <row r="297" spans="1:5" ht="21" customHeight="1" thickBot="1" x14ac:dyDescent="0.25">
      <c r="A297" s="188" t="s">
        <v>42</v>
      </c>
      <c r="B297" s="187"/>
      <c r="C297" s="187"/>
      <c r="D297" s="187"/>
      <c r="E297" s="187"/>
    </row>
    <row r="298" spans="1:5" ht="21" customHeight="1" thickBot="1" x14ac:dyDescent="0.25">
      <c r="A298" s="188" t="s">
        <v>43</v>
      </c>
      <c r="B298" s="187"/>
      <c r="C298" s="187"/>
      <c r="D298" s="187"/>
      <c r="E298" s="187"/>
    </row>
    <row r="299" spans="1:5" ht="21" customHeight="1" thickBot="1" x14ac:dyDescent="0.25">
      <c r="A299" s="186" t="s">
        <v>61</v>
      </c>
      <c r="B299" s="183">
        <f>B300</f>
        <v>34247</v>
      </c>
      <c r="C299" s="183">
        <f>C300</f>
        <v>0</v>
      </c>
      <c r="D299" s="183">
        <f>D300</f>
        <v>0</v>
      </c>
      <c r="E299" s="183">
        <f>E300</f>
        <v>0</v>
      </c>
    </row>
    <row r="300" spans="1:5" s="41" customFormat="1" ht="21" customHeight="1" thickBot="1" x14ac:dyDescent="0.25">
      <c r="A300" s="188" t="s">
        <v>28</v>
      </c>
      <c r="B300" s="183">
        <v>34247</v>
      </c>
      <c r="C300" s="187">
        <v>0</v>
      </c>
      <c r="D300" s="187">
        <v>0</v>
      </c>
      <c r="E300" s="187">
        <v>0</v>
      </c>
    </row>
    <row r="301" spans="1:5" ht="21" customHeight="1" thickBot="1" x14ac:dyDescent="0.25">
      <c r="A301" s="188" t="s">
        <v>60</v>
      </c>
      <c r="B301" s="183"/>
      <c r="C301" s="187"/>
      <c r="D301" s="187"/>
      <c r="E301" s="187"/>
    </row>
    <row r="302" spans="1:5" ht="21" customHeight="1" thickBot="1" x14ac:dyDescent="0.25">
      <c r="A302" s="188" t="s">
        <v>42</v>
      </c>
      <c r="B302" s="183"/>
      <c r="C302" s="187"/>
      <c r="D302" s="187"/>
      <c r="E302" s="187"/>
    </row>
    <row r="303" spans="1:5" ht="21" customHeight="1" thickBot="1" x14ac:dyDescent="0.25">
      <c r="A303" s="188" t="s">
        <v>43</v>
      </c>
      <c r="B303" s="183"/>
      <c r="C303" s="187"/>
      <c r="D303" s="187"/>
      <c r="E303" s="187"/>
    </row>
    <row r="304" spans="1:5" ht="21" customHeight="1" thickBot="1" x14ac:dyDescent="0.25">
      <c r="A304" s="189" t="s">
        <v>65</v>
      </c>
      <c r="B304" s="183">
        <f>B294+B299</f>
        <v>34247</v>
      </c>
      <c r="C304" s="183">
        <f>C294+C299</f>
        <v>0</v>
      </c>
      <c r="D304" s="183">
        <f>D294+D299</f>
        <v>0</v>
      </c>
      <c r="E304" s="183">
        <f>E294+E299</f>
        <v>0</v>
      </c>
    </row>
    <row r="305" spans="1:5" ht="48.75" customHeight="1" thickBot="1" x14ac:dyDescent="0.25">
      <c r="A305" s="178" t="s">
        <v>64</v>
      </c>
      <c r="B305" s="178" t="s">
        <v>239</v>
      </c>
      <c r="C305" s="191" t="s">
        <v>240</v>
      </c>
      <c r="D305" s="192"/>
      <c r="E305" s="193"/>
    </row>
    <row r="306" spans="1:5" ht="21" customHeight="1" thickBot="1" x14ac:dyDescent="0.25">
      <c r="A306" s="156" t="s">
        <v>9</v>
      </c>
      <c r="B306" s="1633" t="s">
        <v>222</v>
      </c>
      <c r="C306" s="1634"/>
      <c r="D306" s="1634"/>
      <c r="E306" s="1635"/>
    </row>
    <row r="307" spans="1:5" ht="21" customHeight="1" thickBot="1" x14ac:dyDescent="0.25">
      <c r="A307" s="156" t="s">
        <v>13</v>
      </c>
      <c r="B307" s="1636" t="s">
        <v>223</v>
      </c>
      <c r="C307" s="1637"/>
      <c r="D307" s="1637"/>
      <c r="E307" s="1638"/>
    </row>
    <row r="308" spans="1:5" ht="21" customHeight="1" x14ac:dyDescent="0.2">
      <c r="A308" s="1639"/>
      <c r="B308" s="180">
        <v>2019</v>
      </c>
      <c r="C308" s="180">
        <v>2020</v>
      </c>
      <c r="D308" s="180">
        <v>2021</v>
      </c>
      <c r="E308" s="180">
        <v>2022</v>
      </c>
    </row>
    <row r="309" spans="1:5" ht="21" customHeight="1" thickBot="1" x14ac:dyDescent="0.25">
      <c r="A309" s="1640"/>
      <c r="B309" s="181" t="s">
        <v>5</v>
      </c>
      <c r="C309" s="181" t="s">
        <v>6</v>
      </c>
      <c r="D309" s="181" t="s">
        <v>6</v>
      </c>
      <c r="E309" s="181" t="s">
        <v>6</v>
      </c>
    </row>
    <row r="310" spans="1:5" ht="21" customHeight="1" thickBot="1" x14ac:dyDescent="0.25">
      <c r="A310" s="156" t="s">
        <v>8</v>
      </c>
      <c r="B310" s="182">
        <v>1</v>
      </c>
      <c r="C310" s="182">
        <v>0</v>
      </c>
      <c r="D310" s="184">
        <v>0</v>
      </c>
      <c r="E310" s="184">
        <v>0</v>
      </c>
    </row>
    <row r="311" spans="1:5" ht="21" customHeight="1" thickBot="1" x14ac:dyDescent="0.25">
      <c r="A311" s="156" t="s">
        <v>14</v>
      </c>
      <c r="B311" s="187">
        <f>B324</f>
        <v>354</v>
      </c>
      <c r="C311" s="187">
        <f>C324</f>
        <v>0</v>
      </c>
      <c r="D311" s="187">
        <f>D324</f>
        <v>0</v>
      </c>
      <c r="E311" s="187">
        <f>E324</f>
        <v>0</v>
      </c>
    </row>
    <row r="312" spans="1:5" ht="21" customHeight="1" thickBot="1" x14ac:dyDescent="0.25">
      <c r="A312" s="156" t="s">
        <v>20</v>
      </c>
      <c r="B312" s="182">
        <f>B311/B310</f>
        <v>354</v>
      </c>
      <c r="C312" s="182" t="e">
        <f>C311/C310</f>
        <v>#DIV/0!</v>
      </c>
      <c r="D312" s="182" t="e">
        <f>D311/D310</f>
        <v>#DIV/0!</v>
      </c>
      <c r="E312" s="182" t="e">
        <f>E311/E310</f>
        <v>#DIV/0!</v>
      </c>
    </row>
    <row r="313" spans="1:5" ht="21" customHeight="1" thickBot="1" x14ac:dyDescent="0.25">
      <c r="A313" s="156" t="s">
        <v>15</v>
      </c>
      <c r="B313" s="184" t="s">
        <v>19</v>
      </c>
      <c r="C313" s="185">
        <f t="shared" ref="C313:E315" si="10">C310/B310-1</f>
        <v>-1</v>
      </c>
      <c r="D313" s="185" t="e">
        <f t="shared" si="10"/>
        <v>#DIV/0!</v>
      </c>
      <c r="E313" s="185" t="e">
        <f t="shared" si="10"/>
        <v>#DIV/0!</v>
      </c>
    </row>
    <row r="314" spans="1:5" ht="21" customHeight="1" thickBot="1" x14ac:dyDescent="0.25">
      <c r="A314" s="156" t="s">
        <v>16</v>
      </c>
      <c r="B314" s="184" t="s">
        <v>19</v>
      </c>
      <c r="C314" s="185">
        <f t="shared" si="10"/>
        <v>-1</v>
      </c>
      <c r="D314" s="185" t="e">
        <f t="shared" si="10"/>
        <v>#DIV/0!</v>
      </c>
      <c r="E314" s="185" t="e">
        <f t="shared" si="10"/>
        <v>#DIV/0!</v>
      </c>
    </row>
    <row r="315" spans="1:5" ht="21" customHeight="1" thickBot="1" x14ac:dyDescent="0.25">
      <c r="A315" s="156" t="s">
        <v>17</v>
      </c>
      <c r="B315" s="184" t="s">
        <v>19</v>
      </c>
      <c r="C315" s="185" t="e">
        <f t="shared" si="10"/>
        <v>#DIV/0!</v>
      </c>
      <c r="D315" s="185" t="e">
        <f t="shared" si="10"/>
        <v>#DIV/0!</v>
      </c>
      <c r="E315" s="185" t="e">
        <f t="shared" si="10"/>
        <v>#DIV/0!</v>
      </c>
    </row>
    <row r="316" spans="1:5" ht="21" customHeight="1" thickBot="1" x14ac:dyDescent="0.25">
      <c r="A316" s="1641" t="s">
        <v>859</v>
      </c>
      <c r="B316" s="1642"/>
      <c r="C316" s="1642"/>
      <c r="D316" s="1642"/>
      <c r="E316" s="1643"/>
    </row>
    <row r="317" spans="1:5" ht="21" customHeight="1" x14ac:dyDescent="0.2">
      <c r="A317" s="1639"/>
      <c r="B317" s="180">
        <v>2019</v>
      </c>
      <c r="C317" s="180">
        <v>2020</v>
      </c>
      <c r="D317" s="180">
        <v>2021</v>
      </c>
      <c r="E317" s="180">
        <v>2022</v>
      </c>
    </row>
    <row r="318" spans="1:5" ht="21" customHeight="1" thickBot="1" x14ac:dyDescent="0.25">
      <c r="A318" s="1640"/>
      <c r="B318" s="181" t="s">
        <v>5</v>
      </c>
      <c r="C318" s="181" t="s">
        <v>6</v>
      </c>
      <c r="D318" s="181" t="s">
        <v>6</v>
      </c>
      <c r="E318" s="181" t="s">
        <v>6</v>
      </c>
    </row>
    <row r="319" spans="1:5" ht="21" customHeight="1" thickBot="1" x14ac:dyDescent="0.25">
      <c r="A319" s="186" t="s">
        <v>59</v>
      </c>
      <c r="B319" s="187">
        <f>B320+B321+B322+B323</f>
        <v>0</v>
      </c>
      <c r="C319" s="187">
        <f>C320+C321+C322+C323</f>
        <v>0</v>
      </c>
      <c r="D319" s="187">
        <f>D320+D321+D322+D323</f>
        <v>0</v>
      </c>
      <c r="E319" s="187">
        <f>E320+E321+E322+E323</f>
        <v>0</v>
      </c>
    </row>
    <row r="320" spans="1:5" ht="21" customHeight="1" thickBot="1" x14ac:dyDescent="0.25">
      <c r="A320" s="188" t="s">
        <v>28</v>
      </c>
      <c r="B320" s="187"/>
      <c r="C320" s="187"/>
      <c r="D320" s="187"/>
      <c r="E320" s="187"/>
    </row>
    <row r="321" spans="1:5" ht="21" customHeight="1" thickBot="1" x14ac:dyDescent="0.25">
      <c r="A321" s="188" t="s">
        <v>60</v>
      </c>
      <c r="B321" s="187"/>
      <c r="C321" s="187"/>
      <c r="D321" s="187"/>
      <c r="E321" s="187"/>
    </row>
    <row r="322" spans="1:5" ht="21" customHeight="1" thickBot="1" x14ac:dyDescent="0.25">
      <c r="A322" s="188" t="s">
        <v>42</v>
      </c>
      <c r="B322" s="187"/>
      <c r="C322" s="187"/>
      <c r="D322" s="187"/>
      <c r="E322" s="187"/>
    </row>
    <row r="323" spans="1:5" ht="21" customHeight="1" thickBot="1" x14ac:dyDescent="0.25">
      <c r="A323" s="188" t="s">
        <v>43</v>
      </c>
      <c r="B323" s="187"/>
      <c r="C323" s="187"/>
      <c r="D323" s="187"/>
      <c r="E323" s="187"/>
    </row>
    <row r="324" spans="1:5" ht="21" customHeight="1" thickBot="1" x14ac:dyDescent="0.25">
      <c r="A324" s="186" t="s">
        <v>61</v>
      </c>
      <c r="B324" s="183">
        <f>B325</f>
        <v>354</v>
      </c>
      <c r="C324" s="183">
        <f>C325</f>
        <v>0</v>
      </c>
      <c r="D324" s="183">
        <f>D325</f>
        <v>0</v>
      </c>
      <c r="E324" s="183">
        <f>E325</f>
        <v>0</v>
      </c>
    </row>
    <row r="325" spans="1:5" s="41" customFormat="1" ht="21" customHeight="1" thickBot="1" x14ac:dyDescent="0.25">
      <c r="A325" s="188" t="s">
        <v>28</v>
      </c>
      <c r="B325" s="187">
        <v>354</v>
      </c>
      <c r="C325" s="187">
        <v>0</v>
      </c>
      <c r="D325" s="187">
        <v>0</v>
      </c>
      <c r="E325" s="187">
        <v>0</v>
      </c>
    </row>
    <row r="326" spans="1:5" ht="21" customHeight="1" thickBot="1" x14ac:dyDescent="0.25">
      <c r="A326" s="188" t="s">
        <v>60</v>
      </c>
      <c r="B326" s="183"/>
      <c r="C326" s="187"/>
      <c r="D326" s="187"/>
      <c r="E326" s="187"/>
    </row>
    <row r="327" spans="1:5" ht="21" customHeight="1" thickBot="1" x14ac:dyDescent="0.25">
      <c r="A327" s="188" t="s">
        <v>42</v>
      </c>
      <c r="B327" s="183"/>
      <c r="C327" s="187"/>
      <c r="D327" s="187"/>
      <c r="E327" s="187"/>
    </row>
    <row r="328" spans="1:5" ht="21" customHeight="1" thickBot="1" x14ac:dyDescent="0.25">
      <c r="A328" s="188" t="s">
        <v>43</v>
      </c>
      <c r="B328" s="183"/>
      <c r="C328" s="187"/>
      <c r="D328" s="187"/>
      <c r="E328" s="187"/>
    </row>
    <row r="329" spans="1:5" ht="21" customHeight="1" thickBot="1" x14ac:dyDescent="0.25">
      <c r="A329" s="189" t="s">
        <v>65</v>
      </c>
      <c r="B329" s="183">
        <f>B319+B324</f>
        <v>354</v>
      </c>
      <c r="C329" s="183">
        <f>C319+C324</f>
        <v>0</v>
      </c>
      <c r="D329" s="183">
        <f>D319+D324</f>
        <v>0</v>
      </c>
      <c r="E329" s="183">
        <f>E319+E324</f>
        <v>0</v>
      </c>
    </row>
    <row r="330" spans="1:5" ht="35.25" customHeight="1" thickBot="1" x14ac:dyDescent="0.25">
      <c r="A330" s="178" t="s">
        <v>66</v>
      </c>
      <c r="B330" s="178" t="s">
        <v>241</v>
      </c>
      <c r="C330" s="191" t="s">
        <v>242</v>
      </c>
      <c r="D330" s="192"/>
      <c r="E330" s="193"/>
    </row>
    <row r="331" spans="1:5" ht="21" customHeight="1" thickBot="1" x14ac:dyDescent="0.25">
      <c r="A331" s="156" t="s">
        <v>9</v>
      </c>
      <c r="B331" s="1636" t="s">
        <v>243</v>
      </c>
      <c r="C331" s="1637"/>
      <c r="D331" s="1637"/>
      <c r="E331" s="1638"/>
    </row>
    <row r="332" spans="1:5" ht="33.75" customHeight="1" thickBot="1" x14ac:dyDescent="0.25">
      <c r="A332" s="156" t="s">
        <v>13</v>
      </c>
      <c r="B332" s="1633" t="s">
        <v>244</v>
      </c>
      <c r="C332" s="1634"/>
      <c r="D332" s="1634"/>
      <c r="E332" s="1635"/>
    </row>
    <row r="333" spans="1:5" ht="21" customHeight="1" thickBot="1" x14ac:dyDescent="0.25">
      <c r="A333" s="1639"/>
      <c r="B333" s="1636" t="s">
        <v>245</v>
      </c>
      <c r="C333" s="1637"/>
      <c r="D333" s="1637"/>
      <c r="E333" s="1638"/>
    </row>
    <row r="334" spans="1:5" ht="21" customHeight="1" thickBot="1" x14ac:dyDescent="0.25">
      <c r="A334" s="1640"/>
      <c r="B334" s="181" t="s">
        <v>5</v>
      </c>
      <c r="C334" s="181" t="s">
        <v>6</v>
      </c>
      <c r="D334" s="181" t="s">
        <v>6</v>
      </c>
      <c r="E334" s="181" t="s">
        <v>6</v>
      </c>
    </row>
    <row r="335" spans="1:5" ht="21" customHeight="1" thickBot="1" x14ac:dyDescent="0.25">
      <c r="A335" s="156" t="s">
        <v>8</v>
      </c>
      <c r="B335" s="184">
        <v>2</v>
      </c>
      <c r="C335" s="184">
        <v>0</v>
      </c>
      <c r="D335" s="184">
        <v>0</v>
      </c>
      <c r="E335" s="184">
        <v>0</v>
      </c>
    </row>
    <row r="336" spans="1:5" ht="21" customHeight="1" thickBot="1" x14ac:dyDescent="0.25">
      <c r="A336" s="156" t="s">
        <v>14</v>
      </c>
      <c r="B336" s="183">
        <f>B354</f>
        <v>707</v>
      </c>
      <c r="C336" s="183">
        <f>C354</f>
        <v>0</v>
      </c>
      <c r="D336" s="187"/>
      <c r="E336" s="187"/>
    </row>
    <row r="337" spans="1:5" ht="21" customHeight="1" thickBot="1" x14ac:dyDescent="0.25">
      <c r="A337" s="156" t="s">
        <v>20</v>
      </c>
      <c r="B337" s="182">
        <f>B336/B335</f>
        <v>353.5</v>
      </c>
      <c r="C337" s="182" t="e">
        <f>C336/C335</f>
        <v>#DIV/0!</v>
      </c>
      <c r="D337" s="182" t="e">
        <f>D336/D335</f>
        <v>#DIV/0!</v>
      </c>
      <c r="E337" s="182" t="e">
        <f>E336/E335</f>
        <v>#DIV/0!</v>
      </c>
    </row>
    <row r="338" spans="1:5" ht="21" customHeight="1" thickBot="1" x14ac:dyDescent="0.25">
      <c r="A338" s="156" t="s">
        <v>15</v>
      </c>
      <c r="B338" s="184" t="s">
        <v>19</v>
      </c>
      <c r="C338" s="185">
        <f t="shared" ref="C338:E340" si="11">C335/B335-1</f>
        <v>-1</v>
      </c>
      <c r="D338" s="185" t="e">
        <f t="shared" si="11"/>
        <v>#DIV/0!</v>
      </c>
      <c r="E338" s="185" t="e">
        <f t="shared" si="11"/>
        <v>#DIV/0!</v>
      </c>
    </row>
    <row r="339" spans="1:5" ht="21" customHeight="1" thickBot="1" x14ac:dyDescent="0.25">
      <c r="A339" s="156" t="s">
        <v>16</v>
      </c>
      <c r="B339" s="184" t="s">
        <v>19</v>
      </c>
      <c r="C339" s="185">
        <f t="shared" si="11"/>
        <v>-1</v>
      </c>
      <c r="D339" s="185" t="e">
        <f t="shared" si="11"/>
        <v>#DIV/0!</v>
      </c>
      <c r="E339" s="185" t="e">
        <f t="shared" si="11"/>
        <v>#DIV/0!</v>
      </c>
    </row>
    <row r="340" spans="1:5" ht="21" customHeight="1" thickBot="1" x14ac:dyDescent="0.25">
      <c r="A340" s="156" t="s">
        <v>17</v>
      </c>
      <c r="B340" s="184" t="s">
        <v>19</v>
      </c>
      <c r="C340" s="185" t="e">
        <f t="shared" si="11"/>
        <v>#DIV/0!</v>
      </c>
      <c r="D340" s="185" t="e">
        <f t="shared" si="11"/>
        <v>#DIV/0!</v>
      </c>
      <c r="E340" s="185" t="e">
        <f t="shared" si="11"/>
        <v>#DIV/0!</v>
      </c>
    </row>
    <row r="341" spans="1:5" ht="21" customHeight="1" thickBot="1" x14ac:dyDescent="0.25">
      <c r="A341" s="1641" t="s">
        <v>859</v>
      </c>
      <c r="B341" s="1642"/>
      <c r="C341" s="1642"/>
      <c r="D341" s="1642"/>
      <c r="E341" s="1643"/>
    </row>
    <row r="342" spans="1:5" ht="21" customHeight="1" x14ac:dyDescent="0.2">
      <c r="A342" s="1639"/>
      <c r="B342" s="180">
        <v>2019</v>
      </c>
      <c r="C342" s="180">
        <v>2020</v>
      </c>
      <c r="D342" s="180">
        <v>2021</v>
      </c>
      <c r="E342" s="180">
        <v>2022</v>
      </c>
    </row>
    <row r="343" spans="1:5" ht="21" customHeight="1" thickBot="1" x14ac:dyDescent="0.25">
      <c r="A343" s="1640"/>
      <c r="B343" s="181" t="s">
        <v>5</v>
      </c>
      <c r="C343" s="181" t="s">
        <v>6</v>
      </c>
      <c r="D343" s="181" t="s">
        <v>6</v>
      </c>
      <c r="E343" s="181" t="s">
        <v>6</v>
      </c>
    </row>
    <row r="344" spans="1:5" ht="21" customHeight="1" thickBot="1" x14ac:dyDescent="0.25">
      <c r="A344" s="186" t="s">
        <v>59</v>
      </c>
      <c r="B344" s="187">
        <f>B345+B346+B347+B348</f>
        <v>0</v>
      </c>
      <c r="C344" s="187">
        <f>C345+C346+C347+C348</f>
        <v>0</v>
      </c>
      <c r="D344" s="187">
        <f>D345+D346+D347+D348</f>
        <v>0</v>
      </c>
      <c r="E344" s="187">
        <f>E345+E346+E347+E348</f>
        <v>0</v>
      </c>
    </row>
    <row r="345" spans="1:5" ht="21" customHeight="1" thickBot="1" x14ac:dyDescent="0.25">
      <c r="A345" s="188" t="s">
        <v>28</v>
      </c>
      <c r="B345" s="187">
        <v>0</v>
      </c>
      <c r="C345" s="187">
        <v>0</v>
      </c>
      <c r="D345" s="187">
        <v>0</v>
      </c>
      <c r="E345" s="187">
        <v>0</v>
      </c>
    </row>
    <row r="346" spans="1:5" ht="21" customHeight="1" thickBot="1" x14ac:dyDescent="0.25">
      <c r="A346" s="188" t="s">
        <v>60</v>
      </c>
      <c r="B346" s="187"/>
      <c r="C346" s="187"/>
      <c r="D346" s="187"/>
      <c r="E346" s="187"/>
    </row>
    <row r="347" spans="1:5" ht="21" customHeight="1" thickBot="1" x14ac:dyDescent="0.25">
      <c r="A347" s="188" t="s">
        <v>42</v>
      </c>
      <c r="B347" s="187"/>
      <c r="C347" s="187"/>
      <c r="D347" s="187"/>
      <c r="E347" s="187"/>
    </row>
    <row r="348" spans="1:5" ht="21" customHeight="1" thickBot="1" x14ac:dyDescent="0.25">
      <c r="A348" s="188" t="s">
        <v>43</v>
      </c>
      <c r="B348" s="187"/>
      <c r="C348" s="187"/>
      <c r="D348" s="187"/>
      <c r="E348" s="187"/>
    </row>
    <row r="349" spans="1:5" ht="21" customHeight="1" thickBot="1" x14ac:dyDescent="0.25">
      <c r="A349" s="186" t="s">
        <v>61</v>
      </c>
      <c r="B349" s="183">
        <f>B350+B351+B352+B353</f>
        <v>707</v>
      </c>
      <c r="C349" s="183">
        <f>C350+C351+C352+C353</f>
        <v>0</v>
      </c>
      <c r="D349" s="183">
        <f>D350+D351+D352+D353</f>
        <v>0</v>
      </c>
      <c r="E349" s="183">
        <f>E350+E351+E352+E353</f>
        <v>0</v>
      </c>
    </row>
    <row r="350" spans="1:5" s="41" customFormat="1" ht="21" customHeight="1" thickBot="1" x14ac:dyDescent="0.25">
      <c r="A350" s="188" t="s">
        <v>28</v>
      </c>
      <c r="B350" s="183">
        <v>707</v>
      </c>
      <c r="C350" s="187">
        <v>0</v>
      </c>
      <c r="D350" s="187"/>
      <c r="E350" s="187"/>
    </row>
    <row r="351" spans="1:5" ht="21" customHeight="1" thickBot="1" x14ac:dyDescent="0.25">
      <c r="A351" s="188" t="s">
        <v>60</v>
      </c>
      <c r="B351" s="183"/>
      <c r="C351" s="187"/>
      <c r="D351" s="187"/>
      <c r="E351" s="187"/>
    </row>
    <row r="352" spans="1:5" ht="21" customHeight="1" thickBot="1" x14ac:dyDescent="0.25">
      <c r="A352" s="188" t="s">
        <v>42</v>
      </c>
      <c r="B352" s="183"/>
      <c r="C352" s="187"/>
      <c r="D352" s="187"/>
      <c r="E352" s="187"/>
    </row>
    <row r="353" spans="1:5" ht="21" customHeight="1" thickBot="1" x14ac:dyDescent="0.25">
      <c r="A353" s="188" t="s">
        <v>43</v>
      </c>
      <c r="B353" s="183"/>
      <c r="C353" s="187"/>
      <c r="D353" s="187"/>
      <c r="E353" s="187"/>
    </row>
    <row r="354" spans="1:5" ht="21" customHeight="1" thickBot="1" x14ac:dyDescent="0.25">
      <c r="A354" s="189" t="s">
        <v>68</v>
      </c>
      <c r="B354" s="183">
        <f>B344+B349</f>
        <v>707</v>
      </c>
      <c r="C354" s="183">
        <f>C344+C349</f>
        <v>0</v>
      </c>
      <c r="D354" s="183">
        <f>D344+D349</f>
        <v>0</v>
      </c>
      <c r="E354" s="183">
        <f>E344+E349</f>
        <v>0</v>
      </c>
    </row>
    <row r="355" spans="1:5" ht="39" customHeight="1" thickBot="1" x14ac:dyDescent="0.25">
      <c r="A355" s="178" t="s">
        <v>69</v>
      </c>
      <c r="B355" s="178" t="s">
        <v>246</v>
      </c>
      <c r="C355" s="191" t="s">
        <v>247</v>
      </c>
      <c r="D355" s="192"/>
      <c r="E355" s="193"/>
    </row>
    <row r="356" spans="1:5" ht="44.25" customHeight="1" thickBot="1" x14ac:dyDescent="0.25">
      <c r="A356" s="156" t="s">
        <v>9</v>
      </c>
      <c r="B356" s="1633" t="s">
        <v>244</v>
      </c>
      <c r="C356" s="1634"/>
      <c r="D356" s="1634"/>
      <c r="E356" s="1635"/>
    </row>
    <row r="357" spans="1:5" ht="41.25" customHeight="1" thickBot="1" x14ac:dyDescent="0.25">
      <c r="A357" s="156" t="s">
        <v>13</v>
      </c>
      <c r="B357" s="1636" t="s">
        <v>162</v>
      </c>
      <c r="C357" s="1637"/>
      <c r="D357" s="1637"/>
      <c r="E357" s="1638"/>
    </row>
    <row r="358" spans="1:5" ht="21" customHeight="1" x14ac:dyDescent="0.2">
      <c r="A358" s="1639"/>
      <c r="B358" s="180">
        <v>2019</v>
      </c>
      <c r="C358" s="180">
        <v>2020</v>
      </c>
      <c r="D358" s="180">
        <v>2021</v>
      </c>
      <c r="E358" s="180">
        <v>2022</v>
      </c>
    </row>
    <row r="359" spans="1:5" ht="21" customHeight="1" thickBot="1" x14ac:dyDescent="0.25">
      <c r="A359" s="1640"/>
      <c r="B359" s="181" t="s">
        <v>5</v>
      </c>
      <c r="C359" s="181" t="s">
        <v>6</v>
      </c>
      <c r="D359" s="181" t="s">
        <v>6</v>
      </c>
      <c r="E359" s="181" t="s">
        <v>6</v>
      </c>
    </row>
    <row r="360" spans="1:5" ht="21" customHeight="1" thickBot="1" x14ac:dyDescent="0.25">
      <c r="A360" s="156" t="s">
        <v>8</v>
      </c>
      <c r="B360" s="182">
        <v>9902</v>
      </c>
      <c r="C360" s="182">
        <v>0</v>
      </c>
      <c r="D360" s="184">
        <v>0</v>
      </c>
      <c r="E360" s="184">
        <v>0</v>
      </c>
    </row>
    <row r="361" spans="1:5" ht="21" customHeight="1" thickBot="1" x14ac:dyDescent="0.25">
      <c r="A361" s="156" t="s">
        <v>14</v>
      </c>
      <c r="B361" s="183">
        <f>B379</f>
        <v>31567</v>
      </c>
      <c r="C361" s="183">
        <f>C374</f>
        <v>0</v>
      </c>
      <c r="D361" s="183">
        <f>D374</f>
        <v>0</v>
      </c>
      <c r="E361" s="183">
        <f>E374</f>
        <v>0</v>
      </c>
    </row>
    <row r="362" spans="1:5" ht="21" customHeight="1" thickBot="1" x14ac:dyDescent="0.25">
      <c r="A362" s="156" t="s">
        <v>20</v>
      </c>
      <c r="B362" s="182">
        <f>B361/B360</f>
        <v>3.1879418299333468</v>
      </c>
      <c r="C362" s="182" t="e">
        <f>C361/C360</f>
        <v>#DIV/0!</v>
      </c>
      <c r="D362" s="182" t="e">
        <f>D361/D360</f>
        <v>#DIV/0!</v>
      </c>
      <c r="E362" s="182" t="e">
        <f>E361/E360</f>
        <v>#DIV/0!</v>
      </c>
    </row>
    <row r="363" spans="1:5" ht="21" customHeight="1" thickBot="1" x14ac:dyDescent="0.25">
      <c r="A363" s="156" t="s">
        <v>15</v>
      </c>
      <c r="B363" s="184" t="s">
        <v>19</v>
      </c>
      <c r="C363" s="185">
        <f t="shared" ref="C363:E365" si="12">C360/B360-1</f>
        <v>-1</v>
      </c>
      <c r="D363" s="185" t="e">
        <f t="shared" si="12"/>
        <v>#DIV/0!</v>
      </c>
      <c r="E363" s="185" t="e">
        <f t="shared" si="12"/>
        <v>#DIV/0!</v>
      </c>
    </row>
    <row r="364" spans="1:5" ht="21" customHeight="1" thickBot="1" x14ac:dyDescent="0.25">
      <c r="A364" s="156" t="s">
        <v>16</v>
      </c>
      <c r="B364" s="184" t="s">
        <v>19</v>
      </c>
      <c r="C364" s="185">
        <f t="shared" si="12"/>
        <v>-1</v>
      </c>
      <c r="D364" s="185" t="e">
        <f t="shared" si="12"/>
        <v>#DIV/0!</v>
      </c>
      <c r="E364" s="185" t="e">
        <f t="shared" si="12"/>
        <v>#DIV/0!</v>
      </c>
    </row>
    <row r="365" spans="1:5" ht="21" customHeight="1" thickBot="1" x14ac:dyDescent="0.25">
      <c r="A365" s="156" t="s">
        <v>17</v>
      </c>
      <c r="B365" s="184" t="s">
        <v>19</v>
      </c>
      <c r="C365" s="185" t="e">
        <f t="shared" si="12"/>
        <v>#DIV/0!</v>
      </c>
      <c r="D365" s="185" t="e">
        <f t="shared" si="12"/>
        <v>#DIV/0!</v>
      </c>
      <c r="E365" s="185" t="e">
        <f t="shared" si="12"/>
        <v>#DIV/0!</v>
      </c>
    </row>
    <row r="366" spans="1:5" ht="21" customHeight="1" thickBot="1" x14ac:dyDescent="0.25">
      <c r="A366" s="1641" t="s">
        <v>859</v>
      </c>
      <c r="B366" s="1642"/>
      <c r="C366" s="1642"/>
      <c r="D366" s="1642"/>
      <c r="E366" s="1643"/>
    </row>
    <row r="367" spans="1:5" ht="21" customHeight="1" x14ac:dyDescent="0.2">
      <c r="A367" s="1639"/>
      <c r="B367" s="180">
        <v>2019</v>
      </c>
      <c r="C367" s="180">
        <v>2020</v>
      </c>
      <c r="D367" s="180">
        <v>2021</v>
      </c>
      <c r="E367" s="180">
        <v>2022</v>
      </c>
    </row>
    <row r="368" spans="1:5" ht="21" customHeight="1" thickBot="1" x14ac:dyDescent="0.25">
      <c r="A368" s="1640"/>
      <c r="B368" s="181" t="s">
        <v>5</v>
      </c>
      <c r="C368" s="181" t="s">
        <v>6</v>
      </c>
      <c r="D368" s="181" t="s">
        <v>6</v>
      </c>
      <c r="E368" s="181" t="s">
        <v>6</v>
      </c>
    </row>
    <row r="369" spans="1:5" ht="21" customHeight="1" thickBot="1" x14ac:dyDescent="0.25">
      <c r="A369" s="186" t="s">
        <v>59</v>
      </c>
      <c r="B369" s="187">
        <f>B370+B371+B372+B373</f>
        <v>0</v>
      </c>
      <c r="C369" s="187">
        <f>C370+C371+C372+C373</f>
        <v>0</v>
      </c>
      <c r="D369" s="187">
        <f>D370+D371+D372+D373</f>
        <v>0</v>
      </c>
      <c r="E369" s="187">
        <f>E370+E371+E372+E373</f>
        <v>0</v>
      </c>
    </row>
    <row r="370" spans="1:5" ht="21" customHeight="1" thickBot="1" x14ac:dyDescent="0.25">
      <c r="A370" s="188" t="s">
        <v>28</v>
      </c>
      <c r="B370" s="187">
        <v>0</v>
      </c>
      <c r="C370" s="187">
        <v>0</v>
      </c>
      <c r="D370" s="187">
        <v>0</v>
      </c>
      <c r="E370" s="187">
        <v>0</v>
      </c>
    </row>
    <row r="371" spans="1:5" ht="21" customHeight="1" thickBot="1" x14ac:dyDescent="0.25">
      <c r="A371" s="188" t="s">
        <v>60</v>
      </c>
      <c r="B371" s="187"/>
      <c r="C371" s="187"/>
      <c r="D371" s="187"/>
      <c r="E371" s="187"/>
    </row>
    <row r="372" spans="1:5" ht="21" customHeight="1" thickBot="1" x14ac:dyDescent="0.25">
      <c r="A372" s="188" t="s">
        <v>42</v>
      </c>
      <c r="B372" s="187"/>
      <c r="C372" s="187"/>
      <c r="D372" s="187"/>
      <c r="E372" s="187"/>
    </row>
    <row r="373" spans="1:5" ht="21" customHeight="1" thickBot="1" x14ac:dyDescent="0.25">
      <c r="A373" s="188" t="s">
        <v>43</v>
      </c>
      <c r="B373" s="187"/>
      <c r="C373" s="187"/>
      <c r="D373" s="187"/>
      <c r="E373" s="187"/>
    </row>
    <row r="374" spans="1:5" ht="21" customHeight="1" thickBot="1" x14ac:dyDescent="0.25">
      <c r="A374" s="186" t="s">
        <v>61</v>
      </c>
      <c r="B374" s="183">
        <f>B375</f>
        <v>31567</v>
      </c>
      <c r="C374" s="183">
        <f>C375</f>
        <v>0</v>
      </c>
      <c r="D374" s="183">
        <f>D375</f>
        <v>0</v>
      </c>
      <c r="E374" s="183">
        <f>E375</f>
        <v>0</v>
      </c>
    </row>
    <row r="375" spans="1:5" s="41" customFormat="1" ht="21" customHeight="1" thickBot="1" x14ac:dyDescent="0.25">
      <c r="A375" s="188" t="s">
        <v>28</v>
      </c>
      <c r="B375" s="183">
        <v>31567</v>
      </c>
      <c r="C375" s="187">
        <v>0</v>
      </c>
      <c r="D375" s="187">
        <v>0</v>
      </c>
      <c r="E375" s="187">
        <v>0</v>
      </c>
    </row>
    <row r="376" spans="1:5" ht="21" customHeight="1" thickBot="1" x14ac:dyDescent="0.25">
      <c r="A376" s="188" t="s">
        <v>60</v>
      </c>
      <c r="B376" s="183"/>
      <c r="C376" s="187"/>
      <c r="D376" s="187"/>
      <c r="E376" s="187"/>
    </row>
    <row r="377" spans="1:5" ht="21" customHeight="1" thickBot="1" x14ac:dyDescent="0.25">
      <c r="A377" s="188" t="s">
        <v>42</v>
      </c>
      <c r="B377" s="183"/>
      <c r="C377" s="187"/>
      <c r="D377" s="187"/>
      <c r="E377" s="187"/>
    </row>
    <row r="378" spans="1:5" ht="21" customHeight="1" thickBot="1" x14ac:dyDescent="0.25">
      <c r="A378" s="188" t="s">
        <v>43</v>
      </c>
      <c r="B378" s="183"/>
      <c r="C378" s="187"/>
      <c r="D378" s="187"/>
      <c r="E378" s="187"/>
    </row>
    <row r="379" spans="1:5" ht="21" customHeight="1" thickBot="1" x14ac:dyDescent="0.25">
      <c r="A379" s="189" t="s">
        <v>71</v>
      </c>
      <c r="B379" s="183">
        <f>B369+B374</f>
        <v>31567</v>
      </c>
      <c r="C379" s="183">
        <f>C369+C374</f>
        <v>0</v>
      </c>
      <c r="D379" s="183">
        <f>D369+D374</f>
        <v>0</v>
      </c>
      <c r="E379" s="183">
        <f>E369+E374</f>
        <v>0</v>
      </c>
    </row>
    <row r="380" spans="1:5" ht="53.25" customHeight="1" thickBot="1" x14ac:dyDescent="0.25">
      <c r="A380" s="178" t="s">
        <v>69</v>
      </c>
      <c r="B380" s="178" t="s">
        <v>248</v>
      </c>
      <c r="C380" s="191" t="s">
        <v>249</v>
      </c>
      <c r="D380" s="192"/>
      <c r="E380" s="193"/>
    </row>
    <row r="381" spans="1:5" ht="21" customHeight="1" thickBot="1" x14ac:dyDescent="0.25">
      <c r="A381" s="156" t="s">
        <v>9</v>
      </c>
      <c r="B381" s="1633" t="s">
        <v>222</v>
      </c>
      <c r="C381" s="1634"/>
      <c r="D381" s="1634"/>
      <c r="E381" s="1635"/>
    </row>
    <row r="382" spans="1:5" ht="21" customHeight="1" thickBot="1" x14ac:dyDescent="0.25">
      <c r="A382" s="156" t="s">
        <v>13</v>
      </c>
      <c r="B382" s="1636" t="s">
        <v>223</v>
      </c>
      <c r="C382" s="1637"/>
      <c r="D382" s="1637"/>
      <c r="E382" s="1638"/>
    </row>
    <row r="383" spans="1:5" ht="21" customHeight="1" x14ac:dyDescent="0.2">
      <c r="A383" s="1639"/>
      <c r="B383" s="180">
        <v>2019</v>
      </c>
      <c r="C383" s="180">
        <v>2020</v>
      </c>
      <c r="D383" s="180">
        <v>2021</v>
      </c>
      <c r="E383" s="180">
        <v>2022</v>
      </c>
    </row>
    <row r="384" spans="1:5" ht="21" customHeight="1" thickBot="1" x14ac:dyDescent="0.25">
      <c r="A384" s="1640"/>
      <c r="B384" s="181" t="s">
        <v>5</v>
      </c>
      <c r="C384" s="181" t="s">
        <v>6</v>
      </c>
      <c r="D384" s="181" t="s">
        <v>6</v>
      </c>
      <c r="E384" s="181" t="s">
        <v>6</v>
      </c>
    </row>
    <row r="385" spans="1:5" ht="21" customHeight="1" thickBot="1" x14ac:dyDescent="0.25">
      <c r="A385" s="156" t="s">
        <v>8</v>
      </c>
      <c r="B385" s="182">
        <v>1</v>
      </c>
      <c r="C385" s="182">
        <v>0</v>
      </c>
      <c r="D385" s="184">
        <v>0</v>
      </c>
      <c r="E385" s="184">
        <v>0</v>
      </c>
    </row>
    <row r="386" spans="1:5" ht="21" customHeight="1" thickBot="1" x14ac:dyDescent="0.25">
      <c r="A386" s="156" t="s">
        <v>14</v>
      </c>
      <c r="B386" s="182">
        <f>B399</f>
        <v>229</v>
      </c>
      <c r="C386" s="182">
        <f>C399</f>
        <v>0</v>
      </c>
      <c r="D386" s="182">
        <f>D399</f>
        <v>0</v>
      </c>
      <c r="E386" s="182">
        <f>E399</f>
        <v>0</v>
      </c>
    </row>
    <row r="387" spans="1:5" ht="21" customHeight="1" thickBot="1" x14ac:dyDescent="0.25">
      <c r="A387" s="156" t="s">
        <v>20</v>
      </c>
      <c r="B387" s="182">
        <f>B386/B385</f>
        <v>229</v>
      </c>
      <c r="C387" s="182" t="e">
        <f>C386/C385</f>
        <v>#DIV/0!</v>
      </c>
      <c r="D387" s="182" t="e">
        <f>D386/D385</f>
        <v>#DIV/0!</v>
      </c>
      <c r="E387" s="182" t="e">
        <f>E386/E385</f>
        <v>#DIV/0!</v>
      </c>
    </row>
    <row r="388" spans="1:5" ht="21" customHeight="1" thickBot="1" x14ac:dyDescent="0.25">
      <c r="A388" s="156" t="s">
        <v>15</v>
      </c>
      <c r="B388" s="184" t="s">
        <v>19</v>
      </c>
      <c r="C388" s="185">
        <f t="shared" ref="C388:E390" si="13">C385/B385-1</f>
        <v>-1</v>
      </c>
      <c r="D388" s="185" t="e">
        <f t="shared" si="13"/>
        <v>#DIV/0!</v>
      </c>
      <c r="E388" s="185" t="e">
        <f t="shared" si="13"/>
        <v>#DIV/0!</v>
      </c>
    </row>
    <row r="389" spans="1:5" ht="21" customHeight="1" thickBot="1" x14ac:dyDescent="0.25">
      <c r="A389" s="156" t="s">
        <v>16</v>
      </c>
      <c r="B389" s="184" t="s">
        <v>19</v>
      </c>
      <c r="C389" s="185">
        <f t="shared" si="13"/>
        <v>-1</v>
      </c>
      <c r="D389" s="185" t="e">
        <f t="shared" si="13"/>
        <v>#DIV/0!</v>
      </c>
      <c r="E389" s="185" t="e">
        <f t="shared" si="13"/>
        <v>#DIV/0!</v>
      </c>
    </row>
    <row r="390" spans="1:5" ht="21" customHeight="1" thickBot="1" x14ac:dyDescent="0.25">
      <c r="A390" s="156" t="s">
        <v>17</v>
      </c>
      <c r="B390" s="184" t="s">
        <v>19</v>
      </c>
      <c r="C390" s="185" t="e">
        <f t="shared" si="13"/>
        <v>#DIV/0!</v>
      </c>
      <c r="D390" s="185" t="e">
        <f t="shared" si="13"/>
        <v>#DIV/0!</v>
      </c>
      <c r="E390" s="185" t="e">
        <f t="shared" si="13"/>
        <v>#DIV/0!</v>
      </c>
    </row>
    <row r="391" spans="1:5" ht="21" customHeight="1" thickBot="1" x14ac:dyDescent="0.25">
      <c r="A391" s="1641" t="s">
        <v>859</v>
      </c>
      <c r="B391" s="1642"/>
      <c r="C391" s="1642"/>
      <c r="D391" s="1642"/>
      <c r="E391" s="1643"/>
    </row>
    <row r="392" spans="1:5" ht="21" customHeight="1" x14ac:dyDescent="0.2">
      <c r="A392" s="1639"/>
      <c r="B392" s="180">
        <v>2019</v>
      </c>
      <c r="C392" s="180">
        <v>2020</v>
      </c>
      <c r="D392" s="180">
        <v>2021</v>
      </c>
      <c r="E392" s="180">
        <v>2022</v>
      </c>
    </row>
    <row r="393" spans="1:5" ht="21" customHeight="1" thickBot="1" x14ac:dyDescent="0.25">
      <c r="A393" s="1640"/>
      <c r="B393" s="181" t="s">
        <v>5</v>
      </c>
      <c r="C393" s="181" t="s">
        <v>6</v>
      </c>
      <c r="D393" s="181" t="s">
        <v>6</v>
      </c>
      <c r="E393" s="181" t="s">
        <v>6</v>
      </c>
    </row>
    <row r="394" spans="1:5" ht="21" customHeight="1" thickBot="1" x14ac:dyDescent="0.25">
      <c r="A394" s="186" t="s">
        <v>59</v>
      </c>
      <c r="B394" s="187">
        <f>B395+B396+B397+B398</f>
        <v>0</v>
      </c>
      <c r="C394" s="187">
        <f>C395+C396+C397+C398</f>
        <v>0</v>
      </c>
      <c r="D394" s="187">
        <f>D395+D396+D397+D398</f>
        <v>0</v>
      </c>
      <c r="E394" s="187">
        <f>E395+E396+E397+E398</f>
        <v>0</v>
      </c>
    </row>
    <row r="395" spans="1:5" ht="21" customHeight="1" thickBot="1" x14ac:dyDescent="0.25">
      <c r="A395" s="188" t="s">
        <v>28</v>
      </c>
      <c r="B395" s="187"/>
      <c r="C395" s="187"/>
      <c r="D395" s="187"/>
      <c r="E395" s="187"/>
    </row>
    <row r="396" spans="1:5" ht="21" customHeight="1" thickBot="1" x14ac:dyDescent="0.25">
      <c r="A396" s="188" t="s">
        <v>60</v>
      </c>
      <c r="B396" s="187"/>
      <c r="C396" s="187"/>
      <c r="D396" s="187"/>
      <c r="E396" s="187"/>
    </row>
    <row r="397" spans="1:5" ht="21" customHeight="1" thickBot="1" x14ac:dyDescent="0.25">
      <c r="A397" s="188" t="s">
        <v>42</v>
      </c>
      <c r="B397" s="187"/>
      <c r="C397" s="187"/>
      <c r="D397" s="187"/>
      <c r="E397" s="187"/>
    </row>
    <row r="398" spans="1:5" ht="21" customHeight="1" thickBot="1" x14ac:dyDescent="0.25">
      <c r="A398" s="188" t="s">
        <v>43</v>
      </c>
      <c r="B398" s="187"/>
      <c r="C398" s="187"/>
      <c r="D398" s="187"/>
      <c r="E398" s="187"/>
    </row>
    <row r="399" spans="1:5" ht="21" customHeight="1" thickBot="1" x14ac:dyDescent="0.25">
      <c r="A399" s="186" t="s">
        <v>61</v>
      </c>
      <c r="B399" s="183">
        <f>B400</f>
        <v>229</v>
      </c>
      <c r="C399" s="183">
        <f>C400</f>
        <v>0</v>
      </c>
      <c r="D399" s="183">
        <f>D400</f>
        <v>0</v>
      </c>
      <c r="E399" s="183">
        <f>E400</f>
        <v>0</v>
      </c>
    </row>
    <row r="400" spans="1:5" s="41" customFormat="1" ht="21" customHeight="1" thickBot="1" x14ac:dyDescent="0.25">
      <c r="A400" s="188" t="s">
        <v>28</v>
      </c>
      <c r="B400" s="187">
        <v>229</v>
      </c>
      <c r="C400" s="187">
        <v>0</v>
      </c>
      <c r="D400" s="187">
        <v>0</v>
      </c>
      <c r="E400" s="187">
        <v>0</v>
      </c>
    </row>
    <row r="401" spans="1:5" ht="21" customHeight="1" thickBot="1" x14ac:dyDescent="0.25">
      <c r="A401" s="188" t="s">
        <v>60</v>
      </c>
      <c r="B401" s="183"/>
      <c r="C401" s="187"/>
      <c r="D401" s="187"/>
      <c r="E401" s="187"/>
    </row>
    <row r="402" spans="1:5" ht="21" customHeight="1" thickBot="1" x14ac:dyDescent="0.25">
      <c r="A402" s="188" t="s">
        <v>42</v>
      </c>
      <c r="B402" s="183"/>
      <c r="C402" s="187"/>
      <c r="D402" s="187"/>
      <c r="E402" s="187"/>
    </row>
    <row r="403" spans="1:5" ht="21" customHeight="1" thickBot="1" x14ac:dyDescent="0.25">
      <c r="A403" s="188" t="s">
        <v>43</v>
      </c>
      <c r="B403" s="183"/>
      <c r="C403" s="187"/>
      <c r="D403" s="187"/>
      <c r="E403" s="187"/>
    </row>
    <row r="404" spans="1:5" ht="21" customHeight="1" thickBot="1" x14ac:dyDescent="0.25">
      <c r="A404" s="189" t="s">
        <v>71</v>
      </c>
      <c r="B404" s="183">
        <f>B394+B399</f>
        <v>229</v>
      </c>
      <c r="C404" s="183">
        <f>C394+C399</f>
        <v>0</v>
      </c>
      <c r="D404" s="183">
        <f>D394+D399</f>
        <v>0</v>
      </c>
      <c r="E404" s="183">
        <f>E394+E399</f>
        <v>0</v>
      </c>
    </row>
    <row r="405" spans="1:5" ht="34.5" customHeight="1" thickBot="1" x14ac:dyDescent="0.25">
      <c r="A405" s="178" t="s">
        <v>72</v>
      </c>
      <c r="B405" s="178" t="s">
        <v>611</v>
      </c>
      <c r="C405" s="191" t="s">
        <v>250</v>
      </c>
      <c r="D405" s="192"/>
      <c r="E405" s="193"/>
    </row>
    <row r="406" spans="1:5" ht="35.25" customHeight="1" thickBot="1" x14ac:dyDescent="0.25">
      <c r="A406" s="156" t="s">
        <v>9</v>
      </c>
      <c r="B406" s="1633" t="s">
        <v>251</v>
      </c>
      <c r="C406" s="1634"/>
      <c r="D406" s="1634"/>
      <c r="E406" s="1635"/>
    </row>
    <row r="407" spans="1:5" ht="21" customHeight="1" thickBot="1" x14ac:dyDescent="0.25">
      <c r="A407" s="156" t="s">
        <v>13</v>
      </c>
      <c r="B407" s="1636" t="s">
        <v>162</v>
      </c>
      <c r="C407" s="1637"/>
      <c r="D407" s="1637"/>
      <c r="E407" s="1638"/>
    </row>
    <row r="408" spans="1:5" ht="21" customHeight="1" x14ac:dyDescent="0.2">
      <c r="A408" s="1639"/>
      <c r="B408" s="180">
        <v>2019</v>
      </c>
      <c r="C408" s="180">
        <v>2020</v>
      </c>
      <c r="D408" s="180">
        <v>2021</v>
      </c>
      <c r="E408" s="180">
        <v>2022</v>
      </c>
    </row>
    <row r="409" spans="1:5" ht="21" customHeight="1" thickBot="1" x14ac:dyDescent="0.25">
      <c r="A409" s="1640"/>
      <c r="B409" s="181" t="s">
        <v>5</v>
      </c>
      <c r="C409" s="181" t="s">
        <v>6</v>
      </c>
      <c r="D409" s="181" t="s">
        <v>6</v>
      </c>
      <c r="E409" s="181" t="s">
        <v>6</v>
      </c>
    </row>
    <row r="410" spans="1:5" ht="21" customHeight="1" thickBot="1" x14ac:dyDescent="0.25">
      <c r="A410" s="156" t="s">
        <v>8</v>
      </c>
      <c r="B410" s="182">
        <v>8408</v>
      </c>
      <c r="C410" s="182">
        <v>0</v>
      </c>
      <c r="D410" s="184">
        <v>0</v>
      </c>
      <c r="E410" s="184">
        <v>0</v>
      </c>
    </row>
    <row r="411" spans="1:5" ht="21" customHeight="1" thickBot="1" x14ac:dyDescent="0.25">
      <c r="A411" s="156" t="s">
        <v>14</v>
      </c>
      <c r="B411" s="183">
        <f>B429</f>
        <v>22872</v>
      </c>
      <c r="C411" s="183">
        <f>C429</f>
        <v>0</v>
      </c>
      <c r="D411" s="183">
        <f>D429</f>
        <v>0</v>
      </c>
      <c r="E411" s="183">
        <f>E429</f>
        <v>0</v>
      </c>
    </row>
    <row r="412" spans="1:5" ht="21" customHeight="1" thickBot="1" x14ac:dyDescent="0.25">
      <c r="A412" s="156" t="s">
        <v>20</v>
      </c>
      <c r="B412" s="182">
        <f>B411/B410</f>
        <v>2.7202664129400569</v>
      </c>
      <c r="C412" s="182" t="e">
        <f>C411/C410</f>
        <v>#DIV/0!</v>
      </c>
      <c r="D412" s="182" t="e">
        <f>D411/D410</f>
        <v>#DIV/0!</v>
      </c>
      <c r="E412" s="182" t="e">
        <f>E411/E410</f>
        <v>#DIV/0!</v>
      </c>
    </row>
    <row r="413" spans="1:5" ht="21" customHeight="1" thickBot="1" x14ac:dyDescent="0.25">
      <c r="A413" s="156" t="s">
        <v>15</v>
      </c>
      <c r="B413" s="184" t="s">
        <v>19</v>
      </c>
      <c r="C413" s="185">
        <f t="shared" ref="C413:E415" si="14">C410/B410-1</f>
        <v>-1</v>
      </c>
      <c r="D413" s="185" t="e">
        <f t="shared" si="14"/>
        <v>#DIV/0!</v>
      </c>
      <c r="E413" s="185" t="e">
        <f t="shared" si="14"/>
        <v>#DIV/0!</v>
      </c>
    </row>
    <row r="414" spans="1:5" ht="21" customHeight="1" thickBot="1" x14ac:dyDescent="0.25">
      <c r="A414" s="156" t="s">
        <v>16</v>
      </c>
      <c r="B414" s="184" t="s">
        <v>19</v>
      </c>
      <c r="C414" s="185">
        <f t="shared" si="14"/>
        <v>-1</v>
      </c>
      <c r="D414" s="185" t="e">
        <f t="shared" si="14"/>
        <v>#DIV/0!</v>
      </c>
      <c r="E414" s="185" t="e">
        <f t="shared" si="14"/>
        <v>#DIV/0!</v>
      </c>
    </row>
    <row r="415" spans="1:5" ht="21" customHeight="1" thickBot="1" x14ac:dyDescent="0.25">
      <c r="A415" s="156" t="s">
        <v>17</v>
      </c>
      <c r="B415" s="184" t="s">
        <v>19</v>
      </c>
      <c r="C415" s="185" t="e">
        <f t="shared" si="14"/>
        <v>#DIV/0!</v>
      </c>
      <c r="D415" s="185" t="e">
        <f t="shared" si="14"/>
        <v>#DIV/0!</v>
      </c>
      <c r="E415" s="185" t="e">
        <f t="shared" si="14"/>
        <v>#DIV/0!</v>
      </c>
    </row>
    <row r="416" spans="1:5" ht="21" customHeight="1" thickBot="1" x14ac:dyDescent="0.25">
      <c r="A416" s="1641" t="s">
        <v>859</v>
      </c>
      <c r="B416" s="1642"/>
      <c r="C416" s="1642"/>
      <c r="D416" s="1642"/>
      <c r="E416" s="1643"/>
    </row>
    <row r="417" spans="1:5" ht="21" customHeight="1" x14ac:dyDescent="0.2">
      <c r="A417" s="1639"/>
      <c r="B417" s="180">
        <v>2019</v>
      </c>
      <c r="C417" s="180">
        <v>2020</v>
      </c>
      <c r="D417" s="180">
        <v>2021</v>
      </c>
      <c r="E417" s="180">
        <v>2022</v>
      </c>
    </row>
    <row r="418" spans="1:5" ht="21" customHeight="1" thickBot="1" x14ac:dyDescent="0.25">
      <c r="A418" s="1640"/>
      <c r="B418" s="181" t="s">
        <v>5</v>
      </c>
      <c r="C418" s="181" t="s">
        <v>6</v>
      </c>
      <c r="D418" s="181" t="s">
        <v>6</v>
      </c>
      <c r="E418" s="181" t="s">
        <v>6</v>
      </c>
    </row>
    <row r="419" spans="1:5" ht="21" customHeight="1" thickBot="1" x14ac:dyDescent="0.25">
      <c r="A419" s="186" t="s">
        <v>59</v>
      </c>
      <c r="B419" s="187">
        <f>B420+B421+B422+B423</f>
        <v>0</v>
      </c>
      <c r="C419" s="187">
        <f>C420+C421+C422+C423</f>
        <v>0</v>
      </c>
      <c r="D419" s="187">
        <f>D420+D421+D422+D423</f>
        <v>0</v>
      </c>
      <c r="E419" s="187">
        <f>E420+E421+E422+E423</f>
        <v>0</v>
      </c>
    </row>
    <row r="420" spans="1:5" ht="21" customHeight="1" thickBot="1" x14ac:dyDescent="0.25">
      <c r="A420" s="188" t="s">
        <v>28</v>
      </c>
      <c r="B420" s="187"/>
      <c r="C420" s="187"/>
      <c r="D420" s="187"/>
      <c r="E420" s="187"/>
    </row>
    <row r="421" spans="1:5" ht="21" customHeight="1" thickBot="1" x14ac:dyDescent="0.25">
      <c r="A421" s="188" t="s">
        <v>60</v>
      </c>
      <c r="B421" s="187"/>
      <c r="C421" s="187"/>
      <c r="D421" s="187"/>
      <c r="E421" s="187"/>
    </row>
    <row r="422" spans="1:5" ht="21" customHeight="1" thickBot="1" x14ac:dyDescent="0.25">
      <c r="A422" s="188" t="s">
        <v>42</v>
      </c>
      <c r="B422" s="187"/>
      <c r="C422" s="187"/>
      <c r="D422" s="187"/>
      <c r="E422" s="187"/>
    </row>
    <row r="423" spans="1:5" ht="21" customHeight="1" thickBot="1" x14ac:dyDescent="0.25">
      <c r="A423" s="188" t="s">
        <v>43</v>
      </c>
      <c r="B423" s="187"/>
      <c r="C423" s="187"/>
      <c r="D423" s="187"/>
      <c r="E423" s="187"/>
    </row>
    <row r="424" spans="1:5" ht="21" customHeight="1" thickBot="1" x14ac:dyDescent="0.25">
      <c r="A424" s="186" t="s">
        <v>61</v>
      </c>
      <c r="B424" s="183">
        <f>B425</f>
        <v>22872</v>
      </c>
      <c r="C424" s="183">
        <f>C425</f>
        <v>0</v>
      </c>
      <c r="D424" s="183">
        <f>D425</f>
        <v>0</v>
      </c>
      <c r="E424" s="183">
        <f>E425</f>
        <v>0</v>
      </c>
    </row>
    <row r="425" spans="1:5" s="41" customFormat="1" ht="21" customHeight="1" thickBot="1" x14ac:dyDescent="0.25">
      <c r="A425" s="188" t="s">
        <v>28</v>
      </c>
      <c r="B425" s="183">
        <v>22872</v>
      </c>
      <c r="C425" s="187">
        <v>0</v>
      </c>
      <c r="D425" s="187">
        <v>0</v>
      </c>
      <c r="E425" s="187">
        <v>0</v>
      </c>
    </row>
    <row r="426" spans="1:5" ht="21" customHeight="1" thickBot="1" x14ac:dyDescent="0.25">
      <c r="A426" s="188" t="s">
        <v>60</v>
      </c>
      <c r="B426" s="183"/>
      <c r="C426" s="187"/>
      <c r="D426" s="187"/>
      <c r="E426" s="187"/>
    </row>
    <row r="427" spans="1:5" ht="21" customHeight="1" thickBot="1" x14ac:dyDescent="0.25">
      <c r="A427" s="188" t="s">
        <v>42</v>
      </c>
      <c r="B427" s="183"/>
      <c r="C427" s="187"/>
      <c r="D427" s="187"/>
      <c r="E427" s="187"/>
    </row>
    <row r="428" spans="1:5" ht="21" customHeight="1" thickBot="1" x14ac:dyDescent="0.25">
      <c r="A428" s="188" t="s">
        <v>43</v>
      </c>
      <c r="B428" s="183"/>
      <c r="C428" s="187"/>
      <c r="D428" s="187"/>
      <c r="E428" s="187"/>
    </row>
    <row r="429" spans="1:5" ht="21" customHeight="1" thickBot="1" x14ac:dyDescent="0.25">
      <c r="A429" s="189" t="s">
        <v>73</v>
      </c>
      <c r="B429" s="183">
        <f>B419+B424</f>
        <v>22872</v>
      </c>
      <c r="C429" s="183">
        <f>C419+C424</f>
        <v>0</v>
      </c>
      <c r="D429" s="183">
        <f>D419+D424</f>
        <v>0</v>
      </c>
      <c r="E429" s="183">
        <f>E419+E424</f>
        <v>0</v>
      </c>
    </row>
    <row r="430" spans="1:5" ht="42.75" customHeight="1" thickBot="1" x14ac:dyDescent="0.25">
      <c r="A430" s="178" t="s">
        <v>184</v>
      </c>
      <c r="B430" s="178" t="s">
        <v>252</v>
      </c>
      <c r="C430" s="191" t="s">
        <v>253</v>
      </c>
      <c r="D430" s="192"/>
      <c r="E430" s="193"/>
    </row>
    <row r="431" spans="1:5" ht="57" customHeight="1" thickBot="1" x14ac:dyDescent="0.25">
      <c r="A431" s="156" t="s">
        <v>9</v>
      </c>
      <c r="B431" s="1633" t="s">
        <v>254</v>
      </c>
      <c r="C431" s="1634"/>
      <c r="D431" s="1634"/>
      <c r="E431" s="1635"/>
    </row>
    <row r="432" spans="1:5" ht="21" customHeight="1" thickBot="1" x14ac:dyDescent="0.25">
      <c r="A432" s="156" t="s">
        <v>13</v>
      </c>
      <c r="B432" s="1636" t="s">
        <v>162</v>
      </c>
      <c r="C432" s="1637"/>
      <c r="D432" s="1637"/>
      <c r="E432" s="1638"/>
    </row>
    <row r="433" spans="1:5" ht="21" customHeight="1" x14ac:dyDescent="0.2">
      <c r="A433" s="1639"/>
      <c r="B433" s="180">
        <v>2019</v>
      </c>
      <c r="C433" s="180">
        <v>2020</v>
      </c>
      <c r="D433" s="180">
        <v>2021</v>
      </c>
      <c r="E433" s="180">
        <v>2022</v>
      </c>
    </row>
    <row r="434" spans="1:5" ht="21" customHeight="1" thickBot="1" x14ac:dyDescent="0.25">
      <c r="A434" s="1640"/>
      <c r="B434" s="181" t="s">
        <v>5</v>
      </c>
      <c r="C434" s="181" t="s">
        <v>6</v>
      </c>
      <c r="D434" s="181" t="s">
        <v>6</v>
      </c>
      <c r="E434" s="181" t="s">
        <v>6</v>
      </c>
    </row>
    <row r="435" spans="1:5" ht="21" customHeight="1" thickBot="1" x14ac:dyDescent="0.25">
      <c r="A435" s="156" t="s">
        <v>8</v>
      </c>
      <c r="B435" s="182">
        <v>22859</v>
      </c>
      <c r="C435" s="182">
        <v>0</v>
      </c>
      <c r="D435" s="184">
        <v>0</v>
      </c>
      <c r="E435" s="184">
        <v>0</v>
      </c>
    </row>
    <row r="436" spans="1:5" ht="21" customHeight="1" thickBot="1" x14ac:dyDescent="0.25">
      <c r="A436" s="156" t="s">
        <v>14</v>
      </c>
      <c r="B436" s="183">
        <f>B454</f>
        <v>50788</v>
      </c>
      <c r="C436" s="183">
        <f>C454</f>
        <v>0</v>
      </c>
      <c r="D436" s="183">
        <f>D454</f>
        <v>0</v>
      </c>
      <c r="E436" s="183">
        <f>E454</f>
        <v>0</v>
      </c>
    </row>
    <row r="437" spans="1:5" ht="21" customHeight="1" thickBot="1" x14ac:dyDescent="0.25">
      <c r="A437" s="156" t="s">
        <v>20</v>
      </c>
      <c r="B437" s="182">
        <f>B436/B435</f>
        <v>2.2217944791985653</v>
      </c>
      <c r="C437" s="182" t="e">
        <f>C436/C435</f>
        <v>#DIV/0!</v>
      </c>
      <c r="D437" s="182" t="e">
        <f>D436/D435</f>
        <v>#DIV/0!</v>
      </c>
      <c r="E437" s="182" t="e">
        <f>E436/E435</f>
        <v>#DIV/0!</v>
      </c>
    </row>
    <row r="438" spans="1:5" ht="21" customHeight="1" thickBot="1" x14ac:dyDescent="0.25">
      <c r="A438" s="156" t="s">
        <v>15</v>
      </c>
      <c r="B438" s="184" t="s">
        <v>19</v>
      </c>
      <c r="C438" s="185">
        <f t="shared" ref="C438:E440" si="15">C435/B435-1</f>
        <v>-1</v>
      </c>
      <c r="D438" s="185" t="e">
        <f t="shared" si="15"/>
        <v>#DIV/0!</v>
      </c>
      <c r="E438" s="185" t="e">
        <f t="shared" si="15"/>
        <v>#DIV/0!</v>
      </c>
    </row>
    <row r="439" spans="1:5" ht="21" customHeight="1" thickBot="1" x14ac:dyDescent="0.25">
      <c r="A439" s="156" t="s">
        <v>16</v>
      </c>
      <c r="B439" s="184" t="s">
        <v>19</v>
      </c>
      <c r="C439" s="185">
        <f t="shared" si="15"/>
        <v>-1</v>
      </c>
      <c r="D439" s="185" t="e">
        <f t="shared" si="15"/>
        <v>#DIV/0!</v>
      </c>
      <c r="E439" s="185" t="e">
        <f t="shared" si="15"/>
        <v>#DIV/0!</v>
      </c>
    </row>
    <row r="440" spans="1:5" ht="21" customHeight="1" thickBot="1" x14ac:dyDescent="0.25">
      <c r="A440" s="156" t="s">
        <v>17</v>
      </c>
      <c r="B440" s="184" t="s">
        <v>19</v>
      </c>
      <c r="C440" s="185" t="e">
        <f t="shared" si="15"/>
        <v>#DIV/0!</v>
      </c>
      <c r="D440" s="185" t="e">
        <f t="shared" si="15"/>
        <v>#DIV/0!</v>
      </c>
      <c r="E440" s="185" t="e">
        <f t="shared" si="15"/>
        <v>#DIV/0!</v>
      </c>
    </row>
    <row r="441" spans="1:5" ht="21" customHeight="1" thickBot="1" x14ac:dyDescent="0.25">
      <c r="A441" s="1641" t="s">
        <v>859</v>
      </c>
      <c r="B441" s="1642"/>
      <c r="C441" s="1642"/>
      <c r="D441" s="1642"/>
      <c r="E441" s="1643"/>
    </row>
    <row r="442" spans="1:5" ht="21" customHeight="1" x14ac:dyDescent="0.2">
      <c r="A442" s="1639"/>
      <c r="B442" s="180">
        <v>2019</v>
      </c>
      <c r="C442" s="180">
        <v>2020</v>
      </c>
      <c r="D442" s="180">
        <v>2021</v>
      </c>
      <c r="E442" s="180">
        <v>2022</v>
      </c>
    </row>
    <row r="443" spans="1:5" ht="21" customHeight="1" thickBot="1" x14ac:dyDescent="0.25">
      <c r="A443" s="1640"/>
      <c r="B443" s="181" t="s">
        <v>5</v>
      </c>
      <c r="C443" s="181" t="s">
        <v>6</v>
      </c>
      <c r="D443" s="181" t="s">
        <v>6</v>
      </c>
      <c r="E443" s="181" t="s">
        <v>6</v>
      </c>
    </row>
    <row r="444" spans="1:5" ht="21" customHeight="1" thickBot="1" x14ac:dyDescent="0.25">
      <c r="A444" s="186" t="s">
        <v>59</v>
      </c>
      <c r="B444" s="187"/>
      <c r="C444" s="187"/>
      <c r="D444" s="187"/>
      <c r="E444" s="187"/>
    </row>
    <row r="445" spans="1:5" ht="21" customHeight="1" thickBot="1" x14ac:dyDescent="0.25">
      <c r="A445" s="188" t="s">
        <v>28</v>
      </c>
      <c r="B445" s="187"/>
      <c r="C445" s="187"/>
      <c r="D445" s="187"/>
      <c r="E445" s="187"/>
    </row>
    <row r="446" spans="1:5" ht="21" customHeight="1" thickBot="1" x14ac:dyDescent="0.25">
      <c r="A446" s="188" t="s">
        <v>60</v>
      </c>
      <c r="B446" s="187"/>
      <c r="C446" s="187"/>
      <c r="D446" s="187"/>
      <c r="E446" s="187"/>
    </row>
    <row r="447" spans="1:5" ht="21" customHeight="1" thickBot="1" x14ac:dyDescent="0.25">
      <c r="A447" s="188" t="s">
        <v>42</v>
      </c>
      <c r="B447" s="187"/>
      <c r="C447" s="187"/>
      <c r="D447" s="187"/>
      <c r="E447" s="187"/>
    </row>
    <row r="448" spans="1:5" ht="21" customHeight="1" thickBot="1" x14ac:dyDescent="0.25">
      <c r="A448" s="188" t="s">
        <v>43</v>
      </c>
      <c r="B448" s="187"/>
      <c r="C448" s="187"/>
      <c r="D448" s="187"/>
      <c r="E448" s="187"/>
    </row>
    <row r="449" spans="1:5" ht="21" customHeight="1" thickBot="1" x14ac:dyDescent="0.25">
      <c r="A449" s="186" t="s">
        <v>61</v>
      </c>
      <c r="B449" s="183">
        <f>B450+B451+B452+B453</f>
        <v>50788</v>
      </c>
      <c r="C449" s="183">
        <f>C450+C451+C452+C453</f>
        <v>0</v>
      </c>
      <c r="D449" s="183">
        <f>D450+D451+D452+D453</f>
        <v>0</v>
      </c>
      <c r="E449" s="183">
        <f>E450+E451+E452+E453</f>
        <v>0</v>
      </c>
    </row>
    <row r="450" spans="1:5" s="41" customFormat="1" ht="21" customHeight="1" thickBot="1" x14ac:dyDescent="0.25">
      <c r="A450" s="188" t="s">
        <v>28</v>
      </c>
      <c r="B450" s="183">
        <v>50788</v>
      </c>
      <c r="C450" s="187">
        <v>0</v>
      </c>
      <c r="D450" s="187">
        <v>0</v>
      </c>
      <c r="E450" s="187">
        <v>0</v>
      </c>
    </row>
    <row r="451" spans="1:5" ht="21" customHeight="1" thickBot="1" x14ac:dyDescent="0.25">
      <c r="A451" s="188" t="s">
        <v>60</v>
      </c>
      <c r="B451" s="183"/>
      <c r="C451" s="187"/>
      <c r="D451" s="187"/>
      <c r="E451" s="187"/>
    </row>
    <row r="452" spans="1:5" ht="21" customHeight="1" thickBot="1" x14ac:dyDescent="0.25">
      <c r="A452" s="188" t="s">
        <v>42</v>
      </c>
      <c r="B452" s="183"/>
      <c r="C452" s="187"/>
      <c r="D452" s="187"/>
      <c r="E452" s="187"/>
    </row>
    <row r="453" spans="1:5" ht="21" customHeight="1" thickBot="1" x14ac:dyDescent="0.25">
      <c r="A453" s="188" t="s">
        <v>43</v>
      </c>
      <c r="B453" s="183"/>
      <c r="C453" s="187"/>
      <c r="D453" s="187"/>
      <c r="E453" s="187"/>
    </row>
    <row r="454" spans="1:5" ht="21" customHeight="1" thickBot="1" x14ac:dyDescent="0.25">
      <c r="A454" s="189" t="s">
        <v>166</v>
      </c>
      <c r="B454" s="183">
        <f>B444+B449</f>
        <v>50788</v>
      </c>
      <c r="C454" s="183">
        <f>C444+C449</f>
        <v>0</v>
      </c>
      <c r="D454" s="183">
        <f>D444+D449</f>
        <v>0</v>
      </c>
      <c r="E454" s="183">
        <f>E444+E449</f>
        <v>0</v>
      </c>
    </row>
    <row r="455" spans="1:5" ht="36" customHeight="1" thickBot="1" x14ac:dyDescent="0.25">
      <c r="A455" s="178" t="s">
        <v>184</v>
      </c>
      <c r="B455" s="178" t="s">
        <v>255</v>
      </c>
      <c r="C455" s="191" t="s">
        <v>256</v>
      </c>
      <c r="D455" s="192"/>
      <c r="E455" s="193"/>
    </row>
    <row r="456" spans="1:5" ht="21" customHeight="1" thickBot="1" x14ac:dyDescent="0.25">
      <c r="A456" s="156" t="s">
        <v>9</v>
      </c>
      <c r="B456" s="1633" t="s">
        <v>222</v>
      </c>
      <c r="C456" s="1634"/>
      <c r="D456" s="1634"/>
      <c r="E456" s="1635"/>
    </row>
    <row r="457" spans="1:5" ht="21" customHeight="1" thickBot="1" x14ac:dyDescent="0.25">
      <c r="A457" s="156" t="s">
        <v>13</v>
      </c>
      <c r="B457" s="1636" t="s">
        <v>223</v>
      </c>
      <c r="C457" s="1637"/>
      <c r="D457" s="1637"/>
      <c r="E457" s="1638"/>
    </row>
    <row r="458" spans="1:5" ht="21" customHeight="1" x14ac:dyDescent="0.2">
      <c r="A458" s="1639"/>
      <c r="B458" s="180">
        <v>2019</v>
      </c>
      <c r="C458" s="180">
        <v>2020</v>
      </c>
      <c r="D458" s="180">
        <v>2021</v>
      </c>
      <c r="E458" s="180">
        <v>2022</v>
      </c>
    </row>
    <row r="459" spans="1:5" ht="21" customHeight="1" thickBot="1" x14ac:dyDescent="0.25">
      <c r="A459" s="1640"/>
      <c r="B459" s="181" t="s">
        <v>5</v>
      </c>
      <c r="C459" s="181" t="s">
        <v>6</v>
      </c>
      <c r="D459" s="181" t="s">
        <v>6</v>
      </c>
      <c r="E459" s="181" t="s">
        <v>6</v>
      </c>
    </row>
    <row r="460" spans="1:5" ht="21" customHeight="1" thickBot="1" x14ac:dyDescent="0.25">
      <c r="A460" s="156" t="s">
        <v>8</v>
      </c>
      <c r="B460" s="182">
        <v>1</v>
      </c>
      <c r="C460" s="182">
        <v>0</v>
      </c>
      <c r="D460" s="184">
        <v>0</v>
      </c>
      <c r="E460" s="184">
        <v>0</v>
      </c>
    </row>
    <row r="461" spans="1:5" ht="21" customHeight="1" thickBot="1" x14ac:dyDescent="0.25">
      <c r="A461" s="156" t="s">
        <v>14</v>
      </c>
      <c r="B461" s="187">
        <f>B479</f>
        <v>606</v>
      </c>
      <c r="C461" s="187">
        <f>C479</f>
        <v>0</v>
      </c>
      <c r="D461" s="187">
        <f>D479</f>
        <v>0</v>
      </c>
      <c r="E461" s="187">
        <f>E479</f>
        <v>0</v>
      </c>
    </row>
    <row r="462" spans="1:5" ht="21" customHeight="1" thickBot="1" x14ac:dyDescent="0.25">
      <c r="A462" s="156" t="s">
        <v>20</v>
      </c>
      <c r="B462" s="182">
        <f>B461/B460</f>
        <v>606</v>
      </c>
      <c r="C462" s="182" t="e">
        <f>C461/C460</f>
        <v>#DIV/0!</v>
      </c>
      <c r="D462" s="182" t="e">
        <f>D461/D460</f>
        <v>#DIV/0!</v>
      </c>
      <c r="E462" s="182" t="e">
        <f>E461/E460</f>
        <v>#DIV/0!</v>
      </c>
    </row>
    <row r="463" spans="1:5" ht="21" customHeight="1" thickBot="1" x14ac:dyDescent="0.25">
      <c r="A463" s="156" t="s">
        <v>15</v>
      </c>
      <c r="B463" s="184" t="s">
        <v>19</v>
      </c>
      <c r="C463" s="185">
        <f t="shared" ref="C463:E465" si="16">C460/B460-1</f>
        <v>-1</v>
      </c>
      <c r="D463" s="185" t="e">
        <f t="shared" si="16"/>
        <v>#DIV/0!</v>
      </c>
      <c r="E463" s="185" t="e">
        <f t="shared" si="16"/>
        <v>#DIV/0!</v>
      </c>
    </row>
    <row r="464" spans="1:5" ht="21" customHeight="1" thickBot="1" x14ac:dyDescent="0.25">
      <c r="A464" s="156" t="s">
        <v>16</v>
      </c>
      <c r="B464" s="184" t="s">
        <v>19</v>
      </c>
      <c r="C464" s="185">
        <f t="shared" si="16"/>
        <v>-1</v>
      </c>
      <c r="D464" s="185" t="e">
        <f t="shared" si="16"/>
        <v>#DIV/0!</v>
      </c>
      <c r="E464" s="185" t="e">
        <f t="shared" si="16"/>
        <v>#DIV/0!</v>
      </c>
    </row>
    <row r="465" spans="1:5" ht="21" customHeight="1" thickBot="1" x14ac:dyDescent="0.25">
      <c r="A465" s="156" t="s">
        <v>17</v>
      </c>
      <c r="B465" s="184" t="s">
        <v>19</v>
      </c>
      <c r="C465" s="185" t="e">
        <f t="shared" si="16"/>
        <v>#DIV/0!</v>
      </c>
      <c r="D465" s="185" t="e">
        <f t="shared" si="16"/>
        <v>#DIV/0!</v>
      </c>
      <c r="E465" s="185" t="e">
        <f t="shared" si="16"/>
        <v>#DIV/0!</v>
      </c>
    </row>
    <row r="466" spans="1:5" ht="21" customHeight="1" thickBot="1" x14ac:dyDescent="0.25">
      <c r="A466" s="1641" t="s">
        <v>859</v>
      </c>
      <c r="B466" s="1642"/>
      <c r="C466" s="1642"/>
      <c r="D466" s="1642"/>
      <c r="E466" s="1643"/>
    </row>
    <row r="467" spans="1:5" ht="21" customHeight="1" x14ac:dyDescent="0.2">
      <c r="A467" s="1639"/>
      <c r="B467" s="180">
        <v>2019</v>
      </c>
      <c r="C467" s="180">
        <v>2020</v>
      </c>
      <c r="D467" s="180">
        <v>2021</v>
      </c>
      <c r="E467" s="180">
        <v>2022</v>
      </c>
    </row>
    <row r="468" spans="1:5" ht="21" customHeight="1" thickBot="1" x14ac:dyDescent="0.25">
      <c r="A468" s="1640"/>
      <c r="B468" s="181" t="s">
        <v>5</v>
      </c>
      <c r="C468" s="181" t="s">
        <v>6</v>
      </c>
      <c r="D468" s="181" t="s">
        <v>6</v>
      </c>
      <c r="E468" s="181" t="s">
        <v>6</v>
      </c>
    </row>
    <row r="469" spans="1:5" ht="21" customHeight="1" thickBot="1" x14ac:dyDescent="0.25">
      <c r="A469" s="186" t="s">
        <v>59</v>
      </c>
      <c r="B469" s="187">
        <f>B470+B471+B472+B473</f>
        <v>0</v>
      </c>
      <c r="C469" s="187">
        <f>C470+C471+C472+C473</f>
        <v>0</v>
      </c>
      <c r="D469" s="187">
        <f>D470+D471+D472+D473</f>
        <v>0</v>
      </c>
      <c r="E469" s="187">
        <f>E470+E471+E472+E473</f>
        <v>0</v>
      </c>
    </row>
    <row r="470" spans="1:5" ht="21" customHeight="1" thickBot="1" x14ac:dyDescent="0.25">
      <c r="A470" s="188" t="s">
        <v>28</v>
      </c>
      <c r="B470" s="187"/>
      <c r="C470" s="187"/>
      <c r="D470" s="187"/>
      <c r="E470" s="187"/>
    </row>
    <row r="471" spans="1:5" ht="21" customHeight="1" thickBot="1" x14ac:dyDescent="0.25">
      <c r="A471" s="188" t="s">
        <v>60</v>
      </c>
      <c r="B471" s="187"/>
      <c r="C471" s="187"/>
      <c r="D471" s="187"/>
      <c r="E471" s="187"/>
    </row>
    <row r="472" spans="1:5" ht="21" customHeight="1" thickBot="1" x14ac:dyDescent="0.25">
      <c r="A472" s="188" t="s">
        <v>42</v>
      </c>
      <c r="B472" s="187"/>
      <c r="C472" s="187"/>
      <c r="D472" s="187"/>
      <c r="E472" s="187"/>
    </row>
    <row r="473" spans="1:5" ht="21" customHeight="1" thickBot="1" x14ac:dyDescent="0.25">
      <c r="A473" s="188" t="s">
        <v>43</v>
      </c>
      <c r="B473" s="187"/>
      <c r="C473" s="187"/>
      <c r="D473" s="187"/>
      <c r="E473" s="187"/>
    </row>
    <row r="474" spans="1:5" ht="21" customHeight="1" thickBot="1" x14ac:dyDescent="0.25">
      <c r="A474" s="186" t="s">
        <v>61</v>
      </c>
      <c r="B474" s="183">
        <f>B475+B476+B477+B478</f>
        <v>606</v>
      </c>
      <c r="C474" s="183">
        <f>C475+C476+C477+C478</f>
        <v>0</v>
      </c>
      <c r="D474" s="183">
        <f>D475+D476+D477+D478</f>
        <v>0</v>
      </c>
      <c r="E474" s="183">
        <f>E475+E476+E477+E478</f>
        <v>0</v>
      </c>
    </row>
    <row r="475" spans="1:5" s="41" customFormat="1" ht="21" customHeight="1" thickBot="1" x14ac:dyDescent="0.25">
      <c r="A475" s="188" t="s">
        <v>28</v>
      </c>
      <c r="B475" s="187">
        <v>606</v>
      </c>
      <c r="C475" s="187">
        <v>0</v>
      </c>
      <c r="D475" s="187">
        <v>0</v>
      </c>
      <c r="E475" s="187">
        <v>0</v>
      </c>
    </row>
    <row r="476" spans="1:5" ht="21" customHeight="1" thickBot="1" x14ac:dyDescent="0.25">
      <c r="A476" s="188" t="s">
        <v>60</v>
      </c>
      <c r="B476" s="183"/>
      <c r="C476" s="187"/>
      <c r="D476" s="187"/>
      <c r="E476" s="187"/>
    </row>
    <row r="477" spans="1:5" ht="21" customHeight="1" thickBot="1" x14ac:dyDescent="0.25">
      <c r="A477" s="188" t="s">
        <v>42</v>
      </c>
      <c r="B477" s="183"/>
      <c r="C477" s="187"/>
      <c r="D477" s="187"/>
      <c r="E477" s="187"/>
    </row>
    <row r="478" spans="1:5" ht="21" customHeight="1" thickBot="1" x14ac:dyDescent="0.25">
      <c r="A478" s="188" t="s">
        <v>43</v>
      </c>
      <c r="B478" s="183"/>
      <c r="C478" s="187"/>
      <c r="D478" s="187"/>
      <c r="E478" s="187"/>
    </row>
    <row r="479" spans="1:5" ht="21" customHeight="1" thickBot="1" x14ac:dyDescent="0.25">
      <c r="A479" s="189" t="s">
        <v>166</v>
      </c>
      <c r="B479" s="183">
        <f>B469+B474</f>
        <v>606</v>
      </c>
      <c r="C479" s="183">
        <f>C469+C474</f>
        <v>0</v>
      </c>
      <c r="D479" s="183">
        <f>D469+D474</f>
        <v>0</v>
      </c>
      <c r="E479" s="183">
        <f>E469+E474</f>
        <v>0</v>
      </c>
    </row>
    <row r="480" spans="1:5" ht="50.25" customHeight="1" thickBot="1" x14ac:dyDescent="0.25">
      <c r="A480" s="178" t="s">
        <v>185</v>
      </c>
      <c r="B480" s="178" t="s">
        <v>257</v>
      </c>
      <c r="C480" s="191" t="s">
        <v>258</v>
      </c>
      <c r="D480" s="192"/>
      <c r="E480" s="193"/>
    </row>
    <row r="481" spans="1:5" ht="21" customHeight="1" thickBot="1" x14ac:dyDescent="0.25">
      <c r="A481" s="156" t="s">
        <v>9</v>
      </c>
      <c r="B481" s="1633" t="s">
        <v>259</v>
      </c>
      <c r="C481" s="1634"/>
      <c r="D481" s="1634"/>
      <c r="E481" s="1635"/>
    </row>
    <row r="482" spans="1:5" ht="21" customHeight="1" thickBot="1" x14ac:dyDescent="0.25">
      <c r="A482" s="156" t="s">
        <v>13</v>
      </c>
      <c r="B482" s="1636" t="s">
        <v>162</v>
      </c>
      <c r="C482" s="1637"/>
      <c r="D482" s="1637"/>
      <c r="E482" s="1638"/>
    </row>
    <row r="483" spans="1:5" ht="21" customHeight="1" x14ac:dyDescent="0.2">
      <c r="A483" s="1639"/>
      <c r="B483" s="180">
        <v>2019</v>
      </c>
      <c r="C483" s="180">
        <v>2020</v>
      </c>
      <c r="D483" s="180">
        <v>2021</v>
      </c>
      <c r="E483" s="180">
        <v>2022</v>
      </c>
    </row>
    <row r="484" spans="1:5" ht="21" customHeight="1" thickBot="1" x14ac:dyDescent="0.25">
      <c r="A484" s="1640"/>
      <c r="B484" s="181" t="s">
        <v>5</v>
      </c>
      <c r="C484" s="181" t="s">
        <v>6</v>
      </c>
      <c r="D484" s="181" t="s">
        <v>6</v>
      </c>
      <c r="E484" s="181" t="s">
        <v>6</v>
      </c>
    </row>
    <row r="485" spans="1:5" ht="21" customHeight="1" thickBot="1" x14ac:dyDescent="0.25">
      <c r="A485" s="156" t="s">
        <v>8</v>
      </c>
      <c r="B485" s="182">
        <v>3855</v>
      </c>
      <c r="C485" s="182">
        <v>0</v>
      </c>
      <c r="D485" s="184">
        <v>0</v>
      </c>
      <c r="E485" s="184">
        <v>0</v>
      </c>
    </row>
    <row r="486" spans="1:5" ht="21" customHeight="1" thickBot="1" x14ac:dyDescent="0.25">
      <c r="A486" s="156" t="s">
        <v>14</v>
      </c>
      <c r="B486" s="183">
        <f>B504</f>
        <v>83422</v>
      </c>
      <c r="C486" s="183">
        <f>C504</f>
        <v>0</v>
      </c>
      <c r="D486" s="187">
        <v>0</v>
      </c>
      <c r="E486" s="187">
        <v>0</v>
      </c>
    </row>
    <row r="487" spans="1:5" ht="21" customHeight="1" thickBot="1" x14ac:dyDescent="0.25">
      <c r="A487" s="156" t="s">
        <v>20</v>
      </c>
      <c r="B487" s="182">
        <f>B486/B485</f>
        <v>21.639948119325553</v>
      </c>
      <c r="C487" s="182" t="e">
        <f>C486/C485</f>
        <v>#DIV/0!</v>
      </c>
      <c r="D487" s="182" t="e">
        <f>D486/D485</f>
        <v>#DIV/0!</v>
      </c>
      <c r="E487" s="182" t="e">
        <f>E486/E485</f>
        <v>#DIV/0!</v>
      </c>
    </row>
    <row r="488" spans="1:5" ht="21" customHeight="1" thickBot="1" x14ac:dyDescent="0.25">
      <c r="A488" s="156" t="s">
        <v>15</v>
      </c>
      <c r="B488" s="184" t="s">
        <v>19</v>
      </c>
      <c r="C488" s="185">
        <f t="shared" ref="C488:E490" si="17">C485/B485-1</f>
        <v>-1</v>
      </c>
      <c r="D488" s="185" t="e">
        <f t="shared" si="17"/>
        <v>#DIV/0!</v>
      </c>
      <c r="E488" s="185" t="e">
        <f t="shared" si="17"/>
        <v>#DIV/0!</v>
      </c>
    </row>
    <row r="489" spans="1:5" ht="21" customHeight="1" thickBot="1" x14ac:dyDescent="0.25">
      <c r="A489" s="156" t="s">
        <v>16</v>
      </c>
      <c r="B489" s="184" t="s">
        <v>19</v>
      </c>
      <c r="C489" s="185">
        <f t="shared" si="17"/>
        <v>-1</v>
      </c>
      <c r="D489" s="185" t="e">
        <f t="shared" si="17"/>
        <v>#DIV/0!</v>
      </c>
      <c r="E489" s="185" t="e">
        <f t="shared" si="17"/>
        <v>#DIV/0!</v>
      </c>
    </row>
    <row r="490" spans="1:5" ht="21" customHeight="1" thickBot="1" x14ac:dyDescent="0.25">
      <c r="A490" s="156" t="s">
        <v>17</v>
      </c>
      <c r="B490" s="184" t="s">
        <v>19</v>
      </c>
      <c r="C490" s="185" t="e">
        <f t="shared" si="17"/>
        <v>#DIV/0!</v>
      </c>
      <c r="D490" s="185" t="e">
        <f t="shared" si="17"/>
        <v>#DIV/0!</v>
      </c>
      <c r="E490" s="185" t="e">
        <f t="shared" si="17"/>
        <v>#DIV/0!</v>
      </c>
    </row>
    <row r="491" spans="1:5" ht="21" customHeight="1" thickBot="1" x14ac:dyDescent="0.25">
      <c r="A491" s="1641" t="s">
        <v>859</v>
      </c>
      <c r="B491" s="1642"/>
      <c r="C491" s="1642"/>
      <c r="D491" s="1642"/>
      <c r="E491" s="1643"/>
    </row>
    <row r="492" spans="1:5" ht="21" customHeight="1" x14ac:dyDescent="0.2">
      <c r="A492" s="1639"/>
      <c r="B492" s="180">
        <v>2019</v>
      </c>
      <c r="C492" s="180">
        <v>2020</v>
      </c>
      <c r="D492" s="180">
        <v>2021</v>
      </c>
      <c r="E492" s="180">
        <v>2022</v>
      </c>
    </row>
    <row r="493" spans="1:5" ht="21" customHeight="1" thickBot="1" x14ac:dyDescent="0.25">
      <c r="A493" s="1640"/>
      <c r="B493" s="181" t="s">
        <v>5</v>
      </c>
      <c r="C493" s="181" t="s">
        <v>6</v>
      </c>
      <c r="D493" s="181" t="s">
        <v>6</v>
      </c>
      <c r="E493" s="181" t="s">
        <v>6</v>
      </c>
    </row>
    <row r="494" spans="1:5" ht="21" customHeight="1" thickBot="1" x14ac:dyDescent="0.25">
      <c r="A494" s="186" t="s">
        <v>59</v>
      </c>
      <c r="B494" s="187">
        <f>B495+B496+B497+B498</f>
        <v>0</v>
      </c>
      <c r="C494" s="187">
        <f>C495+C496+C497+C498</f>
        <v>0</v>
      </c>
      <c r="D494" s="187">
        <f>D495+D496+D497+D498</f>
        <v>0</v>
      </c>
      <c r="E494" s="187">
        <f>E495+E496+E497+E498</f>
        <v>0</v>
      </c>
    </row>
    <row r="495" spans="1:5" ht="21" customHeight="1" thickBot="1" x14ac:dyDescent="0.25">
      <c r="A495" s="188" t="s">
        <v>28</v>
      </c>
      <c r="B495" s="187"/>
      <c r="C495" s="187"/>
      <c r="D495" s="187"/>
      <c r="E495" s="187"/>
    </row>
    <row r="496" spans="1:5" ht="21" customHeight="1" thickBot="1" x14ac:dyDescent="0.25">
      <c r="A496" s="188" t="s">
        <v>60</v>
      </c>
      <c r="B496" s="187"/>
      <c r="C496" s="187"/>
      <c r="D496" s="187"/>
      <c r="E496" s="187"/>
    </row>
    <row r="497" spans="1:5" ht="21" customHeight="1" thickBot="1" x14ac:dyDescent="0.25">
      <c r="A497" s="188" t="s">
        <v>42</v>
      </c>
      <c r="B497" s="187"/>
      <c r="C497" s="187"/>
      <c r="D497" s="187"/>
      <c r="E497" s="187"/>
    </row>
    <row r="498" spans="1:5" ht="21" customHeight="1" thickBot="1" x14ac:dyDescent="0.25">
      <c r="A498" s="188" t="s">
        <v>43</v>
      </c>
      <c r="B498" s="187"/>
      <c r="C498" s="187"/>
      <c r="D498" s="187"/>
      <c r="E498" s="187"/>
    </row>
    <row r="499" spans="1:5" ht="21" customHeight="1" thickBot="1" x14ac:dyDescent="0.25">
      <c r="A499" s="186" t="s">
        <v>61</v>
      </c>
      <c r="B499" s="183">
        <f>B500+B501+B502+B503</f>
        <v>83422</v>
      </c>
      <c r="C499" s="183">
        <f>C500+C501+C502+C503</f>
        <v>0</v>
      </c>
      <c r="D499" s="183">
        <f>D500+D501+D502+D503</f>
        <v>0</v>
      </c>
      <c r="E499" s="183">
        <f>E500+E501+E502+E503</f>
        <v>0</v>
      </c>
    </row>
    <row r="500" spans="1:5" s="41" customFormat="1" ht="21" customHeight="1" thickBot="1" x14ac:dyDescent="0.25">
      <c r="A500" s="188" t="s">
        <v>28</v>
      </c>
      <c r="B500" s="183">
        <v>83422</v>
      </c>
      <c r="C500" s="187">
        <v>0</v>
      </c>
      <c r="D500" s="187"/>
      <c r="E500" s="187"/>
    </row>
    <row r="501" spans="1:5" ht="21" customHeight="1" thickBot="1" x14ac:dyDescent="0.25">
      <c r="A501" s="188" t="s">
        <v>60</v>
      </c>
      <c r="B501" s="183"/>
      <c r="C501" s="187"/>
      <c r="D501" s="187"/>
      <c r="E501" s="187"/>
    </row>
    <row r="502" spans="1:5" ht="21" customHeight="1" thickBot="1" x14ac:dyDescent="0.25">
      <c r="A502" s="188" t="s">
        <v>42</v>
      </c>
      <c r="B502" s="183"/>
      <c r="C502" s="187"/>
      <c r="D502" s="187"/>
      <c r="E502" s="187"/>
    </row>
    <row r="503" spans="1:5" ht="21" customHeight="1" thickBot="1" x14ac:dyDescent="0.25">
      <c r="A503" s="188" t="s">
        <v>43</v>
      </c>
      <c r="B503" s="183"/>
      <c r="C503" s="187"/>
      <c r="D503" s="187"/>
      <c r="E503" s="187"/>
    </row>
    <row r="504" spans="1:5" ht="21" customHeight="1" thickBot="1" x14ac:dyDescent="0.25">
      <c r="A504" s="189" t="s">
        <v>167</v>
      </c>
      <c r="B504" s="183">
        <f>B494+B499</f>
        <v>83422</v>
      </c>
      <c r="C504" s="183">
        <f>C494+C499</f>
        <v>0</v>
      </c>
      <c r="D504" s="183">
        <f>D494+D499</f>
        <v>0</v>
      </c>
      <c r="E504" s="183">
        <f>E494+E499</f>
        <v>0</v>
      </c>
    </row>
    <row r="505" spans="1:5" ht="36.75" customHeight="1" thickBot="1" x14ac:dyDescent="0.25">
      <c r="A505" s="178" t="s">
        <v>185</v>
      </c>
      <c r="B505" s="178" t="s">
        <v>260</v>
      </c>
      <c r="C505" s="191" t="s">
        <v>261</v>
      </c>
      <c r="D505" s="192"/>
      <c r="E505" s="193"/>
    </row>
    <row r="506" spans="1:5" ht="21" customHeight="1" thickBot="1" x14ac:dyDescent="0.25">
      <c r="A506" s="156" t="s">
        <v>9</v>
      </c>
      <c r="B506" s="1633" t="s">
        <v>222</v>
      </c>
      <c r="C506" s="1634"/>
      <c r="D506" s="1634"/>
      <c r="E506" s="1635"/>
    </row>
    <row r="507" spans="1:5" ht="21" customHeight="1" thickBot="1" x14ac:dyDescent="0.25">
      <c r="A507" s="156" t="s">
        <v>13</v>
      </c>
      <c r="B507" s="1636" t="s">
        <v>223</v>
      </c>
      <c r="C507" s="1637"/>
      <c r="D507" s="1637"/>
      <c r="E507" s="1638"/>
    </row>
    <row r="508" spans="1:5" ht="21" customHeight="1" x14ac:dyDescent="0.2">
      <c r="A508" s="1639"/>
      <c r="B508" s="180">
        <v>2019</v>
      </c>
      <c r="C508" s="180">
        <v>2020</v>
      </c>
      <c r="D508" s="180">
        <v>2021</v>
      </c>
      <c r="E508" s="180">
        <v>2022</v>
      </c>
    </row>
    <row r="509" spans="1:5" ht="21" customHeight="1" thickBot="1" x14ac:dyDescent="0.25">
      <c r="A509" s="1640"/>
      <c r="B509" s="181" t="s">
        <v>5</v>
      </c>
      <c r="C509" s="181" t="s">
        <v>6</v>
      </c>
      <c r="D509" s="181" t="s">
        <v>6</v>
      </c>
      <c r="E509" s="181" t="s">
        <v>6</v>
      </c>
    </row>
    <row r="510" spans="1:5" ht="21" customHeight="1" thickBot="1" x14ac:dyDescent="0.25">
      <c r="A510" s="156" t="s">
        <v>8</v>
      </c>
      <c r="B510" s="182">
        <v>1</v>
      </c>
      <c r="C510" s="182">
        <v>0</v>
      </c>
      <c r="D510" s="184">
        <v>0</v>
      </c>
      <c r="E510" s="184">
        <v>0</v>
      </c>
    </row>
    <row r="511" spans="1:5" ht="21" customHeight="1" thickBot="1" x14ac:dyDescent="0.25">
      <c r="A511" s="156" t="s">
        <v>14</v>
      </c>
      <c r="B511" s="187">
        <f>B529</f>
        <v>685</v>
      </c>
      <c r="C511" s="187">
        <f>C529</f>
        <v>0</v>
      </c>
      <c r="D511" s="187">
        <v>0</v>
      </c>
      <c r="E511" s="187">
        <v>0</v>
      </c>
    </row>
    <row r="512" spans="1:5" ht="21" customHeight="1" thickBot="1" x14ac:dyDescent="0.25">
      <c r="A512" s="156" t="s">
        <v>20</v>
      </c>
      <c r="B512" s="182">
        <f>B511/B510</f>
        <v>685</v>
      </c>
      <c r="C512" s="182" t="e">
        <f>C511/C510</f>
        <v>#DIV/0!</v>
      </c>
      <c r="D512" s="182" t="e">
        <f>D511/D510</f>
        <v>#DIV/0!</v>
      </c>
      <c r="E512" s="182" t="e">
        <f>E511/E510</f>
        <v>#DIV/0!</v>
      </c>
    </row>
    <row r="513" spans="1:5" ht="21" customHeight="1" thickBot="1" x14ac:dyDescent="0.25">
      <c r="A513" s="156" t="s">
        <v>15</v>
      </c>
      <c r="B513" s="184" t="s">
        <v>19</v>
      </c>
      <c r="C513" s="185">
        <f t="shared" ref="C513:E515" si="18">C510/B510-1</f>
        <v>-1</v>
      </c>
      <c r="D513" s="185" t="e">
        <f t="shared" si="18"/>
        <v>#DIV/0!</v>
      </c>
      <c r="E513" s="185" t="e">
        <f t="shared" si="18"/>
        <v>#DIV/0!</v>
      </c>
    </row>
    <row r="514" spans="1:5" ht="21" customHeight="1" thickBot="1" x14ac:dyDescent="0.25">
      <c r="A514" s="156" t="s">
        <v>16</v>
      </c>
      <c r="B514" s="184" t="s">
        <v>19</v>
      </c>
      <c r="C514" s="185">
        <f t="shared" si="18"/>
        <v>-1</v>
      </c>
      <c r="D514" s="185" t="e">
        <f t="shared" si="18"/>
        <v>#DIV/0!</v>
      </c>
      <c r="E514" s="185" t="e">
        <f t="shared" si="18"/>
        <v>#DIV/0!</v>
      </c>
    </row>
    <row r="515" spans="1:5" ht="21" customHeight="1" thickBot="1" x14ac:dyDescent="0.25">
      <c r="A515" s="156" t="s">
        <v>17</v>
      </c>
      <c r="B515" s="184" t="s">
        <v>19</v>
      </c>
      <c r="C515" s="185" t="e">
        <f t="shared" si="18"/>
        <v>#DIV/0!</v>
      </c>
      <c r="D515" s="185" t="e">
        <f t="shared" si="18"/>
        <v>#DIV/0!</v>
      </c>
      <c r="E515" s="185" t="e">
        <f t="shared" si="18"/>
        <v>#DIV/0!</v>
      </c>
    </row>
    <row r="516" spans="1:5" ht="21" customHeight="1" thickBot="1" x14ac:dyDescent="0.25">
      <c r="A516" s="1641" t="s">
        <v>859</v>
      </c>
      <c r="B516" s="1642"/>
      <c r="C516" s="1642"/>
      <c r="D516" s="1642"/>
      <c r="E516" s="1643"/>
    </row>
    <row r="517" spans="1:5" ht="21" customHeight="1" x14ac:dyDescent="0.2">
      <c r="A517" s="1639"/>
      <c r="B517" s="180">
        <v>2019</v>
      </c>
      <c r="C517" s="180">
        <v>2020</v>
      </c>
      <c r="D517" s="180">
        <v>2021</v>
      </c>
      <c r="E517" s="180">
        <v>2022</v>
      </c>
    </row>
    <row r="518" spans="1:5" ht="21" customHeight="1" thickBot="1" x14ac:dyDescent="0.25">
      <c r="A518" s="1640"/>
      <c r="B518" s="181" t="s">
        <v>5</v>
      </c>
      <c r="C518" s="181" t="s">
        <v>6</v>
      </c>
      <c r="D518" s="181" t="s">
        <v>6</v>
      </c>
      <c r="E518" s="181" t="s">
        <v>6</v>
      </c>
    </row>
    <row r="519" spans="1:5" ht="21" customHeight="1" thickBot="1" x14ac:dyDescent="0.25">
      <c r="A519" s="186" t="s">
        <v>59</v>
      </c>
      <c r="B519" s="187">
        <f>B520+B521+B522+B523</f>
        <v>0</v>
      </c>
      <c r="C519" s="187">
        <f>C520+C521+C522+C523</f>
        <v>0</v>
      </c>
      <c r="D519" s="187">
        <f>D520+D521+D522+D523</f>
        <v>0</v>
      </c>
      <c r="E519" s="187">
        <f>E520+E521+E522+E523</f>
        <v>0</v>
      </c>
    </row>
    <row r="520" spans="1:5" ht="21" customHeight="1" thickBot="1" x14ac:dyDescent="0.25">
      <c r="A520" s="188" t="s">
        <v>28</v>
      </c>
      <c r="B520" s="187"/>
      <c r="C520" s="187"/>
      <c r="D520" s="187"/>
      <c r="E520" s="187"/>
    </row>
    <row r="521" spans="1:5" ht="21" customHeight="1" thickBot="1" x14ac:dyDescent="0.25">
      <c r="A521" s="188" t="s">
        <v>60</v>
      </c>
      <c r="B521" s="187"/>
      <c r="C521" s="187"/>
      <c r="D521" s="187"/>
      <c r="E521" s="187"/>
    </row>
    <row r="522" spans="1:5" ht="21" customHeight="1" thickBot="1" x14ac:dyDescent="0.25">
      <c r="A522" s="188" t="s">
        <v>42</v>
      </c>
      <c r="B522" s="187"/>
      <c r="C522" s="187"/>
      <c r="D522" s="187"/>
      <c r="E522" s="187"/>
    </row>
    <row r="523" spans="1:5" ht="21" customHeight="1" thickBot="1" x14ac:dyDescent="0.25">
      <c r="A523" s="188" t="s">
        <v>43</v>
      </c>
      <c r="B523" s="187"/>
      <c r="C523" s="187"/>
      <c r="D523" s="187"/>
      <c r="E523" s="187"/>
    </row>
    <row r="524" spans="1:5" ht="21" customHeight="1" thickBot="1" x14ac:dyDescent="0.25">
      <c r="A524" s="186" t="s">
        <v>61</v>
      </c>
      <c r="B524" s="183">
        <f>B525+B526+B527+B528</f>
        <v>685</v>
      </c>
      <c r="C524" s="183">
        <f>C525+C526+C527+C528</f>
        <v>0</v>
      </c>
      <c r="D524" s="183">
        <f>D525+D526+D527+D528</f>
        <v>0</v>
      </c>
      <c r="E524" s="183">
        <f>E525+E526+E527+E528</f>
        <v>0</v>
      </c>
    </row>
    <row r="525" spans="1:5" s="41" customFormat="1" ht="21" customHeight="1" thickBot="1" x14ac:dyDescent="0.25">
      <c r="A525" s="188" t="s">
        <v>28</v>
      </c>
      <c r="B525" s="187">
        <v>685</v>
      </c>
      <c r="C525" s="187">
        <v>0</v>
      </c>
      <c r="D525" s="187">
        <v>0</v>
      </c>
      <c r="E525" s="187">
        <v>0</v>
      </c>
    </row>
    <row r="526" spans="1:5" ht="21" customHeight="1" thickBot="1" x14ac:dyDescent="0.25">
      <c r="A526" s="188" t="s">
        <v>60</v>
      </c>
      <c r="B526" s="183"/>
      <c r="C526" s="187"/>
      <c r="D526" s="187"/>
      <c r="E526" s="187"/>
    </row>
    <row r="527" spans="1:5" ht="21" customHeight="1" thickBot="1" x14ac:dyDescent="0.25">
      <c r="A527" s="188" t="s">
        <v>42</v>
      </c>
      <c r="B527" s="183"/>
      <c r="C527" s="187"/>
      <c r="D527" s="187"/>
      <c r="E527" s="187"/>
    </row>
    <row r="528" spans="1:5" ht="21" customHeight="1" thickBot="1" x14ac:dyDescent="0.25">
      <c r="A528" s="188" t="s">
        <v>43</v>
      </c>
      <c r="B528" s="183"/>
      <c r="C528" s="187"/>
      <c r="D528" s="187"/>
      <c r="E528" s="187"/>
    </row>
    <row r="529" spans="1:5" ht="21" customHeight="1" thickBot="1" x14ac:dyDescent="0.25">
      <c r="A529" s="189" t="s">
        <v>167</v>
      </c>
      <c r="B529" s="183">
        <f>B519+B524</f>
        <v>685</v>
      </c>
      <c r="C529" s="183">
        <f>C519+C524</f>
        <v>0</v>
      </c>
      <c r="D529" s="183">
        <f>D519+D524</f>
        <v>0</v>
      </c>
      <c r="E529" s="183">
        <f>E519+E524</f>
        <v>0</v>
      </c>
    </row>
    <row r="530" spans="1:5" ht="51" customHeight="1" thickBot="1" x14ac:dyDescent="0.25">
      <c r="A530" s="178" t="s">
        <v>186</v>
      </c>
      <c r="B530" s="178" t="s">
        <v>262</v>
      </c>
      <c r="C530" s="5" t="s">
        <v>263</v>
      </c>
      <c r="D530" s="192"/>
      <c r="E530" s="193"/>
    </row>
    <row r="531" spans="1:5" ht="21" customHeight="1" thickBot="1" x14ac:dyDescent="0.25">
      <c r="A531" s="156" t="s">
        <v>9</v>
      </c>
      <c r="B531" s="1633" t="s">
        <v>222</v>
      </c>
      <c r="C531" s="1634"/>
      <c r="D531" s="1634"/>
      <c r="E531" s="1635"/>
    </row>
    <row r="532" spans="1:5" ht="21" customHeight="1" thickBot="1" x14ac:dyDescent="0.25">
      <c r="A532" s="156" t="s">
        <v>13</v>
      </c>
      <c r="B532" s="1636" t="s">
        <v>223</v>
      </c>
      <c r="C532" s="1637"/>
      <c r="D532" s="1637"/>
      <c r="E532" s="1638"/>
    </row>
    <row r="533" spans="1:5" ht="21" customHeight="1" x14ac:dyDescent="0.2">
      <c r="A533" s="1639"/>
      <c r="B533" s="180">
        <v>2019</v>
      </c>
      <c r="C533" s="180">
        <v>2020</v>
      </c>
      <c r="D533" s="180">
        <v>2021</v>
      </c>
      <c r="E533" s="180">
        <v>2022</v>
      </c>
    </row>
    <row r="534" spans="1:5" ht="21" customHeight="1" thickBot="1" x14ac:dyDescent="0.25">
      <c r="A534" s="1640"/>
      <c r="B534" s="181" t="s">
        <v>5</v>
      </c>
      <c r="C534" s="181" t="s">
        <v>6</v>
      </c>
      <c r="D534" s="181" t="s">
        <v>6</v>
      </c>
      <c r="E534" s="181" t="s">
        <v>6</v>
      </c>
    </row>
    <row r="535" spans="1:5" ht="21" customHeight="1" thickBot="1" x14ac:dyDescent="0.25">
      <c r="A535" s="156" t="s">
        <v>8</v>
      </c>
      <c r="B535" s="182">
        <v>1</v>
      </c>
      <c r="C535" s="182">
        <v>0</v>
      </c>
      <c r="D535" s="184">
        <v>0</v>
      </c>
      <c r="E535" s="184">
        <v>0</v>
      </c>
    </row>
    <row r="536" spans="1:5" ht="21" customHeight="1" thickBot="1" x14ac:dyDescent="0.25">
      <c r="A536" s="156" t="s">
        <v>14</v>
      </c>
      <c r="B536" s="187">
        <f>B554</f>
        <v>524</v>
      </c>
      <c r="C536" s="187">
        <f>C554</f>
        <v>0</v>
      </c>
      <c r="D536" s="187">
        <v>0</v>
      </c>
      <c r="E536" s="187">
        <v>0</v>
      </c>
    </row>
    <row r="537" spans="1:5" ht="21" customHeight="1" thickBot="1" x14ac:dyDescent="0.25">
      <c r="A537" s="156" t="s">
        <v>20</v>
      </c>
      <c r="B537" s="182">
        <f>B536/B535</f>
        <v>524</v>
      </c>
      <c r="C537" s="182" t="e">
        <f>C536/C535</f>
        <v>#DIV/0!</v>
      </c>
      <c r="D537" s="182" t="e">
        <f>D536/D535</f>
        <v>#DIV/0!</v>
      </c>
      <c r="E537" s="182" t="e">
        <f>E536/E535</f>
        <v>#DIV/0!</v>
      </c>
    </row>
    <row r="538" spans="1:5" ht="21" customHeight="1" thickBot="1" x14ac:dyDescent="0.25">
      <c r="A538" s="156" t="s">
        <v>15</v>
      </c>
      <c r="B538" s="184" t="s">
        <v>19</v>
      </c>
      <c r="C538" s="185">
        <f t="shared" ref="C538:E540" si="19">C535/B535-1</f>
        <v>-1</v>
      </c>
      <c r="D538" s="185" t="e">
        <f t="shared" si="19"/>
        <v>#DIV/0!</v>
      </c>
      <c r="E538" s="185" t="e">
        <f t="shared" si="19"/>
        <v>#DIV/0!</v>
      </c>
    </row>
    <row r="539" spans="1:5" ht="21" customHeight="1" thickBot="1" x14ac:dyDescent="0.25">
      <c r="A539" s="156" t="s">
        <v>16</v>
      </c>
      <c r="B539" s="184" t="s">
        <v>19</v>
      </c>
      <c r="C539" s="185">
        <f t="shared" si="19"/>
        <v>-1</v>
      </c>
      <c r="D539" s="185" t="e">
        <f t="shared" si="19"/>
        <v>#DIV/0!</v>
      </c>
      <c r="E539" s="185" t="e">
        <f t="shared" si="19"/>
        <v>#DIV/0!</v>
      </c>
    </row>
    <row r="540" spans="1:5" ht="21" customHeight="1" thickBot="1" x14ac:dyDescent="0.25">
      <c r="A540" s="156" t="s">
        <v>17</v>
      </c>
      <c r="B540" s="184" t="s">
        <v>19</v>
      </c>
      <c r="C540" s="185" t="e">
        <f t="shared" si="19"/>
        <v>#DIV/0!</v>
      </c>
      <c r="D540" s="185" t="e">
        <f t="shared" si="19"/>
        <v>#DIV/0!</v>
      </c>
      <c r="E540" s="185" t="e">
        <f t="shared" si="19"/>
        <v>#DIV/0!</v>
      </c>
    </row>
    <row r="541" spans="1:5" ht="21" customHeight="1" thickBot="1" x14ac:dyDescent="0.25">
      <c r="A541" s="1641" t="s">
        <v>859</v>
      </c>
      <c r="B541" s="1642"/>
      <c r="C541" s="1642"/>
      <c r="D541" s="1642"/>
      <c r="E541" s="1643"/>
    </row>
    <row r="542" spans="1:5" ht="21" customHeight="1" x14ac:dyDescent="0.2">
      <c r="A542" s="1639"/>
      <c r="B542" s="180">
        <v>2019</v>
      </c>
      <c r="C542" s="180">
        <v>2020</v>
      </c>
      <c r="D542" s="180">
        <v>2021</v>
      </c>
      <c r="E542" s="180">
        <v>2022</v>
      </c>
    </row>
    <row r="543" spans="1:5" ht="21" customHeight="1" thickBot="1" x14ac:dyDescent="0.25">
      <c r="A543" s="1640"/>
      <c r="B543" s="181" t="s">
        <v>5</v>
      </c>
      <c r="C543" s="181" t="s">
        <v>6</v>
      </c>
      <c r="D543" s="181" t="s">
        <v>6</v>
      </c>
      <c r="E543" s="181" t="s">
        <v>6</v>
      </c>
    </row>
    <row r="544" spans="1:5" ht="21" customHeight="1" thickBot="1" x14ac:dyDescent="0.25">
      <c r="A544" s="186" t="s">
        <v>59</v>
      </c>
      <c r="B544" s="187">
        <f>B545+B546+B547+B548</f>
        <v>0</v>
      </c>
      <c r="C544" s="187">
        <f>C545+C546+C547+C548</f>
        <v>0</v>
      </c>
      <c r="D544" s="187">
        <f>D545+D546+D547+D548</f>
        <v>0</v>
      </c>
      <c r="E544" s="187">
        <f>E545+E546+E547+E548</f>
        <v>0</v>
      </c>
    </row>
    <row r="545" spans="1:5" ht="21" customHeight="1" thickBot="1" x14ac:dyDescent="0.25">
      <c r="A545" s="188" t="s">
        <v>28</v>
      </c>
      <c r="B545" s="187"/>
      <c r="C545" s="187"/>
      <c r="D545" s="187"/>
      <c r="E545" s="187"/>
    </row>
    <row r="546" spans="1:5" ht="21" customHeight="1" thickBot="1" x14ac:dyDescent="0.25">
      <c r="A546" s="188" t="s">
        <v>60</v>
      </c>
      <c r="B546" s="187"/>
      <c r="C546" s="187"/>
      <c r="D546" s="187"/>
      <c r="E546" s="187"/>
    </row>
    <row r="547" spans="1:5" ht="21" customHeight="1" thickBot="1" x14ac:dyDescent="0.25">
      <c r="A547" s="188" t="s">
        <v>42</v>
      </c>
      <c r="B547" s="187"/>
      <c r="C547" s="187"/>
      <c r="D547" s="187"/>
      <c r="E547" s="187"/>
    </row>
    <row r="548" spans="1:5" ht="21" customHeight="1" thickBot="1" x14ac:dyDescent="0.25">
      <c r="A548" s="188" t="s">
        <v>43</v>
      </c>
      <c r="B548" s="187"/>
      <c r="C548" s="187"/>
      <c r="D548" s="187"/>
      <c r="E548" s="187"/>
    </row>
    <row r="549" spans="1:5" ht="21" customHeight="1" thickBot="1" x14ac:dyDescent="0.25">
      <c r="A549" s="186" t="s">
        <v>61</v>
      </c>
      <c r="B549" s="183">
        <f>B550+B551+B552+B553</f>
        <v>524</v>
      </c>
      <c r="C549" s="183">
        <f>C550+C551+C552+C553</f>
        <v>0</v>
      </c>
      <c r="D549" s="183">
        <f>D550+D551+D552+D553</f>
        <v>0</v>
      </c>
      <c r="E549" s="183">
        <f>E550+E551+E552+E553</f>
        <v>0</v>
      </c>
    </row>
    <row r="550" spans="1:5" s="41" customFormat="1" ht="21" customHeight="1" thickBot="1" x14ac:dyDescent="0.25">
      <c r="A550" s="188" t="s">
        <v>28</v>
      </c>
      <c r="B550" s="187">
        <v>524</v>
      </c>
      <c r="C550" s="187">
        <v>0</v>
      </c>
      <c r="D550" s="187">
        <v>0</v>
      </c>
      <c r="E550" s="187">
        <v>0</v>
      </c>
    </row>
    <row r="551" spans="1:5" ht="21" customHeight="1" thickBot="1" x14ac:dyDescent="0.25">
      <c r="A551" s="188" t="s">
        <v>60</v>
      </c>
      <c r="B551" s="183"/>
      <c r="C551" s="187"/>
      <c r="D551" s="187"/>
      <c r="E551" s="187"/>
    </row>
    <row r="552" spans="1:5" ht="21" customHeight="1" thickBot="1" x14ac:dyDescent="0.25">
      <c r="A552" s="188" t="s">
        <v>42</v>
      </c>
      <c r="B552" s="183"/>
      <c r="C552" s="187"/>
      <c r="D552" s="187"/>
      <c r="E552" s="187"/>
    </row>
    <row r="553" spans="1:5" ht="21" customHeight="1" thickBot="1" x14ac:dyDescent="0.25">
      <c r="A553" s="188" t="s">
        <v>43</v>
      </c>
      <c r="B553" s="183"/>
      <c r="C553" s="187"/>
      <c r="D553" s="187"/>
      <c r="E553" s="187"/>
    </row>
    <row r="554" spans="1:5" ht="21" customHeight="1" thickBot="1" x14ac:dyDescent="0.25">
      <c r="A554" s="189" t="s">
        <v>168</v>
      </c>
      <c r="B554" s="183">
        <f>B544+B549</f>
        <v>524</v>
      </c>
      <c r="C554" s="183">
        <f>C544+C549</f>
        <v>0</v>
      </c>
      <c r="D554" s="183">
        <f>D544+D549</f>
        <v>0</v>
      </c>
      <c r="E554" s="183">
        <f>E544+E549</f>
        <v>0</v>
      </c>
    </row>
    <row r="555" spans="1:5" ht="55.5" customHeight="1" thickBot="1" x14ac:dyDescent="0.25">
      <c r="A555" s="178" t="s">
        <v>189</v>
      </c>
      <c r="B555" s="178" t="s">
        <v>265</v>
      </c>
      <c r="C555" s="191" t="s">
        <v>266</v>
      </c>
      <c r="D555" s="192"/>
      <c r="E555" s="193"/>
    </row>
    <row r="556" spans="1:5" ht="41.25" customHeight="1" thickBot="1" x14ac:dyDescent="0.25">
      <c r="A556" s="156" t="s">
        <v>9</v>
      </c>
      <c r="B556" s="1633" t="s">
        <v>264</v>
      </c>
      <c r="C556" s="1634"/>
      <c r="D556" s="1634"/>
      <c r="E556" s="1635"/>
    </row>
    <row r="557" spans="1:5" ht="21" customHeight="1" thickBot="1" x14ac:dyDescent="0.25">
      <c r="A557" s="156" t="s">
        <v>13</v>
      </c>
      <c r="B557" s="1636" t="s">
        <v>162</v>
      </c>
      <c r="C557" s="1637"/>
      <c r="D557" s="1637"/>
      <c r="E557" s="1638"/>
    </row>
    <row r="558" spans="1:5" ht="21" customHeight="1" x14ac:dyDescent="0.2">
      <c r="A558" s="1639"/>
      <c r="B558" s="180">
        <v>2019</v>
      </c>
      <c r="C558" s="180">
        <v>2020</v>
      </c>
      <c r="D558" s="180">
        <v>2021</v>
      </c>
      <c r="E558" s="180">
        <v>2022</v>
      </c>
    </row>
    <row r="559" spans="1:5" ht="21" customHeight="1" thickBot="1" x14ac:dyDescent="0.25">
      <c r="A559" s="1640"/>
      <c r="B559" s="181" t="s">
        <v>5</v>
      </c>
      <c r="C559" s="181" t="s">
        <v>6</v>
      </c>
      <c r="D559" s="181" t="s">
        <v>6</v>
      </c>
      <c r="E559" s="181" t="s">
        <v>6</v>
      </c>
    </row>
    <row r="560" spans="1:5" ht="21" customHeight="1" thickBot="1" x14ac:dyDescent="0.25">
      <c r="A560" s="156" t="s">
        <v>8</v>
      </c>
      <c r="B560" s="182">
        <v>1079</v>
      </c>
      <c r="C560" s="182">
        <v>0</v>
      </c>
      <c r="D560" s="184">
        <v>0</v>
      </c>
      <c r="E560" s="184">
        <v>0</v>
      </c>
    </row>
    <row r="561" spans="1:5" ht="21" customHeight="1" thickBot="1" x14ac:dyDescent="0.25">
      <c r="A561" s="156" t="s">
        <v>14</v>
      </c>
      <c r="B561" s="183">
        <f>B579</f>
        <v>19220</v>
      </c>
      <c r="C561" s="183">
        <f>C579</f>
        <v>0</v>
      </c>
      <c r="D561" s="183">
        <f>D579</f>
        <v>0</v>
      </c>
      <c r="E561" s="183">
        <f>E579</f>
        <v>0</v>
      </c>
    </row>
    <row r="562" spans="1:5" ht="21" customHeight="1" thickBot="1" x14ac:dyDescent="0.25">
      <c r="A562" s="156" t="s">
        <v>20</v>
      </c>
      <c r="B562" s="182">
        <f>B561/B560</f>
        <v>17.812789620018535</v>
      </c>
      <c r="C562" s="182" t="e">
        <f>C561/C560</f>
        <v>#DIV/0!</v>
      </c>
      <c r="D562" s="182" t="e">
        <f>D561/D560</f>
        <v>#DIV/0!</v>
      </c>
      <c r="E562" s="182" t="e">
        <f>E561/E560</f>
        <v>#DIV/0!</v>
      </c>
    </row>
    <row r="563" spans="1:5" ht="21" customHeight="1" thickBot="1" x14ac:dyDescent="0.25">
      <c r="A563" s="156" t="s">
        <v>15</v>
      </c>
      <c r="B563" s="184" t="s">
        <v>19</v>
      </c>
      <c r="C563" s="185">
        <f t="shared" ref="C563:E565" si="20">C560/B560-1</f>
        <v>-1</v>
      </c>
      <c r="D563" s="185" t="e">
        <f t="shared" si="20"/>
        <v>#DIV/0!</v>
      </c>
      <c r="E563" s="185" t="e">
        <f t="shared" si="20"/>
        <v>#DIV/0!</v>
      </c>
    </row>
    <row r="564" spans="1:5" ht="21" customHeight="1" thickBot="1" x14ac:dyDescent="0.25">
      <c r="A564" s="156" t="s">
        <v>16</v>
      </c>
      <c r="B564" s="184" t="s">
        <v>19</v>
      </c>
      <c r="C564" s="185">
        <f t="shared" si="20"/>
        <v>-1</v>
      </c>
      <c r="D564" s="185" t="e">
        <f t="shared" si="20"/>
        <v>#DIV/0!</v>
      </c>
      <c r="E564" s="185" t="e">
        <f t="shared" si="20"/>
        <v>#DIV/0!</v>
      </c>
    </row>
    <row r="565" spans="1:5" ht="21" customHeight="1" thickBot="1" x14ac:dyDescent="0.25">
      <c r="A565" s="156" t="s">
        <v>17</v>
      </c>
      <c r="B565" s="184" t="s">
        <v>19</v>
      </c>
      <c r="C565" s="185" t="e">
        <f t="shared" si="20"/>
        <v>#DIV/0!</v>
      </c>
      <c r="D565" s="185" t="e">
        <f t="shared" si="20"/>
        <v>#DIV/0!</v>
      </c>
      <c r="E565" s="185" t="e">
        <f t="shared" si="20"/>
        <v>#DIV/0!</v>
      </c>
    </row>
    <row r="566" spans="1:5" ht="21" customHeight="1" thickBot="1" x14ac:dyDescent="0.25">
      <c r="A566" s="1641" t="s">
        <v>859</v>
      </c>
      <c r="B566" s="1642"/>
      <c r="C566" s="1642"/>
      <c r="D566" s="1642"/>
      <c r="E566" s="1643"/>
    </row>
    <row r="567" spans="1:5" ht="21" customHeight="1" x14ac:dyDescent="0.2">
      <c r="A567" s="1639"/>
      <c r="B567" s="180">
        <v>2019</v>
      </c>
      <c r="C567" s="180">
        <v>2020</v>
      </c>
      <c r="D567" s="180">
        <v>2021</v>
      </c>
      <c r="E567" s="180">
        <v>2022</v>
      </c>
    </row>
    <row r="568" spans="1:5" ht="21" customHeight="1" thickBot="1" x14ac:dyDescent="0.25">
      <c r="A568" s="1640"/>
      <c r="B568" s="181" t="s">
        <v>5</v>
      </c>
      <c r="C568" s="181" t="s">
        <v>6</v>
      </c>
      <c r="D568" s="181" t="s">
        <v>6</v>
      </c>
      <c r="E568" s="181" t="s">
        <v>6</v>
      </c>
    </row>
    <row r="569" spans="1:5" ht="21" customHeight="1" thickBot="1" x14ac:dyDescent="0.25">
      <c r="A569" s="186" t="s">
        <v>59</v>
      </c>
      <c r="B569" s="187">
        <f>B570+B571+B572+B573</f>
        <v>0</v>
      </c>
      <c r="C569" s="187">
        <f>C570+C571+C572+C573</f>
        <v>0</v>
      </c>
      <c r="D569" s="187">
        <f>D570+D571+D572+D573</f>
        <v>0</v>
      </c>
      <c r="E569" s="187">
        <f>E570+E571+E572+E573</f>
        <v>0</v>
      </c>
    </row>
    <row r="570" spans="1:5" ht="21" customHeight="1" thickBot="1" x14ac:dyDescent="0.25">
      <c r="A570" s="188" t="s">
        <v>28</v>
      </c>
      <c r="B570" s="187">
        <v>0</v>
      </c>
      <c r="C570" s="187">
        <v>0</v>
      </c>
      <c r="D570" s="187">
        <v>0</v>
      </c>
      <c r="E570" s="187">
        <v>0</v>
      </c>
    </row>
    <row r="571" spans="1:5" ht="21" customHeight="1" thickBot="1" x14ac:dyDescent="0.25">
      <c r="A571" s="188" t="s">
        <v>60</v>
      </c>
      <c r="B571" s="187"/>
      <c r="C571" s="187"/>
      <c r="D571" s="187"/>
      <c r="E571" s="187"/>
    </row>
    <row r="572" spans="1:5" ht="21" customHeight="1" thickBot="1" x14ac:dyDescent="0.25">
      <c r="A572" s="188" t="s">
        <v>42</v>
      </c>
      <c r="B572" s="187"/>
      <c r="C572" s="187"/>
      <c r="D572" s="187"/>
      <c r="E572" s="187"/>
    </row>
    <row r="573" spans="1:5" ht="21" customHeight="1" thickBot="1" x14ac:dyDescent="0.25">
      <c r="A573" s="188" t="s">
        <v>43</v>
      </c>
      <c r="B573" s="187"/>
      <c r="C573" s="187"/>
      <c r="D573" s="187"/>
      <c r="E573" s="187"/>
    </row>
    <row r="574" spans="1:5" ht="21" customHeight="1" thickBot="1" x14ac:dyDescent="0.25">
      <c r="A574" s="186" t="s">
        <v>61</v>
      </c>
      <c r="B574" s="183">
        <f>B575+B576+B577+B578</f>
        <v>19220</v>
      </c>
      <c r="C574" s="183">
        <f>C575+C576+C577+C578</f>
        <v>0</v>
      </c>
      <c r="D574" s="183">
        <f>D575+D576+D577+D578</f>
        <v>0</v>
      </c>
      <c r="E574" s="183">
        <f>E575+E576+E577+E578</f>
        <v>0</v>
      </c>
    </row>
    <row r="575" spans="1:5" s="41" customFormat="1" ht="21" customHeight="1" thickBot="1" x14ac:dyDescent="0.25">
      <c r="A575" s="188" t="s">
        <v>28</v>
      </c>
      <c r="B575" s="187">
        <v>19220</v>
      </c>
      <c r="C575" s="187">
        <v>0</v>
      </c>
      <c r="D575" s="187">
        <v>0</v>
      </c>
      <c r="E575" s="187">
        <v>0</v>
      </c>
    </row>
    <row r="576" spans="1:5" ht="21" customHeight="1" thickBot="1" x14ac:dyDescent="0.25">
      <c r="A576" s="188" t="s">
        <v>60</v>
      </c>
      <c r="B576" s="183"/>
      <c r="C576" s="187"/>
      <c r="D576" s="187"/>
      <c r="E576" s="187"/>
    </row>
    <row r="577" spans="1:5" ht="21" customHeight="1" thickBot="1" x14ac:dyDescent="0.25">
      <c r="A577" s="188" t="s">
        <v>42</v>
      </c>
      <c r="B577" s="183"/>
      <c r="C577" s="187"/>
      <c r="D577" s="187"/>
      <c r="E577" s="187"/>
    </row>
    <row r="578" spans="1:5" ht="21" customHeight="1" thickBot="1" x14ac:dyDescent="0.25">
      <c r="A578" s="188" t="s">
        <v>43</v>
      </c>
      <c r="B578" s="183"/>
      <c r="C578" s="187"/>
      <c r="D578" s="187"/>
      <c r="E578" s="187"/>
    </row>
    <row r="579" spans="1:5" ht="21" customHeight="1" thickBot="1" x14ac:dyDescent="0.25">
      <c r="A579" s="189" t="s">
        <v>169</v>
      </c>
      <c r="B579" s="183">
        <f>B569+B574</f>
        <v>19220</v>
      </c>
      <c r="C579" s="183">
        <f>C569+C574</f>
        <v>0</v>
      </c>
      <c r="D579" s="183">
        <f>D569+D574</f>
        <v>0</v>
      </c>
      <c r="E579" s="183">
        <f>E569+E574</f>
        <v>0</v>
      </c>
    </row>
    <row r="580" spans="1:5" ht="66.75" customHeight="1" thickBot="1" x14ac:dyDescent="0.25">
      <c r="A580" s="178" t="s">
        <v>189</v>
      </c>
      <c r="B580" s="178" t="s">
        <v>267</v>
      </c>
      <c r="C580" s="191" t="s">
        <v>268</v>
      </c>
      <c r="D580" s="192"/>
      <c r="E580" s="193"/>
    </row>
    <row r="581" spans="1:5" ht="21" customHeight="1" thickBot="1" x14ac:dyDescent="0.25">
      <c r="A581" s="156" t="s">
        <v>9</v>
      </c>
      <c r="B581" s="1633" t="s">
        <v>222</v>
      </c>
      <c r="C581" s="1634"/>
      <c r="D581" s="1634"/>
      <c r="E581" s="1635"/>
    </row>
    <row r="582" spans="1:5" ht="21" customHeight="1" thickBot="1" x14ac:dyDescent="0.25">
      <c r="A582" s="156" t="s">
        <v>13</v>
      </c>
      <c r="B582" s="1636" t="s">
        <v>223</v>
      </c>
      <c r="C582" s="1637"/>
      <c r="D582" s="1637"/>
      <c r="E582" s="1638"/>
    </row>
    <row r="583" spans="1:5" ht="21" customHeight="1" x14ac:dyDescent="0.2">
      <c r="A583" s="1639"/>
      <c r="B583" s="180">
        <v>2019</v>
      </c>
      <c r="C583" s="180">
        <v>2020</v>
      </c>
      <c r="D583" s="180">
        <v>2021</v>
      </c>
      <c r="E583" s="180">
        <v>2022</v>
      </c>
    </row>
    <row r="584" spans="1:5" ht="21" customHeight="1" thickBot="1" x14ac:dyDescent="0.25">
      <c r="A584" s="1640"/>
      <c r="B584" s="181" t="s">
        <v>5</v>
      </c>
      <c r="C584" s="181" t="s">
        <v>6</v>
      </c>
      <c r="D584" s="181" t="s">
        <v>6</v>
      </c>
      <c r="E584" s="181" t="s">
        <v>6</v>
      </c>
    </row>
    <row r="585" spans="1:5" ht="21" customHeight="1" thickBot="1" x14ac:dyDescent="0.25">
      <c r="A585" s="156" t="s">
        <v>8</v>
      </c>
      <c r="B585" s="182">
        <v>1</v>
      </c>
      <c r="C585" s="182">
        <v>0</v>
      </c>
      <c r="D585" s="184">
        <v>0</v>
      </c>
      <c r="E585" s="184">
        <v>0</v>
      </c>
    </row>
    <row r="586" spans="1:5" ht="21" customHeight="1" thickBot="1" x14ac:dyDescent="0.25">
      <c r="A586" s="156" t="s">
        <v>14</v>
      </c>
      <c r="B586" s="187">
        <f>B604</f>
        <v>586</v>
      </c>
      <c r="C586" s="187">
        <f>C604</f>
        <v>0</v>
      </c>
      <c r="D586" s="187">
        <v>0</v>
      </c>
      <c r="E586" s="187">
        <v>0</v>
      </c>
    </row>
    <row r="587" spans="1:5" ht="21" customHeight="1" thickBot="1" x14ac:dyDescent="0.25">
      <c r="A587" s="156" t="s">
        <v>20</v>
      </c>
      <c r="B587" s="182">
        <f>B586/B585</f>
        <v>586</v>
      </c>
      <c r="C587" s="182" t="e">
        <f>C586/C585</f>
        <v>#DIV/0!</v>
      </c>
      <c r="D587" s="182" t="e">
        <f>D586/D585</f>
        <v>#DIV/0!</v>
      </c>
      <c r="E587" s="182" t="e">
        <f>E586/E585</f>
        <v>#DIV/0!</v>
      </c>
    </row>
    <row r="588" spans="1:5" ht="21" customHeight="1" thickBot="1" x14ac:dyDescent="0.25">
      <c r="A588" s="156" t="s">
        <v>15</v>
      </c>
      <c r="B588" s="184" t="s">
        <v>19</v>
      </c>
      <c r="C588" s="185">
        <f t="shared" ref="C588:E590" si="21">C585/B585-1</f>
        <v>-1</v>
      </c>
      <c r="D588" s="185" t="e">
        <f t="shared" si="21"/>
        <v>#DIV/0!</v>
      </c>
      <c r="E588" s="185" t="e">
        <f t="shared" si="21"/>
        <v>#DIV/0!</v>
      </c>
    </row>
    <row r="589" spans="1:5" ht="21" customHeight="1" thickBot="1" x14ac:dyDescent="0.25">
      <c r="A589" s="156" t="s">
        <v>16</v>
      </c>
      <c r="B589" s="184" t="s">
        <v>19</v>
      </c>
      <c r="C589" s="185">
        <f t="shared" si="21"/>
        <v>-1</v>
      </c>
      <c r="D589" s="185" t="e">
        <f t="shared" si="21"/>
        <v>#DIV/0!</v>
      </c>
      <c r="E589" s="185" t="e">
        <f t="shared" si="21"/>
        <v>#DIV/0!</v>
      </c>
    </row>
    <row r="590" spans="1:5" ht="21" customHeight="1" thickBot="1" x14ac:dyDescent="0.25">
      <c r="A590" s="156" t="s">
        <v>17</v>
      </c>
      <c r="B590" s="184" t="s">
        <v>19</v>
      </c>
      <c r="C590" s="185" t="e">
        <f t="shared" si="21"/>
        <v>#DIV/0!</v>
      </c>
      <c r="D590" s="185" t="e">
        <f t="shared" si="21"/>
        <v>#DIV/0!</v>
      </c>
      <c r="E590" s="185" t="e">
        <f t="shared" si="21"/>
        <v>#DIV/0!</v>
      </c>
    </row>
    <row r="591" spans="1:5" ht="21" customHeight="1" thickBot="1" x14ac:dyDescent="0.25">
      <c r="A591" s="1641" t="s">
        <v>859</v>
      </c>
      <c r="B591" s="1642"/>
      <c r="C591" s="1642"/>
      <c r="D591" s="1642"/>
      <c r="E591" s="1643"/>
    </row>
    <row r="592" spans="1:5" ht="21" customHeight="1" x14ac:dyDescent="0.2">
      <c r="A592" s="1639"/>
      <c r="B592" s="180">
        <v>2019</v>
      </c>
      <c r="C592" s="180">
        <v>2020</v>
      </c>
      <c r="D592" s="180">
        <v>2021</v>
      </c>
      <c r="E592" s="180">
        <v>2022</v>
      </c>
    </row>
    <row r="593" spans="1:5" ht="21" customHeight="1" thickBot="1" x14ac:dyDescent="0.25">
      <c r="A593" s="1640"/>
      <c r="B593" s="181" t="s">
        <v>5</v>
      </c>
      <c r="C593" s="181" t="s">
        <v>6</v>
      </c>
      <c r="D593" s="181" t="s">
        <v>6</v>
      </c>
      <c r="E593" s="181" t="s">
        <v>6</v>
      </c>
    </row>
    <row r="594" spans="1:5" ht="21" customHeight="1" thickBot="1" x14ac:dyDescent="0.25">
      <c r="A594" s="186" t="s">
        <v>59</v>
      </c>
      <c r="B594" s="187">
        <f>SUM(B595:B598)</f>
        <v>0</v>
      </c>
      <c r="C594" s="187">
        <f>SUM(C595:C598)</f>
        <v>0</v>
      </c>
      <c r="D594" s="187">
        <f>D595+D596+D597+D598</f>
        <v>0</v>
      </c>
      <c r="E594" s="187">
        <f>E595+E596+E597+E598</f>
        <v>0</v>
      </c>
    </row>
    <row r="595" spans="1:5" ht="21" customHeight="1" thickBot="1" x14ac:dyDescent="0.25">
      <c r="A595" s="188" t="s">
        <v>28</v>
      </c>
      <c r="B595" s="187"/>
      <c r="C595" s="187"/>
      <c r="D595" s="187"/>
      <c r="E595" s="187"/>
    </row>
    <row r="596" spans="1:5" ht="21" customHeight="1" thickBot="1" x14ac:dyDescent="0.25">
      <c r="A596" s="188" t="s">
        <v>60</v>
      </c>
      <c r="B596" s="187"/>
      <c r="C596" s="187"/>
      <c r="D596" s="187"/>
      <c r="E596" s="187"/>
    </row>
    <row r="597" spans="1:5" ht="21" customHeight="1" thickBot="1" x14ac:dyDescent="0.25">
      <c r="A597" s="188" t="s">
        <v>42</v>
      </c>
      <c r="B597" s="187"/>
      <c r="C597" s="187"/>
      <c r="D597" s="187"/>
      <c r="E597" s="187"/>
    </row>
    <row r="598" spans="1:5" ht="21" customHeight="1" thickBot="1" x14ac:dyDescent="0.25">
      <c r="A598" s="188" t="s">
        <v>43</v>
      </c>
      <c r="B598" s="187"/>
      <c r="C598" s="187"/>
      <c r="D598" s="187"/>
      <c r="E598" s="187"/>
    </row>
    <row r="599" spans="1:5" ht="21" customHeight="1" thickBot="1" x14ac:dyDescent="0.25">
      <c r="A599" s="186" t="s">
        <v>61</v>
      </c>
      <c r="B599" s="183">
        <f>B600+B601+B602+B603</f>
        <v>586</v>
      </c>
      <c r="C599" s="183">
        <f>C600+C601+C602+C603</f>
        <v>0</v>
      </c>
      <c r="D599" s="183">
        <f>D600+D601+D602+D603</f>
        <v>0</v>
      </c>
      <c r="E599" s="183">
        <f>E600+E601+E602+E603</f>
        <v>0</v>
      </c>
    </row>
    <row r="600" spans="1:5" s="41" customFormat="1" ht="21" customHeight="1" thickBot="1" x14ac:dyDescent="0.25">
      <c r="A600" s="188" t="s">
        <v>28</v>
      </c>
      <c r="B600" s="187">
        <v>586</v>
      </c>
      <c r="C600" s="187">
        <v>0</v>
      </c>
      <c r="D600" s="187">
        <v>0</v>
      </c>
      <c r="E600" s="187">
        <v>0</v>
      </c>
    </row>
    <row r="601" spans="1:5" ht="21" customHeight="1" thickBot="1" x14ac:dyDescent="0.25">
      <c r="A601" s="188" t="s">
        <v>60</v>
      </c>
      <c r="B601" s="183"/>
      <c r="C601" s="187"/>
      <c r="D601" s="187"/>
      <c r="E601" s="187"/>
    </row>
    <row r="602" spans="1:5" ht="21" customHeight="1" thickBot="1" x14ac:dyDescent="0.25">
      <c r="A602" s="188" t="s">
        <v>42</v>
      </c>
      <c r="B602" s="183"/>
      <c r="C602" s="187"/>
      <c r="D602" s="187"/>
      <c r="E602" s="187"/>
    </row>
    <row r="603" spans="1:5" ht="21" customHeight="1" thickBot="1" x14ac:dyDescent="0.25">
      <c r="A603" s="188" t="s">
        <v>43</v>
      </c>
      <c r="B603" s="183"/>
      <c r="C603" s="187"/>
      <c r="D603" s="187"/>
      <c r="E603" s="187"/>
    </row>
    <row r="604" spans="1:5" ht="21" customHeight="1" thickBot="1" x14ac:dyDescent="0.25">
      <c r="A604" s="189" t="s">
        <v>169</v>
      </c>
      <c r="B604" s="183">
        <f>B594+B599</f>
        <v>586</v>
      </c>
      <c r="C604" s="183">
        <f>C594+C599</f>
        <v>0</v>
      </c>
      <c r="D604" s="183">
        <f>D594+D599</f>
        <v>0</v>
      </c>
      <c r="E604" s="183">
        <f>E594+E599</f>
        <v>0</v>
      </c>
    </row>
    <row r="605" spans="1:5" ht="57" customHeight="1" thickBot="1" x14ac:dyDescent="0.25">
      <c r="A605" s="178" t="s">
        <v>170</v>
      </c>
      <c r="B605" s="178" t="s">
        <v>269</v>
      </c>
      <c r="C605" s="191" t="s">
        <v>270</v>
      </c>
      <c r="D605" s="192"/>
      <c r="E605" s="193"/>
    </row>
    <row r="606" spans="1:5" ht="21" customHeight="1" thickBot="1" x14ac:dyDescent="0.25">
      <c r="A606" s="156" t="s">
        <v>9</v>
      </c>
      <c r="B606" s="1633" t="s">
        <v>222</v>
      </c>
      <c r="C606" s="1634"/>
      <c r="D606" s="1634"/>
      <c r="E606" s="1635"/>
    </row>
    <row r="607" spans="1:5" ht="21" customHeight="1" thickBot="1" x14ac:dyDescent="0.25">
      <c r="A607" s="156" t="s">
        <v>13</v>
      </c>
      <c r="B607" s="1636" t="s">
        <v>223</v>
      </c>
      <c r="C607" s="1637"/>
      <c r="D607" s="1637"/>
      <c r="E607" s="1638"/>
    </row>
    <row r="608" spans="1:5" ht="21" customHeight="1" x14ac:dyDescent="0.2">
      <c r="A608" s="1639"/>
      <c r="B608" s="180">
        <v>2019</v>
      </c>
      <c r="C608" s="180">
        <v>2020</v>
      </c>
      <c r="D608" s="180">
        <v>2021</v>
      </c>
      <c r="E608" s="180">
        <v>2022</v>
      </c>
    </row>
    <row r="609" spans="1:5" ht="21" customHeight="1" thickBot="1" x14ac:dyDescent="0.25">
      <c r="A609" s="1640"/>
      <c r="B609" s="181" t="s">
        <v>5</v>
      </c>
      <c r="C609" s="181" t="s">
        <v>6</v>
      </c>
      <c r="D609" s="181" t="s">
        <v>6</v>
      </c>
      <c r="E609" s="181" t="s">
        <v>6</v>
      </c>
    </row>
    <row r="610" spans="1:5" ht="21" customHeight="1" thickBot="1" x14ac:dyDescent="0.25">
      <c r="A610" s="156" t="s">
        <v>8</v>
      </c>
      <c r="B610" s="182">
        <v>1</v>
      </c>
      <c r="C610" s="182">
        <v>0</v>
      </c>
      <c r="D610" s="184">
        <v>0</v>
      </c>
      <c r="E610" s="184">
        <v>0</v>
      </c>
    </row>
    <row r="611" spans="1:5" ht="21" customHeight="1" thickBot="1" x14ac:dyDescent="0.25">
      <c r="A611" s="156" t="s">
        <v>14</v>
      </c>
      <c r="B611" s="187">
        <f>B629</f>
        <v>658</v>
      </c>
      <c r="C611" s="187">
        <f>C629</f>
        <v>0</v>
      </c>
      <c r="D611" s="187">
        <v>0</v>
      </c>
      <c r="E611" s="187">
        <v>0</v>
      </c>
    </row>
    <row r="612" spans="1:5" ht="21" customHeight="1" thickBot="1" x14ac:dyDescent="0.25">
      <c r="A612" s="156" t="s">
        <v>20</v>
      </c>
      <c r="B612" s="182">
        <f>B611/B610</f>
        <v>658</v>
      </c>
      <c r="C612" s="182" t="e">
        <f>C611/C610</f>
        <v>#DIV/0!</v>
      </c>
      <c r="D612" s="182" t="e">
        <f>D611/D610</f>
        <v>#DIV/0!</v>
      </c>
      <c r="E612" s="182" t="e">
        <f>E611/E610</f>
        <v>#DIV/0!</v>
      </c>
    </row>
    <row r="613" spans="1:5" ht="21" customHeight="1" thickBot="1" x14ac:dyDescent="0.25">
      <c r="A613" s="156" t="s">
        <v>15</v>
      </c>
      <c r="B613" s="184" t="s">
        <v>19</v>
      </c>
      <c r="C613" s="185">
        <f t="shared" ref="C613:E615" si="22">C610/B610-1</f>
        <v>-1</v>
      </c>
      <c r="D613" s="185" t="e">
        <f t="shared" si="22"/>
        <v>#DIV/0!</v>
      </c>
      <c r="E613" s="185" t="e">
        <f t="shared" si="22"/>
        <v>#DIV/0!</v>
      </c>
    </row>
    <row r="614" spans="1:5" ht="21" customHeight="1" thickBot="1" x14ac:dyDescent="0.25">
      <c r="A614" s="156" t="s">
        <v>16</v>
      </c>
      <c r="B614" s="184" t="s">
        <v>19</v>
      </c>
      <c r="C614" s="185">
        <f t="shared" si="22"/>
        <v>-1</v>
      </c>
      <c r="D614" s="185" t="e">
        <f t="shared" si="22"/>
        <v>#DIV/0!</v>
      </c>
      <c r="E614" s="185" t="e">
        <f t="shared" si="22"/>
        <v>#DIV/0!</v>
      </c>
    </row>
    <row r="615" spans="1:5" ht="21" customHeight="1" thickBot="1" x14ac:dyDescent="0.25">
      <c r="A615" s="156" t="s">
        <v>17</v>
      </c>
      <c r="B615" s="184" t="s">
        <v>19</v>
      </c>
      <c r="C615" s="185" t="e">
        <f t="shared" si="22"/>
        <v>#DIV/0!</v>
      </c>
      <c r="D615" s="185" t="e">
        <f t="shared" si="22"/>
        <v>#DIV/0!</v>
      </c>
      <c r="E615" s="185" t="e">
        <f t="shared" si="22"/>
        <v>#DIV/0!</v>
      </c>
    </row>
    <row r="616" spans="1:5" ht="21" customHeight="1" thickBot="1" x14ac:dyDescent="0.25">
      <c r="A616" s="1641" t="s">
        <v>859</v>
      </c>
      <c r="B616" s="1642"/>
      <c r="C616" s="1642"/>
      <c r="D616" s="1642"/>
      <c r="E616" s="1643"/>
    </row>
    <row r="617" spans="1:5" ht="21" customHeight="1" x14ac:dyDescent="0.2">
      <c r="A617" s="1639"/>
      <c r="B617" s="180">
        <v>2019</v>
      </c>
      <c r="C617" s="180">
        <v>2020</v>
      </c>
      <c r="D617" s="180">
        <v>2021</v>
      </c>
      <c r="E617" s="180">
        <v>2022</v>
      </c>
    </row>
    <row r="618" spans="1:5" ht="21" customHeight="1" thickBot="1" x14ac:dyDescent="0.25">
      <c r="A618" s="1640"/>
      <c r="B618" s="181" t="s">
        <v>5</v>
      </c>
      <c r="C618" s="181" t="s">
        <v>6</v>
      </c>
      <c r="D618" s="181" t="s">
        <v>6</v>
      </c>
      <c r="E618" s="181" t="s">
        <v>6</v>
      </c>
    </row>
    <row r="619" spans="1:5" ht="21" customHeight="1" thickBot="1" x14ac:dyDescent="0.25">
      <c r="A619" s="186" t="s">
        <v>59</v>
      </c>
      <c r="B619" s="187">
        <f>B620+B621+B622+B623</f>
        <v>0</v>
      </c>
      <c r="C619" s="187">
        <f>C620+C621+C622+C623</f>
        <v>0</v>
      </c>
      <c r="D619" s="187">
        <f>D620+D621+D622+D623</f>
        <v>0</v>
      </c>
      <c r="E619" s="187">
        <f>E620+E621+E622+E623</f>
        <v>0</v>
      </c>
    </row>
    <row r="620" spans="1:5" ht="21" customHeight="1" thickBot="1" x14ac:dyDescent="0.25">
      <c r="A620" s="188" t="s">
        <v>28</v>
      </c>
      <c r="B620" s="187"/>
      <c r="C620" s="187"/>
      <c r="D620" s="187"/>
      <c r="E620" s="187"/>
    </row>
    <row r="621" spans="1:5" ht="21" customHeight="1" thickBot="1" x14ac:dyDescent="0.25">
      <c r="A621" s="188" t="s">
        <v>60</v>
      </c>
      <c r="B621" s="187"/>
      <c r="C621" s="187"/>
      <c r="D621" s="187"/>
      <c r="E621" s="187"/>
    </row>
    <row r="622" spans="1:5" ht="21" customHeight="1" thickBot="1" x14ac:dyDescent="0.25">
      <c r="A622" s="188" t="s">
        <v>42</v>
      </c>
      <c r="B622" s="187"/>
      <c r="C622" s="187"/>
      <c r="D622" s="187"/>
      <c r="E622" s="187"/>
    </row>
    <row r="623" spans="1:5" ht="21" customHeight="1" thickBot="1" x14ac:dyDescent="0.25">
      <c r="A623" s="188" t="s">
        <v>43</v>
      </c>
      <c r="B623" s="187"/>
      <c r="C623" s="187"/>
      <c r="D623" s="187"/>
      <c r="E623" s="187"/>
    </row>
    <row r="624" spans="1:5" ht="21" customHeight="1" thickBot="1" x14ac:dyDescent="0.25">
      <c r="A624" s="186" t="s">
        <v>61</v>
      </c>
      <c r="B624" s="183">
        <f>B625+B626+B627+B628</f>
        <v>658</v>
      </c>
      <c r="C624" s="183">
        <f>C625+C626+C627+C628</f>
        <v>0</v>
      </c>
      <c r="D624" s="183">
        <f>D625+D626+D627+D628</f>
        <v>0</v>
      </c>
      <c r="E624" s="183">
        <f>E625+E626+E627+E628</f>
        <v>0</v>
      </c>
    </row>
    <row r="625" spans="1:5" s="41" customFormat="1" ht="21" customHeight="1" thickBot="1" x14ac:dyDescent="0.25">
      <c r="A625" s="188" t="s">
        <v>28</v>
      </c>
      <c r="B625" s="187">
        <v>658</v>
      </c>
      <c r="C625" s="187">
        <v>0</v>
      </c>
      <c r="D625" s="187">
        <v>0</v>
      </c>
      <c r="E625" s="187">
        <v>0</v>
      </c>
    </row>
    <row r="626" spans="1:5" ht="21" customHeight="1" thickBot="1" x14ac:dyDescent="0.25">
      <c r="A626" s="188" t="s">
        <v>60</v>
      </c>
      <c r="B626" s="183"/>
      <c r="C626" s="187"/>
      <c r="D626" s="187"/>
      <c r="E626" s="187"/>
    </row>
    <row r="627" spans="1:5" ht="21" customHeight="1" thickBot="1" x14ac:dyDescent="0.25">
      <c r="A627" s="188" t="s">
        <v>42</v>
      </c>
      <c r="B627" s="183"/>
      <c r="C627" s="187"/>
      <c r="D627" s="187"/>
      <c r="E627" s="187"/>
    </row>
    <row r="628" spans="1:5" ht="21" customHeight="1" thickBot="1" x14ac:dyDescent="0.25">
      <c r="A628" s="188" t="s">
        <v>43</v>
      </c>
      <c r="B628" s="183"/>
      <c r="C628" s="187"/>
      <c r="D628" s="187"/>
      <c r="E628" s="187"/>
    </row>
    <row r="629" spans="1:5" ht="21" customHeight="1" thickBot="1" x14ac:dyDescent="0.25">
      <c r="A629" s="189" t="s">
        <v>171</v>
      </c>
      <c r="B629" s="183">
        <f>B619+B624</f>
        <v>658</v>
      </c>
      <c r="C629" s="183">
        <f>C619+C624</f>
        <v>0</v>
      </c>
      <c r="D629" s="183">
        <f>D619+D624</f>
        <v>0</v>
      </c>
      <c r="E629" s="183">
        <f>E619+E624</f>
        <v>0</v>
      </c>
    </row>
    <row r="630" spans="1:5" ht="51" customHeight="1" thickBot="1" x14ac:dyDescent="0.25">
      <c r="A630" s="178" t="s">
        <v>172</v>
      </c>
      <c r="B630" s="178" t="s">
        <v>271</v>
      </c>
      <c r="C630" s="191" t="s">
        <v>272</v>
      </c>
      <c r="D630" s="192"/>
      <c r="E630" s="193"/>
    </row>
    <row r="631" spans="1:5" ht="21" customHeight="1" thickBot="1" x14ac:dyDescent="0.25">
      <c r="A631" s="156" t="s">
        <v>9</v>
      </c>
      <c r="B631" s="1633" t="s">
        <v>243</v>
      </c>
      <c r="C631" s="1634"/>
      <c r="D631" s="1634"/>
      <c r="E631" s="1635"/>
    </row>
    <row r="632" spans="1:5" ht="21" customHeight="1" thickBot="1" x14ac:dyDescent="0.25">
      <c r="A632" s="156" t="s">
        <v>13</v>
      </c>
      <c r="B632" s="1636" t="s">
        <v>162</v>
      </c>
      <c r="C632" s="1637"/>
      <c r="D632" s="1637"/>
      <c r="E632" s="1638"/>
    </row>
    <row r="633" spans="1:5" ht="21" customHeight="1" x14ac:dyDescent="0.2">
      <c r="A633" s="1639"/>
      <c r="B633" s="180">
        <v>2019</v>
      </c>
      <c r="C633" s="180">
        <v>2020</v>
      </c>
      <c r="D633" s="180">
        <v>2021</v>
      </c>
      <c r="E633" s="180">
        <v>2022</v>
      </c>
    </row>
    <row r="634" spans="1:5" ht="21" customHeight="1" thickBot="1" x14ac:dyDescent="0.25">
      <c r="A634" s="1640"/>
      <c r="B634" s="181" t="s">
        <v>5</v>
      </c>
      <c r="C634" s="181" t="s">
        <v>6</v>
      </c>
      <c r="D634" s="181" t="s">
        <v>6</v>
      </c>
      <c r="E634" s="181" t="s">
        <v>6</v>
      </c>
    </row>
    <row r="635" spans="1:5" ht="21" customHeight="1" thickBot="1" x14ac:dyDescent="0.25">
      <c r="A635" s="156" t="s">
        <v>8</v>
      </c>
      <c r="B635" s="182">
        <v>2182</v>
      </c>
      <c r="C635" s="182">
        <v>0</v>
      </c>
      <c r="D635" s="184">
        <v>0</v>
      </c>
      <c r="E635" s="184">
        <v>0</v>
      </c>
    </row>
    <row r="636" spans="1:5" ht="21" customHeight="1" thickBot="1" x14ac:dyDescent="0.25">
      <c r="A636" s="156" t="s">
        <v>14</v>
      </c>
      <c r="B636" s="183">
        <f>B654</f>
        <v>8587</v>
      </c>
      <c r="C636" s="183">
        <f>C654</f>
        <v>0</v>
      </c>
      <c r="D636" s="187">
        <v>0</v>
      </c>
      <c r="E636" s="187">
        <v>0</v>
      </c>
    </row>
    <row r="637" spans="1:5" ht="21" customHeight="1" thickBot="1" x14ac:dyDescent="0.25">
      <c r="A637" s="156" t="s">
        <v>20</v>
      </c>
      <c r="B637" s="182">
        <f>B636/B635</f>
        <v>3.9353803849679192</v>
      </c>
      <c r="C637" s="182" t="e">
        <f>C636/C635</f>
        <v>#DIV/0!</v>
      </c>
      <c r="D637" s="182" t="e">
        <f>D636/D635</f>
        <v>#DIV/0!</v>
      </c>
      <c r="E637" s="182" t="e">
        <f>E636/E635</f>
        <v>#DIV/0!</v>
      </c>
    </row>
    <row r="638" spans="1:5" ht="21" customHeight="1" thickBot="1" x14ac:dyDescent="0.25">
      <c r="A638" s="156" t="s">
        <v>15</v>
      </c>
      <c r="B638" s="184" t="s">
        <v>19</v>
      </c>
      <c r="C638" s="185">
        <f t="shared" ref="C638:E640" si="23">C635/B635-1</f>
        <v>-1</v>
      </c>
      <c r="D638" s="185" t="e">
        <f t="shared" si="23"/>
        <v>#DIV/0!</v>
      </c>
      <c r="E638" s="185" t="e">
        <f t="shared" si="23"/>
        <v>#DIV/0!</v>
      </c>
    </row>
    <row r="639" spans="1:5" ht="21" customHeight="1" thickBot="1" x14ac:dyDescent="0.25">
      <c r="A639" s="156" t="s">
        <v>16</v>
      </c>
      <c r="B639" s="184" t="s">
        <v>19</v>
      </c>
      <c r="C639" s="185">
        <f t="shared" si="23"/>
        <v>-1</v>
      </c>
      <c r="D639" s="185" t="e">
        <f t="shared" si="23"/>
        <v>#DIV/0!</v>
      </c>
      <c r="E639" s="185" t="e">
        <f t="shared" si="23"/>
        <v>#DIV/0!</v>
      </c>
    </row>
    <row r="640" spans="1:5" ht="21" customHeight="1" thickBot="1" x14ac:dyDescent="0.25">
      <c r="A640" s="156" t="s">
        <v>17</v>
      </c>
      <c r="B640" s="184" t="s">
        <v>19</v>
      </c>
      <c r="C640" s="185" t="e">
        <f t="shared" si="23"/>
        <v>#DIV/0!</v>
      </c>
      <c r="D640" s="185" t="e">
        <f t="shared" si="23"/>
        <v>#DIV/0!</v>
      </c>
      <c r="E640" s="185" t="e">
        <f t="shared" si="23"/>
        <v>#DIV/0!</v>
      </c>
    </row>
    <row r="641" spans="1:5" ht="21" customHeight="1" thickBot="1" x14ac:dyDescent="0.25">
      <c r="A641" s="1641" t="s">
        <v>859</v>
      </c>
      <c r="B641" s="1642"/>
      <c r="C641" s="1642"/>
      <c r="D641" s="1642"/>
      <c r="E641" s="1643"/>
    </row>
    <row r="642" spans="1:5" ht="21" customHeight="1" x14ac:dyDescent="0.2">
      <c r="A642" s="1639"/>
      <c r="B642" s="180">
        <v>2019</v>
      </c>
      <c r="C642" s="180">
        <v>2020</v>
      </c>
      <c r="D642" s="180">
        <v>2021</v>
      </c>
      <c r="E642" s="180">
        <v>2022</v>
      </c>
    </row>
    <row r="643" spans="1:5" ht="21" customHeight="1" thickBot="1" x14ac:dyDescent="0.25">
      <c r="A643" s="1640"/>
      <c r="B643" s="181" t="s">
        <v>5</v>
      </c>
      <c r="C643" s="181" t="s">
        <v>6</v>
      </c>
      <c r="D643" s="181" t="s">
        <v>6</v>
      </c>
      <c r="E643" s="181" t="s">
        <v>6</v>
      </c>
    </row>
    <row r="644" spans="1:5" ht="21" customHeight="1" thickBot="1" x14ac:dyDescent="0.25">
      <c r="A644" s="186" t="s">
        <v>59</v>
      </c>
      <c r="B644" s="187">
        <f>B645+B646+B647+B648</f>
        <v>0</v>
      </c>
      <c r="C644" s="187">
        <f>C645+C646+C647+C648</f>
        <v>0</v>
      </c>
      <c r="D644" s="187">
        <f>D645+D646+D647+D648</f>
        <v>0</v>
      </c>
      <c r="E644" s="187">
        <f>E645+E646+E647+E648</f>
        <v>0</v>
      </c>
    </row>
    <row r="645" spans="1:5" ht="21" customHeight="1" thickBot="1" x14ac:dyDescent="0.25">
      <c r="A645" s="188" t="s">
        <v>28</v>
      </c>
      <c r="B645" s="187"/>
      <c r="C645" s="187"/>
      <c r="D645" s="187"/>
      <c r="E645" s="187"/>
    </row>
    <row r="646" spans="1:5" ht="21" customHeight="1" thickBot="1" x14ac:dyDescent="0.25">
      <c r="A646" s="188" t="s">
        <v>60</v>
      </c>
      <c r="B646" s="187"/>
      <c r="C646" s="187"/>
      <c r="D646" s="187"/>
      <c r="E646" s="187"/>
    </row>
    <row r="647" spans="1:5" ht="21" customHeight="1" thickBot="1" x14ac:dyDescent="0.25">
      <c r="A647" s="188" t="s">
        <v>42</v>
      </c>
      <c r="B647" s="187"/>
      <c r="C647" s="187"/>
      <c r="D647" s="187"/>
      <c r="E647" s="187"/>
    </row>
    <row r="648" spans="1:5" ht="21" customHeight="1" thickBot="1" x14ac:dyDescent="0.25">
      <c r="A648" s="188" t="s">
        <v>43</v>
      </c>
      <c r="B648" s="187"/>
      <c r="C648" s="187"/>
      <c r="D648" s="187"/>
      <c r="E648" s="187"/>
    </row>
    <row r="649" spans="1:5" ht="21" customHeight="1" thickBot="1" x14ac:dyDescent="0.25">
      <c r="A649" s="186" t="s">
        <v>61</v>
      </c>
      <c r="B649" s="183">
        <f>B650+B651+B652+B653</f>
        <v>8587</v>
      </c>
      <c r="C649" s="183">
        <f>C650+C651+C652+C653</f>
        <v>0</v>
      </c>
      <c r="D649" s="183">
        <f>D650+D651+D652+D653</f>
        <v>0</v>
      </c>
      <c r="E649" s="183">
        <f>E650+E651+E652+E653</f>
        <v>0</v>
      </c>
    </row>
    <row r="650" spans="1:5" s="41" customFormat="1" ht="21" customHeight="1" thickBot="1" x14ac:dyDescent="0.25">
      <c r="A650" s="188" t="s">
        <v>28</v>
      </c>
      <c r="B650" s="183">
        <v>8587</v>
      </c>
      <c r="C650" s="187">
        <v>0</v>
      </c>
      <c r="D650" s="187">
        <v>0</v>
      </c>
      <c r="E650" s="187">
        <v>0</v>
      </c>
    </row>
    <row r="651" spans="1:5" ht="21" customHeight="1" thickBot="1" x14ac:dyDescent="0.25">
      <c r="A651" s="188" t="s">
        <v>60</v>
      </c>
      <c r="B651" s="183"/>
      <c r="C651" s="187"/>
      <c r="D651" s="187"/>
      <c r="E651" s="187"/>
    </row>
    <row r="652" spans="1:5" ht="21" customHeight="1" thickBot="1" x14ac:dyDescent="0.25">
      <c r="A652" s="188" t="s">
        <v>42</v>
      </c>
      <c r="B652" s="183"/>
      <c r="C652" s="187"/>
      <c r="D652" s="187"/>
      <c r="E652" s="187"/>
    </row>
    <row r="653" spans="1:5" ht="21" customHeight="1" thickBot="1" x14ac:dyDescent="0.25">
      <c r="A653" s="188" t="s">
        <v>43</v>
      </c>
      <c r="B653" s="183"/>
      <c r="C653" s="187"/>
      <c r="D653" s="187"/>
      <c r="E653" s="187"/>
    </row>
    <row r="654" spans="1:5" ht="21" customHeight="1" thickBot="1" x14ac:dyDescent="0.25">
      <c r="A654" s="189" t="s">
        <v>173</v>
      </c>
      <c r="B654" s="183">
        <f>B644+B649</f>
        <v>8587</v>
      </c>
      <c r="C654" s="183">
        <f>C644+C649</f>
        <v>0</v>
      </c>
      <c r="D654" s="183">
        <f>D644+D649</f>
        <v>0</v>
      </c>
      <c r="E654" s="183">
        <f>E644+E649</f>
        <v>0</v>
      </c>
    </row>
    <row r="655" spans="1:5" ht="33.75" customHeight="1" thickBot="1" x14ac:dyDescent="0.25">
      <c r="A655" s="178" t="s">
        <v>172</v>
      </c>
      <c r="B655" s="178" t="s">
        <v>273</v>
      </c>
      <c r="C655" s="191" t="s">
        <v>274</v>
      </c>
      <c r="D655" s="192"/>
      <c r="E655" s="193"/>
    </row>
    <row r="656" spans="1:5" ht="21" customHeight="1" thickBot="1" x14ac:dyDescent="0.25">
      <c r="A656" s="156" t="s">
        <v>9</v>
      </c>
      <c r="B656" s="1633" t="s">
        <v>222</v>
      </c>
      <c r="C656" s="1634"/>
      <c r="D656" s="1634"/>
      <c r="E656" s="1635"/>
    </row>
    <row r="657" spans="1:5" ht="21" customHeight="1" thickBot="1" x14ac:dyDescent="0.25">
      <c r="A657" s="156" t="s">
        <v>13</v>
      </c>
      <c r="B657" s="1636" t="s">
        <v>223</v>
      </c>
      <c r="C657" s="1637"/>
      <c r="D657" s="1637"/>
      <c r="E657" s="1638"/>
    </row>
    <row r="658" spans="1:5" ht="21" customHeight="1" x14ac:dyDescent="0.2">
      <c r="A658" s="1639"/>
      <c r="B658" s="180">
        <v>2019</v>
      </c>
      <c r="C658" s="180">
        <v>2020</v>
      </c>
      <c r="D658" s="180">
        <v>2021</v>
      </c>
      <c r="E658" s="180">
        <v>2022</v>
      </c>
    </row>
    <row r="659" spans="1:5" ht="21" customHeight="1" thickBot="1" x14ac:dyDescent="0.25">
      <c r="A659" s="1640"/>
      <c r="B659" s="181" t="s">
        <v>5</v>
      </c>
      <c r="C659" s="181" t="s">
        <v>6</v>
      </c>
      <c r="D659" s="181" t="s">
        <v>6</v>
      </c>
      <c r="E659" s="181" t="s">
        <v>6</v>
      </c>
    </row>
    <row r="660" spans="1:5" ht="21" customHeight="1" thickBot="1" x14ac:dyDescent="0.25">
      <c r="A660" s="156" t="s">
        <v>8</v>
      </c>
      <c r="B660" s="182">
        <v>1</v>
      </c>
      <c r="C660" s="182">
        <v>0</v>
      </c>
      <c r="D660" s="184">
        <v>0</v>
      </c>
      <c r="E660" s="184">
        <v>0</v>
      </c>
    </row>
    <row r="661" spans="1:5" ht="21" customHeight="1" thickBot="1" x14ac:dyDescent="0.25">
      <c r="A661" s="156" t="s">
        <v>14</v>
      </c>
      <c r="B661" s="187">
        <f>B679</f>
        <v>574</v>
      </c>
      <c r="C661" s="187">
        <f>C679</f>
        <v>0</v>
      </c>
      <c r="D661" s="187">
        <v>0</v>
      </c>
      <c r="E661" s="187">
        <v>0</v>
      </c>
    </row>
    <row r="662" spans="1:5" ht="21" customHeight="1" thickBot="1" x14ac:dyDescent="0.25">
      <c r="A662" s="156" t="s">
        <v>20</v>
      </c>
      <c r="B662" s="182">
        <f>B661/B660</f>
        <v>574</v>
      </c>
      <c r="C662" s="182" t="e">
        <f>C661/C660</f>
        <v>#DIV/0!</v>
      </c>
      <c r="D662" s="182" t="e">
        <f>D661/D660</f>
        <v>#DIV/0!</v>
      </c>
      <c r="E662" s="182" t="e">
        <f>E661/E660</f>
        <v>#DIV/0!</v>
      </c>
    </row>
    <row r="663" spans="1:5" ht="21" customHeight="1" thickBot="1" x14ac:dyDescent="0.25">
      <c r="A663" s="156" t="s">
        <v>15</v>
      </c>
      <c r="B663" s="184" t="s">
        <v>19</v>
      </c>
      <c r="C663" s="185">
        <f t="shared" ref="C663:E665" si="24">C660/B660-1</f>
        <v>-1</v>
      </c>
      <c r="D663" s="185" t="e">
        <f t="shared" si="24"/>
        <v>#DIV/0!</v>
      </c>
      <c r="E663" s="185" t="e">
        <f t="shared" si="24"/>
        <v>#DIV/0!</v>
      </c>
    </row>
    <row r="664" spans="1:5" ht="21" customHeight="1" thickBot="1" x14ac:dyDescent="0.25">
      <c r="A664" s="156" t="s">
        <v>16</v>
      </c>
      <c r="B664" s="184" t="s">
        <v>19</v>
      </c>
      <c r="C664" s="185">
        <f t="shared" si="24"/>
        <v>-1</v>
      </c>
      <c r="D664" s="185" t="e">
        <f t="shared" si="24"/>
        <v>#DIV/0!</v>
      </c>
      <c r="E664" s="185" t="e">
        <f t="shared" si="24"/>
        <v>#DIV/0!</v>
      </c>
    </row>
    <row r="665" spans="1:5" ht="21" customHeight="1" thickBot="1" x14ac:dyDescent="0.25">
      <c r="A665" s="156" t="s">
        <v>17</v>
      </c>
      <c r="B665" s="184" t="s">
        <v>19</v>
      </c>
      <c r="C665" s="185" t="e">
        <f t="shared" si="24"/>
        <v>#DIV/0!</v>
      </c>
      <c r="D665" s="185" t="e">
        <f t="shared" si="24"/>
        <v>#DIV/0!</v>
      </c>
      <c r="E665" s="185" t="e">
        <f t="shared" si="24"/>
        <v>#DIV/0!</v>
      </c>
    </row>
    <row r="666" spans="1:5" ht="21" customHeight="1" thickBot="1" x14ac:dyDescent="0.25">
      <c r="A666" s="1641" t="s">
        <v>859</v>
      </c>
      <c r="B666" s="1642"/>
      <c r="C666" s="1642"/>
      <c r="D666" s="1642"/>
      <c r="E666" s="1643"/>
    </row>
    <row r="667" spans="1:5" ht="21" customHeight="1" x14ac:dyDescent="0.2">
      <c r="A667" s="1639"/>
      <c r="B667" s="180">
        <v>2019</v>
      </c>
      <c r="C667" s="180">
        <v>2020</v>
      </c>
      <c r="D667" s="180">
        <v>2021</v>
      </c>
      <c r="E667" s="180">
        <v>2022</v>
      </c>
    </row>
    <row r="668" spans="1:5" ht="21" customHeight="1" thickBot="1" x14ac:dyDescent="0.25">
      <c r="A668" s="1640"/>
      <c r="B668" s="181" t="s">
        <v>5</v>
      </c>
      <c r="C668" s="181" t="s">
        <v>6</v>
      </c>
      <c r="D668" s="181" t="s">
        <v>6</v>
      </c>
      <c r="E668" s="181" t="s">
        <v>6</v>
      </c>
    </row>
    <row r="669" spans="1:5" ht="21" customHeight="1" thickBot="1" x14ac:dyDescent="0.25">
      <c r="A669" s="186" t="s">
        <v>59</v>
      </c>
      <c r="B669" s="187">
        <f>B670+B671+B672+B673</f>
        <v>0</v>
      </c>
      <c r="C669" s="187">
        <f>C670+C671+C672+C673</f>
        <v>0</v>
      </c>
      <c r="D669" s="187">
        <f>D670+D671+D672+D673</f>
        <v>0</v>
      </c>
      <c r="E669" s="187">
        <f>E670+E671+E672+E673</f>
        <v>0</v>
      </c>
    </row>
    <row r="670" spans="1:5" ht="21" customHeight="1" thickBot="1" x14ac:dyDescent="0.25">
      <c r="A670" s="188" t="s">
        <v>28</v>
      </c>
      <c r="B670" s="187"/>
      <c r="C670" s="187"/>
      <c r="D670" s="187"/>
      <c r="E670" s="187"/>
    </row>
    <row r="671" spans="1:5" ht="21" customHeight="1" thickBot="1" x14ac:dyDescent="0.25">
      <c r="A671" s="188" t="s">
        <v>60</v>
      </c>
      <c r="B671" s="187"/>
      <c r="C671" s="187"/>
      <c r="D671" s="187"/>
      <c r="E671" s="187"/>
    </row>
    <row r="672" spans="1:5" ht="21" customHeight="1" thickBot="1" x14ac:dyDescent="0.25">
      <c r="A672" s="188" t="s">
        <v>42</v>
      </c>
      <c r="B672" s="187"/>
      <c r="C672" s="187"/>
      <c r="D672" s="187"/>
      <c r="E672" s="187"/>
    </row>
    <row r="673" spans="1:5" ht="21" customHeight="1" thickBot="1" x14ac:dyDescent="0.25">
      <c r="A673" s="188" t="s">
        <v>43</v>
      </c>
      <c r="B673" s="187"/>
      <c r="C673" s="187"/>
      <c r="D673" s="187"/>
      <c r="E673" s="187"/>
    </row>
    <row r="674" spans="1:5" ht="21" customHeight="1" thickBot="1" x14ac:dyDescent="0.25">
      <c r="A674" s="186" t="s">
        <v>61</v>
      </c>
      <c r="B674" s="183">
        <f>B675+B676+B677+B678</f>
        <v>574</v>
      </c>
      <c r="C674" s="183">
        <f>C675+C676+C677+C678</f>
        <v>0</v>
      </c>
      <c r="D674" s="183">
        <f>D675+D676+D677+D678</f>
        <v>0</v>
      </c>
      <c r="E674" s="183">
        <f>E675+E676+E677+E678</f>
        <v>0</v>
      </c>
    </row>
    <row r="675" spans="1:5" s="41" customFormat="1" ht="21" customHeight="1" thickBot="1" x14ac:dyDescent="0.25">
      <c r="A675" s="188" t="s">
        <v>28</v>
      </c>
      <c r="B675" s="187">
        <v>574</v>
      </c>
      <c r="C675" s="187">
        <v>0</v>
      </c>
      <c r="D675" s="187">
        <v>0</v>
      </c>
      <c r="E675" s="187">
        <v>0</v>
      </c>
    </row>
    <row r="676" spans="1:5" ht="21" customHeight="1" thickBot="1" x14ac:dyDescent="0.25">
      <c r="A676" s="188" t="s">
        <v>60</v>
      </c>
      <c r="B676" s="183"/>
      <c r="C676" s="187"/>
      <c r="D676" s="187"/>
      <c r="E676" s="187"/>
    </row>
    <row r="677" spans="1:5" ht="21" customHeight="1" thickBot="1" x14ac:dyDescent="0.25">
      <c r="A677" s="188" t="s">
        <v>42</v>
      </c>
      <c r="B677" s="183"/>
      <c r="C677" s="187"/>
      <c r="D677" s="187"/>
      <c r="E677" s="187"/>
    </row>
    <row r="678" spans="1:5" ht="21" customHeight="1" thickBot="1" x14ac:dyDescent="0.25">
      <c r="A678" s="188" t="s">
        <v>43</v>
      </c>
      <c r="B678" s="183"/>
      <c r="C678" s="187"/>
      <c r="D678" s="187"/>
      <c r="E678" s="187"/>
    </row>
    <row r="679" spans="1:5" ht="21" customHeight="1" thickBot="1" x14ac:dyDescent="0.25">
      <c r="A679" s="189" t="s">
        <v>173</v>
      </c>
      <c r="B679" s="183">
        <f>B669+B674</f>
        <v>574</v>
      </c>
      <c r="C679" s="183">
        <f>C669+C674</f>
        <v>0</v>
      </c>
      <c r="D679" s="183">
        <f>D669+D674</f>
        <v>0</v>
      </c>
      <c r="E679" s="183">
        <f>E669+E674</f>
        <v>0</v>
      </c>
    </row>
    <row r="680" spans="1:5" ht="49.5" customHeight="1" thickBot="1" x14ac:dyDescent="0.25">
      <c r="A680" s="178" t="s">
        <v>174</v>
      </c>
      <c r="B680" s="178" t="s">
        <v>275</v>
      </c>
      <c r="C680" s="191" t="s">
        <v>276</v>
      </c>
      <c r="D680" s="192"/>
      <c r="E680" s="193"/>
    </row>
    <row r="681" spans="1:5" ht="109.5" customHeight="1" thickBot="1" x14ac:dyDescent="0.25">
      <c r="A681" s="156" t="s">
        <v>9</v>
      </c>
      <c r="B681" s="1633" t="s">
        <v>277</v>
      </c>
      <c r="C681" s="1634"/>
      <c r="D681" s="1634"/>
      <c r="E681" s="1635"/>
    </row>
    <row r="682" spans="1:5" ht="21" customHeight="1" thickBot="1" x14ac:dyDescent="0.25">
      <c r="A682" s="156" t="s">
        <v>13</v>
      </c>
      <c r="B682" s="1636" t="s">
        <v>162</v>
      </c>
      <c r="C682" s="1637"/>
      <c r="D682" s="1637"/>
      <c r="E682" s="1638"/>
    </row>
    <row r="683" spans="1:5" ht="21" customHeight="1" x14ac:dyDescent="0.2">
      <c r="A683" s="1639"/>
      <c r="B683" s="180">
        <v>2019</v>
      </c>
      <c r="C683" s="180">
        <v>2020</v>
      </c>
      <c r="D683" s="180">
        <v>2021</v>
      </c>
      <c r="E683" s="180">
        <v>2022</v>
      </c>
    </row>
    <row r="684" spans="1:5" ht="21" customHeight="1" thickBot="1" x14ac:dyDescent="0.25">
      <c r="A684" s="1640"/>
      <c r="B684" s="181" t="s">
        <v>5</v>
      </c>
      <c r="C684" s="181" t="s">
        <v>6</v>
      </c>
      <c r="D684" s="181" t="s">
        <v>6</v>
      </c>
      <c r="E684" s="181" t="s">
        <v>6</v>
      </c>
    </row>
    <row r="685" spans="1:5" ht="21" customHeight="1" thickBot="1" x14ac:dyDescent="0.25">
      <c r="A685" s="156" t="s">
        <v>8</v>
      </c>
      <c r="B685" s="182">
        <v>1323</v>
      </c>
      <c r="C685" s="182">
        <v>0</v>
      </c>
      <c r="D685" s="184">
        <v>0</v>
      </c>
      <c r="E685" s="184">
        <v>0</v>
      </c>
    </row>
    <row r="686" spans="1:5" ht="21" customHeight="1" thickBot="1" x14ac:dyDescent="0.25">
      <c r="A686" s="156" t="s">
        <v>14</v>
      </c>
      <c r="B686" s="183">
        <f>B704</f>
        <v>48893</v>
      </c>
      <c r="C686" s="183">
        <f>C704</f>
        <v>0</v>
      </c>
      <c r="D686" s="187">
        <v>0</v>
      </c>
      <c r="E686" s="187">
        <v>0</v>
      </c>
    </row>
    <row r="687" spans="1:5" ht="21" customHeight="1" thickBot="1" x14ac:dyDescent="0.25">
      <c r="A687" s="156" t="s">
        <v>20</v>
      </c>
      <c r="B687" s="182">
        <f>B686/B685</f>
        <v>36.956160241874528</v>
      </c>
      <c r="C687" s="182" t="e">
        <f>C686/C685</f>
        <v>#DIV/0!</v>
      </c>
      <c r="D687" s="182" t="e">
        <f>D686/D685</f>
        <v>#DIV/0!</v>
      </c>
      <c r="E687" s="182" t="e">
        <f>E686/E685</f>
        <v>#DIV/0!</v>
      </c>
    </row>
    <row r="688" spans="1:5" ht="21" customHeight="1" thickBot="1" x14ac:dyDescent="0.25">
      <c r="A688" s="156" t="s">
        <v>15</v>
      </c>
      <c r="B688" s="184" t="s">
        <v>19</v>
      </c>
      <c r="C688" s="185">
        <f t="shared" ref="C688:E690" si="25">C685/B685-1</f>
        <v>-1</v>
      </c>
      <c r="D688" s="185" t="e">
        <f t="shared" si="25"/>
        <v>#DIV/0!</v>
      </c>
      <c r="E688" s="185" t="e">
        <f t="shared" si="25"/>
        <v>#DIV/0!</v>
      </c>
    </row>
    <row r="689" spans="1:5" ht="21" customHeight="1" thickBot="1" x14ac:dyDescent="0.25">
      <c r="A689" s="156" t="s">
        <v>16</v>
      </c>
      <c r="B689" s="184" t="s">
        <v>19</v>
      </c>
      <c r="C689" s="185">
        <f t="shared" si="25"/>
        <v>-1</v>
      </c>
      <c r="D689" s="185" t="e">
        <f t="shared" si="25"/>
        <v>#DIV/0!</v>
      </c>
      <c r="E689" s="185" t="e">
        <f t="shared" si="25"/>
        <v>#DIV/0!</v>
      </c>
    </row>
    <row r="690" spans="1:5" ht="21" customHeight="1" thickBot="1" x14ac:dyDescent="0.25">
      <c r="A690" s="156" t="s">
        <v>17</v>
      </c>
      <c r="B690" s="184" t="s">
        <v>19</v>
      </c>
      <c r="C690" s="185" t="e">
        <f t="shared" si="25"/>
        <v>#DIV/0!</v>
      </c>
      <c r="D690" s="185" t="e">
        <f t="shared" si="25"/>
        <v>#DIV/0!</v>
      </c>
      <c r="E690" s="185" t="e">
        <f t="shared" si="25"/>
        <v>#DIV/0!</v>
      </c>
    </row>
    <row r="691" spans="1:5" ht="21" customHeight="1" thickBot="1" x14ac:dyDescent="0.25">
      <c r="A691" s="1641" t="s">
        <v>859</v>
      </c>
      <c r="B691" s="1642"/>
      <c r="C691" s="1642"/>
      <c r="D691" s="1642"/>
      <c r="E691" s="1643"/>
    </row>
    <row r="692" spans="1:5" ht="21" customHeight="1" x14ac:dyDescent="0.2">
      <c r="A692" s="1639"/>
      <c r="B692" s="180">
        <v>2019</v>
      </c>
      <c r="C692" s="180">
        <v>2020</v>
      </c>
      <c r="D692" s="180">
        <v>2021</v>
      </c>
      <c r="E692" s="180">
        <v>2022</v>
      </c>
    </row>
    <row r="693" spans="1:5" ht="21" customHeight="1" thickBot="1" x14ac:dyDescent="0.25">
      <c r="A693" s="1640"/>
      <c r="B693" s="181" t="s">
        <v>5</v>
      </c>
      <c r="C693" s="181" t="s">
        <v>6</v>
      </c>
      <c r="D693" s="181" t="s">
        <v>6</v>
      </c>
      <c r="E693" s="181" t="s">
        <v>6</v>
      </c>
    </row>
    <row r="694" spans="1:5" ht="21" customHeight="1" thickBot="1" x14ac:dyDescent="0.25">
      <c r="A694" s="186" t="s">
        <v>59</v>
      </c>
      <c r="B694" s="187">
        <f>B695+B696+B697+B698</f>
        <v>0</v>
      </c>
      <c r="C694" s="187">
        <f>C695+C696+C697+C698</f>
        <v>0</v>
      </c>
      <c r="D694" s="187">
        <f>D695+D696+D697+D698</f>
        <v>0</v>
      </c>
      <c r="E694" s="187">
        <f>E695+E696+E697+E698</f>
        <v>0</v>
      </c>
    </row>
    <row r="695" spans="1:5" ht="21" customHeight="1" thickBot="1" x14ac:dyDescent="0.25">
      <c r="A695" s="188" t="s">
        <v>28</v>
      </c>
      <c r="B695" s="187"/>
      <c r="C695" s="187"/>
      <c r="D695" s="187"/>
      <c r="E695" s="187"/>
    </row>
    <row r="696" spans="1:5" ht="21" customHeight="1" thickBot="1" x14ac:dyDescent="0.25">
      <c r="A696" s="188" t="s">
        <v>60</v>
      </c>
      <c r="B696" s="187"/>
      <c r="C696" s="187"/>
      <c r="D696" s="187"/>
      <c r="E696" s="187"/>
    </row>
    <row r="697" spans="1:5" ht="21" customHeight="1" thickBot="1" x14ac:dyDescent="0.25">
      <c r="A697" s="188" t="s">
        <v>42</v>
      </c>
      <c r="B697" s="187"/>
      <c r="C697" s="187"/>
      <c r="D697" s="187"/>
      <c r="E697" s="187"/>
    </row>
    <row r="698" spans="1:5" ht="21" customHeight="1" thickBot="1" x14ac:dyDescent="0.25">
      <c r="A698" s="188" t="s">
        <v>43</v>
      </c>
      <c r="B698" s="187"/>
      <c r="C698" s="187"/>
      <c r="D698" s="187"/>
      <c r="E698" s="187"/>
    </row>
    <row r="699" spans="1:5" ht="21" customHeight="1" thickBot="1" x14ac:dyDescent="0.25">
      <c r="A699" s="186" t="s">
        <v>61</v>
      </c>
      <c r="B699" s="183">
        <f>B700+B701+B702+B703</f>
        <v>48893</v>
      </c>
      <c r="C699" s="183">
        <f>C700+C701+C702+C703</f>
        <v>0</v>
      </c>
      <c r="D699" s="183">
        <f>D700+D701+D702+D703</f>
        <v>0</v>
      </c>
      <c r="E699" s="183">
        <f>E700+E701+E702+E703</f>
        <v>0</v>
      </c>
    </row>
    <row r="700" spans="1:5" s="41" customFormat="1" ht="21" customHeight="1" thickBot="1" x14ac:dyDescent="0.25">
      <c r="A700" s="188" t="s">
        <v>28</v>
      </c>
      <c r="B700" s="183">
        <v>48893</v>
      </c>
      <c r="C700" s="187">
        <v>0</v>
      </c>
      <c r="D700" s="187"/>
      <c r="E700" s="187"/>
    </row>
    <row r="701" spans="1:5" ht="21" customHeight="1" thickBot="1" x14ac:dyDescent="0.25">
      <c r="A701" s="188" t="s">
        <v>60</v>
      </c>
      <c r="B701" s="183"/>
      <c r="C701" s="187"/>
      <c r="D701" s="187"/>
      <c r="E701" s="187"/>
    </row>
    <row r="702" spans="1:5" ht="21" customHeight="1" thickBot="1" x14ac:dyDescent="0.25">
      <c r="A702" s="188" t="s">
        <v>42</v>
      </c>
      <c r="B702" s="183"/>
      <c r="C702" s="187"/>
      <c r="D702" s="187"/>
      <c r="E702" s="187"/>
    </row>
    <row r="703" spans="1:5" ht="21" customHeight="1" thickBot="1" x14ac:dyDescent="0.25">
      <c r="A703" s="188" t="s">
        <v>43</v>
      </c>
      <c r="B703" s="183"/>
      <c r="C703" s="187"/>
      <c r="D703" s="187"/>
      <c r="E703" s="187"/>
    </row>
    <row r="704" spans="1:5" ht="21" customHeight="1" thickBot="1" x14ac:dyDescent="0.25">
      <c r="A704" s="189" t="s">
        <v>175</v>
      </c>
      <c r="B704" s="183">
        <f>B694+B699</f>
        <v>48893</v>
      </c>
      <c r="C704" s="183">
        <f>C694+C699</f>
        <v>0</v>
      </c>
      <c r="D704" s="183">
        <f>D694+D699</f>
        <v>0</v>
      </c>
      <c r="E704" s="183">
        <f>E694+E699</f>
        <v>0</v>
      </c>
    </row>
    <row r="705" spans="1:5" ht="72.75" customHeight="1" thickBot="1" x14ac:dyDescent="0.25">
      <c r="A705" s="178" t="s">
        <v>174</v>
      </c>
      <c r="B705" s="178" t="s">
        <v>278</v>
      </c>
      <c r="C705" s="191" t="s">
        <v>279</v>
      </c>
      <c r="D705" s="192"/>
      <c r="E705" s="193"/>
    </row>
    <row r="706" spans="1:5" ht="21" customHeight="1" thickBot="1" x14ac:dyDescent="0.25">
      <c r="A706" s="156" t="s">
        <v>9</v>
      </c>
      <c r="B706" s="1633" t="s">
        <v>222</v>
      </c>
      <c r="C706" s="1634"/>
      <c r="D706" s="1634"/>
      <c r="E706" s="1635"/>
    </row>
    <row r="707" spans="1:5" ht="21" customHeight="1" thickBot="1" x14ac:dyDescent="0.25">
      <c r="A707" s="156" t="s">
        <v>13</v>
      </c>
      <c r="B707" s="1636" t="s">
        <v>223</v>
      </c>
      <c r="C707" s="1637"/>
      <c r="D707" s="1637"/>
      <c r="E707" s="1638"/>
    </row>
    <row r="708" spans="1:5" ht="21" customHeight="1" x14ac:dyDescent="0.2">
      <c r="A708" s="1639"/>
      <c r="B708" s="180">
        <v>2019</v>
      </c>
      <c r="C708" s="180">
        <v>2020</v>
      </c>
      <c r="D708" s="180">
        <v>2021</v>
      </c>
      <c r="E708" s="180">
        <v>2022</v>
      </c>
    </row>
    <row r="709" spans="1:5" ht="21" customHeight="1" thickBot="1" x14ac:dyDescent="0.25">
      <c r="A709" s="1640"/>
      <c r="B709" s="181" t="s">
        <v>5</v>
      </c>
      <c r="C709" s="181" t="s">
        <v>6</v>
      </c>
      <c r="D709" s="181" t="s">
        <v>6</v>
      </c>
      <c r="E709" s="181" t="s">
        <v>6</v>
      </c>
    </row>
    <row r="710" spans="1:5" ht="21" customHeight="1" thickBot="1" x14ac:dyDescent="0.25">
      <c r="A710" s="156" t="s">
        <v>8</v>
      </c>
      <c r="B710" s="182">
        <v>1</v>
      </c>
      <c r="C710" s="182">
        <v>0</v>
      </c>
      <c r="D710" s="184"/>
      <c r="E710" s="184"/>
    </row>
    <row r="711" spans="1:5" ht="21" customHeight="1" thickBot="1" x14ac:dyDescent="0.25">
      <c r="A711" s="156" t="s">
        <v>14</v>
      </c>
      <c r="B711" s="187">
        <f>B729</f>
        <v>364</v>
      </c>
      <c r="C711" s="187">
        <f>C729</f>
        <v>0</v>
      </c>
      <c r="D711" s="187">
        <v>0</v>
      </c>
      <c r="E711" s="187">
        <v>0</v>
      </c>
    </row>
    <row r="712" spans="1:5" ht="21" customHeight="1" thickBot="1" x14ac:dyDescent="0.25">
      <c r="A712" s="156" t="s">
        <v>20</v>
      </c>
      <c r="B712" s="182">
        <f>B711/B710</f>
        <v>364</v>
      </c>
      <c r="C712" s="182" t="e">
        <f>C711/C710</f>
        <v>#DIV/0!</v>
      </c>
      <c r="D712" s="182" t="e">
        <f>D711/D710</f>
        <v>#DIV/0!</v>
      </c>
      <c r="E712" s="182" t="e">
        <f>E711/E710</f>
        <v>#DIV/0!</v>
      </c>
    </row>
    <row r="713" spans="1:5" ht="21" customHeight="1" thickBot="1" x14ac:dyDescent="0.25">
      <c r="A713" s="156" t="s">
        <v>15</v>
      </c>
      <c r="B713" s="184" t="s">
        <v>19</v>
      </c>
      <c r="C713" s="185">
        <f t="shared" ref="C713:E715" si="26">C710/B710-1</f>
        <v>-1</v>
      </c>
      <c r="D713" s="185" t="e">
        <f t="shared" si="26"/>
        <v>#DIV/0!</v>
      </c>
      <c r="E713" s="185" t="e">
        <f t="shared" si="26"/>
        <v>#DIV/0!</v>
      </c>
    </row>
    <row r="714" spans="1:5" ht="21" customHeight="1" thickBot="1" x14ac:dyDescent="0.25">
      <c r="A714" s="156" t="s">
        <v>16</v>
      </c>
      <c r="B714" s="184" t="s">
        <v>19</v>
      </c>
      <c r="C714" s="185">
        <f t="shared" si="26"/>
        <v>-1</v>
      </c>
      <c r="D714" s="185" t="e">
        <f t="shared" si="26"/>
        <v>#DIV/0!</v>
      </c>
      <c r="E714" s="185" t="e">
        <f t="shared" si="26"/>
        <v>#DIV/0!</v>
      </c>
    </row>
    <row r="715" spans="1:5" ht="21" customHeight="1" thickBot="1" x14ac:dyDescent="0.25">
      <c r="A715" s="156" t="s">
        <v>17</v>
      </c>
      <c r="B715" s="184" t="s">
        <v>19</v>
      </c>
      <c r="C715" s="185" t="e">
        <f t="shared" si="26"/>
        <v>#DIV/0!</v>
      </c>
      <c r="D715" s="185" t="e">
        <f t="shared" si="26"/>
        <v>#DIV/0!</v>
      </c>
      <c r="E715" s="185" t="e">
        <f t="shared" si="26"/>
        <v>#DIV/0!</v>
      </c>
    </row>
    <row r="716" spans="1:5" ht="21" customHeight="1" thickBot="1" x14ac:dyDescent="0.25">
      <c r="A716" s="1641" t="s">
        <v>859</v>
      </c>
      <c r="B716" s="1642"/>
      <c r="C716" s="1642"/>
      <c r="D716" s="1642"/>
      <c r="E716" s="1643"/>
    </row>
    <row r="717" spans="1:5" ht="21" customHeight="1" x14ac:dyDescent="0.2">
      <c r="A717" s="1639"/>
      <c r="B717" s="180">
        <v>2019</v>
      </c>
      <c r="C717" s="180">
        <v>2020</v>
      </c>
      <c r="D717" s="180">
        <v>2021</v>
      </c>
      <c r="E717" s="180">
        <v>2022</v>
      </c>
    </row>
    <row r="718" spans="1:5" ht="21" customHeight="1" thickBot="1" x14ac:dyDescent="0.25">
      <c r="A718" s="1640"/>
      <c r="B718" s="181" t="s">
        <v>5</v>
      </c>
      <c r="C718" s="181" t="s">
        <v>6</v>
      </c>
      <c r="D718" s="181" t="s">
        <v>6</v>
      </c>
      <c r="E718" s="181" t="s">
        <v>6</v>
      </c>
    </row>
    <row r="719" spans="1:5" ht="21" customHeight="1" thickBot="1" x14ac:dyDescent="0.25">
      <c r="A719" s="186" t="s">
        <v>59</v>
      </c>
      <c r="B719" s="187">
        <f>B720+B721+B722+B723</f>
        <v>0</v>
      </c>
      <c r="C719" s="187">
        <f>C720+C721+C722+C723</f>
        <v>0</v>
      </c>
      <c r="D719" s="187">
        <f>D720+D721+D722+D723</f>
        <v>0</v>
      </c>
      <c r="E719" s="187">
        <f>E720+E721+E722+E723</f>
        <v>0</v>
      </c>
    </row>
    <row r="720" spans="1:5" ht="21" customHeight="1" thickBot="1" x14ac:dyDescent="0.25">
      <c r="A720" s="188" t="s">
        <v>28</v>
      </c>
      <c r="B720" s="187"/>
      <c r="C720" s="187"/>
      <c r="D720" s="187"/>
      <c r="E720" s="187"/>
    </row>
    <row r="721" spans="1:5" ht="21" customHeight="1" thickBot="1" x14ac:dyDescent="0.25">
      <c r="A721" s="188" t="s">
        <v>60</v>
      </c>
      <c r="B721" s="187"/>
      <c r="C721" s="187"/>
      <c r="D721" s="187"/>
      <c r="E721" s="187"/>
    </row>
    <row r="722" spans="1:5" ht="21" customHeight="1" thickBot="1" x14ac:dyDescent="0.25">
      <c r="A722" s="188" t="s">
        <v>42</v>
      </c>
      <c r="B722" s="187"/>
      <c r="C722" s="187"/>
      <c r="D722" s="187"/>
      <c r="E722" s="187"/>
    </row>
    <row r="723" spans="1:5" ht="21" customHeight="1" thickBot="1" x14ac:dyDescent="0.25">
      <c r="A723" s="188" t="s">
        <v>43</v>
      </c>
      <c r="B723" s="187"/>
      <c r="C723" s="187"/>
      <c r="D723" s="187"/>
      <c r="E723" s="187"/>
    </row>
    <row r="724" spans="1:5" ht="21" customHeight="1" thickBot="1" x14ac:dyDescent="0.25">
      <c r="A724" s="186" t="s">
        <v>61</v>
      </c>
      <c r="B724" s="183">
        <f>B725+B726+B727+B728</f>
        <v>364</v>
      </c>
      <c r="C724" s="183">
        <f>C725+C726+C727+C728</f>
        <v>0</v>
      </c>
      <c r="D724" s="183">
        <f>D725+D726+D727+D728</f>
        <v>0</v>
      </c>
      <c r="E724" s="183">
        <f>E725+E726+E727+E728</f>
        <v>0</v>
      </c>
    </row>
    <row r="725" spans="1:5" s="41" customFormat="1" ht="21" customHeight="1" thickBot="1" x14ac:dyDescent="0.25">
      <c r="A725" s="188" t="s">
        <v>28</v>
      </c>
      <c r="B725" s="187">
        <v>364</v>
      </c>
      <c r="C725" s="187">
        <v>0</v>
      </c>
      <c r="D725" s="187">
        <v>0</v>
      </c>
      <c r="E725" s="187">
        <v>0</v>
      </c>
    </row>
    <row r="726" spans="1:5" ht="21" customHeight="1" thickBot="1" x14ac:dyDescent="0.25">
      <c r="A726" s="188" t="s">
        <v>60</v>
      </c>
      <c r="B726" s="183"/>
      <c r="C726" s="187"/>
      <c r="D726" s="187"/>
      <c r="E726" s="187"/>
    </row>
    <row r="727" spans="1:5" ht="21" customHeight="1" thickBot="1" x14ac:dyDescent="0.25">
      <c r="A727" s="188" t="s">
        <v>42</v>
      </c>
      <c r="B727" s="183"/>
      <c r="C727" s="187"/>
      <c r="D727" s="187"/>
      <c r="E727" s="187"/>
    </row>
    <row r="728" spans="1:5" ht="21" customHeight="1" thickBot="1" x14ac:dyDescent="0.25">
      <c r="A728" s="188" t="s">
        <v>43</v>
      </c>
      <c r="B728" s="183"/>
      <c r="C728" s="187"/>
      <c r="D728" s="187"/>
      <c r="E728" s="187"/>
    </row>
    <row r="729" spans="1:5" ht="21" customHeight="1" thickBot="1" x14ac:dyDescent="0.25">
      <c r="A729" s="189" t="s">
        <v>175</v>
      </c>
      <c r="B729" s="183">
        <f>B719+B724</f>
        <v>364</v>
      </c>
      <c r="C729" s="183">
        <f>C719+C724</f>
        <v>0</v>
      </c>
      <c r="D729" s="183">
        <f>D719+D724</f>
        <v>0</v>
      </c>
      <c r="E729" s="183">
        <f>E719+E724</f>
        <v>0</v>
      </c>
    </row>
    <row r="730" spans="1:5" ht="33.75" customHeight="1" thickBot="1" x14ac:dyDescent="0.25">
      <c r="A730" s="178" t="s">
        <v>176</v>
      </c>
      <c r="B730" s="178" t="s">
        <v>280</v>
      </c>
      <c r="C730" s="191" t="s">
        <v>281</v>
      </c>
      <c r="D730" s="192"/>
      <c r="E730" s="193"/>
    </row>
    <row r="731" spans="1:5" ht="58.5" customHeight="1" thickBot="1" x14ac:dyDescent="0.25">
      <c r="A731" s="156" t="s">
        <v>9</v>
      </c>
      <c r="B731" s="1633" t="s">
        <v>612</v>
      </c>
      <c r="C731" s="1634"/>
      <c r="D731" s="1634"/>
      <c r="E731" s="1635"/>
    </row>
    <row r="732" spans="1:5" ht="21" customHeight="1" thickBot="1" x14ac:dyDescent="0.25">
      <c r="A732" s="156" t="s">
        <v>13</v>
      </c>
      <c r="B732" s="1636" t="s">
        <v>162</v>
      </c>
      <c r="C732" s="1637"/>
      <c r="D732" s="1637"/>
      <c r="E732" s="1638"/>
    </row>
    <row r="733" spans="1:5" ht="21" customHeight="1" x14ac:dyDescent="0.2">
      <c r="A733" s="1639"/>
      <c r="B733" s="180">
        <v>2019</v>
      </c>
      <c r="C733" s="180">
        <v>2020</v>
      </c>
      <c r="D733" s="180">
        <v>2021</v>
      </c>
      <c r="E733" s="180">
        <v>2022</v>
      </c>
    </row>
    <row r="734" spans="1:5" ht="21" customHeight="1" thickBot="1" x14ac:dyDescent="0.25">
      <c r="A734" s="1640"/>
      <c r="B734" s="181" t="s">
        <v>5</v>
      </c>
      <c r="C734" s="181" t="s">
        <v>6</v>
      </c>
      <c r="D734" s="181" t="s">
        <v>6</v>
      </c>
      <c r="E734" s="181" t="s">
        <v>6</v>
      </c>
    </row>
    <row r="735" spans="1:5" ht="21" customHeight="1" thickBot="1" x14ac:dyDescent="0.25">
      <c r="A735" s="156" t="s">
        <v>8</v>
      </c>
      <c r="B735" s="182">
        <v>2548</v>
      </c>
      <c r="C735" s="182">
        <v>0</v>
      </c>
      <c r="D735" s="184">
        <v>0</v>
      </c>
      <c r="E735" s="184">
        <v>0</v>
      </c>
    </row>
    <row r="736" spans="1:5" ht="21" customHeight="1" thickBot="1" x14ac:dyDescent="0.25">
      <c r="A736" s="156" t="s">
        <v>14</v>
      </c>
      <c r="B736" s="183">
        <f>B754</f>
        <v>45341</v>
      </c>
      <c r="C736" s="183">
        <f>C754</f>
        <v>0</v>
      </c>
      <c r="D736" s="187">
        <v>0</v>
      </c>
      <c r="E736" s="187">
        <v>0</v>
      </c>
    </row>
    <row r="737" spans="1:5" ht="21" customHeight="1" thickBot="1" x14ac:dyDescent="0.25">
      <c r="A737" s="156" t="s">
        <v>20</v>
      </c>
      <c r="B737" s="182">
        <f>B736/B735</f>
        <v>17.7947409733124</v>
      </c>
      <c r="C737" s="182" t="e">
        <f>C736/C735</f>
        <v>#DIV/0!</v>
      </c>
      <c r="D737" s="182" t="e">
        <f>D736/D735</f>
        <v>#DIV/0!</v>
      </c>
      <c r="E737" s="182" t="e">
        <f>E736/E735</f>
        <v>#DIV/0!</v>
      </c>
    </row>
    <row r="738" spans="1:5" ht="21" customHeight="1" thickBot="1" x14ac:dyDescent="0.25">
      <c r="A738" s="156" t="s">
        <v>15</v>
      </c>
      <c r="B738" s="184" t="s">
        <v>19</v>
      </c>
      <c r="C738" s="185">
        <f t="shared" ref="C738:E740" si="27">C735/B735-1</f>
        <v>-1</v>
      </c>
      <c r="D738" s="185" t="e">
        <f t="shared" si="27"/>
        <v>#DIV/0!</v>
      </c>
      <c r="E738" s="185" t="e">
        <f t="shared" si="27"/>
        <v>#DIV/0!</v>
      </c>
    </row>
    <row r="739" spans="1:5" ht="21" customHeight="1" thickBot="1" x14ac:dyDescent="0.25">
      <c r="A739" s="156" t="s">
        <v>16</v>
      </c>
      <c r="B739" s="184" t="s">
        <v>19</v>
      </c>
      <c r="C739" s="185">
        <f t="shared" si="27"/>
        <v>-1</v>
      </c>
      <c r="D739" s="185" t="e">
        <f t="shared" si="27"/>
        <v>#DIV/0!</v>
      </c>
      <c r="E739" s="185" t="e">
        <f t="shared" si="27"/>
        <v>#DIV/0!</v>
      </c>
    </row>
    <row r="740" spans="1:5" ht="21" customHeight="1" thickBot="1" x14ac:dyDescent="0.25">
      <c r="A740" s="156" t="s">
        <v>17</v>
      </c>
      <c r="B740" s="184" t="s">
        <v>19</v>
      </c>
      <c r="C740" s="185" t="e">
        <f t="shared" si="27"/>
        <v>#DIV/0!</v>
      </c>
      <c r="D740" s="185" t="e">
        <f t="shared" si="27"/>
        <v>#DIV/0!</v>
      </c>
      <c r="E740" s="185" t="e">
        <f t="shared" si="27"/>
        <v>#DIV/0!</v>
      </c>
    </row>
    <row r="741" spans="1:5" ht="21" customHeight="1" thickBot="1" x14ac:dyDescent="0.25">
      <c r="A741" s="1641" t="s">
        <v>859</v>
      </c>
      <c r="B741" s="1642"/>
      <c r="C741" s="1642"/>
      <c r="D741" s="1642"/>
      <c r="E741" s="1643"/>
    </row>
    <row r="742" spans="1:5" ht="21" customHeight="1" x14ac:dyDescent="0.2">
      <c r="A742" s="1639"/>
      <c r="B742" s="180">
        <v>2019</v>
      </c>
      <c r="C742" s="180">
        <v>2020</v>
      </c>
      <c r="D742" s="180">
        <v>2021</v>
      </c>
      <c r="E742" s="180">
        <v>2022</v>
      </c>
    </row>
    <row r="743" spans="1:5" ht="21" customHeight="1" thickBot="1" x14ac:dyDescent="0.25">
      <c r="A743" s="1640"/>
      <c r="B743" s="181" t="s">
        <v>5</v>
      </c>
      <c r="C743" s="181" t="s">
        <v>6</v>
      </c>
      <c r="D743" s="181" t="s">
        <v>6</v>
      </c>
      <c r="E743" s="181" t="s">
        <v>6</v>
      </c>
    </row>
    <row r="744" spans="1:5" ht="21" customHeight="1" thickBot="1" x14ac:dyDescent="0.25">
      <c r="A744" s="186" t="s">
        <v>59</v>
      </c>
      <c r="B744" s="187">
        <f>B745+B746+B747+B748</f>
        <v>0</v>
      </c>
      <c r="C744" s="187">
        <f>C745+C746+C747+C748</f>
        <v>0</v>
      </c>
      <c r="D744" s="187">
        <f>D745+D746+D747+D748</f>
        <v>0</v>
      </c>
      <c r="E744" s="187">
        <f>E745+E746+E747+E748</f>
        <v>0</v>
      </c>
    </row>
    <row r="745" spans="1:5" ht="21" customHeight="1" thickBot="1" x14ac:dyDescent="0.25">
      <c r="A745" s="188" t="s">
        <v>28</v>
      </c>
      <c r="B745" s="187"/>
      <c r="C745" s="187"/>
      <c r="D745" s="187"/>
      <c r="E745" s="187"/>
    </row>
    <row r="746" spans="1:5" ht="21" customHeight="1" thickBot="1" x14ac:dyDescent="0.25">
      <c r="A746" s="188" t="s">
        <v>60</v>
      </c>
      <c r="B746" s="187"/>
      <c r="C746" s="187"/>
      <c r="D746" s="187"/>
      <c r="E746" s="187"/>
    </row>
    <row r="747" spans="1:5" ht="21" customHeight="1" thickBot="1" x14ac:dyDescent="0.25">
      <c r="A747" s="188" t="s">
        <v>42</v>
      </c>
      <c r="B747" s="187"/>
      <c r="C747" s="187"/>
      <c r="D747" s="187"/>
      <c r="E747" s="187"/>
    </row>
    <row r="748" spans="1:5" ht="21" customHeight="1" thickBot="1" x14ac:dyDescent="0.25">
      <c r="A748" s="188" t="s">
        <v>43</v>
      </c>
      <c r="B748" s="187"/>
      <c r="C748" s="187"/>
      <c r="D748" s="187"/>
      <c r="E748" s="187"/>
    </row>
    <row r="749" spans="1:5" ht="21" customHeight="1" thickBot="1" x14ac:dyDescent="0.25">
      <c r="A749" s="186" t="s">
        <v>61</v>
      </c>
      <c r="B749" s="183">
        <f>B750+B751+B752+B753</f>
        <v>45341</v>
      </c>
      <c r="C749" s="183">
        <f>C750+C751+C752+C753</f>
        <v>0</v>
      </c>
      <c r="D749" s="183">
        <f>D750+D751+D752+D753</f>
        <v>0</v>
      </c>
      <c r="E749" s="183">
        <f>E750+E751+E752+E753</f>
        <v>0</v>
      </c>
    </row>
    <row r="750" spans="1:5" s="41" customFormat="1" ht="21" customHeight="1" thickBot="1" x14ac:dyDescent="0.25">
      <c r="A750" s="188" t="s">
        <v>28</v>
      </c>
      <c r="B750" s="183">
        <v>45341</v>
      </c>
      <c r="C750" s="187">
        <v>0</v>
      </c>
      <c r="D750" s="187">
        <v>0</v>
      </c>
      <c r="E750" s="187">
        <v>0</v>
      </c>
    </row>
    <row r="751" spans="1:5" ht="21" customHeight="1" thickBot="1" x14ac:dyDescent="0.25">
      <c r="A751" s="188" t="s">
        <v>60</v>
      </c>
      <c r="B751" s="183"/>
      <c r="C751" s="187"/>
      <c r="D751" s="187"/>
      <c r="E751" s="187"/>
    </row>
    <row r="752" spans="1:5" ht="21" customHeight="1" thickBot="1" x14ac:dyDescent="0.25">
      <c r="A752" s="188" t="s">
        <v>42</v>
      </c>
      <c r="B752" s="183"/>
      <c r="C752" s="187"/>
      <c r="D752" s="187"/>
      <c r="E752" s="187"/>
    </row>
    <row r="753" spans="1:5" ht="21" customHeight="1" thickBot="1" x14ac:dyDescent="0.25">
      <c r="A753" s="188" t="s">
        <v>43</v>
      </c>
      <c r="B753" s="183"/>
      <c r="C753" s="187"/>
      <c r="D753" s="187"/>
      <c r="E753" s="187"/>
    </row>
    <row r="754" spans="1:5" ht="21" customHeight="1" thickBot="1" x14ac:dyDescent="0.25">
      <c r="A754" s="189" t="s">
        <v>177</v>
      </c>
      <c r="B754" s="183">
        <f>B744+B749</f>
        <v>45341</v>
      </c>
      <c r="C754" s="183">
        <f>C744+C749</f>
        <v>0</v>
      </c>
      <c r="D754" s="183">
        <f>D744+D749</f>
        <v>0</v>
      </c>
      <c r="E754" s="183">
        <f>E744+E749</f>
        <v>0</v>
      </c>
    </row>
    <row r="755" spans="1:5" ht="42" customHeight="1" thickBot="1" x14ac:dyDescent="0.25">
      <c r="A755" s="178" t="s">
        <v>176</v>
      </c>
      <c r="B755" s="178" t="s">
        <v>282</v>
      </c>
      <c r="C755" s="191" t="s">
        <v>283</v>
      </c>
      <c r="D755" s="192"/>
      <c r="E755" s="193"/>
    </row>
    <row r="756" spans="1:5" ht="21" customHeight="1" thickBot="1" x14ac:dyDescent="0.25">
      <c r="A756" s="156" t="s">
        <v>9</v>
      </c>
      <c r="B756" s="1633" t="s">
        <v>222</v>
      </c>
      <c r="C756" s="1634"/>
      <c r="D756" s="1634"/>
      <c r="E756" s="1635"/>
    </row>
    <row r="757" spans="1:5" ht="21" customHeight="1" thickBot="1" x14ac:dyDescent="0.25">
      <c r="A757" s="156" t="s">
        <v>13</v>
      </c>
      <c r="B757" s="1636" t="s">
        <v>223</v>
      </c>
      <c r="C757" s="1637"/>
      <c r="D757" s="1637"/>
      <c r="E757" s="1638"/>
    </row>
    <row r="758" spans="1:5" ht="21" customHeight="1" x14ac:dyDescent="0.2">
      <c r="A758" s="1639"/>
      <c r="B758" s="180">
        <v>2019</v>
      </c>
      <c r="C758" s="180">
        <v>2020</v>
      </c>
      <c r="D758" s="180">
        <v>2021</v>
      </c>
      <c r="E758" s="180">
        <v>2022</v>
      </c>
    </row>
    <row r="759" spans="1:5" ht="21" customHeight="1" thickBot="1" x14ac:dyDescent="0.25">
      <c r="A759" s="1640"/>
      <c r="B759" s="181" t="s">
        <v>5</v>
      </c>
      <c r="C759" s="181" t="s">
        <v>6</v>
      </c>
      <c r="D759" s="181" t="s">
        <v>6</v>
      </c>
      <c r="E759" s="181" t="s">
        <v>6</v>
      </c>
    </row>
    <row r="760" spans="1:5" ht="21" customHeight="1" thickBot="1" x14ac:dyDescent="0.25">
      <c r="A760" s="156" t="s">
        <v>8</v>
      </c>
      <c r="B760" s="182">
        <v>1</v>
      </c>
      <c r="C760" s="182">
        <v>0</v>
      </c>
      <c r="D760" s="184">
        <v>0</v>
      </c>
      <c r="E760" s="184">
        <v>0</v>
      </c>
    </row>
    <row r="761" spans="1:5" ht="21" customHeight="1" thickBot="1" x14ac:dyDescent="0.25">
      <c r="A761" s="156" t="s">
        <v>14</v>
      </c>
      <c r="B761" s="187">
        <f>B779</f>
        <v>1808</v>
      </c>
      <c r="C761" s="187">
        <f>C779</f>
        <v>0</v>
      </c>
      <c r="D761" s="187">
        <v>0</v>
      </c>
      <c r="E761" s="187">
        <v>0</v>
      </c>
    </row>
    <row r="762" spans="1:5" ht="21" customHeight="1" thickBot="1" x14ac:dyDescent="0.25">
      <c r="A762" s="156" t="s">
        <v>20</v>
      </c>
      <c r="B762" s="182">
        <f>B761/B760</f>
        <v>1808</v>
      </c>
      <c r="C762" s="182" t="e">
        <f>C761/C760</f>
        <v>#DIV/0!</v>
      </c>
      <c r="D762" s="182" t="e">
        <f>D761/D760</f>
        <v>#DIV/0!</v>
      </c>
      <c r="E762" s="182" t="e">
        <f>E761/E760</f>
        <v>#DIV/0!</v>
      </c>
    </row>
    <row r="763" spans="1:5" ht="21" customHeight="1" thickBot="1" x14ac:dyDescent="0.25">
      <c r="A763" s="156" t="s">
        <v>15</v>
      </c>
      <c r="B763" s="184" t="s">
        <v>19</v>
      </c>
      <c r="C763" s="185">
        <f t="shared" ref="C763:E765" si="28">C760/B760-1</f>
        <v>-1</v>
      </c>
      <c r="D763" s="185" t="e">
        <f t="shared" si="28"/>
        <v>#DIV/0!</v>
      </c>
      <c r="E763" s="185" t="e">
        <f t="shared" si="28"/>
        <v>#DIV/0!</v>
      </c>
    </row>
    <row r="764" spans="1:5" ht="21" customHeight="1" thickBot="1" x14ac:dyDescent="0.25">
      <c r="A764" s="156" t="s">
        <v>16</v>
      </c>
      <c r="B764" s="184" t="s">
        <v>19</v>
      </c>
      <c r="C764" s="185">
        <f t="shared" si="28"/>
        <v>-1</v>
      </c>
      <c r="D764" s="185" t="e">
        <f t="shared" si="28"/>
        <v>#DIV/0!</v>
      </c>
      <c r="E764" s="185" t="e">
        <f t="shared" si="28"/>
        <v>#DIV/0!</v>
      </c>
    </row>
    <row r="765" spans="1:5" ht="21" customHeight="1" thickBot="1" x14ac:dyDescent="0.25">
      <c r="A765" s="156" t="s">
        <v>17</v>
      </c>
      <c r="B765" s="184" t="s">
        <v>19</v>
      </c>
      <c r="C765" s="185" t="e">
        <f t="shared" si="28"/>
        <v>#DIV/0!</v>
      </c>
      <c r="D765" s="185" t="e">
        <f t="shared" si="28"/>
        <v>#DIV/0!</v>
      </c>
      <c r="E765" s="185" t="e">
        <f t="shared" si="28"/>
        <v>#DIV/0!</v>
      </c>
    </row>
    <row r="766" spans="1:5" ht="21" customHeight="1" thickBot="1" x14ac:dyDescent="0.25">
      <c r="A766" s="1641" t="s">
        <v>859</v>
      </c>
      <c r="B766" s="1642"/>
      <c r="C766" s="1642"/>
      <c r="D766" s="1642"/>
      <c r="E766" s="1643"/>
    </row>
    <row r="767" spans="1:5" ht="21" customHeight="1" x14ac:dyDescent="0.2">
      <c r="A767" s="1639"/>
      <c r="B767" s="180">
        <v>2019</v>
      </c>
      <c r="C767" s="180">
        <v>2020</v>
      </c>
      <c r="D767" s="180">
        <v>2021</v>
      </c>
      <c r="E767" s="180">
        <v>2022</v>
      </c>
    </row>
    <row r="768" spans="1:5" ht="21" customHeight="1" thickBot="1" x14ac:dyDescent="0.25">
      <c r="A768" s="1640"/>
      <c r="B768" s="181" t="s">
        <v>5</v>
      </c>
      <c r="C768" s="181" t="s">
        <v>6</v>
      </c>
      <c r="D768" s="181" t="s">
        <v>6</v>
      </c>
      <c r="E768" s="181" t="s">
        <v>6</v>
      </c>
    </row>
    <row r="769" spans="1:5" ht="21" customHeight="1" thickBot="1" x14ac:dyDescent="0.25">
      <c r="A769" s="186" t="s">
        <v>59</v>
      </c>
      <c r="B769" s="187">
        <f>B770+B771+B772+B773</f>
        <v>0</v>
      </c>
      <c r="C769" s="187">
        <f>C770+C771+C772+C773</f>
        <v>0</v>
      </c>
      <c r="D769" s="187">
        <f>D770+D771+D772+D773</f>
        <v>0</v>
      </c>
      <c r="E769" s="187">
        <f>E770+E771+E772+E773</f>
        <v>0</v>
      </c>
    </row>
    <row r="770" spans="1:5" ht="21" customHeight="1" thickBot="1" x14ac:dyDescent="0.25">
      <c r="A770" s="188" t="s">
        <v>28</v>
      </c>
      <c r="B770" s="187"/>
      <c r="C770" s="187"/>
      <c r="D770" s="187"/>
      <c r="E770" s="187"/>
    </row>
    <row r="771" spans="1:5" ht="21" customHeight="1" thickBot="1" x14ac:dyDescent="0.25">
      <c r="A771" s="188" t="s">
        <v>60</v>
      </c>
      <c r="B771" s="187"/>
      <c r="C771" s="187"/>
      <c r="D771" s="187"/>
      <c r="E771" s="187"/>
    </row>
    <row r="772" spans="1:5" ht="21" customHeight="1" thickBot="1" x14ac:dyDescent="0.25">
      <c r="A772" s="188" t="s">
        <v>42</v>
      </c>
      <c r="B772" s="187"/>
      <c r="C772" s="187"/>
      <c r="D772" s="187"/>
      <c r="E772" s="187"/>
    </row>
    <row r="773" spans="1:5" ht="21" customHeight="1" thickBot="1" x14ac:dyDescent="0.25">
      <c r="A773" s="188" t="s">
        <v>43</v>
      </c>
      <c r="B773" s="187"/>
      <c r="C773" s="187"/>
      <c r="D773" s="187"/>
      <c r="E773" s="187"/>
    </row>
    <row r="774" spans="1:5" ht="21" customHeight="1" thickBot="1" x14ac:dyDescent="0.25">
      <c r="A774" s="186" t="s">
        <v>61</v>
      </c>
      <c r="B774" s="183">
        <f>B775+B776+B777+B778</f>
        <v>1808</v>
      </c>
      <c r="C774" s="183">
        <f>C775+C776+C777+C778</f>
        <v>0</v>
      </c>
      <c r="D774" s="183">
        <f>D775+D776+D777+D778</f>
        <v>0</v>
      </c>
      <c r="E774" s="183">
        <f>E775+E776+E777+E778</f>
        <v>0</v>
      </c>
    </row>
    <row r="775" spans="1:5" s="41" customFormat="1" ht="21" customHeight="1" thickBot="1" x14ac:dyDescent="0.25">
      <c r="A775" s="188" t="s">
        <v>28</v>
      </c>
      <c r="B775" s="187">
        <v>1808</v>
      </c>
      <c r="C775" s="187">
        <v>0</v>
      </c>
      <c r="D775" s="187">
        <v>0</v>
      </c>
      <c r="E775" s="187">
        <v>0</v>
      </c>
    </row>
    <row r="776" spans="1:5" ht="21" customHeight="1" thickBot="1" x14ac:dyDescent="0.25">
      <c r="A776" s="188" t="s">
        <v>60</v>
      </c>
      <c r="B776" s="183"/>
      <c r="C776" s="187"/>
      <c r="D776" s="187"/>
      <c r="E776" s="187"/>
    </row>
    <row r="777" spans="1:5" ht="21" customHeight="1" thickBot="1" x14ac:dyDescent="0.25">
      <c r="A777" s="188" t="s">
        <v>42</v>
      </c>
      <c r="B777" s="183"/>
      <c r="C777" s="187"/>
      <c r="D777" s="187"/>
      <c r="E777" s="187"/>
    </row>
    <row r="778" spans="1:5" ht="21" customHeight="1" thickBot="1" x14ac:dyDescent="0.25">
      <c r="A778" s="188" t="s">
        <v>43</v>
      </c>
      <c r="B778" s="183"/>
      <c r="C778" s="187"/>
      <c r="D778" s="187"/>
      <c r="E778" s="187"/>
    </row>
    <row r="779" spans="1:5" ht="21" customHeight="1" thickBot="1" x14ac:dyDescent="0.25">
      <c r="A779" s="189" t="s">
        <v>177</v>
      </c>
      <c r="B779" s="183">
        <f>B769+B774</f>
        <v>1808</v>
      </c>
      <c r="C779" s="183">
        <f>C769+C774</f>
        <v>0</v>
      </c>
      <c r="D779" s="183">
        <f>D769+D774</f>
        <v>0</v>
      </c>
      <c r="E779" s="183">
        <f>E769+E774</f>
        <v>0</v>
      </c>
    </row>
    <row r="780" spans="1:5" ht="38.25" customHeight="1" thickBot="1" x14ac:dyDescent="0.25">
      <c r="A780" s="178" t="s">
        <v>178</v>
      </c>
      <c r="B780" s="178" t="s">
        <v>284</v>
      </c>
      <c r="C780" s="191" t="s">
        <v>285</v>
      </c>
      <c r="D780" s="192"/>
      <c r="E780" s="193"/>
    </row>
    <row r="781" spans="1:5" ht="33.75" customHeight="1" thickBot="1" x14ac:dyDescent="0.25">
      <c r="A781" s="156" t="s">
        <v>9</v>
      </c>
      <c r="B781" s="1633" t="s">
        <v>286</v>
      </c>
      <c r="C781" s="1634"/>
      <c r="D781" s="1634"/>
      <c r="E781" s="1635"/>
    </row>
    <row r="782" spans="1:5" ht="21" customHeight="1" thickBot="1" x14ac:dyDescent="0.25">
      <c r="A782" s="156" t="s">
        <v>13</v>
      </c>
      <c r="B782" s="1636" t="s">
        <v>162</v>
      </c>
      <c r="C782" s="1637"/>
      <c r="D782" s="1637"/>
      <c r="E782" s="1638"/>
    </row>
    <row r="783" spans="1:5" ht="21" customHeight="1" x14ac:dyDescent="0.2">
      <c r="A783" s="1639"/>
      <c r="B783" s="180">
        <v>2019</v>
      </c>
      <c r="C783" s="180">
        <v>2020</v>
      </c>
      <c r="D783" s="180">
        <v>2021</v>
      </c>
      <c r="E783" s="180">
        <v>2022</v>
      </c>
    </row>
    <row r="784" spans="1:5" ht="21" customHeight="1" thickBot="1" x14ac:dyDescent="0.25">
      <c r="A784" s="1640"/>
      <c r="B784" s="181" t="s">
        <v>5</v>
      </c>
      <c r="C784" s="181" t="s">
        <v>6</v>
      </c>
      <c r="D784" s="181" t="s">
        <v>6</v>
      </c>
      <c r="E784" s="181" t="s">
        <v>6</v>
      </c>
    </row>
    <row r="785" spans="1:5" ht="21" customHeight="1" thickBot="1" x14ac:dyDescent="0.25">
      <c r="A785" s="156" t="s">
        <v>8</v>
      </c>
      <c r="B785" s="182">
        <v>3970</v>
      </c>
      <c r="C785" s="182">
        <v>0</v>
      </c>
      <c r="D785" s="184">
        <v>0</v>
      </c>
      <c r="E785" s="184">
        <v>0</v>
      </c>
    </row>
    <row r="786" spans="1:5" ht="21" customHeight="1" thickBot="1" x14ac:dyDescent="0.25">
      <c r="A786" s="156" t="s">
        <v>14</v>
      </c>
      <c r="B786" s="183">
        <f>B804</f>
        <v>12183</v>
      </c>
      <c r="C786" s="183">
        <f>C804</f>
        <v>0</v>
      </c>
      <c r="D786" s="187">
        <v>0</v>
      </c>
      <c r="E786" s="187">
        <v>0</v>
      </c>
    </row>
    <row r="787" spans="1:5" ht="21" customHeight="1" thickBot="1" x14ac:dyDescent="0.25">
      <c r="A787" s="156" t="s">
        <v>20</v>
      </c>
      <c r="B787" s="182">
        <f>B786/B785</f>
        <v>3.0687657430730479</v>
      </c>
      <c r="C787" s="182" t="e">
        <f>C786/C785</f>
        <v>#DIV/0!</v>
      </c>
      <c r="D787" s="182" t="e">
        <f>D786/D785</f>
        <v>#DIV/0!</v>
      </c>
      <c r="E787" s="182" t="e">
        <f>E786/E785</f>
        <v>#DIV/0!</v>
      </c>
    </row>
    <row r="788" spans="1:5" ht="21" customHeight="1" thickBot="1" x14ac:dyDescent="0.25">
      <c r="A788" s="156" t="s">
        <v>15</v>
      </c>
      <c r="B788" s="184" t="s">
        <v>19</v>
      </c>
      <c r="C788" s="185">
        <f t="shared" ref="C788:E790" si="29">C785/B785-1</f>
        <v>-1</v>
      </c>
      <c r="D788" s="185" t="e">
        <f t="shared" si="29"/>
        <v>#DIV/0!</v>
      </c>
      <c r="E788" s="185" t="e">
        <f t="shared" si="29"/>
        <v>#DIV/0!</v>
      </c>
    </row>
    <row r="789" spans="1:5" ht="21" customHeight="1" thickBot="1" x14ac:dyDescent="0.25">
      <c r="A789" s="156" t="s">
        <v>16</v>
      </c>
      <c r="B789" s="184" t="s">
        <v>19</v>
      </c>
      <c r="C789" s="185">
        <f t="shared" si="29"/>
        <v>-1</v>
      </c>
      <c r="D789" s="185" t="e">
        <f t="shared" si="29"/>
        <v>#DIV/0!</v>
      </c>
      <c r="E789" s="185" t="e">
        <f t="shared" si="29"/>
        <v>#DIV/0!</v>
      </c>
    </row>
    <row r="790" spans="1:5" ht="21" customHeight="1" thickBot="1" x14ac:dyDescent="0.25">
      <c r="A790" s="156" t="s">
        <v>17</v>
      </c>
      <c r="B790" s="184" t="s">
        <v>19</v>
      </c>
      <c r="C790" s="185" t="e">
        <f t="shared" si="29"/>
        <v>#DIV/0!</v>
      </c>
      <c r="D790" s="185" t="e">
        <f t="shared" si="29"/>
        <v>#DIV/0!</v>
      </c>
      <c r="E790" s="185" t="e">
        <f t="shared" si="29"/>
        <v>#DIV/0!</v>
      </c>
    </row>
    <row r="791" spans="1:5" ht="21" customHeight="1" thickBot="1" x14ac:dyDescent="0.25">
      <c r="A791" s="1641" t="s">
        <v>859</v>
      </c>
      <c r="B791" s="1642"/>
      <c r="C791" s="1642"/>
      <c r="D791" s="1642"/>
      <c r="E791" s="1643"/>
    </row>
    <row r="792" spans="1:5" ht="21" customHeight="1" x14ac:dyDescent="0.2">
      <c r="A792" s="1639"/>
      <c r="B792" s="180">
        <v>2019</v>
      </c>
      <c r="C792" s="180">
        <v>2020</v>
      </c>
      <c r="D792" s="180">
        <v>2021</v>
      </c>
      <c r="E792" s="180">
        <v>2022</v>
      </c>
    </row>
    <row r="793" spans="1:5" ht="21" customHeight="1" thickBot="1" x14ac:dyDescent="0.25">
      <c r="A793" s="1640"/>
      <c r="B793" s="181" t="s">
        <v>5</v>
      </c>
      <c r="C793" s="181" t="s">
        <v>6</v>
      </c>
      <c r="D793" s="181" t="s">
        <v>6</v>
      </c>
      <c r="E793" s="181" t="s">
        <v>6</v>
      </c>
    </row>
    <row r="794" spans="1:5" ht="21" customHeight="1" thickBot="1" x14ac:dyDescent="0.25">
      <c r="A794" s="186" t="s">
        <v>59</v>
      </c>
      <c r="B794" s="187">
        <f>B795+B796+B797+B798</f>
        <v>0</v>
      </c>
      <c r="C794" s="187">
        <f>C795+C796+C797+C798</f>
        <v>0</v>
      </c>
      <c r="D794" s="187">
        <f>D795+D796+D797+D798</f>
        <v>0</v>
      </c>
      <c r="E794" s="187">
        <f>E795+E796+E797+E798</f>
        <v>0</v>
      </c>
    </row>
    <row r="795" spans="1:5" ht="21" customHeight="1" thickBot="1" x14ac:dyDescent="0.25">
      <c r="A795" s="188" t="s">
        <v>28</v>
      </c>
      <c r="B795" s="187"/>
      <c r="C795" s="187"/>
      <c r="D795" s="187"/>
      <c r="E795" s="187"/>
    </row>
    <row r="796" spans="1:5" ht="21" customHeight="1" thickBot="1" x14ac:dyDescent="0.25">
      <c r="A796" s="188" t="s">
        <v>60</v>
      </c>
      <c r="B796" s="187"/>
      <c r="C796" s="187"/>
      <c r="D796" s="187"/>
      <c r="E796" s="187"/>
    </row>
    <row r="797" spans="1:5" ht="21" customHeight="1" thickBot="1" x14ac:dyDescent="0.25">
      <c r="A797" s="188" t="s">
        <v>42</v>
      </c>
      <c r="B797" s="187"/>
      <c r="C797" s="187"/>
      <c r="D797" s="187"/>
      <c r="E797" s="187"/>
    </row>
    <row r="798" spans="1:5" ht="21" customHeight="1" thickBot="1" x14ac:dyDescent="0.25">
      <c r="A798" s="188" t="s">
        <v>43</v>
      </c>
      <c r="B798" s="187"/>
      <c r="C798" s="187"/>
      <c r="D798" s="187"/>
      <c r="E798" s="187"/>
    </row>
    <row r="799" spans="1:5" ht="21" customHeight="1" thickBot="1" x14ac:dyDescent="0.25">
      <c r="A799" s="186" t="s">
        <v>61</v>
      </c>
      <c r="B799" s="183">
        <f>B800+B801+B802+B803</f>
        <v>12183</v>
      </c>
      <c r="C799" s="183">
        <f>C800+C801+C802+C803</f>
        <v>0</v>
      </c>
      <c r="D799" s="183">
        <f>D800+D801+D802+D803</f>
        <v>0</v>
      </c>
      <c r="E799" s="183">
        <f>E800+E801+E802+E803</f>
        <v>0</v>
      </c>
    </row>
    <row r="800" spans="1:5" s="41" customFormat="1" ht="21" customHeight="1" thickBot="1" x14ac:dyDescent="0.25">
      <c r="A800" s="188" t="s">
        <v>28</v>
      </c>
      <c r="B800" s="183">
        <v>12183</v>
      </c>
      <c r="C800" s="187">
        <v>0</v>
      </c>
      <c r="D800" s="187">
        <v>0</v>
      </c>
      <c r="E800" s="187">
        <v>0</v>
      </c>
    </row>
    <row r="801" spans="1:5" ht="21" customHeight="1" thickBot="1" x14ac:dyDescent="0.25">
      <c r="A801" s="188" t="s">
        <v>60</v>
      </c>
      <c r="B801" s="183"/>
      <c r="C801" s="187"/>
      <c r="D801" s="187"/>
      <c r="E801" s="187"/>
    </row>
    <row r="802" spans="1:5" ht="21" customHeight="1" thickBot="1" x14ac:dyDescent="0.25">
      <c r="A802" s="188" t="s">
        <v>42</v>
      </c>
      <c r="B802" s="183"/>
      <c r="C802" s="187"/>
      <c r="D802" s="187"/>
      <c r="E802" s="187"/>
    </row>
    <row r="803" spans="1:5" ht="21" customHeight="1" thickBot="1" x14ac:dyDescent="0.25">
      <c r="A803" s="188" t="s">
        <v>43</v>
      </c>
      <c r="B803" s="183"/>
      <c r="C803" s="187"/>
      <c r="D803" s="187"/>
      <c r="E803" s="187"/>
    </row>
    <row r="804" spans="1:5" ht="21" customHeight="1" thickBot="1" x14ac:dyDescent="0.25">
      <c r="A804" s="189" t="s">
        <v>179</v>
      </c>
      <c r="B804" s="183">
        <f>B794+B799</f>
        <v>12183</v>
      </c>
      <c r="C804" s="183">
        <f>C794+C799</f>
        <v>0</v>
      </c>
      <c r="D804" s="183">
        <f>D794+D799</f>
        <v>0</v>
      </c>
      <c r="E804" s="183">
        <f>E794+E799</f>
        <v>0</v>
      </c>
    </row>
    <row r="805" spans="1:5" ht="31.5" customHeight="1" thickBot="1" x14ac:dyDescent="0.25">
      <c r="A805" s="178" t="s">
        <v>178</v>
      </c>
      <c r="B805" s="178" t="s">
        <v>287</v>
      </c>
      <c r="C805" s="191" t="s">
        <v>288</v>
      </c>
      <c r="D805" s="192"/>
      <c r="E805" s="193"/>
    </row>
    <row r="806" spans="1:5" ht="21" customHeight="1" thickBot="1" x14ac:dyDescent="0.25">
      <c r="A806" s="156" t="s">
        <v>9</v>
      </c>
      <c r="B806" s="1633" t="s">
        <v>222</v>
      </c>
      <c r="C806" s="1634"/>
      <c r="D806" s="1634"/>
      <c r="E806" s="1635"/>
    </row>
    <row r="807" spans="1:5" ht="21" customHeight="1" thickBot="1" x14ac:dyDescent="0.25">
      <c r="A807" s="156" t="s">
        <v>13</v>
      </c>
      <c r="B807" s="1636" t="s">
        <v>223</v>
      </c>
      <c r="C807" s="1637"/>
      <c r="D807" s="1637"/>
      <c r="E807" s="1638"/>
    </row>
    <row r="808" spans="1:5" ht="21" customHeight="1" x14ac:dyDescent="0.2">
      <c r="A808" s="1639"/>
      <c r="B808" s="180">
        <v>2019</v>
      </c>
      <c r="C808" s="180">
        <v>2020</v>
      </c>
      <c r="D808" s="180">
        <v>2021</v>
      </c>
      <c r="E808" s="180">
        <v>2022</v>
      </c>
    </row>
    <row r="809" spans="1:5" ht="21" customHeight="1" thickBot="1" x14ac:dyDescent="0.25">
      <c r="A809" s="1640"/>
      <c r="B809" s="181" t="s">
        <v>5</v>
      </c>
      <c r="C809" s="181" t="s">
        <v>6</v>
      </c>
      <c r="D809" s="181" t="s">
        <v>6</v>
      </c>
      <c r="E809" s="181" t="s">
        <v>6</v>
      </c>
    </row>
    <row r="810" spans="1:5" ht="21" customHeight="1" thickBot="1" x14ac:dyDescent="0.25">
      <c r="A810" s="156" t="s">
        <v>8</v>
      </c>
      <c r="B810" s="182">
        <v>1</v>
      </c>
      <c r="C810" s="182">
        <v>0</v>
      </c>
      <c r="D810" s="184">
        <v>0</v>
      </c>
      <c r="E810" s="184">
        <v>0</v>
      </c>
    </row>
    <row r="811" spans="1:5" ht="21" customHeight="1" thickBot="1" x14ac:dyDescent="0.25">
      <c r="A811" s="156" t="s">
        <v>14</v>
      </c>
      <c r="B811" s="187">
        <f>B829</f>
        <v>529.49900000000002</v>
      </c>
      <c r="C811" s="187">
        <f>C829</f>
        <v>0</v>
      </c>
      <c r="D811" s="187">
        <v>0</v>
      </c>
      <c r="E811" s="187">
        <v>0</v>
      </c>
    </row>
    <row r="812" spans="1:5" ht="21" customHeight="1" thickBot="1" x14ac:dyDescent="0.25">
      <c r="A812" s="156" t="s">
        <v>20</v>
      </c>
      <c r="B812" s="182">
        <f>B811/B810</f>
        <v>529.49900000000002</v>
      </c>
      <c r="C812" s="182" t="e">
        <f>C811/C810</f>
        <v>#DIV/0!</v>
      </c>
      <c r="D812" s="182" t="e">
        <f>D811/D810</f>
        <v>#DIV/0!</v>
      </c>
      <c r="E812" s="182" t="e">
        <f>E811/E810</f>
        <v>#DIV/0!</v>
      </c>
    </row>
    <row r="813" spans="1:5" ht="21" customHeight="1" thickBot="1" x14ac:dyDescent="0.25">
      <c r="A813" s="156" t="s">
        <v>15</v>
      </c>
      <c r="B813" s="184" t="s">
        <v>19</v>
      </c>
      <c r="C813" s="185">
        <f t="shared" ref="C813:E815" si="30">C810/B810-1</f>
        <v>-1</v>
      </c>
      <c r="D813" s="185" t="e">
        <f t="shared" si="30"/>
        <v>#DIV/0!</v>
      </c>
      <c r="E813" s="185" t="e">
        <f t="shared" si="30"/>
        <v>#DIV/0!</v>
      </c>
    </row>
    <row r="814" spans="1:5" ht="21" customHeight="1" thickBot="1" x14ac:dyDescent="0.25">
      <c r="A814" s="156" t="s">
        <v>16</v>
      </c>
      <c r="B814" s="184" t="s">
        <v>19</v>
      </c>
      <c r="C814" s="185">
        <f t="shared" si="30"/>
        <v>-1</v>
      </c>
      <c r="D814" s="185" t="e">
        <f t="shared" si="30"/>
        <v>#DIV/0!</v>
      </c>
      <c r="E814" s="185" t="e">
        <f t="shared" si="30"/>
        <v>#DIV/0!</v>
      </c>
    </row>
    <row r="815" spans="1:5" ht="21" customHeight="1" thickBot="1" x14ac:dyDescent="0.25">
      <c r="A815" s="156" t="s">
        <v>17</v>
      </c>
      <c r="B815" s="184" t="s">
        <v>19</v>
      </c>
      <c r="C815" s="185" t="e">
        <f t="shared" si="30"/>
        <v>#DIV/0!</v>
      </c>
      <c r="D815" s="185" t="e">
        <f t="shared" si="30"/>
        <v>#DIV/0!</v>
      </c>
      <c r="E815" s="185" t="e">
        <f t="shared" si="30"/>
        <v>#DIV/0!</v>
      </c>
    </row>
    <row r="816" spans="1:5" ht="21" customHeight="1" thickBot="1" x14ac:dyDescent="0.25">
      <c r="A816" s="1641" t="s">
        <v>859</v>
      </c>
      <c r="B816" s="1642"/>
      <c r="C816" s="1642"/>
      <c r="D816" s="1642"/>
      <c r="E816" s="1643"/>
    </row>
    <row r="817" spans="1:5" ht="21" customHeight="1" x14ac:dyDescent="0.2">
      <c r="A817" s="1639"/>
      <c r="B817" s="180">
        <v>2019</v>
      </c>
      <c r="C817" s="180">
        <v>2020</v>
      </c>
      <c r="D817" s="180">
        <v>2021</v>
      </c>
      <c r="E817" s="180">
        <v>2022</v>
      </c>
    </row>
    <row r="818" spans="1:5" ht="21" customHeight="1" thickBot="1" x14ac:dyDescent="0.25">
      <c r="A818" s="1640"/>
      <c r="B818" s="181" t="s">
        <v>5</v>
      </c>
      <c r="C818" s="181" t="s">
        <v>6</v>
      </c>
      <c r="D818" s="181" t="s">
        <v>6</v>
      </c>
      <c r="E818" s="181" t="s">
        <v>6</v>
      </c>
    </row>
    <row r="819" spans="1:5" ht="21" customHeight="1" thickBot="1" x14ac:dyDescent="0.25">
      <c r="A819" s="186" t="s">
        <v>59</v>
      </c>
      <c r="B819" s="187">
        <f>B820+B821+B822+B823</f>
        <v>0</v>
      </c>
      <c r="C819" s="187">
        <f>C820+C821+C822+C823</f>
        <v>0</v>
      </c>
      <c r="D819" s="187">
        <f>D820+D821+D822+D823</f>
        <v>0</v>
      </c>
      <c r="E819" s="187">
        <f>E820+E821+E822+E823</f>
        <v>0</v>
      </c>
    </row>
    <row r="820" spans="1:5" ht="21" customHeight="1" thickBot="1" x14ac:dyDescent="0.25">
      <c r="A820" s="188" t="s">
        <v>28</v>
      </c>
      <c r="B820" s="187"/>
      <c r="C820" s="187"/>
      <c r="D820" s="187"/>
      <c r="E820" s="187"/>
    </row>
    <row r="821" spans="1:5" ht="21" customHeight="1" thickBot="1" x14ac:dyDescent="0.25">
      <c r="A821" s="188" t="s">
        <v>60</v>
      </c>
      <c r="B821" s="187"/>
      <c r="C821" s="187"/>
      <c r="D821" s="187"/>
      <c r="E821" s="187"/>
    </row>
    <row r="822" spans="1:5" ht="21" customHeight="1" thickBot="1" x14ac:dyDescent="0.25">
      <c r="A822" s="188" t="s">
        <v>42</v>
      </c>
      <c r="B822" s="187"/>
      <c r="C822" s="187"/>
      <c r="D822" s="187"/>
      <c r="E822" s="187"/>
    </row>
    <row r="823" spans="1:5" ht="21" customHeight="1" thickBot="1" x14ac:dyDescent="0.25">
      <c r="A823" s="188" t="s">
        <v>43</v>
      </c>
      <c r="B823" s="187"/>
      <c r="C823" s="187"/>
      <c r="D823" s="187"/>
      <c r="E823" s="187"/>
    </row>
    <row r="824" spans="1:5" ht="21" customHeight="1" thickBot="1" x14ac:dyDescent="0.25">
      <c r="A824" s="186" t="s">
        <v>61</v>
      </c>
      <c r="B824" s="183">
        <f>B825+B826+B827+B828</f>
        <v>529.49900000000002</v>
      </c>
      <c r="C824" s="183">
        <f>C825+C826+C827+C828</f>
        <v>0</v>
      </c>
      <c r="D824" s="183">
        <f>D825+D826+D827+D828</f>
        <v>0</v>
      </c>
      <c r="E824" s="183">
        <f>E825+E826+E827+E828</f>
        <v>0</v>
      </c>
    </row>
    <row r="825" spans="1:5" s="41" customFormat="1" ht="21" customHeight="1" thickBot="1" x14ac:dyDescent="0.25">
      <c r="A825" s="188" t="s">
        <v>28</v>
      </c>
      <c r="B825" s="187">
        <v>529.49900000000002</v>
      </c>
      <c r="C825" s="187">
        <v>0</v>
      </c>
      <c r="D825" s="187">
        <v>0</v>
      </c>
      <c r="E825" s="187">
        <v>0</v>
      </c>
    </row>
    <row r="826" spans="1:5" ht="21" customHeight="1" thickBot="1" x14ac:dyDescent="0.25">
      <c r="A826" s="188" t="s">
        <v>60</v>
      </c>
      <c r="B826" s="183"/>
      <c r="C826" s="187"/>
      <c r="D826" s="187"/>
      <c r="E826" s="187"/>
    </row>
    <row r="827" spans="1:5" ht="21" customHeight="1" thickBot="1" x14ac:dyDescent="0.25">
      <c r="A827" s="188" t="s">
        <v>42</v>
      </c>
      <c r="B827" s="183"/>
      <c r="C827" s="187"/>
      <c r="D827" s="187"/>
      <c r="E827" s="187"/>
    </row>
    <row r="828" spans="1:5" ht="21" customHeight="1" thickBot="1" x14ac:dyDescent="0.25">
      <c r="A828" s="188" t="s">
        <v>43</v>
      </c>
      <c r="B828" s="183"/>
      <c r="C828" s="187"/>
      <c r="D828" s="187"/>
      <c r="E828" s="187"/>
    </row>
    <row r="829" spans="1:5" ht="21" customHeight="1" thickBot="1" x14ac:dyDescent="0.25">
      <c r="A829" s="189" t="s">
        <v>179</v>
      </c>
      <c r="B829" s="183">
        <f>B819+B824</f>
        <v>529.49900000000002</v>
      </c>
      <c r="C829" s="183">
        <f>C819+C824</f>
        <v>0</v>
      </c>
      <c r="D829" s="183">
        <f>D819+D824</f>
        <v>0</v>
      </c>
      <c r="E829" s="183">
        <f>E819+E824</f>
        <v>0</v>
      </c>
    </row>
    <row r="830" spans="1:5" ht="38.25" customHeight="1" thickBot="1" x14ac:dyDescent="0.25">
      <c r="A830" s="178" t="s">
        <v>180</v>
      </c>
      <c r="B830" s="178" t="s">
        <v>289</v>
      </c>
      <c r="C830" s="191" t="s">
        <v>290</v>
      </c>
      <c r="D830" s="192"/>
      <c r="E830" s="193"/>
    </row>
    <row r="831" spans="1:5" ht="21" customHeight="1" thickBot="1" x14ac:dyDescent="0.25">
      <c r="A831" s="156" t="s">
        <v>9</v>
      </c>
      <c r="B831" s="1633" t="s">
        <v>222</v>
      </c>
      <c r="C831" s="1634"/>
      <c r="D831" s="1634"/>
      <c r="E831" s="1635"/>
    </row>
    <row r="832" spans="1:5" ht="21" customHeight="1" thickBot="1" x14ac:dyDescent="0.25">
      <c r="A832" s="156" t="s">
        <v>13</v>
      </c>
      <c r="B832" s="1636" t="s">
        <v>223</v>
      </c>
      <c r="C832" s="1637"/>
      <c r="D832" s="1637"/>
      <c r="E832" s="1638"/>
    </row>
    <row r="833" spans="1:5" ht="21" customHeight="1" x14ac:dyDescent="0.2">
      <c r="A833" s="1639"/>
      <c r="B833" s="180">
        <v>2019</v>
      </c>
      <c r="C833" s="180">
        <v>2020</v>
      </c>
      <c r="D833" s="180">
        <v>2021</v>
      </c>
      <c r="E833" s="180">
        <v>2022</v>
      </c>
    </row>
    <row r="834" spans="1:5" ht="21" customHeight="1" thickBot="1" x14ac:dyDescent="0.25">
      <c r="A834" s="1640"/>
      <c r="B834" s="181" t="s">
        <v>5</v>
      </c>
      <c r="C834" s="181" t="s">
        <v>6</v>
      </c>
      <c r="D834" s="181" t="s">
        <v>6</v>
      </c>
      <c r="E834" s="181" t="s">
        <v>6</v>
      </c>
    </row>
    <row r="835" spans="1:5" ht="21" customHeight="1" thickBot="1" x14ac:dyDescent="0.25">
      <c r="A835" s="156" t="s">
        <v>8</v>
      </c>
      <c r="B835" s="182">
        <v>1</v>
      </c>
      <c r="C835" s="182">
        <v>0</v>
      </c>
      <c r="D835" s="184">
        <v>0</v>
      </c>
      <c r="E835" s="184">
        <v>0</v>
      </c>
    </row>
    <row r="836" spans="1:5" ht="21" customHeight="1" thickBot="1" x14ac:dyDescent="0.25">
      <c r="A836" s="156" t="s">
        <v>14</v>
      </c>
      <c r="B836" s="187">
        <f>B854</f>
        <v>352</v>
      </c>
      <c r="C836" s="187">
        <f>C854</f>
        <v>0</v>
      </c>
      <c r="D836" s="187">
        <v>0</v>
      </c>
      <c r="E836" s="187">
        <v>0</v>
      </c>
    </row>
    <row r="837" spans="1:5" ht="21" customHeight="1" thickBot="1" x14ac:dyDescent="0.25">
      <c r="A837" s="156" t="s">
        <v>20</v>
      </c>
      <c r="B837" s="182">
        <f>B836/B835</f>
        <v>352</v>
      </c>
      <c r="C837" s="182" t="e">
        <f>C836/C835</f>
        <v>#DIV/0!</v>
      </c>
      <c r="D837" s="182" t="e">
        <f>D836/D835</f>
        <v>#DIV/0!</v>
      </c>
      <c r="E837" s="182" t="e">
        <f>E836/E835</f>
        <v>#DIV/0!</v>
      </c>
    </row>
    <row r="838" spans="1:5" ht="21" customHeight="1" thickBot="1" x14ac:dyDescent="0.25">
      <c r="A838" s="156" t="s">
        <v>15</v>
      </c>
      <c r="B838" s="184" t="s">
        <v>19</v>
      </c>
      <c r="C838" s="185">
        <f t="shared" ref="C838:E840" si="31">C835/B835-1</f>
        <v>-1</v>
      </c>
      <c r="D838" s="185" t="e">
        <f t="shared" si="31"/>
        <v>#DIV/0!</v>
      </c>
      <c r="E838" s="185" t="e">
        <f t="shared" si="31"/>
        <v>#DIV/0!</v>
      </c>
    </row>
    <row r="839" spans="1:5" ht="21" customHeight="1" thickBot="1" x14ac:dyDescent="0.25">
      <c r="A839" s="156" t="s">
        <v>16</v>
      </c>
      <c r="B839" s="184" t="s">
        <v>19</v>
      </c>
      <c r="C839" s="185">
        <f t="shared" si="31"/>
        <v>-1</v>
      </c>
      <c r="D839" s="185" t="e">
        <f t="shared" si="31"/>
        <v>#DIV/0!</v>
      </c>
      <c r="E839" s="185" t="e">
        <f t="shared" si="31"/>
        <v>#DIV/0!</v>
      </c>
    </row>
    <row r="840" spans="1:5" ht="21" customHeight="1" thickBot="1" x14ac:dyDescent="0.25">
      <c r="A840" s="156" t="s">
        <v>17</v>
      </c>
      <c r="B840" s="184" t="s">
        <v>19</v>
      </c>
      <c r="C840" s="185" t="e">
        <f t="shared" si="31"/>
        <v>#DIV/0!</v>
      </c>
      <c r="D840" s="185" t="e">
        <f t="shared" si="31"/>
        <v>#DIV/0!</v>
      </c>
      <c r="E840" s="185" t="e">
        <f t="shared" si="31"/>
        <v>#DIV/0!</v>
      </c>
    </row>
    <row r="841" spans="1:5" ht="21" customHeight="1" thickBot="1" x14ac:dyDescent="0.25">
      <c r="A841" s="1641" t="s">
        <v>859</v>
      </c>
      <c r="B841" s="1642"/>
      <c r="C841" s="1642"/>
      <c r="D841" s="1642"/>
      <c r="E841" s="1643"/>
    </row>
    <row r="842" spans="1:5" ht="21" customHeight="1" x14ac:dyDescent="0.2">
      <c r="A842" s="1639"/>
      <c r="B842" s="180">
        <v>2019</v>
      </c>
      <c r="C842" s="180">
        <v>2020</v>
      </c>
      <c r="D842" s="180">
        <v>2021</v>
      </c>
      <c r="E842" s="180">
        <v>2022</v>
      </c>
    </row>
    <row r="843" spans="1:5" ht="21" customHeight="1" thickBot="1" x14ac:dyDescent="0.25">
      <c r="A843" s="1640"/>
      <c r="B843" s="181" t="s">
        <v>5</v>
      </c>
      <c r="C843" s="181" t="s">
        <v>6</v>
      </c>
      <c r="D843" s="181" t="s">
        <v>6</v>
      </c>
      <c r="E843" s="181" t="s">
        <v>6</v>
      </c>
    </row>
    <row r="844" spans="1:5" ht="21" customHeight="1" thickBot="1" x14ac:dyDescent="0.25">
      <c r="A844" s="186" t="s">
        <v>59</v>
      </c>
      <c r="B844" s="187">
        <f>B845+B846+B847+B848</f>
        <v>0</v>
      </c>
      <c r="C844" s="187">
        <f>C845+C846+C847+C848</f>
        <v>0</v>
      </c>
      <c r="D844" s="187">
        <f>D845+D846+D847+D848</f>
        <v>0</v>
      </c>
      <c r="E844" s="187">
        <f>E845+E846+E847+E848</f>
        <v>0</v>
      </c>
    </row>
    <row r="845" spans="1:5" ht="21" customHeight="1" thickBot="1" x14ac:dyDescent="0.25">
      <c r="A845" s="188" t="s">
        <v>28</v>
      </c>
      <c r="B845" s="187"/>
      <c r="C845" s="187"/>
      <c r="D845" s="187"/>
      <c r="E845" s="187"/>
    </row>
    <row r="846" spans="1:5" ht="21" customHeight="1" thickBot="1" x14ac:dyDescent="0.25">
      <c r="A846" s="188" t="s">
        <v>60</v>
      </c>
      <c r="B846" s="187"/>
      <c r="C846" s="187"/>
      <c r="D846" s="187"/>
      <c r="E846" s="187"/>
    </row>
    <row r="847" spans="1:5" ht="21" customHeight="1" thickBot="1" x14ac:dyDescent="0.25">
      <c r="A847" s="188" t="s">
        <v>42</v>
      </c>
      <c r="B847" s="187"/>
      <c r="C847" s="187"/>
      <c r="D847" s="187"/>
      <c r="E847" s="187"/>
    </row>
    <row r="848" spans="1:5" ht="21" customHeight="1" thickBot="1" x14ac:dyDescent="0.25">
      <c r="A848" s="188" t="s">
        <v>43</v>
      </c>
      <c r="B848" s="187"/>
      <c r="C848" s="187"/>
      <c r="D848" s="187"/>
      <c r="E848" s="187"/>
    </row>
    <row r="849" spans="1:5" ht="21" customHeight="1" thickBot="1" x14ac:dyDescent="0.25">
      <c r="A849" s="186" t="s">
        <v>61</v>
      </c>
      <c r="B849" s="183">
        <f>B850+B851+B852+B853</f>
        <v>352</v>
      </c>
      <c r="C849" s="183">
        <f>C850+C851+C852+C853</f>
        <v>0</v>
      </c>
      <c r="D849" s="183">
        <f>D850+D851+D852+D853</f>
        <v>0</v>
      </c>
      <c r="E849" s="183">
        <f>E850+E851+E852+E853</f>
        <v>0</v>
      </c>
    </row>
    <row r="850" spans="1:5" s="41" customFormat="1" ht="21" customHeight="1" thickBot="1" x14ac:dyDescent="0.25">
      <c r="A850" s="188" t="s">
        <v>28</v>
      </c>
      <c r="B850" s="187">
        <v>352</v>
      </c>
      <c r="C850" s="187">
        <v>0</v>
      </c>
      <c r="D850" s="187">
        <v>0</v>
      </c>
      <c r="E850" s="187">
        <v>0</v>
      </c>
    </row>
    <row r="851" spans="1:5" ht="21" customHeight="1" thickBot="1" x14ac:dyDescent="0.25">
      <c r="A851" s="188" t="s">
        <v>60</v>
      </c>
      <c r="B851" s="183"/>
      <c r="C851" s="187"/>
      <c r="D851" s="187"/>
      <c r="E851" s="187"/>
    </row>
    <row r="852" spans="1:5" ht="21" customHeight="1" thickBot="1" x14ac:dyDescent="0.25">
      <c r="A852" s="188" t="s">
        <v>42</v>
      </c>
      <c r="B852" s="183"/>
      <c r="C852" s="187"/>
      <c r="D852" s="187"/>
      <c r="E852" s="187"/>
    </row>
    <row r="853" spans="1:5" ht="21" customHeight="1" thickBot="1" x14ac:dyDescent="0.25">
      <c r="A853" s="188" t="s">
        <v>43</v>
      </c>
      <c r="B853" s="183"/>
      <c r="C853" s="187"/>
      <c r="D853" s="187"/>
      <c r="E853" s="187"/>
    </row>
    <row r="854" spans="1:5" ht="21" customHeight="1" thickBot="1" x14ac:dyDescent="0.25">
      <c r="A854" s="189" t="s">
        <v>181</v>
      </c>
      <c r="B854" s="183">
        <f>B844+B849</f>
        <v>352</v>
      </c>
      <c r="C854" s="183">
        <f>C844+C849</f>
        <v>0</v>
      </c>
      <c r="D854" s="183">
        <f>D844+D849</f>
        <v>0</v>
      </c>
      <c r="E854" s="183">
        <f>E844+E849</f>
        <v>0</v>
      </c>
    </row>
    <row r="855" spans="1:5" ht="47.25" customHeight="1" thickBot="1" x14ac:dyDescent="0.25">
      <c r="A855" s="178" t="s">
        <v>182</v>
      </c>
      <c r="B855" s="178" t="s">
        <v>291</v>
      </c>
      <c r="C855" s="191" t="s">
        <v>292</v>
      </c>
      <c r="D855" s="192"/>
      <c r="E855" s="193"/>
    </row>
    <row r="856" spans="1:5" ht="31.5" customHeight="1" thickBot="1" x14ac:dyDescent="0.25">
      <c r="A856" s="156" t="s">
        <v>9</v>
      </c>
      <c r="B856" s="1644" t="s">
        <v>293</v>
      </c>
      <c r="C856" s="1645"/>
      <c r="D856" s="1645"/>
      <c r="E856" s="1646"/>
    </row>
    <row r="857" spans="1:5" ht="21" customHeight="1" thickBot="1" x14ac:dyDescent="0.25">
      <c r="A857" s="156" t="s">
        <v>13</v>
      </c>
      <c r="B857" s="1636" t="s">
        <v>162</v>
      </c>
      <c r="C857" s="1637"/>
      <c r="D857" s="1637"/>
      <c r="E857" s="1638"/>
    </row>
    <row r="858" spans="1:5" ht="21" customHeight="1" x14ac:dyDescent="0.2">
      <c r="A858" s="1639"/>
      <c r="B858" s="180">
        <v>2019</v>
      </c>
      <c r="C858" s="180">
        <v>2020</v>
      </c>
      <c r="D858" s="180">
        <v>2021</v>
      </c>
      <c r="E858" s="180">
        <v>2022</v>
      </c>
    </row>
    <row r="859" spans="1:5" ht="21" customHeight="1" thickBot="1" x14ac:dyDescent="0.25">
      <c r="A859" s="1640"/>
      <c r="B859" s="181" t="s">
        <v>5</v>
      </c>
      <c r="C859" s="181" t="s">
        <v>6</v>
      </c>
      <c r="D859" s="181" t="s">
        <v>6</v>
      </c>
      <c r="E859" s="181" t="s">
        <v>6</v>
      </c>
    </row>
    <row r="860" spans="1:5" ht="21" customHeight="1" thickBot="1" x14ac:dyDescent="0.25">
      <c r="A860" s="156" t="s">
        <v>8</v>
      </c>
      <c r="B860" s="182">
        <v>11857</v>
      </c>
      <c r="C860" s="182">
        <v>0</v>
      </c>
      <c r="D860" s="184">
        <v>0</v>
      </c>
      <c r="E860" s="184">
        <v>0</v>
      </c>
    </row>
    <row r="861" spans="1:5" ht="21" customHeight="1" thickBot="1" x14ac:dyDescent="0.25">
      <c r="A861" s="156" t="s">
        <v>14</v>
      </c>
      <c r="B861" s="183">
        <f>B879</f>
        <v>42799</v>
      </c>
      <c r="C861" s="183">
        <f>C879</f>
        <v>0</v>
      </c>
      <c r="D861" s="187">
        <v>0</v>
      </c>
      <c r="E861" s="182">
        <f>E879</f>
        <v>0</v>
      </c>
    </row>
    <row r="862" spans="1:5" ht="21" customHeight="1" thickBot="1" x14ac:dyDescent="0.25">
      <c r="A862" s="156" t="s">
        <v>20</v>
      </c>
      <c r="B862" s="182">
        <f>B861/B860</f>
        <v>3.6095977059964577</v>
      </c>
      <c r="C862" s="182" t="e">
        <f>C861/C860</f>
        <v>#DIV/0!</v>
      </c>
      <c r="D862" s="182" t="e">
        <f>D861/D860</f>
        <v>#DIV/0!</v>
      </c>
      <c r="E862" s="182" t="e">
        <f>E861/E860</f>
        <v>#DIV/0!</v>
      </c>
    </row>
    <row r="863" spans="1:5" ht="21" customHeight="1" thickBot="1" x14ac:dyDescent="0.25">
      <c r="A863" s="156" t="s">
        <v>15</v>
      </c>
      <c r="B863" s="184" t="s">
        <v>19</v>
      </c>
      <c r="C863" s="185" t="e">
        <f>B860/#REF!-1</f>
        <v>#REF!</v>
      </c>
      <c r="D863" s="185">
        <f>D860/B860-1</f>
        <v>-1</v>
      </c>
      <c r="E863" s="185" t="e">
        <f>E860/D860-1</f>
        <v>#DIV/0!</v>
      </c>
    </row>
    <row r="864" spans="1:5" ht="21" customHeight="1" thickBot="1" x14ac:dyDescent="0.25">
      <c r="A864" s="156" t="s">
        <v>16</v>
      </c>
      <c r="B864" s="184" t="s">
        <v>19</v>
      </c>
      <c r="C864" s="185">
        <f>C861/B861-1</f>
        <v>-1</v>
      </c>
      <c r="D864" s="185" t="e">
        <f>D861/C861-1</f>
        <v>#DIV/0!</v>
      </c>
      <c r="E864" s="185" t="e">
        <f>E861/D861-1</f>
        <v>#DIV/0!</v>
      </c>
    </row>
    <row r="865" spans="1:5" ht="21" customHeight="1" thickBot="1" x14ac:dyDescent="0.25">
      <c r="A865" s="156" t="s">
        <v>17</v>
      </c>
      <c r="B865" s="184" t="s">
        <v>19</v>
      </c>
      <c r="C865" s="185" t="e">
        <f>C862/B862-1</f>
        <v>#DIV/0!</v>
      </c>
      <c r="D865" s="185" t="e">
        <f>D862/C862-1</f>
        <v>#DIV/0!</v>
      </c>
      <c r="E865" s="185" t="e">
        <f>E862/D862-1</f>
        <v>#DIV/0!</v>
      </c>
    </row>
    <row r="866" spans="1:5" ht="21" customHeight="1" thickBot="1" x14ac:dyDescent="0.25">
      <c r="A866" s="1641" t="s">
        <v>859</v>
      </c>
      <c r="B866" s="1642"/>
      <c r="C866" s="1642"/>
      <c r="D866" s="1642"/>
      <c r="E866" s="1643"/>
    </row>
    <row r="867" spans="1:5" ht="21" customHeight="1" x14ac:dyDescent="0.2">
      <c r="A867" s="1639"/>
      <c r="B867" s="180">
        <v>2019</v>
      </c>
      <c r="C867" s="180">
        <v>2020</v>
      </c>
      <c r="D867" s="180">
        <v>2021</v>
      </c>
      <c r="E867" s="180">
        <v>2022</v>
      </c>
    </row>
    <row r="868" spans="1:5" ht="21" customHeight="1" thickBot="1" x14ac:dyDescent="0.25">
      <c r="A868" s="1640"/>
      <c r="B868" s="181" t="s">
        <v>5</v>
      </c>
      <c r="C868" s="181" t="s">
        <v>6</v>
      </c>
      <c r="D868" s="181" t="s">
        <v>6</v>
      </c>
      <c r="E868" s="181" t="s">
        <v>6</v>
      </c>
    </row>
    <row r="869" spans="1:5" ht="21" customHeight="1" thickBot="1" x14ac:dyDescent="0.25">
      <c r="A869" s="186" t="s">
        <v>59</v>
      </c>
      <c r="B869" s="187">
        <f>B870+B871+B872+B873</f>
        <v>0</v>
      </c>
      <c r="C869" s="187">
        <f>C870+C871+C872+C873</f>
        <v>0</v>
      </c>
      <c r="D869" s="187">
        <f>D870+D871+D872+D873</f>
        <v>0</v>
      </c>
      <c r="E869" s="187">
        <f>E870+E871+E872+E873</f>
        <v>0</v>
      </c>
    </row>
    <row r="870" spans="1:5" ht="21" customHeight="1" thickBot="1" x14ac:dyDescent="0.25">
      <c r="A870" s="188" t="s">
        <v>28</v>
      </c>
      <c r="B870" s="187"/>
      <c r="C870" s="187"/>
      <c r="D870" s="187"/>
      <c r="E870" s="187"/>
    </row>
    <row r="871" spans="1:5" ht="21" customHeight="1" thickBot="1" x14ac:dyDescent="0.25">
      <c r="A871" s="188" t="s">
        <v>60</v>
      </c>
      <c r="B871" s="187"/>
      <c r="C871" s="187"/>
      <c r="D871" s="187"/>
      <c r="E871" s="187"/>
    </row>
    <row r="872" spans="1:5" ht="21" customHeight="1" thickBot="1" x14ac:dyDescent="0.25">
      <c r="A872" s="188" t="s">
        <v>42</v>
      </c>
      <c r="B872" s="187"/>
      <c r="C872" s="187"/>
      <c r="D872" s="187"/>
      <c r="E872" s="187"/>
    </row>
    <row r="873" spans="1:5" ht="21" customHeight="1" thickBot="1" x14ac:dyDescent="0.25">
      <c r="A873" s="188" t="s">
        <v>43</v>
      </c>
      <c r="B873" s="187"/>
      <c r="C873" s="187"/>
      <c r="D873" s="187"/>
      <c r="E873" s="187"/>
    </row>
    <row r="874" spans="1:5" ht="21" customHeight="1" thickBot="1" x14ac:dyDescent="0.25">
      <c r="A874" s="186" t="s">
        <v>61</v>
      </c>
      <c r="B874" s="183">
        <f>B875+B876+B877+B878</f>
        <v>42799</v>
      </c>
      <c r="C874" s="183">
        <f>C875+C876+C877+C878</f>
        <v>0</v>
      </c>
      <c r="D874" s="183">
        <f>D875+D876+D877+D878</f>
        <v>0</v>
      </c>
      <c r="E874" s="183">
        <f>E875+E876+E877+E878</f>
        <v>0</v>
      </c>
    </row>
    <row r="875" spans="1:5" s="41" customFormat="1" ht="21" customHeight="1" thickBot="1" x14ac:dyDescent="0.25">
      <c r="A875" s="188" t="s">
        <v>28</v>
      </c>
      <c r="B875" s="183">
        <v>42799</v>
      </c>
      <c r="C875" s="187">
        <v>0</v>
      </c>
      <c r="D875" s="187">
        <v>0</v>
      </c>
      <c r="E875" s="187">
        <v>0</v>
      </c>
    </row>
    <row r="876" spans="1:5" ht="21" customHeight="1" thickBot="1" x14ac:dyDescent="0.25">
      <c r="A876" s="188" t="s">
        <v>60</v>
      </c>
      <c r="B876" s="183"/>
      <c r="C876" s="187"/>
      <c r="D876" s="187"/>
      <c r="E876" s="187"/>
    </row>
    <row r="877" spans="1:5" ht="21" customHeight="1" thickBot="1" x14ac:dyDescent="0.25">
      <c r="A877" s="188" t="s">
        <v>42</v>
      </c>
      <c r="B877" s="183"/>
      <c r="C877" s="187"/>
      <c r="D877" s="187"/>
      <c r="E877" s="187"/>
    </row>
    <row r="878" spans="1:5" ht="21" customHeight="1" thickBot="1" x14ac:dyDescent="0.25">
      <c r="A878" s="188" t="s">
        <v>43</v>
      </c>
      <c r="B878" s="183"/>
      <c r="C878" s="187"/>
      <c r="D878" s="187"/>
      <c r="E878" s="187"/>
    </row>
    <row r="879" spans="1:5" ht="21" customHeight="1" thickBot="1" x14ac:dyDescent="0.25">
      <c r="A879" s="189" t="s">
        <v>183</v>
      </c>
      <c r="B879" s="183">
        <f>B869+B874</f>
        <v>42799</v>
      </c>
      <c r="C879" s="183">
        <f>C869+C874</f>
        <v>0</v>
      </c>
      <c r="D879" s="183">
        <f>D869+D874</f>
        <v>0</v>
      </c>
      <c r="E879" s="183">
        <f>E869+E874</f>
        <v>0</v>
      </c>
    </row>
    <row r="880" spans="1:5" ht="59.25" customHeight="1" thickBot="1" x14ac:dyDescent="0.25">
      <c r="A880" s="178" t="s">
        <v>182</v>
      </c>
      <c r="B880" s="178" t="s">
        <v>294</v>
      </c>
      <c r="C880" s="191" t="s">
        <v>295</v>
      </c>
      <c r="D880" s="192"/>
      <c r="E880" s="193"/>
    </row>
    <row r="881" spans="1:5" ht="21" customHeight="1" thickBot="1" x14ac:dyDescent="0.25">
      <c r="A881" s="156" t="s">
        <v>9</v>
      </c>
      <c r="B881" s="1633" t="s">
        <v>222</v>
      </c>
      <c r="C881" s="1634"/>
      <c r="D881" s="1634"/>
      <c r="E881" s="1635"/>
    </row>
    <row r="882" spans="1:5" ht="21" customHeight="1" thickBot="1" x14ac:dyDescent="0.25">
      <c r="A882" s="156" t="s">
        <v>13</v>
      </c>
      <c r="B882" s="1636" t="s">
        <v>223</v>
      </c>
      <c r="C882" s="1637"/>
      <c r="D882" s="1637"/>
      <c r="E882" s="1638"/>
    </row>
    <row r="883" spans="1:5" ht="21" customHeight="1" x14ac:dyDescent="0.2">
      <c r="A883" s="1639"/>
      <c r="B883" s="180">
        <v>2019</v>
      </c>
      <c r="C883" s="180">
        <v>2020</v>
      </c>
      <c r="D883" s="180">
        <v>2021</v>
      </c>
      <c r="E883" s="180">
        <v>2022</v>
      </c>
    </row>
    <row r="884" spans="1:5" ht="21" customHeight="1" thickBot="1" x14ac:dyDescent="0.25">
      <c r="A884" s="1640"/>
      <c r="B884" s="181" t="s">
        <v>5</v>
      </c>
      <c r="C884" s="181" t="s">
        <v>6</v>
      </c>
      <c r="D884" s="181" t="s">
        <v>6</v>
      </c>
      <c r="E884" s="181" t="s">
        <v>6</v>
      </c>
    </row>
    <row r="885" spans="1:5" ht="21" customHeight="1" thickBot="1" x14ac:dyDescent="0.25">
      <c r="A885" s="156" t="s">
        <v>8</v>
      </c>
      <c r="B885" s="182">
        <v>1</v>
      </c>
      <c r="C885" s="182">
        <v>0</v>
      </c>
      <c r="D885" s="184"/>
      <c r="E885" s="184"/>
    </row>
    <row r="886" spans="1:5" ht="21" customHeight="1" thickBot="1" x14ac:dyDescent="0.25">
      <c r="A886" s="156" t="s">
        <v>14</v>
      </c>
      <c r="B886" s="187">
        <f>B904</f>
        <v>591</v>
      </c>
      <c r="C886" s="187">
        <f>C904</f>
        <v>0</v>
      </c>
      <c r="D886" s="187">
        <v>0</v>
      </c>
      <c r="E886" s="187">
        <v>0</v>
      </c>
    </row>
    <row r="887" spans="1:5" ht="21" customHeight="1" thickBot="1" x14ac:dyDescent="0.25">
      <c r="A887" s="156" t="s">
        <v>20</v>
      </c>
      <c r="B887" s="182">
        <f>B886/B885</f>
        <v>591</v>
      </c>
      <c r="C887" s="182" t="e">
        <f>C886/C885</f>
        <v>#DIV/0!</v>
      </c>
      <c r="D887" s="182" t="e">
        <f>D886/D885</f>
        <v>#DIV/0!</v>
      </c>
      <c r="E887" s="182" t="e">
        <f>E886/E885</f>
        <v>#DIV/0!</v>
      </c>
    </row>
    <row r="888" spans="1:5" ht="21" customHeight="1" thickBot="1" x14ac:dyDescent="0.25">
      <c r="A888" s="156" t="s">
        <v>15</v>
      </c>
      <c r="B888" s="184" t="s">
        <v>19</v>
      </c>
      <c r="C888" s="185">
        <f t="shared" ref="C888:E890" si="32">C885/B885-1</f>
        <v>-1</v>
      </c>
      <c r="D888" s="185" t="e">
        <f t="shared" si="32"/>
        <v>#DIV/0!</v>
      </c>
      <c r="E888" s="185" t="e">
        <f t="shared" si="32"/>
        <v>#DIV/0!</v>
      </c>
    </row>
    <row r="889" spans="1:5" ht="21" customHeight="1" thickBot="1" x14ac:dyDescent="0.25">
      <c r="A889" s="156" t="s">
        <v>16</v>
      </c>
      <c r="B889" s="184" t="s">
        <v>19</v>
      </c>
      <c r="C889" s="185">
        <f t="shared" si="32"/>
        <v>-1</v>
      </c>
      <c r="D889" s="185" t="e">
        <f t="shared" si="32"/>
        <v>#DIV/0!</v>
      </c>
      <c r="E889" s="185" t="e">
        <f t="shared" si="32"/>
        <v>#DIV/0!</v>
      </c>
    </row>
    <row r="890" spans="1:5" ht="21" customHeight="1" thickBot="1" x14ac:dyDescent="0.25">
      <c r="A890" s="156" t="s">
        <v>17</v>
      </c>
      <c r="B890" s="184" t="s">
        <v>19</v>
      </c>
      <c r="C890" s="185" t="e">
        <f t="shared" si="32"/>
        <v>#DIV/0!</v>
      </c>
      <c r="D890" s="185" t="e">
        <f t="shared" si="32"/>
        <v>#DIV/0!</v>
      </c>
      <c r="E890" s="185" t="e">
        <f t="shared" si="32"/>
        <v>#DIV/0!</v>
      </c>
    </row>
    <row r="891" spans="1:5" ht="21" customHeight="1" thickBot="1" x14ac:dyDescent="0.25">
      <c r="A891" s="1641" t="s">
        <v>859</v>
      </c>
      <c r="B891" s="1642"/>
      <c r="C891" s="1642"/>
      <c r="D891" s="1642"/>
      <c r="E891" s="1643"/>
    </row>
    <row r="892" spans="1:5" ht="21" customHeight="1" x14ac:dyDescent="0.2">
      <c r="A892" s="1639"/>
      <c r="B892" s="180">
        <v>2019</v>
      </c>
      <c r="C892" s="180">
        <v>2020</v>
      </c>
      <c r="D892" s="180">
        <v>2021</v>
      </c>
      <c r="E892" s="180">
        <v>2022</v>
      </c>
    </row>
    <row r="893" spans="1:5" ht="21" customHeight="1" thickBot="1" x14ac:dyDescent="0.25">
      <c r="A893" s="1640"/>
      <c r="B893" s="181" t="s">
        <v>5</v>
      </c>
      <c r="C893" s="181" t="s">
        <v>6</v>
      </c>
      <c r="D893" s="181" t="s">
        <v>6</v>
      </c>
      <c r="E893" s="181" t="s">
        <v>6</v>
      </c>
    </row>
    <row r="894" spans="1:5" ht="21" customHeight="1" thickBot="1" x14ac:dyDescent="0.25">
      <c r="A894" s="186" t="s">
        <v>59</v>
      </c>
      <c r="B894" s="187">
        <f>B895+B896+B897+B898</f>
        <v>0</v>
      </c>
      <c r="C894" s="187">
        <f>C895+C896+C897+C898</f>
        <v>0</v>
      </c>
      <c r="D894" s="187">
        <f>D895+D896+D897+D898</f>
        <v>0</v>
      </c>
      <c r="E894" s="187">
        <f>E895+E896+E897+E898</f>
        <v>0</v>
      </c>
    </row>
    <row r="895" spans="1:5" ht="21" customHeight="1" thickBot="1" x14ac:dyDescent="0.25">
      <c r="A895" s="188" t="s">
        <v>28</v>
      </c>
      <c r="B895" s="187"/>
      <c r="C895" s="187"/>
      <c r="D895" s="187"/>
      <c r="E895" s="187"/>
    </row>
    <row r="896" spans="1:5" ht="21" customHeight="1" thickBot="1" x14ac:dyDescent="0.25">
      <c r="A896" s="188" t="s">
        <v>60</v>
      </c>
      <c r="B896" s="187"/>
      <c r="C896" s="187"/>
      <c r="D896" s="187"/>
      <c r="E896" s="187"/>
    </row>
    <row r="897" spans="1:5" ht="21" customHeight="1" thickBot="1" x14ac:dyDescent="0.25">
      <c r="A897" s="188" t="s">
        <v>42</v>
      </c>
      <c r="B897" s="187"/>
      <c r="C897" s="187"/>
      <c r="D897" s="187"/>
      <c r="E897" s="187"/>
    </row>
    <row r="898" spans="1:5" ht="21" customHeight="1" thickBot="1" x14ac:dyDescent="0.25">
      <c r="A898" s="188" t="s">
        <v>43</v>
      </c>
      <c r="B898" s="187"/>
      <c r="C898" s="187"/>
      <c r="D898" s="187"/>
      <c r="E898" s="187"/>
    </row>
    <row r="899" spans="1:5" ht="21" customHeight="1" thickBot="1" x14ac:dyDescent="0.25">
      <c r="A899" s="186" t="s">
        <v>61</v>
      </c>
      <c r="B899" s="183">
        <f>B900+B901+B902+B903</f>
        <v>591</v>
      </c>
      <c r="C899" s="183">
        <f>C900+C901+C902+C903</f>
        <v>0</v>
      </c>
      <c r="D899" s="183">
        <f>D900+D901+D902+D903</f>
        <v>0</v>
      </c>
      <c r="E899" s="183">
        <f>E900+E901+E902+E903</f>
        <v>0</v>
      </c>
    </row>
    <row r="900" spans="1:5" s="41" customFormat="1" ht="21" customHeight="1" thickBot="1" x14ac:dyDescent="0.25">
      <c r="A900" s="188" t="s">
        <v>28</v>
      </c>
      <c r="B900" s="187">
        <v>591</v>
      </c>
      <c r="C900" s="187">
        <v>0</v>
      </c>
      <c r="D900" s="187">
        <v>0</v>
      </c>
      <c r="E900" s="187">
        <v>0</v>
      </c>
    </row>
    <row r="901" spans="1:5" ht="21" customHeight="1" thickBot="1" x14ac:dyDescent="0.25">
      <c r="A901" s="188" t="s">
        <v>60</v>
      </c>
      <c r="B901" s="183"/>
      <c r="C901" s="187"/>
      <c r="D901" s="187"/>
      <c r="E901" s="187"/>
    </row>
    <row r="902" spans="1:5" ht="21" customHeight="1" thickBot="1" x14ac:dyDescent="0.25">
      <c r="A902" s="188" t="s">
        <v>42</v>
      </c>
      <c r="B902" s="183"/>
      <c r="C902" s="187"/>
      <c r="D902" s="187"/>
      <c r="E902" s="187"/>
    </row>
    <row r="903" spans="1:5" ht="21" customHeight="1" thickBot="1" x14ac:dyDescent="0.25">
      <c r="A903" s="188" t="s">
        <v>43</v>
      </c>
      <c r="B903" s="183"/>
      <c r="C903" s="187"/>
      <c r="D903" s="187"/>
      <c r="E903" s="187"/>
    </row>
    <row r="904" spans="1:5" ht="21" customHeight="1" thickBot="1" x14ac:dyDescent="0.25">
      <c r="A904" s="189" t="s">
        <v>183</v>
      </c>
      <c r="B904" s="183">
        <f>B894+B899</f>
        <v>591</v>
      </c>
      <c r="C904" s="183">
        <f>C894+C899</f>
        <v>0</v>
      </c>
      <c r="D904" s="183">
        <f>D894+D899</f>
        <v>0</v>
      </c>
      <c r="E904" s="183">
        <f>E894+E899</f>
        <v>0</v>
      </c>
    </row>
    <row r="905" spans="1:5" ht="72" customHeight="1" thickBot="1" x14ac:dyDescent="0.25">
      <c r="A905" s="178" t="s">
        <v>192</v>
      </c>
      <c r="B905" s="178" t="s">
        <v>296</v>
      </c>
      <c r="C905" s="191" t="s">
        <v>297</v>
      </c>
      <c r="D905" s="192"/>
      <c r="E905" s="193"/>
    </row>
    <row r="906" spans="1:5" ht="21" customHeight="1" thickBot="1" x14ac:dyDescent="0.25">
      <c r="A906" s="156" t="s">
        <v>9</v>
      </c>
      <c r="B906" s="1633" t="s">
        <v>222</v>
      </c>
      <c r="C906" s="1634"/>
      <c r="D906" s="1634"/>
      <c r="E906" s="1635"/>
    </row>
    <row r="907" spans="1:5" ht="21" customHeight="1" thickBot="1" x14ac:dyDescent="0.25">
      <c r="A907" s="156" t="s">
        <v>13</v>
      </c>
      <c r="B907" s="1636" t="s">
        <v>223</v>
      </c>
      <c r="C907" s="1637"/>
      <c r="D907" s="1637"/>
      <c r="E907" s="1638"/>
    </row>
    <row r="908" spans="1:5" ht="21" customHeight="1" x14ac:dyDescent="0.2">
      <c r="A908" s="1639"/>
      <c r="B908" s="180">
        <v>2019</v>
      </c>
      <c r="C908" s="180">
        <v>2020</v>
      </c>
      <c r="D908" s="180">
        <v>2021</v>
      </c>
      <c r="E908" s="180">
        <v>2022</v>
      </c>
    </row>
    <row r="909" spans="1:5" ht="21" customHeight="1" thickBot="1" x14ac:dyDescent="0.25">
      <c r="A909" s="1640"/>
      <c r="B909" s="181" t="s">
        <v>5</v>
      </c>
      <c r="C909" s="181" t="s">
        <v>6</v>
      </c>
      <c r="D909" s="181" t="s">
        <v>6</v>
      </c>
      <c r="E909" s="181" t="s">
        <v>6</v>
      </c>
    </row>
    <row r="910" spans="1:5" ht="21" customHeight="1" thickBot="1" x14ac:dyDescent="0.25">
      <c r="A910" s="156" t="s">
        <v>8</v>
      </c>
      <c r="B910" s="182">
        <v>1</v>
      </c>
      <c r="C910" s="182">
        <v>0</v>
      </c>
      <c r="D910" s="184">
        <v>0</v>
      </c>
      <c r="E910" s="184">
        <v>0</v>
      </c>
    </row>
    <row r="911" spans="1:5" ht="21" customHeight="1" thickBot="1" x14ac:dyDescent="0.25">
      <c r="A911" s="156" t="s">
        <v>14</v>
      </c>
      <c r="B911" s="187">
        <f>B929</f>
        <v>604</v>
      </c>
      <c r="C911" s="187">
        <f>C929</f>
        <v>0</v>
      </c>
      <c r="D911" s="187">
        <v>0</v>
      </c>
      <c r="E911" s="187">
        <v>0</v>
      </c>
    </row>
    <row r="912" spans="1:5" ht="21" customHeight="1" thickBot="1" x14ac:dyDescent="0.25">
      <c r="A912" s="156" t="s">
        <v>20</v>
      </c>
      <c r="B912" s="182">
        <f>B911/B910</f>
        <v>604</v>
      </c>
      <c r="C912" s="182" t="e">
        <f>C911/C910</f>
        <v>#DIV/0!</v>
      </c>
      <c r="D912" s="182" t="e">
        <f>D911/D910</f>
        <v>#DIV/0!</v>
      </c>
      <c r="E912" s="182" t="e">
        <f>E911/E910</f>
        <v>#DIV/0!</v>
      </c>
    </row>
    <row r="913" spans="1:5" ht="21" customHeight="1" thickBot="1" x14ac:dyDescent="0.25">
      <c r="A913" s="156" t="s">
        <v>15</v>
      </c>
      <c r="B913" s="184" t="s">
        <v>19</v>
      </c>
      <c r="C913" s="185">
        <f t="shared" ref="C913:E915" si="33">C910/B910-1</f>
        <v>-1</v>
      </c>
      <c r="D913" s="185" t="e">
        <f t="shared" si="33"/>
        <v>#DIV/0!</v>
      </c>
      <c r="E913" s="185" t="e">
        <f t="shared" si="33"/>
        <v>#DIV/0!</v>
      </c>
    </row>
    <row r="914" spans="1:5" ht="21" customHeight="1" thickBot="1" x14ac:dyDescent="0.25">
      <c r="A914" s="156" t="s">
        <v>16</v>
      </c>
      <c r="B914" s="184" t="s">
        <v>19</v>
      </c>
      <c r="C914" s="185">
        <f t="shared" si="33"/>
        <v>-1</v>
      </c>
      <c r="D914" s="185" t="e">
        <f t="shared" si="33"/>
        <v>#DIV/0!</v>
      </c>
      <c r="E914" s="185" t="e">
        <f t="shared" si="33"/>
        <v>#DIV/0!</v>
      </c>
    </row>
    <row r="915" spans="1:5" ht="21" customHeight="1" thickBot="1" x14ac:dyDescent="0.25">
      <c r="A915" s="156" t="s">
        <v>17</v>
      </c>
      <c r="B915" s="184" t="s">
        <v>19</v>
      </c>
      <c r="C915" s="185" t="e">
        <f t="shared" si="33"/>
        <v>#DIV/0!</v>
      </c>
      <c r="D915" s="185" t="e">
        <f t="shared" si="33"/>
        <v>#DIV/0!</v>
      </c>
      <c r="E915" s="185" t="e">
        <f t="shared" si="33"/>
        <v>#DIV/0!</v>
      </c>
    </row>
    <row r="916" spans="1:5" ht="21" customHeight="1" thickBot="1" x14ac:dyDescent="0.25">
      <c r="A916" s="1641" t="s">
        <v>859</v>
      </c>
      <c r="B916" s="1642"/>
      <c r="C916" s="1642"/>
      <c r="D916" s="1642"/>
      <c r="E916" s="1643"/>
    </row>
    <row r="917" spans="1:5" ht="21" customHeight="1" x14ac:dyDescent="0.2">
      <c r="A917" s="1639"/>
      <c r="B917" s="180">
        <v>2019</v>
      </c>
      <c r="C917" s="180">
        <v>2020</v>
      </c>
      <c r="D917" s="180">
        <v>2021</v>
      </c>
      <c r="E917" s="180">
        <v>2022</v>
      </c>
    </row>
    <row r="918" spans="1:5" ht="21" customHeight="1" thickBot="1" x14ac:dyDescent="0.25">
      <c r="A918" s="1640"/>
      <c r="B918" s="181" t="s">
        <v>5</v>
      </c>
      <c r="C918" s="181" t="s">
        <v>6</v>
      </c>
      <c r="D918" s="181" t="s">
        <v>6</v>
      </c>
      <c r="E918" s="181" t="s">
        <v>6</v>
      </c>
    </row>
    <row r="919" spans="1:5" ht="21" customHeight="1" thickBot="1" x14ac:dyDescent="0.25">
      <c r="A919" s="186" t="s">
        <v>59</v>
      </c>
      <c r="B919" s="187">
        <f>B920+B921+B922+B923</f>
        <v>0</v>
      </c>
      <c r="C919" s="187">
        <f>C920+C921+C922+C923</f>
        <v>0</v>
      </c>
      <c r="D919" s="187">
        <f>D920+D921+D922+D923</f>
        <v>0</v>
      </c>
      <c r="E919" s="187">
        <f>E920+E921+E922+E923</f>
        <v>0</v>
      </c>
    </row>
    <row r="920" spans="1:5" ht="21" customHeight="1" thickBot="1" x14ac:dyDescent="0.25">
      <c r="A920" s="188" t="s">
        <v>28</v>
      </c>
      <c r="B920" s="187"/>
      <c r="C920" s="187"/>
      <c r="D920" s="187"/>
      <c r="E920" s="187"/>
    </row>
    <row r="921" spans="1:5" ht="21" customHeight="1" thickBot="1" x14ac:dyDescent="0.25">
      <c r="A921" s="188" t="s">
        <v>60</v>
      </c>
      <c r="B921" s="187"/>
      <c r="C921" s="187"/>
      <c r="D921" s="187"/>
      <c r="E921" s="187"/>
    </row>
    <row r="922" spans="1:5" ht="21" customHeight="1" thickBot="1" x14ac:dyDescent="0.25">
      <c r="A922" s="188" t="s">
        <v>42</v>
      </c>
      <c r="B922" s="187"/>
      <c r="C922" s="187"/>
      <c r="D922" s="187"/>
      <c r="E922" s="187"/>
    </row>
    <row r="923" spans="1:5" ht="21" customHeight="1" thickBot="1" x14ac:dyDescent="0.25">
      <c r="A923" s="188" t="s">
        <v>43</v>
      </c>
      <c r="B923" s="187"/>
      <c r="C923" s="187"/>
      <c r="D923" s="187"/>
      <c r="E923" s="187"/>
    </row>
    <row r="924" spans="1:5" ht="21" customHeight="1" thickBot="1" x14ac:dyDescent="0.25">
      <c r="A924" s="186" t="s">
        <v>61</v>
      </c>
      <c r="B924" s="183">
        <f>B925+B926+B927+B928</f>
        <v>604</v>
      </c>
      <c r="C924" s="183">
        <f>C925+C926+C927+C928</f>
        <v>0</v>
      </c>
      <c r="D924" s="183">
        <f>D925+D926+D927+D928</f>
        <v>0</v>
      </c>
      <c r="E924" s="183">
        <f>E925+E926+E927+E928</f>
        <v>0</v>
      </c>
    </row>
    <row r="925" spans="1:5" s="41" customFormat="1" ht="21" customHeight="1" thickBot="1" x14ac:dyDescent="0.25">
      <c r="A925" s="188" t="s">
        <v>28</v>
      </c>
      <c r="B925" s="187">
        <v>604</v>
      </c>
      <c r="C925" s="187">
        <v>0</v>
      </c>
      <c r="D925" s="187">
        <v>0</v>
      </c>
      <c r="E925" s="187">
        <v>0</v>
      </c>
    </row>
    <row r="926" spans="1:5" ht="21" customHeight="1" thickBot="1" x14ac:dyDescent="0.25">
      <c r="A926" s="188" t="s">
        <v>60</v>
      </c>
      <c r="B926" s="183"/>
      <c r="C926" s="187"/>
      <c r="D926" s="187"/>
      <c r="E926" s="187"/>
    </row>
    <row r="927" spans="1:5" ht="21" customHeight="1" thickBot="1" x14ac:dyDescent="0.25">
      <c r="A927" s="188" t="s">
        <v>42</v>
      </c>
      <c r="B927" s="183"/>
      <c r="C927" s="187"/>
      <c r="D927" s="187"/>
      <c r="E927" s="187"/>
    </row>
    <row r="928" spans="1:5" ht="21" customHeight="1" thickBot="1" x14ac:dyDescent="0.25">
      <c r="A928" s="188" t="s">
        <v>43</v>
      </c>
      <c r="B928" s="183"/>
      <c r="C928" s="187"/>
      <c r="D928" s="187"/>
      <c r="E928" s="187"/>
    </row>
    <row r="929" spans="1:5" ht="21" customHeight="1" thickBot="1" x14ac:dyDescent="0.25">
      <c r="A929" s="189" t="s">
        <v>195</v>
      </c>
      <c r="B929" s="183">
        <f>B919+B924</f>
        <v>604</v>
      </c>
      <c r="C929" s="183">
        <f>C919+C924</f>
        <v>0</v>
      </c>
      <c r="D929" s="183">
        <f>D919+D924</f>
        <v>0</v>
      </c>
      <c r="E929" s="183">
        <f>E919+E924</f>
        <v>0</v>
      </c>
    </row>
    <row r="930" spans="1:5" ht="49.5" customHeight="1" thickBot="1" x14ac:dyDescent="0.25">
      <c r="A930" s="178" t="s">
        <v>194</v>
      </c>
      <c r="B930" s="178" t="s">
        <v>298</v>
      </c>
      <c r="C930" s="191" t="s">
        <v>299</v>
      </c>
      <c r="D930" s="192"/>
      <c r="E930" s="193"/>
    </row>
    <row r="931" spans="1:5" ht="28.5" customHeight="1" thickBot="1" x14ac:dyDescent="0.25">
      <c r="A931" s="156" t="s">
        <v>9</v>
      </c>
      <c r="B931" s="1633" t="s">
        <v>300</v>
      </c>
      <c r="C931" s="1634"/>
      <c r="D931" s="1634"/>
      <c r="E931" s="1635"/>
    </row>
    <row r="932" spans="1:5" ht="28.5" customHeight="1" thickBot="1" x14ac:dyDescent="0.25">
      <c r="A932" s="156" t="s">
        <v>13</v>
      </c>
      <c r="B932" s="1636" t="s">
        <v>162</v>
      </c>
      <c r="C932" s="1637"/>
      <c r="D932" s="1637"/>
      <c r="E932" s="1638"/>
    </row>
    <row r="933" spans="1:5" ht="28.5" customHeight="1" x14ac:dyDescent="0.2">
      <c r="A933" s="1639"/>
      <c r="B933" s="180">
        <v>2019</v>
      </c>
      <c r="C933" s="180">
        <v>2020</v>
      </c>
      <c r="D933" s="180">
        <v>2021</v>
      </c>
      <c r="E933" s="180">
        <v>2022</v>
      </c>
    </row>
    <row r="934" spans="1:5" ht="28.5" customHeight="1" thickBot="1" x14ac:dyDescent="0.25">
      <c r="A934" s="1640"/>
      <c r="B934" s="181" t="s">
        <v>5</v>
      </c>
      <c r="C934" s="181" t="s">
        <v>6</v>
      </c>
      <c r="D934" s="181" t="s">
        <v>6</v>
      </c>
      <c r="E934" s="181" t="s">
        <v>6</v>
      </c>
    </row>
    <row r="935" spans="1:5" ht="28.5" customHeight="1" thickBot="1" x14ac:dyDescent="0.25">
      <c r="A935" s="156" t="s">
        <v>8</v>
      </c>
      <c r="B935" s="182">
        <v>1459</v>
      </c>
      <c r="C935" s="182">
        <v>0</v>
      </c>
      <c r="D935" s="184">
        <v>0</v>
      </c>
      <c r="E935" s="184">
        <v>0</v>
      </c>
    </row>
    <row r="936" spans="1:5" ht="28.5" customHeight="1" thickBot="1" x14ac:dyDescent="0.25">
      <c r="A936" s="156" t="s">
        <v>14</v>
      </c>
      <c r="B936" s="183">
        <f>B954</f>
        <v>33529</v>
      </c>
      <c r="C936" s="183">
        <f>C954</f>
        <v>0</v>
      </c>
      <c r="D936" s="187">
        <v>0</v>
      </c>
      <c r="E936" s="187">
        <v>0</v>
      </c>
    </row>
    <row r="937" spans="1:5" ht="28.5" customHeight="1" thickBot="1" x14ac:dyDescent="0.25">
      <c r="A937" s="156" t="s">
        <v>20</v>
      </c>
      <c r="B937" s="182">
        <f>B936/B935</f>
        <v>22.980808773132281</v>
      </c>
      <c r="C937" s="182" t="e">
        <f>C936/C935</f>
        <v>#DIV/0!</v>
      </c>
      <c r="D937" s="182" t="e">
        <f>D936/D935</f>
        <v>#DIV/0!</v>
      </c>
      <c r="E937" s="182" t="e">
        <f>E936/E935</f>
        <v>#DIV/0!</v>
      </c>
    </row>
    <row r="938" spans="1:5" ht="28.5" customHeight="1" thickBot="1" x14ac:dyDescent="0.25">
      <c r="A938" s="156" t="s">
        <v>15</v>
      </c>
      <c r="B938" s="184" t="s">
        <v>19</v>
      </c>
      <c r="C938" s="185">
        <f t="shared" ref="C938:E940" si="34">C935/B935-1</f>
        <v>-1</v>
      </c>
      <c r="D938" s="185" t="e">
        <f t="shared" si="34"/>
        <v>#DIV/0!</v>
      </c>
      <c r="E938" s="185" t="e">
        <f t="shared" si="34"/>
        <v>#DIV/0!</v>
      </c>
    </row>
    <row r="939" spans="1:5" ht="28.5" customHeight="1" thickBot="1" x14ac:dyDescent="0.25">
      <c r="A939" s="156" t="s">
        <v>16</v>
      </c>
      <c r="B939" s="184" t="s">
        <v>19</v>
      </c>
      <c r="C939" s="185">
        <f t="shared" si="34"/>
        <v>-1</v>
      </c>
      <c r="D939" s="185" t="e">
        <f t="shared" si="34"/>
        <v>#DIV/0!</v>
      </c>
      <c r="E939" s="185" t="e">
        <f t="shared" si="34"/>
        <v>#DIV/0!</v>
      </c>
    </row>
    <row r="940" spans="1:5" ht="28.5" customHeight="1" thickBot="1" x14ac:dyDescent="0.25">
      <c r="A940" s="156" t="s">
        <v>17</v>
      </c>
      <c r="B940" s="184" t="s">
        <v>19</v>
      </c>
      <c r="C940" s="185" t="e">
        <f t="shared" si="34"/>
        <v>#DIV/0!</v>
      </c>
      <c r="D940" s="185" t="e">
        <f t="shared" si="34"/>
        <v>#DIV/0!</v>
      </c>
      <c r="E940" s="185" t="e">
        <f t="shared" si="34"/>
        <v>#DIV/0!</v>
      </c>
    </row>
    <row r="941" spans="1:5" ht="28.5" customHeight="1" thickBot="1" x14ac:dyDescent="0.25">
      <c r="A941" s="1641" t="s">
        <v>859</v>
      </c>
      <c r="B941" s="1642"/>
      <c r="C941" s="1642"/>
      <c r="D941" s="1642"/>
      <c r="E941" s="1643"/>
    </row>
    <row r="942" spans="1:5" ht="28.5" customHeight="1" x14ac:dyDescent="0.2">
      <c r="A942" s="1639"/>
      <c r="B942" s="180">
        <v>2019</v>
      </c>
      <c r="C942" s="180">
        <v>2020</v>
      </c>
      <c r="D942" s="180">
        <v>2021</v>
      </c>
      <c r="E942" s="180">
        <v>2022</v>
      </c>
    </row>
    <row r="943" spans="1:5" ht="28.5" customHeight="1" thickBot="1" x14ac:dyDescent="0.25">
      <c r="A943" s="1640"/>
      <c r="B943" s="181" t="s">
        <v>5</v>
      </c>
      <c r="C943" s="181" t="s">
        <v>6</v>
      </c>
      <c r="D943" s="181" t="s">
        <v>6</v>
      </c>
      <c r="E943" s="181" t="s">
        <v>6</v>
      </c>
    </row>
    <row r="944" spans="1:5" ht="28.5" customHeight="1" thickBot="1" x14ac:dyDescent="0.25">
      <c r="A944" s="186" t="s">
        <v>59</v>
      </c>
      <c r="B944" s="187">
        <f>B945+B946+B947+B948</f>
        <v>0</v>
      </c>
      <c r="C944" s="187">
        <f>C945+C946+C947+C948</f>
        <v>0</v>
      </c>
      <c r="D944" s="187">
        <f>D945+D946+D947+D948</f>
        <v>0</v>
      </c>
      <c r="E944" s="187">
        <f>E945+E946+E947+E948</f>
        <v>0</v>
      </c>
    </row>
    <row r="945" spans="1:5" ht="28.5" customHeight="1" thickBot="1" x14ac:dyDescent="0.25">
      <c r="A945" s="188" t="s">
        <v>28</v>
      </c>
      <c r="B945" s="187"/>
      <c r="C945" s="187"/>
      <c r="D945" s="187"/>
      <c r="E945" s="187"/>
    </row>
    <row r="946" spans="1:5" ht="28.5" customHeight="1" thickBot="1" x14ac:dyDescent="0.25">
      <c r="A946" s="188" t="s">
        <v>60</v>
      </c>
      <c r="B946" s="187"/>
      <c r="C946" s="187"/>
      <c r="D946" s="187"/>
      <c r="E946" s="187"/>
    </row>
    <row r="947" spans="1:5" ht="28.5" customHeight="1" thickBot="1" x14ac:dyDescent="0.25">
      <c r="A947" s="188" t="s">
        <v>42</v>
      </c>
      <c r="B947" s="187"/>
      <c r="C947" s="187"/>
      <c r="D947" s="187"/>
      <c r="E947" s="187"/>
    </row>
    <row r="948" spans="1:5" ht="28.5" customHeight="1" thickBot="1" x14ac:dyDescent="0.25">
      <c r="A948" s="188" t="s">
        <v>43</v>
      </c>
      <c r="B948" s="187"/>
      <c r="C948" s="187"/>
      <c r="D948" s="187"/>
      <c r="E948" s="187"/>
    </row>
    <row r="949" spans="1:5" ht="28.5" customHeight="1" thickBot="1" x14ac:dyDescent="0.25">
      <c r="A949" s="186" t="s">
        <v>61</v>
      </c>
      <c r="B949" s="183">
        <f>B950+B951+B952+B953</f>
        <v>33529</v>
      </c>
      <c r="C949" s="183">
        <f>C950+C951+C952+C953</f>
        <v>0</v>
      </c>
      <c r="D949" s="183">
        <f>D950+D951+D952+D953</f>
        <v>0</v>
      </c>
      <c r="E949" s="183">
        <f>E950+E951+E952+E953</f>
        <v>0</v>
      </c>
    </row>
    <row r="950" spans="1:5" s="41" customFormat="1" ht="28.5" customHeight="1" thickBot="1" x14ac:dyDescent="0.25">
      <c r="A950" s="188" t="s">
        <v>28</v>
      </c>
      <c r="B950" s="183">
        <v>33529</v>
      </c>
      <c r="C950" s="187">
        <v>0</v>
      </c>
      <c r="D950" s="187">
        <v>0</v>
      </c>
      <c r="E950" s="187">
        <v>0</v>
      </c>
    </row>
    <row r="951" spans="1:5" ht="28.5" customHeight="1" thickBot="1" x14ac:dyDescent="0.25">
      <c r="A951" s="188" t="s">
        <v>60</v>
      </c>
      <c r="B951" s="183"/>
      <c r="C951" s="187"/>
      <c r="D951" s="187"/>
      <c r="E951" s="187"/>
    </row>
    <row r="952" spans="1:5" ht="28.5" customHeight="1" thickBot="1" x14ac:dyDescent="0.25">
      <c r="A952" s="188" t="s">
        <v>42</v>
      </c>
      <c r="B952" s="183"/>
      <c r="C952" s="187"/>
      <c r="D952" s="187"/>
      <c r="E952" s="187"/>
    </row>
    <row r="953" spans="1:5" ht="28.5" customHeight="1" thickBot="1" x14ac:dyDescent="0.25">
      <c r="A953" s="188" t="s">
        <v>43</v>
      </c>
      <c r="B953" s="183"/>
      <c r="C953" s="187"/>
      <c r="D953" s="187"/>
      <c r="E953" s="187"/>
    </row>
    <row r="954" spans="1:5" ht="28.5" customHeight="1" thickBot="1" x14ac:dyDescent="0.25">
      <c r="A954" s="189" t="s">
        <v>195</v>
      </c>
      <c r="B954" s="183">
        <f>B944+B949</f>
        <v>33529</v>
      </c>
      <c r="C954" s="183">
        <f>C944+C949</f>
        <v>0</v>
      </c>
      <c r="D954" s="183">
        <f>D944+D949</f>
        <v>0</v>
      </c>
      <c r="E954" s="183">
        <f>E944+E949</f>
        <v>0</v>
      </c>
    </row>
    <row r="955" spans="1:5" ht="67.5" customHeight="1" thickBot="1" x14ac:dyDescent="0.25">
      <c r="A955" s="178" t="s">
        <v>194</v>
      </c>
      <c r="B955" s="178" t="s">
        <v>301</v>
      </c>
      <c r="C955" s="191" t="s">
        <v>302</v>
      </c>
      <c r="D955" s="192"/>
      <c r="E955" s="193"/>
    </row>
    <row r="956" spans="1:5" ht="21" customHeight="1" thickBot="1" x14ac:dyDescent="0.25">
      <c r="A956" s="156" t="s">
        <v>9</v>
      </c>
      <c r="B956" s="1633" t="s">
        <v>222</v>
      </c>
      <c r="C956" s="1634"/>
      <c r="D956" s="1634"/>
      <c r="E956" s="1635"/>
    </row>
    <row r="957" spans="1:5" ht="21" customHeight="1" thickBot="1" x14ac:dyDescent="0.25">
      <c r="A957" s="156" t="s">
        <v>13</v>
      </c>
      <c r="B957" s="1636" t="s">
        <v>223</v>
      </c>
      <c r="C957" s="1637"/>
      <c r="D957" s="1637"/>
      <c r="E957" s="1638"/>
    </row>
    <row r="958" spans="1:5" ht="21" customHeight="1" x14ac:dyDescent="0.2">
      <c r="A958" s="1639"/>
      <c r="B958" s="180">
        <v>2019</v>
      </c>
      <c r="C958" s="180">
        <v>2020</v>
      </c>
      <c r="D958" s="180">
        <v>2021</v>
      </c>
      <c r="E958" s="180">
        <v>2022</v>
      </c>
    </row>
    <row r="959" spans="1:5" ht="21" customHeight="1" thickBot="1" x14ac:dyDescent="0.25">
      <c r="A959" s="1640"/>
      <c r="B959" s="181" t="s">
        <v>5</v>
      </c>
      <c r="C959" s="181" t="s">
        <v>6</v>
      </c>
      <c r="D959" s="181" t="s">
        <v>6</v>
      </c>
      <c r="E959" s="181" t="s">
        <v>6</v>
      </c>
    </row>
    <row r="960" spans="1:5" ht="21" customHeight="1" thickBot="1" x14ac:dyDescent="0.25">
      <c r="A960" s="156" t="s">
        <v>8</v>
      </c>
      <c r="B960" s="182">
        <v>1</v>
      </c>
      <c r="C960" s="182">
        <v>0</v>
      </c>
      <c r="D960" s="184">
        <v>0</v>
      </c>
      <c r="E960" s="184">
        <v>0</v>
      </c>
    </row>
    <row r="961" spans="1:5" ht="21" customHeight="1" thickBot="1" x14ac:dyDescent="0.25">
      <c r="A961" s="156" t="s">
        <v>14</v>
      </c>
      <c r="B961" s="187">
        <f>B979</f>
        <v>821</v>
      </c>
      <c r="C961" s="187">
        <f>C979</f>
        <v>0</v>
      </c>
      <c r="D961" s="187">
        <v>0</v>
      </c>
      <c r="E961" s="187">
        <v>0</v>
      </c>
    </row>
    <row r="962" spans="1:5" ht="21" customHeight="1" thickBot="1" x14ac:dyDescent="0.25">
      <c r="A962" s="156" t="s">
        <v>20</v>
      </c>
      <c r="B962" s="182">
        <f>B961/B960</f>
        <v>821</v>
      </c>
      <c r="C962" s="182" t="e">
        <f>C961/C960</f>
        <v>#DIV/0!</v>
      </c>
      <c r="D962" s="182" t="e">
        <f>D961/D960</f>
        <v>#DIV/0!</v>
      </c>
      <c r="E962" s="182" t="e">
        <f>E961/E960</f>
        <v>#DIV/0!</v>
      </c>
    </row>
    <row r="963" spans="1:5" ht="21" customHeight="1" thickBot="1" x14ac:dyDescent="0.25">
      <c r="A963" s="156" t="s">
        <v>15</v>
      </c>
      <c r="B963" s="184" t="s">
        <v>19</v>
      </c>
      <c r="C963" s="185">
        <f t="shared" ref="C963:E965" si="35">C960/B960-1</f>
        <v>-1</v>
      </c>
      <c r="D963" s="185" t="e">
        <f t="shared" si="35"/>
        <v>#DIV/0!</v>
      </c>
      <c r="E963" s="185" t="e">
        <f t="shared" si="35"/>
        <v>#DIV/0!</v>
      </c>
    </row>
    <row r="964" spans="1:5" ht="21" customHeight="1" thickBot="1" x14ac:dyDescent="0.25">
      <c r="A964" s="156" t="s">
        <v>16</v>
      </c>
      <c r="B964" s="184" t="s">
        <v>19</v>
      </c>
      <c r="C964" s="185">
        <f t="shared" si="35"/>
        <v>-1</v>
      </c>
      <c r="D964" s="185" t="e">
        <f t="shared" si="35"/>
        <v>#DIV/0!</v>
      </c>
      <c r="E964" s="185" t="e">
        <f t="shared" si="35"/>
        <v>#DIV/0!</v>
      </c>
    </row>
    <row r="965" spans="1:5" ht="21" customHeight="1" thickBot="1" x14ac:dyDescent="0.25">
      <c r="A965" s="156" t="s">
        <v>17</v>
      </c>
      <c r="B965" s="184" t="s">
        <v>19</v>
      </c>
      <c r="C965" s="185" t="e">
        <f t="shared" si="35"/>
        <v>#DIV/0!</v>
      </c>
      <c r="D965" s="185" t="e">
        <f t="shared" si="35"/>
        <v>#DIV/0!</v>
      </c>
      <c r="E965" s="185" t="e">
        <f t="shared" si="35"/>
        <v>#DIV/0!</v>
      </c>
    </row>
    <row r="966" spans="1:5" ht="21" customHeight="1" thickBot="1" x14ac:dyDescent="0.25">
      <c r="A966" s="1641" t="s">
        <v>859</v>
      </c>
      <c r="B966" s="1642"/>
      <c r="C966" s="1642"/>
      <c r="D966" s="1642"/>
      <c r="E966" s="1643"/>
    </row>
    <row r="967" spans="1:5" ht="21" customHeight="1" x14ac:dyDescent="0.2">
      <c r="A967" s="1639"/>
      <c r="B967" s="180">
        <v>2019</v>
      </c>
      <c r="C967" s="180">
        <v>2020</v>
      </c>
      <c r="D967" s="180">
        <v>2021</v>
      </c>
      <c r="E967" s="180">
        <v>2022</v>
      </c>
    </row>
    <row r="968" spans="1:5" ht="21" customHeight="1" thickBot="1" x14ac:dyDescent="0.25">
      <c r="A968" s="1640"/>
      <c r="B968" s="181" t="s">
        <v>5</v>
      </c>
      <c r="C968" s="181" t="s">
        <v>6</v>
      </c>
      <c r="D968" s="181" t="s">
        <v>6</v>
      </c>
      <c r="E968" s="181" t="s">
        <v>6</v>
      </c>
    </row>
    <row r="969" spans="1:5" ht="21" customHeight="1" thickBot="1" x14ac:dyDescent="0.25">
      <c r="A969" s="186" t="s">
        <v>59</v>
      </c>
      <c r="B969" s="187">
        <f>B970+B971+B972+B973</f>
        <v>0</v>
      </c>
      <c r="C969" s="187">
        <f>C970+C971+C972+C973</f>
        <v>0</v>
      </c>
      <c r="D969" s="187">
        <f>D970+D971+D972+D973</f>
        <v>0</v>
      </c>
      <c r="E969" s="187">
        <f>E970+E971+E972+E973</f>
        <v>0</v>
      </c>
    </row>
    <row r="970" spans="1:5" ht="21" customHeight="1" thickBot="1" x14ac:dyDescent="0.25">
      <c r="A970" s="188" t="s">
        <v>28</v>
      </c>
      <c r="B970" s="187"/>
      <c r="C970" s="187"/>
      <c r="D970" s="187"/>
      <c r="E970" s="187"/>
    </row>
    <row r="971" spans="1:5" ht="21" customHeight="1" thickBot="1" x14ac:dyDescent="0.25">
      <c r="A971" s="188" t="s">
        <v>60</v>
      </c>
      <c r="B971" s="187"/>
      <c r="C971" s="187"/>
      <c r="D971" s="187"/>
      <c r="E971" s="187"/>
    </row>
    <row r="972" spans="1:5" ht="21" customHeight="1" thickBot="1" x14ac:dyDescent="0.25">
      <c r="A972" s="188" t="s">
        <v>42</v>
      </c>
      <c r="B972" s="187"/>
      <c r="C972" s="187"/>
      <c r="D972" s="187"/>
      <c r="E972" s="187"/>
    </row>
    <row r="973" spans="1:5" ht="21" customHeight="1" thickBot="1" x14ac:dyDescent="0.25">
      <c r="A973" s="188" t="s">
        <v>43</v>
      </c>
      <c r="B973" s="187"/>
      <c r="C973" s="187"/>
      <c r="D973" s="187"/>
      <c r="E973" s="187"/>
    </row>
    <row r="974" spans="1:5" ht="21" customHeight="1" thickBot="1" x14ac:dyDescent="0.25">
      <c r="A974" s="186" t="s">
        <v>61</v>
      </c>
      <c r="B974" s="183">
        <f>B975+B976+B977+B978</f>
        <v>821</v>
      </c>
      <c r="C974" s="183">
        <f>C975+C976+C977+C978</f>
        <v>0</v>
      </c>
      <c r="D974" s="183">
        <f>D975+D976+D977+D978</f>
        <v>0</v>
      </c>
      <c r="E974" s="183">
        <f>E975+E976+E977+E978</f>
        <v>0</v>
      </c>
    </row>
    <row r="975" spans="1:5" ht="21" customHeight="1" thickBot="1" x14ac:dyDescent="0.25">
      <c r="A975" s="188" t="s">
        <v>28</v>
      </c>
      <c r="B975" s="187">
        <v>821</v>
      </c>
      <c r="C975" s="187">
        <v>0</v>
      </c>
      <c r="D975" s="187">
        <v>0</v>
      </c>
      <c r="E975" s="187">
        <v>0</v>
      </c>
    </row>
    <row r="976" spans="1:5" ht="21" customHeight="1" thickBot="1" x14ac:dyDescent="0.25">
      <c r="A976" s="188" t="s">
        <v>60</v>
      </c>
      <c r="B976" s="183"/>
      <c r="C976" s="187"/>
      <c r="D976" s="187"/>
      <c r="E976" s="187"/>
    </row>
    <row r="977" spans="1:5" ht="21" customHeight="1" thickBot="1" x14ac:dyDescent="0.25">
      <c r="A977" s="188" t="s">
        <v>42</v>
      </c>
      <c r="B977" s="183"/>
      <c r="C977" s="187"/>
      <c r="D977" s="187"/>
      <c r="E977" s="187"/>
    </row>
    <row r="978" spans="1:5" ht="21" customHeight="1" thickBot="1" x14ac:dyDescent="0.25">
      <c r="A978" s="188" t="s">
        <v>43</v>
      </c>
      <c r="B978" s="183"/>
      <c r="C978" s="187"/>
      <c r="D978" s="187"/>
      <c r="E978" s="187"/>
    </row>
    <row r="979" spans="1:5" ht="21" customHeight="1" thickBot="1" x14ac:dyDescent="0.25">
      <c r="A979" s="189" t="s">
        <v>195</v>
      </c>
      <c r="B979" s="183">
        <f>B969+B974</f>
        <v>821</v>
      </c>
      <c r="C979" s="183">
        <f>C969+C974</f>
        <v>0</v>
      </c>
      <c r="D979" s="183">
        <f>D969+D974</f>
        <v>0</v>
      </c>
      <c r="E979" s="183">
        <f>E969+E974</f>
        <v>0</v>
      </c>
    </row>
    <row r="980" spans="1:5" ht="41.25" customHeight="1" thickBot="1" x14ac:dyDescent="0.25">
      <c r="A980" s="178" t="s">
        <v>196</v>
      </c>
      <c r="B980" s="178" t="s">
        <v>303</v>
      </c>
      <c r="C980" s="191" t="s">
        <v>304</v>
      </c>
      <c r="D980" s="192"/>
      <c r="E980" s="193"/>
    </row>
    <row r="981" spans="1:5" ht="42" customHeight="1" thickBot="1" x14ac:dyDescent="0.25">
      <c r="A981" s="156" t="s">
        <v>9</v>
      </c>
      <c r="B981" s="1633" t="s">
        <v>305</v>
      </c>
      <c r="C981" s="1634"/>
      <c r="D981" s="1634"/>
      <c r="E981" s="1635"/>
    </row>
    <row r="982" spans="1:5" ht="21" customHeight="1" thickBot="1" x14ac:dyDescent="0.25">
      <c r="A982" s="156" t="s">
        <v>13</v>
      </c>
      <c r="B982" s="1636" t="s">
        <v>162</v>
      </c>
      <c r="C982" s="1637"/>
      <c r="D982" s="1637"/>
      <c r="E982" s="1638"/>
    </row>
    <row r="983" spans="1:5" ht="21" customHeight="1" x14ac:dyDescent="0.2">
      <c r="A983" s="1639"/>
      <c r="B983" s="180">
        <v>2019</v>
      </c>
      <c r="C983" s="180">
        <v>2020</v>
      </c>
      <c r="D983" s="180">
        <v>2021</v>
      </c>
      <c r="E983" s="180">
        <v>2022</v>
      </c>
    </row>
    <row r="984" spans="1:5" ht="21" customHeight="1" thickBot="1" x14ac:dyDescent="0.25">
      <c r="A984" s="1640"/>
      <c r="B984" s="181" t="s">
        <v>5</v>
      </c>
      <c r="C984" s="181" t="s">
        <v>6</v>
      </c>
      <c r="D984" s="181" t="s">
        <v>6</v>
      </c>
      <c r="E984" s="181" t="s">
        <v>6</v>
      </c>
    </row>
    <row r="985" spans="1:5" ht="21" customHeight="1" thickBot="1" x14ac:dyDescent="0.25">
      <c r="A985" s="156" t="s">
        <v>8</v>
      </c>
      <c r="B985" s="182">
        <v>10035</v>
      </c>
      <c r="C985" s="182">
        <v>0</v>
      </c>
      <c r="D985" s="184">
        <v>0</v>
      </c>
      <c r="E985" s="184">
        <v>0</v>
      </c>
    </row>
    <row r="986" spans="1:5" ht="21" customHeight="1" thickBot="1" x14ac:dyDescent="0.25">
      <c r="A986" s="156" t="s">
        <v>14</v>
      </c>
      <c r="B986" s="183">
        <f>B1004</f>
        <v>36288</v>
      </c>
      <c r="C986" s="183">
        <f>C1004</f>
        <v>0</v>
      </c>
      <c r="D986" s="187">
        <v>0</v>
      </c>
      <c r="E986" s="187">
        <v>0</v>
      </c>
    </row>
    <row r="987" spans="1:5" ht="21" customHeight="1" thickBot="1" x14ac:dyDescent="0.25">
      <c r="A987" s="156" t="s">
        <v>20</v>
      </c>
      <c r="B987" s="182">
        <f>B986/B985</f>
        <v>3.6161434977578475</v>
      </c>
      <c r="C987" s="182" t="e">
        <f>C986/C985</f>
        <v>#DIV/0!</v>
      </c>
      <c r="D987" s="182" t="e">
        <f>D986/D985</f>
        <v>#DIV/0!</v>
      </c>
      <c r="E987" s="182" t="e">
        <f>E986/E985</f>
        <v>#DIV/0!</v>
      </c>
    </row>
    <row r="988" spans="1:5" ht="21" customHeight="1" thickBot="1" x14ac:dyDescent="0.25">
      <c r="A988" s="156" t="s">
        <v>15</v>
      </c>
      <c r="B988" s="184" t="s">
        <v>19</v>
      </c>
      <c r="C988" s="185">
        <f t="shared" ref="C988:E990" si="36">C985/B985-1</f>
        <v>-1</v>
      </c>
      <c r="D988" s="185" t="e">
        <f t="shared" si="36"/>
        <v>#DIV/0!</v>
      </c>
      <c r="E988" s="185" t="e">
        <f t="shared" si="36"/>
        <v>#DIV/0!</v>
      </c>
    </row>
    <row r="989" spans="1:5" ht="21" customHeight="1" thickBot="1" x14ac:dyDescent="0.25">
      <c r="A989" s="156" t="s">
        <v>16</v>
      </c>
      <c r="B989" s="184" t="s">
        <v>19</v>
      </c>
      <c r="C989" s="185">
        <f t="shared" si="36"/>
        <v>-1</v>
      </c>
      <c r="D989" s="185" t="e">
        <f t="shared" si="36"/>
        <v>#DIV/0!</v>
      </c>
      <c r="E989" s="185" t="e">
        <f t="shared" si="36"/>
        <v>#DIV/0!</v>
      </c>
    </row>
    <row r="990" spans="1:5" ht="21" customHeight="1" thickBot="1" x14ac:dyDescent="0.25">
      <c r="A990" s="156" t="s">
        <v>17</v>
      </c>
      <c r="B990" s="184" t="s">
        <v>19</v>
      </c>
      <c r="C990" s="185" t="e">
        <f t="shared" si="36"/>
        <v>#DIV/0!</v>
      </c>
      <c r="D990" s="185" t="e">
        <f t="shared" si="36"/>
        <v>#DIV/0!</v>
      </c>
      <c r="E990" s="185" t="e">
        <f t="shared" si="36"/>
        <v>#DIV/0!</v>
      </c>
    </row>
    <row r="991" spans="1:5" ht="21" customHeight="1" thickBot="1" x14ac:dyDescent="0.25">
      <c r="A991" s="1641" t="s">
        <v>859</v>
      </c>
      <c r="B991" s="1642"/>
      <c r="C991" s="1642"/>
      <c r="D991" s="1642"/>
      <c r="E991" s="1643"/>
    </row>
    <row r="992" spans="1:5" ht="21" customHeight="1" x14ac:dyDescent="0.2">
      <c r="A992" s="1639"/>
      <c r="B992" s="180">
        <v>2019</v>
      </c>
      <c r="C992" s="180">
        <v>2020</v>
      </c>
      <c r="D992" s="180">
        <v>2021</v>
      </c>
      <c r="E992" s="180">
        <v>2022</v>
      </c>
    </row>
    <row r="993" spans="1:5" ht="21" customHeight="1" thickBot="1" x14ac:dyDescent="0.25">
      <c r="A993" s="1640"/>
      <c r="B993" s="181" t="s">
        <v>5</v>
      </c>
      <c r="C993" s="181" t="s">
        <v>6</v>
      </c>
      <c r="D993" s="181" t="s">
        <v>6</v>
      </c>
      <c r="E993" s="181" t="s">
        <v>6</v>
      </c>
    </row>
    <row r="994" spans="1:5" ht="21" customHeight="1" thickBot="1" x14ac:dyDescent="0.25">
      <c r="A994" s="186" t="s">
        <v>59</v>
      </c>
      <c r="B994" s="187">
        <f>B995+B996+B997+B998</f>
        <v>0</v>
      </c>
      <c r="C994" s="187">
        <f>C995+C996+C997+C998</f>
        <v>0</v>
      </c>
      <c r="D994" s="187">
        <f>D995+D996+D997+D998</f>
        <v>0</v>
      </c>
      <c r="E994" s="187">
        <f>E995+E996+E997+E998</f>
        <v>0</v>
      </c>
    </row>
    <row r="995" spans="1:5" ht="21" customHeight="1" thickBot="1" x14ac:dyDescent="0.25">
      <c r="A995" s="188" t="s">
        <v>28</v>
      </c>
      <c r="B995" s="187"/>
      <c r="C995" s="187"/>
      <c r="D995" s="187"/>
      <c r="E995" s="187"/>
    </row>
    <row r="996" spans="1:5" ht="21" customHeight="1" thickBot="1" x14ac:dyDescent="0.25">
      <c r="A996" s="188" t="s">
        <v>60</v>
      </c>
      <c r="B996" s="187"/>
      <c r="C996" s="187"/>
      <c r="D996" s="187"/>
      <c r="E996" s="187"/>
    </row>
    <row r="997" spans="1:5" ht="21" customHeight="1" thickBot="1" x14ac:dyDescent="0.25">
      <c r="A997" s="188" t="s">
        <v>42</v>
      </c>
      <c r="B997" s="187"/>
      <c r="C997" s="187"/>
      <c r="D997" s="187"/>
      <c r="E997" s="187"/>
    </row>
    <row r="998" spans="1:5" ht="21" customHeight="1" thickBot="1" x14ac:dyDescent="0.25">
      <c r="A998" s="188" t="s">
        <v>43</v>
      </c>
      <c r="B998" s="187"/>
      <c r="C998" s="187"/>
      <c r="D998" s="187"/>
      <c r="E998" s="187"/>
    </row>
    <row r="999" spans="1:5" ht="21" customHeight="1" thickBot="1" x14ac:dyDescent="0.25">
      <c r="A999" s="186" t="s">
        <v>61</v>
      </c>
      <c r="B999" s="183">
        <f>B1000+B1001+B1002+B1003</f>
        <v>36288</v>
      </c>
      <c r="C999" s="183">
        <f>C1000+C1001+C1002+C1003</f>
        <v>0</v>
      </c>
      <c r="D999" s="183">
        <f>D1000+D1001+D1002+D1003</f>
        <v>0</v>
      </c>
      <c r="E999" s="183">
        <f>E1000+E1001+E1002+E1003</f>
        <v>0</v>
      </c>
    </row>
    <row r="1000" spans="1:5" s="41" customFormat="1" ht="21" customHeight="1" thickBot="1" x14ac:dyDescent="0.25">
      <c r="A1000" s="188" t="s">
        <v>28</v>
      </c>
      <c r="B1000" s="183">
        <v>36288</v>
      </c>
      <c r="C1000" s="187">
        <v>0</v>
      </c>
      <c r="D1000" s="187">
        <v>0</v>
      </c>
      <c r="E1000" s="187">
        <v>0</v>
      </c>
    </row>
    <row r="1001" spans="1:5" ht="21" customHeight="1" thickBot="1" x14ac:dyDescent="0.25">
      <c r="A1001" s="188" t="s">
        <v>60</v>
      </c>
      <c r="B1001" s="183"/>
      <c r="C1001" s="187"/>
      <c r="D1001" s="187"/>
      <c r="E1001" s="187"/>
    </row>
    <row r="1002" spans="1:5" ht="21" customHeight="1" thickBot="1" x14ac:dyDescent="0.25">
      <c r="A1002" s="188" t="s">
        <v>42</v>
      </c>
      <c r="B1002" s="183"/>
      <c r="C1002" s="187"/>
      <c r="D1002" s="187"/>
      <c r="E1002" s="187"/>
    </row>
    <row r="1003" spans="1:5" ht="21" customHeight="1" thickBot="1" x14ac:dyDescent="0.25">
      <c r="A1003" s="188" t="s">
        <v>43</v>
      </c>
      <c r="B1003" s="183"/>
      <c r="C1003" s="187"/>
      <c r="D1003" s="187"/>
      <c r="E1003" s="187"/>
    </row>
    <row r="1004" spans="1:5" ht="21" customHeight="1" thickBot="1" x14ac:dyDescent="0.25">
      <c r="A1004" s="189" t="s">
        <v>197</v>
      </c>
      <c r="B1004" s="183">
        <f>B994+B999</f>
        <v>36288</v>
      </c>
      <c r="C1004" s="183">
        <f>C994+C999</f>
        <v>0</v>
      </c>
      <c r="D1004" s="194">
        <f>D994+D999</f>
        <v>0</v>
      </c>
      <c r="E1004" s="194">
        <f>E994+E999</f>
        <v>0</v>
      </c>
    </row>
    <row r="1005" spans="1:5" ht="51.75" customHeight="1" thickBot="1" x14ac:dyDescent="0.25">
      <c r="A1005" s="178" t="s">
        <v>196</v>
      </c>
      <c r="B1005" s="178" t="s">
        <v>306</v>
      </c>
      <c r="C1005" s="191" t="s">
        <v>307</v>
      </c>
      <c r="D1005" s="192"/>
      <c r="E1005" s="193"/>
    </row>
    <row r="1006" spans="1:5" ht="21" customHeight="1" thickBot="1" x14ac:dyDescent="0.25">
      <c r="A1006" s="156" t="s">
        <v>9</v>
      </c>
      <c r="B1006" s="1633" t="s">
        <v>222</v>
      </c>
      <c r="C1006" s="1634"/>
      <c r="D1006" s="1634"/>
      <c r="E1006" s="1635"/>
    </row>
    <row r="1007" spans="1:5" ht="21" customHeight="1" thickBot="1" x14ac:dyDescent="0.25">
      <c r="A1007" s="156" t="s">
        <v>13</v>
      </c>
      <c r="B1007" s="1636" t="s">
        <v>223</v>
      </c>
      <c r="C1007" s="1637"/>
      <c r="D1007" s="1637"/>
      <c r="E1007" s="1638"/>
    </row>
    <row r="1008" spans="1:5" ht="21" customHeight="1" x14ac:dyDescent="0.2">
      <c r="A1008" s="1639"/>
      <c r="B1008" s="180">
        <v>2019</v>
      </c>
      <c r="C1008" s="180">
        <v>2020</v>
      </c>
      <c r="D1008" s="180">
        <v>2021</v>
      </c>
      <c r="E1008" s="180">
        <v>2022</v>
      </c>
    </row>
    <row r="1009" spans="1:5" ht="21" customHeight="1" thickBot="1" x14ac:dyDescent="0.25">
      <c r="A1009" s="1640"/>
      <c r="B1009" s="181" t="s">
        <v>5</v>
      </c>
      <c r="C1009" s="181" t="s">
        <v>6</v>
      </c>
      <c r="D1009" s="181" t="s">
        <v>6</v>
      </c>
      <c r="E1009" s="181" t="s">
        <v>6</v>
      </c>
    </row>
    <row r="1010" spans="1:5" ht="21" customHeight="1" thickBot="1" x14ac:dyDescent="0.25">
      <c r="A1010" s="156" t="s">
        <v>8</v>
      </c>
      <c r="B1010" s="182">
        <v>1</v>
      </c>
      <c r="C1010" s="182">
        <v>0</v>
      </c>
      <c r="D1010" s="184">
        <v>0</v>
      </c>
      <c r="E1010" s="184">
        <v>0</v>
      </c>
    </row>
    <row r="1011" spans="1:5" ht="21" customHeight="1" thickBot="1" x14ac:dyDescent="0.25">
      <c r="A1011" s="156" t="s">
        <v>14</v>
      </c>
      <c r="B1011" s="187">
        <f>B1029</f>
        <v>759</v>
      </c>
      <c r="C1011" s="187">
        <f>C1029</f>
        <v>0</v>
      </c>
      <c r="D1011" s="187">
        <v>0</v>
      </c>
      <c r="E1011" s="187">
        <v>0</v>
      </c>
    </row>
    <row r="1012" spans="1:5" ht="21" customHeight="1" thickBot="1" x14ac:dyDescent="0.25">
      <c r="A1012" s="156" t="s">
        <v>20</v>
      </c>
      <c r="B1012" s="182">
        <f>B1011/B1010</f>
        <v>759</v>
      </c>
      <c r="C1012" s="182" t="e">
        <f>C1011/C1010</f>
        <v>#DIV/0!</v>
      </c>
      <c r="D1012" s="182" t="e">
        <f>D1011/D1010</f>
        <v>#DIV/0!</v>
      </c>
      <c r="E1012" s="182" t="e">
        <f>E1011/E1010</f>
        <v>#DIV/0!</v>
      </c>
    </row>
    <row r="1013" spans="1:5" ht="21" customHeight="1" thickBot="1" x14ac:dyDescent="0.25">
      <c r="A1013" s="156" t="s">
        <v>15</v>
      </c>
      <c r="B1013" s="184" t="s">
        <v>19</v>
      </c>
      <c r="C1013" s="185">
        <f t="shared" ref="C1013:E1015" si="37">C1010/B1010-1</f>
        <v>-1</v>
      </c>
      <c r="D1013" s="185" t="e">
        <f t="shared" si="37"/>
        <v>#DIV/0!</v>
      </c>
      <c r="E1013" s="185" t="e">
        <f t="shared" si="37"/>
        <v>#DIV/0!</v>
      </c>
    </row>
    <row r="1014" spans="1:5" ht="21" customHeight="1" thickBot="1" x14ac:dyDescent="0.25">
      <c r="A1014" s="156" t="s">
        <v>16</v>
      </c>
      <c r="B1014" s="184" t="s">
        <v>19</v>
      </c>
      <c r="C1014" s="185">
        <f t="shared" si="37"/>
        <v>-1</v>
      </c>
      <c r="D1014" s="185" t="e">
        <f t="shared" si="37"/>
        <v>#DIV/0!</v>
      </c>
      <c r="E1014" s="185" t="e">
        <f t="shared" si="37"/>
        <v>#DIV/0!</v>
      </c>
    </row>
    <row r="1015" spans="1:5" ht="21" customHeight="1" thickBot="1" x14ac:dyDescent="0.25">
      <c r="A1015" s="156" t="s">
        <v>17</v>
      </c>
      <c r="B1015" s="184" t="s">
        <v>19</v>
      </c>
      <c r="C1015" s="185" t="e">
        <f t="shared" si="37"/>
        <v>#DIV/0!</v>
      </c>
      <c r="D1015" s="185" t="e">
        <f t="shared" si="37"/>
        <v>#DIV/0!</v>
      </c>
      <c r="E1015" s="185" t="e">
        <f t="shared" si="37"/>
        <v>#DIV/0!</v>
      </c>
    </row>
    <row r="1016" spans="1:5" ht="21" customHeight="1" thickBot="1" x14ac:dyDescent="0.25">
      <c r="A1016" s="1641" t="s">
        <v>859</v>
      </c>
      <c r="B1016" s="1642"/>
      <c r="C1016" s="1642"/>
      <c r="D1016" s="1642"/>
      <c r="E1016" s="1643"/>
    </row>
    <row r="1017" spans="1:5" ht="21" customHeight="1" x14ac:dyDescent="0.2">
      <c r="A1017" s="1639"/>
      <c r="B1017" s="180">
        <v>2019</v>
      </c>
      <c r="C1017" s="180">
        <v>2020</v>
      </c>
      <c r="D1017" s="180">
        <v>2021</v>
      </c>
      <c r="E1017" s="180">
        <v>2022</v>
      </c>
    </row>
    <row r="1018" spans="1:5" ht="21" customHeight="1" thickBot="1" x14ac:dyDescent="0.25">
      <c r="A1018" s="1640"/>
      <c r="B1018" s="181" t="s">
        <v>5</v>
      </c>
      <c r="C1018" s="181" t="s">
        <v>6</v>
      </c>
      <c r="D1018" s="181" t="s">
        <v>6</v>
      </c>
      <c r="E1018" s="181" t="s">
        <v>6</v>
      </c>
    </row>
    <row r="1019" spans="1:5" ht="21" customHeight="1" thickBot="1" x14ac:dyDescent="0.25">
      <c r="A1019" s="186" t="s">
        <v>59</v>
      </c>
      <c r="B1019" s="187">
        <f>B1020+B1021+B1022+B1023</f>
        <v>0</v>
      </c>
      <c r="C1019" s="187">
        <f>C1020+C1021+C1022+C1023</f>
        <v>0</v>
      </c>
      <c r="D1019" s="187">
        <f>D1020+D1021+D1022+D1023</f>
        <v>0</v>
      </c>
      <c r="E1019" s="187">
        <f>E1020+E1021+E1022+E1023</f>
        <v>0</v>
      </c>
    </row>
    <row r="1020" spans="1:5" ht="21" customHeight="1" thickBot="1" x14ac:dyDescent="0.25">
      <c r="A1020" s="188" t="s">
        <v>28</v>
      </c>
      <c r="B1020" s="187"/>
      <c r="C1020" s="187"/>
      <c r="D1020" s="187"/>
      <c r="E1020" s="187"/>
    </row>
    <row r="1021" spans="1:5" ht="21" customHeight="1" thickBot="1" x14ac:dyDescent="0.25">
      <c r="A1021" s="188" t="s">
        <v>60</v>
      </c>
      <c r="B1021" s="187"/>
      <c r="C1021" s="187"/>
      <c r="D1021" s="187"/>
      <c r="E1021" s="187"/>
    </row>
    <row r="1022" spans="1:5" ht="21" customHeight="1" thickBot="1" x14ac:dyDescent="0.25">
      <c r="A1022" s="188" t="s">
        <v>42</v>
      </c>
      <c r="B1022" s="187"/>
      <c r="C1022" s="187"/>
      <c r="D1022" s="187"/>
      <c r="E1022" s="187"/>
    </row>
    <row r="1023" spans="1:5" ht="21" customHeight="1" thickBot="1" x14ac:dyDescent="0.25">
      <c r="A1023" s="188" t="s">
        <v>43</v>
      </c>
      <c r="B1023" s="187"/>
      <c r="C1023" s="187"/>
      <c r="D1023" s="187"/>
      <c r="E1023" s="187"/>
    </row>
    <row r="1024" spans="1:5" ht="21" customHeight="1" thickBot="1" x14ac:dyDescent="0.25">
      <c r="A1024" s="186" t="s">
        <v>61</v>
      </c>
      <c r="B1024" s="183">
        <f>B1025+B1026+B1027+B1028</f>
        <v>759</v>
      </c>
      <c r="C1024" s="183">
        <f>C1025+C1026+C1027+C1028</f>
        <v>0</v>
      </c>
      <c r="D1024" s="183">
        <f>D1025+D1026+D1027+D1028</f>
        <v>0</v>
      </c>
      <c r="E1024" s="183">
        <f>E1025+E1026+E1027+E1028</f>
        <v>0</v>
      </c>
    </row>
    <row r="1025" spans="1:5" s="41" customFormat="1" ht="21" customHeight="1" thickBot="1" x14ac:dyDescent="0.25">
      <c r="A1025" s="188" t="s">
        <v>28</v>
      </c>
      <c r="B1025" s="187">
        <v>759</v>
      </c>
      <c r="C1025" s="187">
        <v>0</v>
      </c>
      <c r="D1025" s="187">
        <v>0</v>
      </c>
      <c r="E1025" s="187">
        <v>0</v>
      </c>
    </row>
    <row r="1026" spans="1:5" ht="21" customHeight="1" thickBot="1" x14ac:dyDescent="0.25">
      <c r="A1026" s="188" t="s">
        <v>60</v>
      </c>
      <c r="B1026" s="183"/>
      <c r="C1026" s="187"/>
      <c r="D1026" s="187"/>
      <c r="E1026" s="187"/>
    </row>
    <row r="1027" spans="1:5" ht="21" customHeight="1" thickBot="1" x14ac:dyDescent="0.25">
      <c r="A1027" s="188" t="s">
        <v>42</v>
      </c>
      <c r="B1027" s="183"/>
      <c r="C1027" s="187"/>
      <c r="D1027" s="187"/>
      <c r="E1027" s="187"/>
    </row>
    <row r="1028" spans="1:5" ht="21" customHeight="1" thickBot="1" x14ac:dyDescent="0.25">
      <c r="A1028" s="188" t="s">
        <v>43</v>
      </c>
      <c r="B1028" s="183"/>
      <c r="C1028" s="187"/>
      <c r="D1028" s="187"/>
      <c r="E1028" s="187"/>
    </row>
    <row r="1029" spans="1:5" ht="21" customHeight="1" thickBot="1" x14ac:dyDescent="0.25">
      <c r="A1029" s="189" t="s">
        <v>197</v>
      </c>
      <c r="B1029" s="183">
        <f>B1019+B1024</f>
        <v>759</v>
      </c>
      <c r="C1029" s="183">
        <f>C1019+C1024</f>
        <v>0</v>
      </c>
      <c r="D1029" s="194">
        <f>D1019+D1024</f>
        <v>0</v>
      </c>
      <c r="E1029" s="194">
        <f>E1019+E1024</f>
        <v>0</v>
      </c>
    </row>
    <row r="1030" spans="1:5" ht="55.5" customHeight="1" thickBot="1" x14ac:dyDescent="0.25">
      <c r="A1030" s="178" t="s">
        <v>198</v>
      </c>
      <c r="B1030" s="178" t="s">
        <v>308</v>
      </c>
      <c r="C1030" s="195" t="s">
        <v>309</v>
      </c>
      <c r="D1030" s="196"/>
      <c r="E1030" s="196"/>
    </row>
    <row r="1031" spans="1:5" ht="66.75" customHeight="1" thickBot="1" x14ac:dyDescent="0.25">
      <c r="A1031" s="156" t="s">
        <v>9</v>
      </c>
      <c r="B1031" s="1633" t="s">
        <v>310</v>
      </c>
      <c r="C1031" s="1634"/>
      <c r="D1031" s="1659"/>
      <c r="E1031" s="1660"/>
    </row>
    <row r="1032" spans="1:5" ht="21" customHeight="1" thickBot="1" x14ac:dyDescent="0.25">
      <c r="A1032" s="156" t="s">
        <v>13</v>
      </c>
      <c r="B1032" s="1636" t="s">
        <v>162</v>
      </c>
      <c r="C1032" s="1637"/>
      <c r="D1032" s="1637"/>
      <c r="E1032" s="1638"/>
    </row>
    <row r="1033" spans="1:5" ht="21" customHeight="1" x14ac:dyDescent="0.2">
      <c r="A1033" s="1639"/>
      <c r="B1033" s="180">
        <v>2019</v>
      </c>
      <c r="C1033" s="180">
        <v>2020</v>
      </c>
      <c r="D1033" s="180">
        <v>2021</v>
      </c>
      <c r="E1033" s="180">
        <v>2022</v>
      </c>
    </row>
    <row r="1034" spans="1:5" ht="21" customHeight="1" thickBot="1" x14ac:dyDescent="0.25">
      <c r="A1034" s="1640"/>
      <c r="B1034" s="181" t="s">
        <v>5</v>
      </c>
      <c r="C1034" s="181" t="s">
        <v>6</v>
      </c>
      <c r="D1034" s="181" t="s">
        <v>6</v>
      </c>
      <c r="E1034" s="181" t="s">
        <v>6</v>
      </c>
    </row>
    <row r="1035" spans="1:5" ht="21" customHeight="1" thickBot="1" x14ac:dyDescent="0.25">
      <c r="A1035" s="156" t="s">
        <v>8</v>
      </c>
      <c r="B1035" s="182">
        <v>13509</v>
      </c>
      <c r="C1035" s="182">
        <v>0</v>
      </c>
      <c r="D1035" s="184">
        <v>0</v>
      </c>
      <c r="E1035" s="184">
        <v>0</v>
      </c>
    </row>
    <row r="1036" spans="1:5" ht="21" customHeight="1" thickBot="1" x14ac:dyDescent="0.25">
      <c r="A1036" s="156" t="s">
        <v>14</v>
      </c>
      <c r="B1036" s="182">
        <f>B1054</f>
        <v>20778</v>
      </c>
      <c r="C1036" s="182">
        <f>C1054</f>
        <v>0</v>
      </c>
      <c r="D1036" s="182">
        <f>D1054</f>
        <v>0</v>
      </c>
      <c r="E1036" s="182">
        <f>E1054</f>
        <v>0</v>
      </c>
    </row>
    <row r="1037" spans="1:5" ht="21" customHeight="1" thickBot="1" x14ac:dyDescent="0.25">
      <c r="A1037" s="156" t="s">
        <v>20</v>
      </c>
      <c r="B1037" s="182">
        <f>B1036/B1035</f>
        <v>1.5380857206306906</v>
      </c>
      <c r="C1037" s="182" t="e">
        <f>C1036/C1035</f>
        <v>#DIV/0!</v>
      </c>
      <c r="D1037" s="182" t="e">
        <f>D1036/D1035</f>
        <v>#DIV/0!</v>
      </c>
      <c r="E1037" s="182" t="e">
        <f>E1036/E1035</f>
        <v>#DIV/0!</v>
      </c>
    </row>
    <row r="1038" spans="1:5" ht="21" customHeight="1" thickBot="1" x14ac:dyDescent="0.25">
      <c r="A1038" s="156" t="s">
        <v>15</v>
      </c>
      <c r="B1038" s="184" t="s">
        <v>19</v>
      </c>
      <c r="C1038" s="185">
        <f t="shared" ref="C1038:E1040" si="38">C1035/B1035-1</f>
        <v>-1</v>
      </c>
      <c r="D1038" s="185" t="e">
        <f t="shared" si="38"/>
        <v>#DIV/0!</v>
      </c>
      <c r="E1038" s="185" t="e">
        <f t="shared" si="38"/>
        <v>#DIV/0!</v>
      </c>
    </row>
    <row r="1039" spans="1:5" ht="21" customHeight="1" thickBot="1" x14ac:dyDescent="0.25">
      <c r="A1039" s="156" t="s">
        <v>16</v>
      </c>
      <c r="B1039" s="184" t="s">
        <v>19</v>
      </c>
      <c r="C1039" s="185">
        <f t="shared" si="38"/>
        <v>-1</v>
      </c>
      <c r="D1039" s="185" t="e">
        <f t="shared" si="38"/>
        <v>#DIV/0!</v>
      </c>
      <c r="E1039" s="185" t="e">
        <f t="shared" si="38"/>
        <v>#DIV/0!</v>
      </c>
    </row>
    <row r="1040" spans="1:5" ht="21" customHeight="1" thickBot="1" x14ac:dyDescent="0.25">
      <c r="A1040" s="156" t="s">
        <v>17</v>
      </c>
      <c r="B1040" s="184" t="s">
        <v>19</v>
      </c>
      <c r="C1040" s="185" t="e">
        <f t="shared" si="38"/>
        <v>#DIV/0!</v>
      </c>
      <c r="D1040" s="185" t="e">
        <f t="shared" si="38"/>
        <v>#DIV/0!</v>
      </c>
      <c r="E1040" s="185" t="e">
        <f t="shared" si="38"/>
        <v>#DIV/0!</v>
      </c>
    </row>
    <row r="1041" spans="1:5" ht="21" customHeight="1" thickBot="1" x14ac:dyDescent="0.25">
      <c r="A1041" s="1641" t="s">
        <v>859</v>
      </c>
      <c r="B1041" s="1642"/>
      <c r="C1041" s="1642"/>
      <c r="D1041" s="1642"/>
      <c r="E1041" s="1643"/>
    </row>
    <row r="1042" spans="1:5" ht="21" customHeight="1" x14ac:dyDescent="0.2">
      <c r="A1042" s="1639"/>
      <c r="B1042" s="180">
        <v>2019</v>
      </c>
      <c r="C1042" s="180">
        <v>2020</v>
      </c>
      <c r="D1042" s="180">
        <v>2021</v>
      </c>
      <c r="E1042" s="180">
        <v>2022</v>
      </c>
    </row>
    <row r="1043" spans="1:5" ht="21" customHeight="1" thickBot="1" x14ac:dyDescent="0.25">
      <c r="A1043" s="1640"/>
      <c r="B1043" s="181" t="s">
        <v>5</v>
      </c>
      <c r="C1043" s="181" t="s">
        <v>6</v>
      </c>
      <c r="D1043" s="181" t="s">
        <v>6</v>
      </c>
      <c r="E1043" s="181" t="s">
        <v>6</v>
      </c>
    </row>
    <row r="1044" spans="1:5" ht="21" customHeight="1" thickBot="1" x14ac:dyDescent="0.25">
      <c r="A1044" s="186" t="s">
        <v>59</v>
      </c>
      <c r="B1044" s="187">
        <f>B1045+B1046+B1047+B1048</f>
        <v>0</v>
      </c>
      <c r="C1044" s="187">
        <f>C1045+C1046+C1047+C1048</f>
        <v>0</v>
      </c>
      <c r="D1044" s="187">
        <f>D1045+D1046+D1047+D1048</f>
        <v>0</v>
      </c>
      <c r="E1044" s="187">
        <f>E1045+E1046+E1047+E1048</f>
        <v>0</v>
      </c>
    </row>
    <row r="1045" spans="1:5" ht="21" customHeight="1" thickBot="1" x14ac:dyDescent="0.25">
      <c r="A1045" s="188" t="s">
        <v>28</v>
      </c>
      <c r="B1045" s="187">
        <v>0</v>
      </c>
      <c r="C1045" s="187">
        <v>0</v>
      </c>
      <c r="D1045" s="187">
        <v>0</v>
      </c>
      <c r="E1045" s="187">
        <v>0</v>
      </c>
    </row>
    <row r="1046" spans="1:5" ht="21" customHeight="1" thickBot="1" x14ac:dyDescent="0.25">
      <c r="A1046" s="188" t="s">
        <v>60</v>
      </c>
      <c r="B1046" s="187"/>
      <c r="C1046" s="187"/>
      <c r="D1046" s="187"/>
      <c r="E1046" s="187"/>
    </row>
    <row r="1047" spans="1:5" ht="21" customHeight="1" thickBot="1" x14ac:dyDescent="0.25">
      <c r="A1047" s="188" t="s">
        <v>42</v>
      </c>
      <c r="B1047" s="187"/>
      <c r="C1047" s="187"/>
      <c r="D1047" s="187"/>
      <c r="E1047" s="187"/>
    </row>
    <row r="1048" spans="1:5" ht="21" customHeight="1" thickBot="1" x14ac:dyDescent="0.25">
      <c r="A1048" s="188" t="s">
        <v>43</v>
      </c>
      <c r="B1048" s="187"/>
      <c r="C1048" s="187"/>
      <c r="D1048" s="187"/>
      <c r="E1048" s="187"/>
    </row>
    <row r="1049" spans="1:5" ht="21" customHeight="1" thickBot="1" x14ac:dyDescent="0.25">
      <c r="A1049" s="186" t="s">
        <v>61</v>
      </c>
      <c r="B1049" s="183">
        <f>B1050+B1051+B1052+B1053</f>
        <v>20778</v>
      </c>
      <c r="C1049" s="183">
        <f>C1050+C1051+C1052+C1053</f>
        <v>0</v>
      </c>
      <c r="D1049" s="183">
        <f>D1050+D1051+D1052+D1053</f>
        <v>0</v>
      </c>
      <c r="E1049" s="183">
        <f>E1050+E1051+E1052+E1053</f>
        <v>0</v>
      </c>
    </row>
    <row r="1050" spans="1:5" s="41" customFormat="1" ht="21" customHeight="1" thickBot="1" x14ac:dyDescent="0.25">
      <c r="A1050" s="188" t="s">
        <v>28</v>
      </c>
      <c r="B1050" s="183">
        <v>20778</v>
      </c>
      <c r="C1050" s="187">
        <v>0</v>
      </c>
      <c r="D1050" s="187">
        <v>0</v>
      </c>
      <c r="E1050" s="187">
        <v>0</v>
      </c>
    </row>
    <row r="1051" spans="1:5" ht="21" customHeight="1" thickBot="1" x14ac:dyDescent="0.25">
      <c r="A1051" s="188" t="s">
        <v>60</v>
      </c>
      <c r="B1051" s="183"/>
      <c r="C1051" s="187"/>
      <c r="D1051" s="187"/>
      <c r="E1051" s="187"/>
    </row>
    <row r="1052" spans="1:5" ht="21" customHeight="1" thickBot="1" x14ac:dyDescent="0.25">
      <c r="A1052" s="188" t="s">
        <v>42</v>
      </c>
      <c r="B1052" s="183"/>
      <c r="C1052" s="187"/>
      <c r="D1052" s="187"/>
      <c r="E1052" s="187"/>
    </row>
    <row r="1053" spans="1:5" ht="21" customHeight="1" thickBot="1" x14ac:dyDescent="0.25">
      <c r="A1053" s="188" t="s">
        <v>43</v>
      </c>
      <c r="B1053" s="183"/>
      <c r="C1053" s="187"/>
      <c r="D1053" s="187"/>
      <c r="E1053" s="187"/>
    </row>
    <row r="1054" spans="1:5" ht="21" customHeight="1" thickBot="1" x14ac:dyDescent="0.25">
      <c r="A1054" s="189" t="s">
        <v>199</v>
      </c>
      <c r="B1054" s="183">
        <f>B1044+B1049</f>
        <v>20778</v>
      </c>
      <c r="C1054" s="183">
        <f>C1044+C1049</f>
        <v>0</v>
      </c>
      <c r="D1054" s="183">
        <f>D1044+D1049</f>
        <v>0</v>
      </c>
      <c r="E1054" s="183">
        <f>E1044+E1049</f>
        <v>0</v>
      </c>
    </row>
    <row r="1055" spans="1:5" ht="59.25" customHeight="1" thickBot="1" x14ac:dyDescent="0.25">
      <c r="A1055" s="178" t="s">
        <v>200</v>
      </c>
      <c r="B1055" s="178" t="s">
        <v>312</v>
      </c>
      <c r="C1055" s="191" t="s">
        <v>313</v>
      </c>
      <c r="D1055" s="192"/>
      <c r="E1055" s="193"/>
    </row>
    <row r="1056" spans="1:5" ht="54.75" customHeight="1" thickBot="1" x14ac:dyDescent="0.25">
      <c r="A1056" s="156" t="s">
        <v>9</v>
      </c>
      <c r="B1056" s="1633" t="s">
        <v>314</v>
      </c>
      <c r="C1056" s="1634"/>
      <c r="D1056" s="1634"/>
      <c r="E1056" s="1635"/>
    </row>
    <row r="1057" spans="1:5" ht="21" customHeight="1" thickBot="1" x14ac:dyDescent="0.25">
      <c r="A1057" s="156" t="s">
        <v>13</v>
      </c>
      <c r="B1057" s="1636" t="s">
        <v>162</v>
      </c>
      <c r="C1057" s="1637"/>
      <c r="D1057" s="1637"/>
      <c r="E1057" s="1638"/>
    </row>
    <row r="1058" spans="1:5" ht="21" customHeight="1" x14ac:dyDescent="0.2">
      <c r="A1058" s="1639"/>
      <c r="B1058" s="180">
        <v>2019</v>
      </c>
      <c r="C1058" s="180">
        <v>2020</v>
      </c>
      <c r="D1058" s="180">
        <v>2021</v>
      </c>
      <c r="E1058" s="180">
        <v>2022</v>
      </c>
    </row>
    <row r="1059" spans="1:5" ht="21" customHeight="1" thickBot="1" x14ac:dyDescent="0.25">
      <c r="A1059" s="1640"/>
      <c r="B1059" s="181" t="s">
        <v>5</v>
      </c>
      <c r="C1059" s="181" t="s">
        <v>6</v>
      </c>
      <c r="D1059" s="181" t="s">
        <v>6</v>
      </c>
      <c r="E1059" s="181" t="s">
        <v>6</v>
      </c>
    </row>
    <row r="1060" spans="1:5" ht="21" customHeight="1" thickBot="1" x14ac:dyDescent="0.25">
      <c r="A1060" s="156" t="s">
        <v>8</v>
      </c>
      <c r="B1060" s="182">
        <v>11586</v>
      </c>
      <c r="C1060" s="182">
        <v>6214</v>
      </c>
      <c r="D1060" s="184">
        <v>0</v>
      </c>
      <c r="E1060" s="184">
        <v>0</v>
      </c>
    </row>
    <row r="1061" spans="1:5" ht="21" customHeight="1" thickBot="1" x14ac:dyDescent="0.25">
      <c r="A1061" s="156" t="s">
        <v>14</v>
      </c>
      <c r="B1061" s="182">
        <f>B1079</f>
        <v>183895</v>
      </c>
      <c r="C1061" s="182">
        <f>C1079</f>
        <v>245203</v>
      </c>
      <c r="D1061" s="182">
        <f>D1079</f>
        <v>0</v>
      </c>
      <c r="E1061" s="182">
        <f>E1079</f>
        <v>0</v>
      </c>
    </row>
    <row r="1062" spans="1:5" ht="21" customHeight="1" thickBot="1" x14ac:dyDescent="0.25">
      <c r="A1062" s="156" t="s">
        <v>20</v>
      </c>
      <c r="B1062" s="182">
        <f>B1061/B1060</f>
        <v>15.872173312618678</v>
      </c>
      <c r="C1062" s="182">
        <f>C1061/C1060</f>
        <v>39.459768265207593</v>
      </c>
      <c r="D1062" s="182" t="e">
        <f>D1061/D1060</f>
        <v>#DIV/0!</v>
      </c>
      <c r="E1062" s="182" t="e">
        <f>E1061/E1060</f>
        <v>#DIV/0!</v>
      </c>
    </row>
    <row r="1063" spans="1:5" ht="21" customHeight="1" thickBot="1" x14ac:dyDescent="0.25">
      <c r="A1063" s="156" t="s">
        <v>15</v>
      </c>
      <c r="B1063" s="184" t="s">
        <v>19</v>
      </c>
      <c r="C1063" s="185">
        <f t="shared" ref="C1063:E1065" si="39">C1060/B1060-1</f>
        <v>-0.46366304160193339</v>
      </c>
      <c r="D1063" s="185">
        <f t="shared" si="39"/>
        <v>-1</v>
      </c>
      <c r="E1063" s="185" t="e">
        <f t="shared" si="39"/>
        <v>#DIV/0!</v>
      </c>
    </row>
    <row r="1064" spans="1:5" ht="21" customHeight="1" thickBot="1" x14ac:dyDescent="0.25">
      <c r="A1064" s="156" t="s">
        <v>16</v>
      </c>
      <c r="B1064" s="184" t="s">
        <v>19</v>
      </c>
      <c r="C1064" s="185">
        <f t="shared" si="39"/>
        <v>0.33338589956225029</v>
      </c>
      <c r="D1064" s="185">
        <f t="shared" si="39"/>
        <v>-1</v>
      </c>
      <c r="E1064" s="185" t="e">
        <f t="shared" si="39"/>
        <v>#DIV/0!</v>
      </c>
    </row>
    <row r="1065" spans="1:5" ht="21" customHeight="1" thickBot="1" x14ac:dyDescent="0.25">
      <c r="A1065" s="156" t="s">
        <v>17</v>
      </c>
      <c r="B1065" s="184" t="s">
        <v>19</v>
      </c>
      <c r="C1065" s="185">
        <f t="shared" si="39"/>
        <v>1.4860973660006809</v>
      </c>
      <c r="D1065" s="185" t="e">
        <f t="shared" si="39"/>
        <v>#DIV/0!</v>
      </c>
      <c r="E1065" s="185" t="e">
        <f t="shared" si="39"/>
        <v>#DIV/0!</v>
      </c>
    </row>
    <row r="1066" spans="1:5" ht="21" customHeight="1" thickBot="1" x14ac:dyDescent="0.25">
      <c r="A1066" s="1641" t="s">
        <v>859</v>
      </c>
      <c r="B1066" s="1642"/>
      <c r="C1066" s="1642"/>
      <c r="D1066" s="1642"/>
      <c r="E1066" s="1643"/>
    </row>
    <row r="1067" spans="1:5" ht="21" customHeight="1" x14ac:dyDescent="0.2">
      <c r="A1067" s="1639"/>
      <c r="B1067" s="180">
        <v>2019</v>
      </c>
      <c r="C1067" s="180">
        <v>2020</v>
      </c>
      <c r="D1067" s="180">
        <v>2021</v>
      </c>
      <c r="E1067" s="180">
        <v>2022</v>
      </c>
    </row>
    <row r="1068" spans="1:5" ht="21" customHeight="1" thickBot="1" x14ac:dyDescent="0.25">
      <c r="A1068" s="1640"/>
      <c r="B1068" s="181" t="s">
        <v>5</v>
      </c>
      <c r="C1068" s="181" t="s">
        <v>6</v>
      </c>
      <c r="D1068" s="181" t="s">
        <v>6</v>
      </c>
      <c r="E1068" s="181" t="s">
        <v>6</v>
      </c>
    </row>
    <row r="1069" spans="1:5" ht="21" customHeight="1" thickBot="1" x14ac:dyDescent="0.25">
      <c r="A1069" s="186" t="s">
        <v>59</v>
      </c>
      <c r="B1069" s="187">
        <f>B1070+B1071+B1072+B1073</f>
        <v>0</v>
      </c>
      <c r="C1069" s="187">
        <f>C1070+C1071+C1072+C1073</f>
        <v>0</v>
      </c>
      <c r="D1069" s="187">
        <f>D1070+D1071+D1072+D1073</f>
        <v>0</v>
      </c>
      <c r="E1069" s="187">
        <f>E1070+E1071+E1072+E1073</f>
        <v>0</v>
      </c>
    </row>
    <row r="1070" spans="1:5" ht="21" customHeight="1" thickBot="1" x14ac:dyDescent="0.25">
      <c r="A1070" s="188" t="s">
        <v>28</v>
      </c>
      <c r="B1070" s="187"/>
      <c r="C1070" s="187"/>
      <c r="D1070" s="187"/>
      <c r="E1070" s="187"/>
    </row>
    <row r="1071" spans="1:5" ht="21" customHeight="1" thickBot="1" x14ac:dyDescent="0.25">
      <c r="A1071" s="188" t="s">
        <v>60</v>
      </c>
      <c r="B1071" s="187"/>
      <c r="C1071" s="187"/>
      <c r="D1071" s="187"/>
      <c r="E1071" s="187"/>
    </row>
    <row r="1072" spans="1:5" ht="21" customHeight="1" thickBot="1" x14ac:dyDescent="0.25">
      <c r="A1072" s="188" t="s">
        <v>42</v>
      </c>
      <c r="B1072" s="187"/>
      <c r="C1072" s="187"/>
      <c r="D1072" s="187"/>
      <c r="E1072" s="187"/>
    </row>
    <row r="1073" spans="1:5" ht="21" customHeight="1" thickBot="1" x14ac:dyDescent="0.25">
      <c r="A1073" s="188" t="s">
        <v>43</v>
      </c>
      <c r="B1073" s="187"/>
      <c r="C1073" s="187"/>
      <c r="D1073" s="187"/>
      <c r="E1073" s="187"/>
    </row>
    <row r="1074" spans="1:5" ht="21" customHeight="1" thickBot="1" x14ac:dyDescent="0.25">
      <c r="A1074" s="186" t="s">
        <v>61</v>
      </c>
      <c r="B1074" s="183">
        <f>B1075+B1076+B1077+B1078</f>
        <v>183895</v>
      </c>
      <c r="C1074" s="183">
        <f>C1075+C1076+C1077+C1078</f>
        <v>245203</v>
      </c>
      <c r="D1074" s="183">
        <f>D1075+D1076+D1077+D1078</f>
        <v>0</v>
      </c>
      <c r="E1074" s="183">
        <f>E1075+E1076+E1077+E1078</f>
        <v>0</v>
      </c>
    </row>
    <row r="1075" spans="1:5" s="41" customFormat="1" ht="21" customHeight="1" thickBot="1" x14ac:dyDescent="0.25">
      <c r="A1075" s="188" t="s">
        <v>28</v>
      </c>
      <c r="B1075" s="183">
        <v>183895</v>
      </c>
      <c r="C1075" s="187">
        <v>245203</v>
      </c>
      <c r="D1075" s="187">
        <v>0</v>
      </c>
      <c r="E1075" s="187">
        <v>0</v>
      </c>
    </row>
    <row r="1076" spans="1:5" ht="21" customHeight="1" thickBot="1" x14ac:dyDescent="0.25">
      <c r="A1076" s="188" t="s">
        <v>60</v>
      </c>
      <c r="B1076" s="183"/>
      <c r="C1076" s="187"/>
      <c r="D1076" s="187"/>
      <c r="E1076" s="187"/>
    </row>
    <row r="1077" spans="1:5" ht="21" customHeight="1" thickBot="1" x14ac:dyDescent="0.25">
      <c r="A1077" s="188" t="s">
        <v>42</v>
      </c>
      <c r="B1077" s="183"/>
      <c r="C1077" s="187"/>
      <c r="D1077" s="187"/>
      <c r="E1077" s="187"/>
    </row>
    <row r="1078" spans="1:5" ht="21" customHeight="1" thickBot="1" x14ac:dyDescent="0.25">
      <c r="A1078" s="188" t="s">
        <v>43</v>
      </c>
      <c r="B1078" s="183"/>
      <c r="C1078" s="187"/>
      <c r="D1078" s="187"/>
      <c r="E1078" s="187"/>
    </row>
    <row r="1079" spans="1:5" ht="21" customHeight="1" thickBot="1" x14ac:dyDescent="0.25">
      <c r="A1079" s="189" t="s">
        <v>201</v>
      </c>
      <c r="B1079" s="183">
        <f>B1069+B1074</f>
        <v>183895</v>
      </c>
      <c r="C1079" s="183">
        <f>C1069+C1074</f>
        <v>245203</v>
      </c>
      <c r="D1079" s="183">
        <f>D1069+D1074</f>
        <v>0</v>
      </c>
      <c r="E1079" s="183">
        <f>E1069+E1074</f>
        <v>0</v>
      </c>
    </row>
    <row r="1080" spans="1:5" ht="69.75" customHeight="1" thickBot="1" x14ac:dyDescent="0.25">
      <c r="A1080" s="178" t="s">
        <v>200</v>
      </c>
      <c r="B1080" s="178" t="s">
        <v>316</v>
      </c>
      <c r="C1080" s="191" t="s">
        <v>317</v>
      </c>
      <c r="D1080" s="192"/>
      <c r="E1080" s="193"/>
    </row>
    <row r="1081" spans="1:5" ht="21" customHeight="1" thickBot="1" x14ac:dyDescent="0.25">
      <c r="A1081" s="156" t="s">
        <v>9</v>
      </c>
      <c r="B1081" s="1656" t="s">
        <v>222</v>
      </c>
      <c r="C1081" s="1657"/>
      <c r="D1081" s="1657"/>
      <c r="E1081" s="1658"/>
    </row>
    <row r="1082" spans="1:5" ht="21" customHeight="1" thickBot="1" x14ac:dyDescent="0.25">
      <c r="A1082" s="156" t="s">
        <v>13</v>
      </c>
      <c r="B1082" s="1636" t="s">
        <v>223</v>
      </c>
      <c r="C1082" s="1637"/>
      <c r="D1082" s="1637"/>
      <c r="E1082" s="1638"/>
    </row>
    <row r="1083" spans="1:5" ht="21" customHeight="1" x14ac:dyDescent="0.2">
      <c r="A1083" s="1639"/>
      <c r="B1083" s="180">
        <v>2019</v>
      </c>
      <c r="C1083" s="180">
        <v>2020</v>
      </c>
      <c r="D1083" s="180">
        <v>2021</v>
      </c>
      <c r="E1083" s="180">
        <v>2022</v>
      </c>
    </row>
    <row r="1084" spans="1:5" ht="21" customHeight="1" thickBot="1" x14ac:dyDescent="0.25">
      <c r="A1084" s="1640"/>
      <c r="B1084" s="181" t="s">
        <v>5</v>
      </c>
      <c r="C1084" s="181" t="s">
        <v>6</v>
      </c>
      <c r="D1084" s="181" t="s">
        <v>6</v>
      </c>
      <c r="E1084" s="181" t="s">
        <v>6</v>
      </c>
    </row>
    <row r="1085" spans="1:5" ht="21" customHeight="1" thickBot="1" x14ac:dyDescent="0.25">
      <c r="A1085" s="156" t="s">
        <v>8</v>
      </c>
      <c r="B1085" s="182">
        <v>1</v>
      </c>
      <c r="C1085" s="182">
        <v>1</v>
      </c>
      <c r="D1085" s="184">
        <v>0</v>
      </c>
      <c r="E1085" s="184">
        <v>0</v>
      </c>
    </row>
    <row r="1086" spans="1:5" ht="21" customHeight="1" thickBot="1" x14ac:dyDescent="0.25">
      <c r="A1086" s="156" t="s">
        <v>14</v>
      </c>
      <c r="B1086" s="187">
        <f>B1104</f>
        <v>2208</v>
      </c>
      <c r="C1086" s="187">
        <f>C1104</f>
        <v>2364</v>
      </c>
      <c r="D1086" s="187">
        <f>D1104</f>
        <v>0</v>
      </c>
      <c r="E1086" s="187">
        <v>0</v>
      </c>
    </row>
    <row r="1087" spans="1:5" ht="21" customHeight="1" thickBot="1" x14ac:dyDescent="0.25">
      <c r="A1087" s="156" t="s">
        <v>20</v>
      </c>
      <c r="B1087" s="182">
        <f>B1086/B1085</f>
        <v>2208</v>
      </c>
      <c r="C1087" s="182">
        <f>C1086/C1085</f>
        <v>2364</v>
      </c>
      <c r="D1087" s="182" t="e">
        <f>D1086/D1085</f>
        <v>#DIV/0!</v>
      </c>
      <c r="E1087" s="182" t="e">
        <f>E1086/E1085</f>
        <v>#DIV/0!</v>
      </c>
    </row>
    <row r="1088" spans="1:5" ht="21" customHeight="1" thickBot="1" x14ac:dyDescent="0.25">
      <c r="A1088" s="156" t="s">
        <v>15</v>
      </c>
      <c r="B1088" s="184" t="s">
        <v>19</v>
      </c>
      <c r="C1088" s="185">
        <f t="shared" ref="C1088:E1090" si="40">C1085/B1085-1</f>
        <v>0</v>
      </c>
      <c r="D1088" s="185">
        <f t="shared" si="40"/>
        <v>-1</v>
      </c>
      <c r="E1088" s="185" t="e">
        <f t="shared" si="40"/>
        <v>#DIV/0!</v>
      </c>
    </row>
    <row r="1089" spans="1:5" ht="21" customHeight="1" thickBot="1" x14ac:dyDescent="0.25">
      <c r="A1089" s="156" t="s">
        <v>16</v>
      </c>
      <c r="B1089" s="184" t="s">
        <v>19</v>
      </c>
      <c r="C1089" s="185">
        <f t="shared" si="40"/>
        <v>7.0652173913043459E-2</v>
      </c>
      <c r="D1089" s="185">
        <f t="shared" si="40"/>
        <v>-1</v>
      </c>
      <c r="E1089" s="185" t="e">
        <f t="shared" si="40"/>
        <v>#DIV/0!</v>
      </c>
    </row>
    <row r="1090" spans="1:5" ht="21" customHeight="1" thickBot="1" x14ac:dyDescent="0.25">
      <c r="A1090" s="156" t="s">
        <v>17</v>
      </c>
      <c r="B1090" s="184" t="s">
        <v>19</v>
      </c>
      <c r="C1090" s="185">
        <f t="shared" si="40"/>
        <v>7.0652173913043459E-2</v>
      </c>
      <c r="D1090" s="185" t="e">
        <f t="shared" si="40"/>
        <v>#DIV/0!</v>
      </c>
      <c r="E1090" s="185" t="e">
        <f t="shared" si="40"/>
        <v>#DIV/0!</v>
      </c>
    </row>
    <row r="1091" spans="1:5" ht="21" customHeight="1" thickBot="1" x14ac:dyDescent="0.25">
      <c r="A1091" s="1641" t="s">
        <v>859</v>
      </c>
      <c r="B1091" s="1642"/>
      <c r="C1091" s="1642"/>
      <c r="D1091" s="1642"/>
      <c r="E1091" s="1643"/>
    </row>
    <row r="1092" spans="1:5" ht="21" customHeight="1" x14ac:dyDescent="0.2">
      <c r="A1092" s="1639"/>
      <c r="B1092" s="180">
        <v>2019</v>
      </c>
      <c r="C1092" s="180">
        <v>2020</v>
      </c>
      <c r="D1092" s="180">
        <v>2021</v>
      </c>
      <c r="E1092" s="180">
        <v>2022</v>
      </c>
    </row>
    <row r="1093" spans="1:5" ht="21" customHeight="1" thickBot="1" x14ac:dyDescent="0.25">
      <c r="A1093" s="1640"/>
      <c r="B1093" s="181" t="s">
        <v>5</v>
      </c>
      <c r="C1093" s="181" t="s">
        <v>6</v>
      </c>
      <c r="D1093" s="181" t="s">
        <v>6</v>
      </c>
      <c r="E1093" s="181" t="s">
        <v>6</v>
      </c>
    </row>
    <row r="1094" spans="1:5" ht="21" customHeight="1" thickBot="1" x14ac:dyDescent="0.25">
      <c r="A1094" s="186" t="s">
        <v>59</v>
      </c>
      <c r="B1094" s="187">
        <f>B1095+B1096+B1097+B1098</f>
        <v>0</v>
      </c>
      <c r="C1094" s="187">
        <f>C1095+C1096+C1097+C1098</f>
        <v>0</v>
      </c>
      <c r="D1094" s="187">
        <f>D1095+D1096+D1097+D1098</f>
        <v>0</v>
      </c>
      <c r="E1094" s="187">
        <f>E1095+E1096+E1097+E1098</f>
        <v>0</v>
      </c>
    </row>
    <row r="1095" spans="1:5" ht="21" customHeight="1" thickBot="1" x14ac:dyDescent="0.25">
      <c r="A1095" s="188" t="s">
        <v>28</v>
      </c>
      <c r="B1095" s="187"/>
      <c r="C1095" s="187"/>
      <c r="D1095" s="187"/>
      <c r="E1095" s="187"/>
    </row>
    <row r="1096" spans="1:5" ht="21" customHeight="1" thickBot="1" x14ac:dyDescent="0.25">
      <c r="A1096" s="188" t="s">
        <v>60</v>
      </c>
      <c r="B1096" s="187"/>
      <c r="C1096" s="187"/>
      <c r="D1096" s="187"/>
      <c r="E1096" s="187"/>
    </row>
    <row r="1097" spans="1:5" ht="21" customHeight="1" thickBot="1" x14ac:dyDescent="0.25">
      <c r="A1097" s="188" t="s">
        <v>42</v>
      </c>
      <c r="B1097" s="187"/>
      <c r="C1097" s="187"/>
      <c r="D1097" s="187"/>
      <c r="E1097" s="187"/>
    </row>
    <row r="1098" spans="1:5" ht="21" customHeight="1" thickBot="1" x14ac:dyDescent="0.25">
      <c r="A1098" s="188" t="s">
        <v>43</v>
      </c>
      <c r="B1098" s="187"/>
      <c r="C1098" s="187"/>
      <c r="D1098" s="187"/>
      <c r="E1098" s="187"/>
    </row>
    <row r="1099" spans="1:5" ht="21" customHeight="1" thickBot="1" x14ac:dyDescent="0.25">
      <c r="A1099" s="186" t="s">
        <v>61</v>
      </c>
      <c r="B1099" s="183">
        <f>B1100+B1101+B1102+B1103</f>
        <v>2208</v>
      </c>
      <c r="C1099" s="183">
        <f>C1100+C1101+C1102+C1103</f>
        <v>2364</v>
      </c>
      <c r="D1099" s="183">
        <f>D1100+D1101+D1102+D1103</f>
        <v>0</v>
      </c>
      <c r="E1099" s="183">
        <f>E1100+E1101+E1102+E1103</f>
        <v>0</v>
      </c>
    </row>
    <row r="1100" spans="1:5" s="41" customFormat="1" ht="21" customHeight="1" thickBot="1" x14ac:dyDescent="0.25">
      <c r="A1100" s="188" t="s">
        <v>28</v>
      </c>
      <c r="B1100" s="187">
        <v>2208</v>
      </c>
      <c r="C1100" s="187">
        <v>2364</v>
      </c>
      <c r="D1100" s="187">
        <v>0</v>
      </c>
      <c r="E1100" s="187">
        <v>0</v>
      </c>
    </row>
    <row r="1101" spans="1:5" ht="21" customHeight="1" thickBot="1" x14ac:dyDescent="0.25">
      <c r="A1101" s="188" t="s">
        <v>60</v>
      </c>
      <c r="B1101" s="183"/>
      <c r="C1101" s="187"/>
      <c r="D1101" s="187"/>
      <c r="E1101" s="187"/>
    </row>
    <row r="1102" spans="1:5" ht="21" customHeight="1" thickBot="1" x14ac:dyDescent="0.25">
      <c r="A1102" s="188" t="s">
        <v>42</v>
      </c>
      <c r="B1102" s="183"/>
      <c r="C1102" s="187"/>
      <c r="D1102" s="187"/>
      <c r="E1102" s="187"/>
    </row>
    <row r="1103" spans="1:5" ht="21" customHeight="1" thickBot="1" x14ac:dyDescent="0.25">
      <c r="A1103" s="188" t="s">
        <v>43</v>
      </c>
      <c r="B1103" s="183"/>
      <c r="C1103" s="187"/>
      <c r="D1103" s="187"/>
      <c r="E1103" s="187"/>
    </row>
    <row r="1104" spans="1:5" ht="21" customHeight="1" thickBot="1" x14ac:dyDescent="0.25">
      <c r="A1104" s="189" t="s">
        <v>201</v>
      </c>
      <c r="B1104" s="183">
        <f>B1094+B1099</f>
        <v>2208</v>
      </c>
      <c r="C1104" s="183">
        <f>C1094+C1099</f>
        <v>2364</v>
      </c>
      <c r="D1104" s="183">
        <f>D1094+D1099</f>
        <v>0</v>
      </c>
      <c r="E1104" s="183">
        <f>E1094+E1099</f>
        <v>0</v>
      </c>
    </row>
    <row r="1105" spans="1:5" ht="42.75" customHeight="1" thickBot="1" x14ac:dyDescent="0.25">
      <c r="A1105" s="178" t="s">
        <v>202</v>
      </c>
      <c r="B1105" s="178" t="s">
        <v>319</v>
      </c>
      <c r="C1105" s="191" t="s">
        <v>320</v>
      </c>
      <c r="D1105" s="192"/>
      <c r="E1105" s="178"/>
    </row>
    <row r="1106" spans="1:5" ht="21" customHeight="1" thickBot="1" x14ac:dyDescent="0.25">
      <c r="A1106" s="156" t="s">
        <v>9</v>
      </c>
      <c r="B1106" s="1633" t="s">
        <v>321</v>
      </c>
      <c r="C1106" s="1634"/>
      <c r="D1106" s="1634"/>
      <c r="E1106" s="1635"/>
    </row>
    <row r="1107" spans="1:5" ht="21" customHeight="1" thickBot="1" x14ac:dyDescent="0.25">
      <c r="A1107" s="156" t="s">
        <v>13</v>
      </c>
      <c r="B1107" s="1636" t="s">
        <v>162</v>
      </c>
      <c r="C1107" s="1637"/>
      <c r="D1107" s="1637"/>
      <c r="E1107" s="1638"/>
    </row>
    <row r="1108" spans="1:5" ht="21" customHeight="1" x14ac:dyDescent="0.2">
      <c r="A1108" s="1639"/>
      <c r="B1108" s="180">
        <v>2019</v>
      </c>
      <c r="C1108" s="180">
        <v>2020</v>
      </c>
      <c r="D1108" s="180">
        <v>2021</v>
      </c>
      <c r="E1108" s="180">
        <v>2022</v>
      </c>
    </row>
    <row r="1109" spans="1:5" ht="21" customHeight="1" thickBot="1" x14ac:dyDescent="0.25">
      <c r="A1109" s="1640"/>
      <c r="B1109" s="181" t="s">
        <v>5</v>
      </c>
      <c r="C1109" s="181" t="s">
        <v>6</v>
      </c>
      <c r="D1109" s="181" t="s">
        <v>6</v>
      </c>
      <c r="E1109" s="181" t="s">
        <v>6</v>
      </c>
    </row>
    <row r="1110" spans="1:5" ht="21" customHeight="1" thickBot="1" x14ac:dyDescent="0.25">
      <c r="A1110" s="156" t="s">
        <v>8</v>
      </c>
      <c r="B1110" s="182">
        <v>2128</v>
      </c>
      <c r="C1110" s="182">
        <v>6730</v>
      </c>
      <c r="D1110" s="182">
        <v>0</v>
      </c>
      <c r="E1110" s="184">
        <v>0</v>
      </c>
    </row>
    <row r="1111" spans="1:5" ht="21" customHeight="1" thickBot="1" x14ac:dyDescent="0.25">
      <c r="A1111" s="156" t="s">
        <v>14</v>
      </c>
      <c r="B1111" s="183">
        <f>B1129</f>
        <v>100445</v>
      </c>
      <c r="C1111" s="183">
        <f>C1129</f>
        <v>100000</v>
      </c>
      <c r="D1111" s="183">
        <f>D1129</f>
        <v>0</v>
      </c>
      <c r="E1111" s="183">
        <f>E1129</f>
        <v>0</v>
      </c>
    </row>
    <row r="1112" spans="1:5" ht="21" customHeight="1" thickBot="1" x14ac:dyDescent="0.25">
      <c r="A1112" s="156" t="s">
        <v>20</v>
      </c>
      <c r="B1112" s="182">
        <f>B1111/B1110</f>
        <v>47.201597744360903</v>
      </c>
      <c r="C1112" s="182">
        <f>C1111/C1110</f>
        <v>14.858841010401189</v>
      </c>
      <c r="D1112" s="182" t="e">
        <f>D1111/D1110</f>
        <v>#DIV/0!</v>
      </c>
      <c r="E1112" s="182" t="e">
        <f>E1111/E1110</f>
        <v>#DIV/0!</v>
      </c>
    </row>
    <row r="1113" spans="1:5" ht="21" customHeight="1" thickBot="1" x14ac:dyDescent="0.25">
      <c r="A1113" s="156" t="s">
        <v>15</v>
      </c>
      <c r="B1113" s="184" t="s">
        <v>19</v>
      </c>
      <c r="C1113" s="185">
        <f t="shared" ref="C1113:E1115" si="41">C1110/B1110-1</f>
        <v>2.1625939849624061</v>
      </c>
      <c r="D1113" s="185">
        <f t="shared" si="41"/>
        <v>-1</v>
      </c>
      <c r="E1113" s="185" t="e">
        <f t="shared" si="41"/>
        <v>#DIV/0!</v>
      </c>
    </row>
    <row r="1114" spans="1:5" ht="21" customHeight="1" thickBot="1" x14ac:dyDescent="0.25">
      <c r="A1114" s="156" t="s">
        <v>16</v>
      </c>
      <c r="B1114" s="184" t="s">
        <v>19</v>
      </c>
      <c r="C1114" s="185">
        <f t="shared" si="41"/>
        <v>-4.4302852307233076E-3</v>
      </c>
      <c r="D1114" s="185">
        <f t="shared" si="41"/>
        <v>-1</v>
      </c>
      <c r="E1114" s="185" t="e">
        <f t="shared" si="41"/>
        <v>#DIV/0!</v>
      </c>
    </row>
    <row r="1115" spans="1:5" ht="21" customHeight="1" thickBot="1" x14ac:dyDescent="0.25">
      <c r="A1115" s="156" t="s">
        <v>17</v>
      </c>
      <c r="B1115" s="184" t="s">
        <v>19</v>
      </c>
      <c r="C1115" s="185">
        <f t="shared" si="41"/>
        <v>-0.68520470237310238</v>
      </c>
      <c r="D1115" s="185" t="e">
        <f t="shared" si="41"/>
        <v>#DIV/0!</v>
      </c>
      <c r="E1115" s="185" t="e">
        <f t="shared" si="41"/>
        <v>#DIV/0!</v>
      </c>
    </row>
    <row r="1116" spans="1:5" ht="21" customHeight="1" thickBot="1" x14ac:dyDescent="0.25">
      <c r="A1116" s="1641" t="s">
        <v>859</v>
      </c>
      <c r="B1116" s="1642"/>
      <c r="C1116" s="1642"/>
      <c r="D1116" s="1642"/>
      <c r="E1116" s="1643"/>
    </row>
    <row r="1117" spans="1:5" ht="21" customHeight="1" x14ac:dyDescent="0.2">
      <c r="A1117" s="1639"/>
      <c r="B1117" s="180">
        <v>2019</v>
      </c>
      <c r="C1117" s="180">
        <v>2020</v>
      </c>
      <c r="D1117" s="180">
        <v>2021</v>
      </c>
      <c r="E1117" s="180">
        <v>2022</v>
      </c>
    </row>
    <row r="1118" spans="1:5" ht="21" customHeight="1" thickBot="1" x14ac:dyDescent="0.25">
      <c r="A1118" s="1640"/>
      <c r="B1118" s="181" t="s">
        <v>5</v>
      </c>
      <c r="C1118" s="181" t="s">
        <v>6</v>
      </c>
      <c r="D1118" s="181" t="s">
        <v>6</v>
      </c>
      <c r="E1118" s="181" t="s">
        <v>6</v>
      </c>
    </row>
    <row r="1119" spans="1:5" ht="21" customHeight="1" thickBot="1" x14ac:dyDescent="0.25">
      <c r="A1119" s="186" t="s">
        <v>59</v>
      </c>
      <c r="B1119" s="187">
        <f>B1120+B1121+B1122+B1123</f>
        <v>0</v>
      </c>
      <c r="C1119" s="187">
        <f>C1120+C1121+C1122+C1123</f>
        <v>0</v>
      </c>
      <c r="D1119" s="187">
        <f>D1120+D1121+D1122+D1123</f>
        <v>0</v>
      </c>
      <c r="E1119" s="187">
        <f>E1120+E1121+E1122+E1123</f>
        <v>0</v>
      </c>
    </row>
    <row r="1120" spans="1:5" ht="21" customHeight="1" thickBot="1" x14ac:dyDescent="0.25">
      <c r="A1120" s="188" t="s">
        <v>28</v>
      </c>
      <c r="B1120" s="187"/>
      <c r="C1120" s="187"/>
      <c r="D1120" s="187"/>
      <c r="E1120" s="187"/>
    </row>
    <row r="1121" spans="1:5" ht="21" customHeight="1" thickBot="1" x14ac:dyDescent="0.25">
      <c r="A1121" s="188" t="s">
        <v>60</v>
      </c>
      <c r="B1121" s="187"/>
      <c r="C1121" s="187"/>
      <c r="D1121" s="187"/>
      <c r="E1121" s="187"/>
    </row>
    <row r="1122" spans="1:5" ht="21" customHeight="1" thickBot="1" x14ac:dyDescent="0.25">
      <c r="A1122" s="188" t="s">
        <v>42</v>
      </c>
      <c r="B1122" s="187"/>
      <c r="C1122" s="187"/>
      <c r="D1122" s="187"/>
      <c r="E1122" s="187"/>
    </row>
    <row r="1123" spans="1:5" ht="21" customHeight="1" thickBot="1" x14ac:dyDescent="0.25">
      <c r="A1123" s="188" t="s">
        <v>43</v>
      </c>
      <c r="B1123" s="187"/>
      <c r="C1123" s="187"/>
      <c r="D1123" s="187"/>
      <c r="E1123" s="187"/>
    </row>
    <row r="1124" spans="1:5" ht="21" customHeight="1" thickBot="1" x14ac:dyDescent="0.25">
      <c r="A1124" s="186" t="s">
        <v>61</v>
      </c>
      <c r="B1124" s="183">
        <v>100445</v>
      </c>
      <c r="C1124" s="183">
        <v>100000</v>
      </c>
      <c r="D1124" s="183">
        <f>D1125+D1126+D1127+D1128</f>
        <v>0</v>
      </c>
      <c r="E1124" s="183">
        <f>E1125+E1126+E1127+E1128</f>
        <v>0</v>
      </c>
    </row>
    <row r="1125" spans="1:5" s="41" customFormat="1" ht="21" customHeight="1" thickBot="1" x14ac:dyDescent="0.25">
      <c r="A1125" s="188" t="s">
        <v>28</v>
      </c>
      <c r="B1125" s="183">
        <v>100445</v>
      </c>
      <c r="C1125" s="187">
        <v>100000</v>
      </c>
      <c r="D1125" s="187">
        <v>0</v>
      </c>
      <c r="E1125" s="187">
        <v>0</v>
      </c>
    </row>
    <row r="1126" spans="1:5" ht="21" customHeight="1" thickBot="1" x14ac:dyDescent="0.25">
      <c r="A1126" s="188" t="s">
        <v>60</v>
      </c>
      <c r="B1126" s="183"/>
      <c r="C1126" s="187"/>
      <c r="D1126" s="187"/>
      <c r="E1126" s="187"/>
    </row>
    <row r="1127" spans="1:5" ht="21" customHeight="1" thickBot="1" x14ac:dyDescent="0.25">
      <c r="A1127" s="188" t="s">
        <v>42</v>
      </c>
      <c r="B1127" s="183"/>
      <c r="C1127" s="187"/>
      <c r="D1127" s="187"/>
      <c r="E1127" s="187"/>
    </row>
    <row r="1128" spans="1:5" ht="21" customHeight="1" thickBot="1" x14ac:dyDescent="0.25">
      <c r="A1128" s="188" t="s">
        <v>43</v>
      </c>
      <c r="B1128" s="183"/>
      <c r="C1128" s="187"/>
      <c r="D1128" s="187"/>
      <c r="E1128" s="187"/>
    </row>
    <row r="1129" spans="1:5" ht="21" customHeight="1" thickBot="1" x14ac:dyDescent="0.25">
      <c r="A1129" s="189" t="s">
        <v>203</v>
      </c>
      <c r="B1129" s="183">
        <f>B1119+B1124</f>
        <v>100445</v>
      </c>
      <c r="C1129" s="187">
        <f>C1119+C1124</f>
        <v>100000</v>
      </c>
      <c r="D1129" s="197">
        <f>D1119+D1124</f>
        <v>0</v>
      </c>
      <c r="E1129" s="187">
        <f>E1119+E1124</f>
        <v>0</v>
      </c>
    </row>
    <row r="1130" spans="1:5" ht="48.75" customHeight="1" thickBot="1" x14ac:dyDescent="0.25">
      <c r="A1130" s="178" t="s">
        <v>202</v>
      </c>
      <c r="B1130" s="178" t="s">
        <v>323</v>
      </c>
      <c r="C1130" s="191" t="s">
        <v>324</v>
      </c>
      <c r="D1130" s="192"/>
      <c r="E1130" s="178"/>
    </row>
    <row r="1131" spans="1:5" ht="21" customHeight="1" thickBot="1" x14ac:dyDescent="0.25">
      <c r="A1131" s="156" t="s">
        <v>9</v>
      </c>
      <c r="B1131" s="1633" t="s">
        <v>222</v>
      </c>
      <c r="C1131" s="1634"/>
      <c r="D1131" s="1634"/>
      <c r="E1131" s="1635"/>
    </row>
    <row r="1132" spans="1:5" ht="21" customHeight="1" thickBot="1" x14ac:dyDescent="0.25">
      <c r="A1132" s="156" t="s">
        <v>13</v>
      </c>
      <c r="B1132" s="1636" t="s">
        <v>223</v>
      </c>
      <c r="C1132" s="1637"/>
      <c r="D1132" s="1637"/>
      <c r="E1132" s="1638"/>
    </row>
    <row r="1133" spans="1:5" ht="21" customHeight="1" x14ac:dyDescent="0.2">
      <c r="A1133" s="1639"/>
      <c r="B1133" s="180">
        <v>2019</v>
      </c>
      <c r="C1133" s="180">
        <v>2020</v>
      </c>
      <c r="D1133" s="180">
        <v>2021</v>
      </c>
      <c r="E1133" s="180">
        <v>2022</v>
      </c>
    </row>
    <row r="1134" spans="1:5" ht="21" customHeight="1" thickBot="1" x14ac:dyDescent="0.25">
      <c r="A1134" s="1640"/>
      <c r="B1134" s="181" t="s">
        <v>5</v>
      </c>
      <c r="C1134" s="181" t="s">
        <v>6</v>
      </c>
      <c r="D1134" s="181" t="s">
        <v>6</v>
      </c>
      <c r="E1134" s="181" t="s">
        <v>6</v>
      </c>
    </row>
    <row r="1135" spans="1:5" ht="21" customHeight="1" thickBot="1" x14ac:dyDescent="0.25">
      <c r="A1135" s="156" t="s">
        <v>8</v>
      </c>
      <c r="B1135" s="182">
        <v>1</v>
      </c>
      <c r="C1135" s="182">
        <v>1</v>
      </c>
      <c r="D1135" s="184">
        <v>0</v>
      </c>
      <c r="E1135" s="184">
        <v>0</v>
      </c>
    </row>
    <row r="1136" spans="1:5" ht="21" customHeight="1" thickBot="1" x14ac:dyDescent="0.25">
      <c r="A1136" s="156" t="s">
        <v>14</v>
      </c>
      <c r="B1136" s="187">
        <f>B1154</f>
        <v>510</v>
      </c>
      <c r="C1136" s="187">
        <f>C1154</f>
        <v>500</v>
      </c>
      <c r="D1136" s="187">
        <f>D1154</f>
        <v>0</v>
      </c>
      <c r="E1136" s="187">
        <v>0</v>
      </c>
    </row>
    <row r="1137" spans="1:5" ht="21" customHeight="1" thickBot="1" x14ac:dyDescent="0.25">
      <c r="A1137" s="156" t="s">
        <v>20</v>
      </c>
      <c r="B1137" s="182">
        <f>B1136/B1135</f>
        <v>510</v>
      </c>
      <c r="C1137" s="182">
        <f>C1136/C1135</f>
        <v>500</v>
      </c>
      <c r="D1137" s="182" t="e">
        <f>D1136/D1135</f>
        <v>#DIV/0!</v>
      </c>
      <c r="E1137" s="182" t="e">
        <f>E1136/E1135</f>
        <v>#DIV/0!</v>
      </c>
    </row>
    <row r="1138" spans="1:5" ht="21" customHeight="1" thickBot="1" x14ac:dyDescent="0.25">
      <c r="A1138" s="156" t="s">
        <v>15</v>
      </c>
      <c r="B1138" s="184" t="s">
        <v>19</v>
      </c>
      <c r="C1138" s="185">
        <f t="shared" ref="C1138:E1140" si="42">C1135/B1135-1</f>
        <v>0</v>
      </c>
      <c r="D1138" s="185">
        <f t="shared" si="42"/>
        <v>-1</v>
      </c>
      <c r="E1138" s="185" t="e">
        <f t="shared" si="42"/>
        <v>#DIV/0!</v>
      </c>
    </row>
    <row r="1139" spans="1:5" ht="21" customHeight="1" thickBot="1" x14ac:dyDescent="0.25">
      <c r="A1139" s="156" t="s">
        <v>16</v>
      </c>
      <c r="B1139" s="184" t="s">
        <v>19</v>
      </c>
      <c r="C1139" s="185">
        <f t="shared" si="42"/>
        <v>-1.9607843137254943E-2</v>
      </c>
      <c r="D1139" s="185">
        <f t="shared" si="42"/>
        <v>-1</v>
      </c>
      <c r="E1139" s="185" t="e">
        <f t="shared" si="42"/>
        <v>#DIV/0!</v>
      </c>
    </row>
    <row r="1140" spans="1:5" ht="21" customHeight="1" thickBot="1" x14ac:dyDescent="0.25">
      <c r="A1140" s="156" t="s">
        <v>17</v>
      </c>
      <c r="B1140" s="184" t="s">
        <v>19</v>
      </c>
      <c r="C1140" s="185">
        <f t="shared" si="42"/>
        <v>-1.9607843137254943E-2</v>
      </c>
      <c r="D1140" s="185" t="e">
        <f t="shared" si="42"/>
        <v>#DIV/0!</v>
      </c>
      <c r="E1140" s="185" t="e">
        <f t="shared" si="42"/>
        <v>#DIV/0!</v>
      </c>
    </row>
    <row r="1141" spans="1:5" ht="21" customHeight="1" thickBot="1" x14ac:dyDescent="0.25">
      <c r="A1141" s="1641" t="s">
        <v>859</v>
      </c>
      <c r="B1141" s="1642"/>
      <c r="C1141" s="1642"/>
      <c r="D1141" s="1642"/>
      <c r="E1141" s="1643"/>
    </row>
    <row r="1142" spans="1:5" ht="21" customHeight="1" x14ac:dyDescent="0.2">
      <c r="A1142" s="1639"/>
      <c r="B1142" s="180">
        <v>2019</v>
      </c>
      <c r="C1142" s="180">
        <v>2020</v>
      </c>
      <c r="D1142" s="180">
        <v>2021</v>
      </c>
      <c r="E1142" s="180">
        <v>2022</v>
      </c>
    </row>
    <row r="1143" spans="1:5" ht="21" customHeight="1" thickBot="1" x14ac:dyDescent="0.25">
      <c r="A1143" s="1640"/>
      <c r="B1143" s="181" t="s">
        <v>5</v>
      </c>
      <c r="C1143" s="181" t="s">
        <v>6</v>
      </c>
      <c r="D1143" s="181" t="s">
        <v>6</v>
      </c>
      <c r="E1143" s="181" t="s">
        <v>6</v>
      </c>
    </row>
    <row r="1144" spans="1:5" ht="21" customHeight="1" thickBot="1" x14ac:dyDescent="0.25">
      <c r="A1144" s="186" t="s">
        <v>59</v>
      </c>
      <c r="B1144" s="187">
        <f>B1145+B1146+B1147+B1148</f>
        <v>0</v>
      </c>
      <c r="C1144" s="187">
        <f>C1145+C1146+C1147+C1148</f>
        <v>0</v>
      </c>
      <c r="D1144" s="187">
        <f>D1145+D1146+D1147+D1148</f>
        <v>0</v>
      </c>
      <c r="E1144" s="187">
        <f>E1145+E1146+E1147+E1148</f>
        <v>0</v>
      </c>
    </row>
    <row r="1145" spans="1:5" ht="21" customHeight="1" thickBot="1" x14ac:dyDescent="0.25">
      <c r="A1145" s="188" t="s">
        <v>28</v>
      </c>
      <c r="B1145" s="187"/>
      <c r="C1145" s="187"/>
      <c r="D1145" s="187"/>
      <c r="E1145" s="187"/>
    </row>
    <row r="1146" spans="1:5" ht="21" customHeight="1" thickBot="1" x14ac:dyDescent="0.25">
      <c r="A1146" s="188" t="s">
        <v>60</v>
      </c>
      <c r="B1146" s="187"/>
      <c r="C1146" s="187"/>
      <c r="D1146" s="187"/>
      <c r="E1146" s="187"/>
    </row>
    <row r="1147" spans="1:5" ht="21" customHeight="1" thickBot="1" x14ac:dyDescent="0.25">
      <c r="A1147" s="188" t="s">
        <v>42</v>
      </c>
      <c r="B1147" s="187"/>
      <c r="C1147" s="187"/>
      <c r="D1147" s="187"/>
      <c r="E1147" s="187"/>
    </row>
    <row r="1148" spans="1:5" ht="21" customHeight="1" thickBot="1" x14ac:dyDescent="0.25">
      <c r="A1148" s="188" t="s">
        <v>43</v>
      </c>
      <c r="B1148" s="187"/>
      <c r="C1148" s="187"/>
      <c r="D1148" s="187"/>
      <c r="E1148" s="187"/>
    </row>
    <row r="1149" spans="1:5" ht="21" customHeight="1" thickBot="1" x14ac:dyDescent="0.25">
      <c r="A1149" s="186" t="s">
        <v>61</v>
      </c>
      <c r="B1149" s="183">
        <v>510</v>
      </c>
      <c r="C1149" s="183">
        <v>500</v>
      </c>
      <c r="D1149" s="183">
        <f>D1150+D1151+D1152+D1153</f>
        <v>0</v>
      </c>
      <c r="E1149" s="183">
        <f>E1150+E1151+E1152+E1153</f>
        <v>0</v>
      </c>
    </row>
    <row r="1150" spans="1:5" s="41" customFormat="1" ht="21" customHeight="1" thickBot="1" x14ac:dyDescent="0.25">
      <c r="A1150" s="188" t="s">
        <v>28</v>
      </c>
      <c r="B1150" s="187">
        <v>510</v>
      </c>
      <c r="C1150" s="187">
        <v>500</v>
      </c>
      <c r="D1150" s="187">
        <v>0</v>
      </c>
      <c r="E1150" s="187">
        <v>0</v>
      </c>
    </row>
    <row r="1151" spans="1:5" ht="21" customHeight="1" thickBot="1" x14ac:dyDescent="0.25">
      <c r="A1151" s="188" t="s">
        <v>60</v>
      </c>
      <c r="B1151" s="183"/>
      <c r="C1151" s="187"/>
      <c r="D1151" s="187"/>
      <c r="E1151" s="187"/>
    </row>
    <row r="1152" spans="1:5" ht="21" customHeight="1" thickBot="1" x14ac:dyDescent="0.25">
      <c r="A1152" s="188" t="s">
        <v>42</v>
      </c>
      <c r="B1152" s="183"/>
      <c r="C1152" s="187"/>
      <c r="D1152" s="187"/>
      <c r="E1152" s="187"/>
    </row>
    <row r="1153" spans="1:5" ht="21" customHeight="1" thickBot="1" x14ac:dyDescent="0.25">
      <c r="A1153" s="188" t="s">
        <v>43</v>
      </c>
      <c r="B1153" s="183"/>
      <c r="C1153" s="187"/>
      <c r="D1153" s="187"/>
      <c r="E1153" s="187"/>
    </row>
    <row r="1154" spans="1:5" ht="21" customHeight="1" thickBot="1" x14ac:dyDescent="0.25">
      <c r="A1154" s="189" t="s">
        <v>203</v>
      </c>
      <c r="B1154" s="183">
        <f>B1144+B1149</f>
        <v>510</v>
      </c>
      <c r="C1154" s="187">
        <f>C1144+C1149</f>
        <v>500</v>
      </c>
      <c r="D1154" s="197">
        <f>D1144+D1149</f>
        <v>0</v>
      </c>
      <c r="E1154" s="187">
        <f>E1144+E1149</f>
        <v>0</v>
      </c>
    </row>
    <row r="1155" spans="1:5" ht="57.75" customHeight="1" thickBot="1" x14ac:dyDescent="0.25">
      <c r="A1155" s="178" t="s">
        <v>204</v>
      </c>
      <c r="B1155" s="178" t="s">
        <v>618</v>
      </c>
      <c r="C1155" s="191" t="s">
        <v>619</v>
      </c>
      <c r="D1155" s="192"/>
      <c r="E1155" s="178"/>
    </row>
    <row r="1156" spans="1:5" ht="21" customHeight="1" thickBot="1" x14ac:dyDescent="0.25">
      <c r="A1156" s="156" t="s">
        <v>9</v>
      </c>
      <c r="B1156" s="1633" t="s">
        <v>620</v>
      </c>
      <c r="C1156" s="1634"/>
      <c r="D1156" s="1634"/>
      <c r="E1156" s="1635"/>
    </row>
    <row r="1157" spans="1:5" ht="21" customHeight="1" thickBot="1" x14ac:dyDescent="0.25">
      <c r="A1157" s="156" t="s">
        <v>13</v>
      </c>
      <c r="B1157" s="1636" t="s">
        <v>621</v>
      </c>
      <c r="C1157" s="1637"/>
      <c r="D1157" s="1637"/>
      <c r="E1157" s="1638"/>
    </row>
    <row r="1158" spans="1:5" ht="21" customHeight="1" x14ac:dyDescent="0.2">
      <c r="A1158" s="1639"/>
      <c r="B1158" s="180">
        <v>2019</v>
      </c>
      <c r="C1158" s="180">
        <v>2020</v>
      </c>
      <c r="D1158" s="180">
        <v>2021</v>
      </c>
      <c r="E1158" s="180">
        <v>2022</v>
      </c>
    </row>
    <row r="1159" spans="1:5" ht="21" customHeight="1" thickBot="1" x14ac:dyDescent="0.25">
      <c r="A1159" s="1640"/>
      <c r="B1159" s="181" t="s">
        <v>5</v>
      </c>
      <c r="C1159" s="181" t="s">
        <v>6</v>
      </c>
      <c r="D1159" s="181" t="s">
        <v>6</v>
      </c>
      <c r="E1159" s="181" t="s">
        <v>6</v>
      </c>
    </row>
    <row r="1160" spans="1:5" ht="21" customHeight="1" thickBot="1" x14ac:dyDescent="0.25">
      <c r="A1160" s="156" t="s">
        <v>8</v>
      </c>
      <c r="B1160" s="182">
        <v>6</v>
      </c>
      <c r="C1160" s="182">
        <v>6</v>
      </c>
      <c r="D1160" s="182">
        <v>6</v>
      </c>
      <c r="E1160" s="182">
        <v>6</v>
      </c>
    </row>
    <row r="1161" spans="1:5" ht="21" customHeight="1" thickBot="1" x14ac:dyDescent="0.25">
      <c r="A1161" s="156" t="s">
        <v>14</v>
      </c>
      <c r="B1161" s="182">
        <f>B1179</f>
        <v>88007</v>
      </c>
      <c r="C1161" s="182">
        <f>C1179</f>
        <v>50000</v>
      </c>
      <c r="D1161" s="182">
        <f>D1179</f>
        <v>100000</v>
      </c>
      <c r="E1161" s="182">
        <f>E1179</f>
        <v>200711</v>
      </c>
    </row>
    <row r="1162" spans="1:5" ht="21" customHeight="1" thickBot="1" x14ac:dyDescent="0.25">
      <c r="A1162" s="156" t="s">
        <v>20</v>
      </c>
      <c r="B1162" s="182">
        <f>B1161/B1160</f>
        <v>14667.833333333334</v>
      </c>
      <c r="C1162" s="182">
        <f>C1161/C1160</f>
        <v>8333.3333333333339</v>
      </c>
      <c r="D1162" s="182">
        <v>16666.666666666664</v>
      </c>
      <c r="E1162" s="182">
        <v>18502.889166666668</v>
      </c>
    </row>
    <row r="1163" spans="1:5" ht="21" customHeight="1" thickBot="1" x14ac:dyDescent="0.25">
      <c r="A1163" s="156" t="s">
        <v>15</v>
      </c>
      <c r="B1163" s="184" t="s">
        <v>19</v>
      </c>
      <c r="C1163" s="185">
        <f t="shared" ref="C1163:E1165" si="43">C1160/B1160-1</f>
        <v>0</v>
      </c>
      <c r="D1163" s="185">
        <f t="shared" si="43"/>
        <v>0</v>
      </c>
      <c r="E1163" s="185">
        <f t="shared" si="43"/>
        <v>0</v>
      </c>
    </row>
    <row r="1164" spans="1:5" ht="21" customHeight="1" thickBot="1" x14ac:dyDescent="0.25">
      <c r="A1164" s="156" t="s">
        <v>16</v>
      </c>
      <c r="B1164" s="184" t="s">
        <v>19</v>
      </c>
      <c r="C1164" s="185">
        <f t="shared" si="43"/>
        <v>-0.43186337450430079</v>
      </c>
      <c r="D1164" s="185">
        <f t="shared" si="43"/>
        <v>1</v>
      </c>
      <c r="E1164" s="185">
        <f t="shared" si="43"/>
        <v>1.0071099999999999</v>
      </c>
    </row>
    <row r="1165" spans="1:5" ht="21" customHeight="1" thickBot="1" x14ac:dyDescent="0.25">
      <c r="A1165" s="156" t="s">
        <v>17</v>
      </c>
      <c r="B1165" s="184" t="s">
        <v>19</v>
      </c>
      <c r="C1165" s="185">
        <f t="shared" si="43"/>
        <v>-0.43186337450430079</v>
      </c>
      <c r="D1165" s="185">
        <f t="shared" si="43"/>
        <v>0.99999999999999956</v>
      </c>
      <c r="E1165" s="185">
        <f t="shared" si="43"/>
        <v>0.11017335000000017</v>
      </c>
    </row>
    <row r="1166" spans="1:5" ht="21" customHeight="1" thickBot="1" x14ac:dyDescent="0.25">
      <c r="A1166" s="1641" t="s">
        <v>859</v>
      </c>
      <c r="B1166" s="1642"/>
      <c r="C1166" s="1642"/>
      <c r="D1166" s="1642"/>
      <c r="E1166" s="1643"/>
    </row>
    <row r="1167" spans="1:5" ht="21" customHeight="1" x14ac:dyDescent="0.2">
      <c r="A1167" s="1639"/>
      <c r="B1167" s="180">
        <v>2019</v>
      </c>
      <c r="C1167" s="180">
        <v>2020</v>
      </c>
      <c r="D1167" s="180">
        <v>2021</v>
      </c>
      <c r="E1167" s="180">
        <v>2022</v>
      </c>
    </row>
    <row r="1168" spans="1:5" ht="21" customHeight="1" thickBot="1" x14ac:dyDescent="0.25">
      <c r="A1168" s="1640"/>
      <c r="B1168" s="181" t="s">
        <v>5</v>
      </c>
      <c r="C1168" s="181" t="s">
        <v>6</v>
      </c>
      <c r="D1168" s="181" t="s">
        <v>6</v>
      </c>
      <c r="E1168" s="181" t="s">
        <v>6</v>
      </c>
    </row>
    <row r="1169" spans="1:5" ht="21" customHeight="1" thickBot="1" x14ac:dyDescent="0.25">
      <c r="A1169" s="186" t="s">
        <v>59</v>
      </c>
      <c r="B1169" s="187">
        <f>B1170+B1171+B1172+B1173</f>
        <v>0</v>
      </c>
      <c r="C1169" s="187">
        <f>C1170+C1171+C1172+C1173</f>
        <v>0</v>
      </c>
      <c r="D1169" s="187">
        <f>D1170+D1171+D1172+D1173</f>
        <v>0</v>
      </c>
      <c r="E1169" s="187">
        <f>E1170+E1171+E1172+E1173</f>
        <v>0</v>
      </c>
    </row>
    <row r="1170" spans="1:5" ht="21" customHeight="1" thickBot="1" x14ac:dyDescent="0.25">
      <c r="A1170" s="188" t="s">
        <v>28</v>
      </c>
      <c r="B1170" s="187"/>
      <c r="C1170" s="187"/>
      <c r="D1170" s="187"/>
      <c r="E1170" s="187"/>
    </row>
    <row r="1171" spans="1:5" ht="21" customHeight="1" thickBot="1" x14ac:dyDescent="0.25">
      <c r="A1171" s="188" t="s">
        <v>60</v>
      </c>
      <c r="B1171" s="187"/>
      <c r="C1171" s="187"/>
      <c r="D1171" s="187"/>
      <c r="E1171" s="187"/>
    </row>
    <row r="1172" spans="1:5" ht="21" customHeight="1" thickBot="1" x14ac:dyDescent="0.25">
      <c r="A1172" s="188" t="s">
        <v>42</v>
      </c>
      <c r="B1172" s="187"/>
      <c r="C1172" s="187"/>
      <c r="D1172" s="187"/>
      <c r="E1172" s="187"/>
    </row>
    <row r="1173" spans="1:5" ht="21" customHeight="1" thickBot="1" x14ac:dyDescent="0.25">
      <c r="A1173" s="188" t="s">
        <v>43</v>
      </c>
      <c r="B1173" s="187"/>
      <c r="C1173" s="187"/>
      <c r="D1173" s="187"/>
      <c r="E1173" s="187"/>
    </row>
    <row r="1174" spans="1:5" ht="21" customHeight="1" thickBot="1" x14ac:dyDescent="0.25">
      <c r="A1174" s="186" t="s">
        <v>61</v>
      </c>
      <c r="B1174" s="183">
        <f>SUM(B1175:B1178)</f>
        <v>88007</v>
      </c>
      <c r="C1174" s="183">
        <f>SUM(C1175:C1178)</f>
        <v>50000</v>
      </c>
      <c r="D1174" s="183">
        <f>SUM(D1175:D1178)</f>
        <v>100000</v>
      </c>
      <c r="E1174" s="183">
        <f>SUM(E1175:E1178)</f>
        <v>200711</v>
      </c>
    </row>
    <row r="1175" spans="1:5" s="41" customFormat="1" ht="21" customHeight="1" thickBot="1" x14ac:dyDescent="0.25">
      <c r="A1175" s="188" t="s">
        <v>28</v>
      </c>
      <c r="B1175" s="182">
        <v>88007</v>
      </c>
      <c r="C1175" s="182">
        <v>50000</v>
      </c>
      <c r="D1175" s="182">
        <v>100000</v>
      </c>
      <c r="E1175" s="182">
        <v>200711</v>
      </c>
    </row>
    <row r="1176" spans="1:5" ht="21" customHeight="1" thickBot="1" x14ac:dyDescent="0.25">
      <c r="A1176" s="188" t="s">
        <v>60</v>
      </c>
      <c r="B1176" s="183"/>
      <c r="C1176" s="187"/>
      <c r="D1176" s="187"/>
      <c r="E1176" s="187"/>
    </row>
    <row r="1177" spans="1:5" ht="21" customHeight="1" thickBot="1" x14ac:dyDescent="0.25">
      <c r="A1177" s="188" t="s">
        <v>42</v>
      </c>
      <c r="B1177" s="183"/>
      <c r="C1177" s="187"/>
      <c r="D1177" s="187"/>
      <c r="E1177" s="187"/>
    </row>
    <row r="1178" spans="1:5" ht="21" customHeight="1" thickBot="1" x14ac:dyDescent="0.25">
      <c r="A1178" s="188" t="s">
        <v>43</v>
      </c>
      <c r="B1178" s="183"/>
      <c r="C1178" s="187"/>
      <c r="D1178" s="187"/>
      <c r="E1178" s="187"/>
    </row>
    <row r="1179" spans="1:5" ht="21" customHeight="1" thickBot="1" x14ac:dyDescent="0.25">
      <c r="A1179" s="189" t="s">
        <v>205</v>
      </c>
      <c r="B1179" s="183">
        <f>B1169+B1174</f>
        <v>88007</v>
      </c>
      <c r="C1179" s="187">
        <f>C1169+C1174</f>
        <v>50000</v>
      </c>
      <c r="D1179" s="197">
        <f>D1169+D1174</f>
        <v>100000</v>
      </c>
      <c r="E1179" s="187">
        <f>E1169+E1174</f>
        <v>200711</v>
      </c>
    </row>
    <row r="1180" spans="1:5" ht="48" customHeight="1" thickBot="1" x14ac:dyDescent="0.25">
      <c r="A1180" s="178" t="s">
        <v>206</v>
      </c>
      <c r="B1180" s="178" t="s">
        <v>326</v>
      </c>
      <c r="C1180" s="191" t="s">
        <v>613</v>
      </c>
      <c r="D1180" s="192"/>
      <c r="E1180" s="193"/>
    </row>
    <row r="1181" spans="1:5" ht="21" customHeight="1" thickBot="1" x14ac:dyDescent="0.25">
      <c r="A1181" s="156" t="s">
        <v>9</v>
      </c>
      <c r="B1181" s="1633" t="s">
        <v>860</v>
      </c>
      <c r="C1181" s="1634"/>
      <c r="D1181" s="1634"/>
      <c r="E1181" s="1635"/>
    </row>
    <row r="1182" spans="1:5" ht="21" customHeight="1" thickBot="1" x14ac:dyDescent="0.25">
      <c r="A1182" s="156" t="s">
        <v>13</v>
      </c>
      <c r="B1182" s="1636" t="s">
        <v>162</v>
      </c>
      <c r="C1182" s="1637"/>
      <c r="D1182" s="1637"/>
      <c r="E1182" s="1638"/>
    </row>
    <row r="1183" spans="1:5" ht="21" customHeight="1" x14ac:dyDescent="0.2">
      <c r="A1183" s="1639"/>
      <c r="B1183" s="180">
        <v>2019</v>
      </c>
      <c r="C1183" s="180">
        <v>2020</v>
      </c>
      <c r="D1183" s="180">
        <v>2021</v>
      </c>
      <c r="E1183" s="180">
        <v>2022</v>
      </c>
    </row>
    <row r="1184" spans="1:5" ht="21" customHeight="1" thickBot="1" x14ac:dyDescent="0.25">
      <c r="A1184" s="1640"/>
      <c r="B1184" s="181" t="s">
        <v>5</v>
      </c>
      <c r="C1184" s="181" t="s">
        <v>6</v>
      </c>
      <c r="D1184" s="181" t="s">
        <v>6</v>
      </c>
      <c r="E1184" s="181" t="s">
        <v>6</v>
      </c>
    </row>
    <row r="1185" spans="1:5" ht="21" customHeight="1" thickBot="1" x14ac:dyDescent="0.25">
      <c r="A1185" s="156" t="s">
        <v>8</v>
      </c>
      <c r="B1185" s="182">
        <v>702</v>
      </c>
      <c r="C1185" s="182">
        <v>1000</v>
      </c>
      <c r="D1185" s="184">
        <v>1802</v>
      </c>
      <c r="E1185" s="182">
        <v>0</v>
      </c>
    </row>
    <row r="1186" spans="1:5" ht="21" customHeight="1" thickBot="1" x14ac:dyDescent="0.25">
      <c r="A1186" s="156" t="s">
        <v>14</v>
      </c>
      <c r="B1186" s="182">
        <f>B1204</f>
        <v>19452.500600000003</v>
      </c>
      <c r="C1186" s="182">
        <f>C1204</f>
        <v>30000</v>
      </c>
      <c r="D1186" s="182">
        <f>D1204</f>
        <v>47810.002400000005</v>
      </c>
      <c r="E1186" s="182">
        <f>E1204</f>
        <v>0</v>
      </c>
    </row>
    <row r="1187" spans="1:5" ht="21" customHeight="1" thickBot="1" x14ac:dyDescent="0.25">
      <c r="A1187" s="156" t="s">
        <v>20</v>
      </c>
      <c r="B1187" s="182">
        <f>B1186/B1185</f>
        <v>27.710114814814819</v>
      </c>
      <c r="C1187" s="182">
        <f>C1186/C1185</f>
        <v>30</v>
      </c>
      <c r="D1187" s="182">
        <f>D1186/D1185</f>
        <v>26.531632852386242</v>
      </c>
      <c r="E1187" s="182" t="e">
        <f>E1186/E1185</f>
        <v>#DIV/0!</v>
      </c>
    </row>
    <row r="1188" spans="1:5" ht="21" customHeight="1" thickBot="1" x14ac:dyDescent="0.25">
      <c r="A1188" s="156" t="s">
        <v>15</v>
      </c>
      <c r="B1188" s="184" t="s">
        <v>19</v>
      </c>
      <c r="C1188" s="185">
        <f t="shared" ref="C1188:E1190" si="44">C1185/B1185-1</f>
        <v>0.42450142450142447</v>
      </c>
      <c r="D1188" s="185">
        <f t="shared" si="44"/>
        <v>0.80200000000000005</v>
      </c>
      <c r="E1188" s="185">
        <f t="shared" si="44"/>
        <v>-1</v>
      </c>
    </row>
    <row r="1189" spans="1:5" ht="21" customHeight="1" thickBot="1" x14ac:dyDescent="0.25">
      <c r="A1189" s="156" t="s">
        <v>16</v>
      </c>
      <c r="B1189" s="184" t="s">
        <v>19</v>
      </c>
      <c r="C1189" s="185">
        <f t="shared" si="44"/>
        <v>0.54221817630993896</v>
      </c>
      <c r="D1189" s="185">
        <f t="shared" si="44"/>
        <v>0.59366674666666674</v>
      </c>
      <c r="E1189" s="185">
        <f t="shared" si="44"/>
        <v>-1</v>
      </c>
    </row>
    <row r="1190" spans="1:5" ht="21" customHeight="1" thickBot="1" x14ac:dyDescent="0.25">
      <c r="A1190" s="156" t="s">
        <v>17</v>
      </c>
      <c r="B1190" s="184" t="s">
        <v>19</v>
      </c>
      <c r="C1190" s="185">
        <f t="shared" si="44"/>
        <v>8.2637159769577195E-2</v>
      </c>
      <c r="D1190" s="185">
        <f t="shared" si="44"/>
        <v>-0.11561223825379197</v>
      </c>
      <c r="E1190" s="185" t="e">
        <f t="shared" si="44"/>
        <v>#DIV/0!</v>
      </c>
    </row>
    <row r="1191" spans="1:5" ht="21" customHeight="1" thickBot="1" x14ac:dyDescent="0.25">
      <c r="A1191" s="1641" t="s">
        <v>859</v>
      </c>
      <c r="B1191" s="1642"/>
      <c r="C1191" s="1642"/>
      <c r="D1191" s="1642"/>
      <c r="E1191" s="1643"/>
    </row>
    <row r="1192" spans="1:5" ht="21" customHeight="1" x14ac:dyDescent="0.2">
      <c r="A1192" s="1639"/>
      <c r="B1192" s="180">
        <v>2019</v>
      </c>
      <c r="C1192" s="180">
        <v>2020</v>
      </c>
      <c r="D1192" s="180">
        <v>2021</v>
      </c>
      <c r="E1192" s="180">
        <v>2022</v>
      </c>
    </row>
    <row r="1193" spans="1:5" ht="21" customHeight="1" thickBot="1" x14ac:dyDescent="0.25">
      <c r="A1193" s="1640"/>
      <c r="B1193" s="181" t="s">
        <v>5</v>
      </c>
      <c r="C1193" s="181" t="s">
        <v>6</v>
      </c>
      <c r="D1193" s="181" t="s">
        <v>6</v>
      </c>
      <c r="E1193" s="181" t="s">
        <v>6</v>
      </c>
    </row>
    <row r="1194" spans="1:5" ht="21" customHeight="1" thickBot="1" x14ac:dyDescent="0.25">
      <c r="A1194" s="186" t="s">
        <v>59</v>
      </c>
      <c r="B1194" s="187">
        <f>B1195+B1196+B1197+B1198</f>
        <v>0</v>
      </c>
      <c r="C1194" s="187">
        <f>C1195+C1196+C1197+C1198</f>
        <v>0</v>
      </c>
      <c r="D1194" s="187">
        <f>D1195+D1196+D1197+D1198</f>
        <v>0</v>
      </c>
      <c r="E1194" s="187">
        <f>E1195+E1196+E1197+E1198</f>
        <v>0</v>
      </c>
    </row>
    <row r="1195" spans="1:5" ht="21" customHeight="1" thickBot="1" x14ac:dyDescent="0.25">
      <c r="A1195" s="188" t="s">
        <v>28</v>
      </c>
      <c r="B1195" s="187"/>
      <c r="C1195" s="187"/>
      <c r="D1195" s="187"/>
      <c r="E1195" s="187"/>
    </row>
    <row r="1196" spans="1:5" ht="21" customHeight="1" thickBot="1" x14ac:dyDescent="0.25">
      <c r="A1196" s="188" t="s">
        <v>60</v>
      </c>
      <c r="B1196" s="187"/>
      <c r="C1196" s="187"/>
      <c r="D1196" s="187"/>
      <c r="E1196" s="187"/>
    </row>
    <row r="1197" spans="1:5" ht="21" customHeight="1" thickBot="1" x14ac:dyDescent="0.25">
      <c r="A1197" s="188" t="s">
        <v>42</v>
      </c>
      <c r="B1197" s="187"/>
      <c r="C1197" s="187"/>
      <c r="D1197" s="187"/>
      <c r="E1197" s="187"/>
    </row>
    <row r="1198" spans="1:5" ht="21" customHeight="1" thickBot="1" x14ac:dyDescent="0.25">
      <c r="A1198" s="188" t="s">
        <v>43</v>
      </c>
      <c r="B1198" s="187"/>
      <c r="C1198" s="187"/>
      <c r="D1198" s="187"/>
      <c r="E1198" s="187"/>
    </row>
    <row r="1199" spans="1:5" ht="21" customHeight="1" thickBot="1" x14ac:dyDescent="0.25">
      <c r="A1199" s="186" t="s">
        <v>61</v>
      </c>
      <c r="B1199" s="183">
        <f>B1200+B1201+B1202+B1203</f>
        <v>19452.500600000003</v>
      </c>
      <c r="C1199" s="183">
        <f>C1200+C1201+C1202+C1203</f>
        <v>30000</v>
      </c>
      <c r="D1199" s="183">
        <f>D1200+D1201+D1202+D1203</f>
        <v>47810.002400000005</v>
      </c>
      <c r="E1199" s="183">
        <f>E1200+E1201+E1202+E1203</f>
        <v>0</v>
      </c>
    </row>
    <row r="1200" spans="1:5" s="41" customFormat="1" ht="21" customHeight="1" thickBot="1" x14ac:dyDescent="0.25">
      <c r="A1200" s="188" t="s">
        <v>28</v>
      </c>
      <c r="B1200" s="183">
        <v>19452.500600000003</v>
      </c>
      <c r="C1200" s="187">
        <v>30000</v>
      </c>
      <c r="D1200" s="182">
        <v>47810.002400000005</v>
      </c>
      <c r="E1200" s="187">
        <v>0</v>
      </c>
    </row>
    <row r="1201" spans="1:5" ht="21" customHeight="1" thickBot="1" x14ac:dyDescent="0.25">
      <c r="A1201" s="188" t="s">
        <v>60</v>
      </c>
      <c r="B1201" s="183"/>
      <c r="C1201" s="187"/>
      <c r="D1201" s="187"/>
      <c r="E1201" s="187"/>
    </row>
    <row r="1202" spans="1:5" ht="21" customHeight="1" thickBot="1" x14ac:dyDescent="0.25">
      <c r="A1202" s="188" t="s">
        <v>42</v>
      </c>
      <c r="B1202" s="183"/>
      <c r="C1202" s="187"/>
      <c r="D1202" s="187"/>
      <c r="E1202" s="187"/>
    </row>
    <row r="1203" spans="1:5" ht="21" customHeight="1" thickBot="1" x14ac:dyDescent="0.25">
      <c r="A1203" s="188" t="s">
        <v>43</v>
      </c>
      <c r="B1203" s="183"/>
      <c r="C1203" s="187"/>
      <c r="D1203" s="187"/>
      <c r="E1203" s="187"/>
    </row>
    <row r="1204" spans="1:5" ht="21" customHeight="1" thickBot="1" x14ac:dyDescent="0.25">
      <c r="A1204" s="189" t="s">
        <v>207</v>
      </c>
      <c r="B1204" s="183">
        <f>B1194+B1199</f>
        <v>19452.500600000003</v>
      </c>
      <c r="C1204" s="183">
        <f>C1194+C1199</f>
        <v>30000</v>
      </c>
      <c r="D1204" s="183">
        <f>D1194+D1199</f>
        <v>47810.002400000005</v>
      </c>
      <c r="E1204" s="183">
        <f>E1194+E1199</f>
        <v>0</v>
      </c>
    </row>
    <row r="1205" spans="1:5" ht="79.5" customHeight="1" thickBot="1" x14ac:dyDescent="0.25">
      <c r="A1205" s="178" t="s">
        <v>206</v>
      </c>
      <c r="B1205" s="178" t="s">
        <v>328</v>
      </c>
      <c r="C1205" s="191" t="s">
        <v>614</v>
      </c>
      <c r="D1205" s="192"/>
      <c r="E1205" s="193"/>
    </row>
    <row r="1206" spans="1:5" ht="21" customHeight="1" thickBot="1" x14ac:dyDescent="0.25">
      <c r="A1206" s="156" t="s">
        <v>9</v>
      </c>
      <c r="B1206" s="1633" t="s">
        <v>222</v>
      </c>
      <c r="C1206" s="1634"/>
      <c r="D1206" s="1634"/>
      <c r="E1206" s="1635"/>
    </row>
    <row r="1207" spans="1:5" ht="21" customHeight="1" thickBot="1" x14ac:dyDescent="0.25">
      <c r="A1207" s="156" t="s">
        <v>13</v>
      </c>
      <c r="B1207" s="1636" t="s">
        <v>223</v>
      </c>
      <c r="C1207" s="1637"/>
      <c r="D1207" s="1637"/>
      <c r="E1207" s="1638"/>
    </row>
    <row r="1208" spans="1:5" ht="21" customHeight="1" x14ac:dyDescent="0.2">
      <c r="A1208" s="1639"/>
      <c r="B1208" s="180">
        <v>2019</v>
      </c>
      <c r="C1208" s="180">
        <v>2020</v>
      </c>
      <c r="D1208" s="180">
        <v>2021</v>
      </c>
      <c r="E1208" s="180">
        <v>2022</v>
      </c>
    </row>
    <row r="1209" spans="1:5" ht="21" customHeight="1" thickBot="1" x14ac:dyDescent="0.25">
      <c r="A1209" s="1640"/>
      <c r="B1209" s="181" t="s">
        <v>5</v>
      </c>
      <c r="C1209" s="181" t="s">
        <v>6</v>
      </c>
      <c r="D1209" s="181" t="s">
        <v>6</v>
      </c>
      <c r="E1209" s="181" t="s">
        <v>6</v>
      </c>
    </row>
    <row r="1210" spans="1:5" ht="21" customHeight="1" thickBot="1" x14ac:dyDescent="0.25">
      <c r="A1210" s="156" t="s">
        <v>8</v>
      </c>
      <c r="B1210" s="182">
        <v>1</v>
      </c>
      <c r="C1210" s="182">
        <v>1</v>
      </c>
      <c r="D1210" s="182">
        <v>1</v>
      </c>
      <c r="E1210" s="184">
        <v>0</v>
      </c>
    </row>
    <row r="1211" spans="1:5" ht="21" customHeight="1" thickBot="1" x14ac:dyDescent="0.25">
      <c r="A1211" s="156" t="s">
        <v>14</v>
      </c>
      <c r="B1211" s="187">
        <f>B1229</f>
        <v>350</v>
      </c>
      <c r="C1211" s="187">
        <f>C1229</f>
        <v>771</v>
      </c>
      <c r="D1211" s="187">
        <f>D1229</f>
        <v>714</v>
      </c>
      <c r="E1211" s="187">
        <f>E1229</f>
        <v>0</v>
      </c>
    </row>
    <row r="1212" spans="1:5" ht="21" customHeight="1" thickBot="1" x14ac:dyDescent="0.25">
      <c r="A1212" s="156" t="s">
        <v>20</v>
      </c>
      <c r="B1212" s="182">
        <f>B1211/B1210</f>
        <v>350</v>
      </c>
      <c r="C1212" s="182">
        <f>C1211/C1210</f>
        <v>771</v>
      </c>
      <c r="D1212" s="182">
        <f>D1211/D1210</f>
        <v>714</v>
      </c>
      <c r="E1212" s="182" t="e">
        <f>E1211/E1210</f>
        <v>#DIV/0!</v>
      </c>
    </row>
    <row r="1213" spans="1:5" ht="21" customHeight="1" thickBot="1" x14ac:dyDescent="0.25">
      <c r="A1213" s="156" t="s">
        <v>15</v>
      </c>
      <c r="B1213" s="184" t="s">
        <v>19</v>
      </c>
      <c r="C1213" s="185">
        <f t="shared" ref="C1213:E1215" si="45">C1210/B1210-1</f>
        <v>0</v>
      </c>
      <c r="D1213" s="185">
        <f t="shared" si="45"/>
        <v>0</v>
      </c>
      <c r="E1213" s="185">
        <f t="shared" si="45"/>
        <v>-1</v>
      </c>
    </row>
    <row r="1214" spans="1:5" ht="21" customHeight="1" thickBot="1" x14ac:dyDescent="0.25">
      <c r="A1214" s="156" t="s">
        <v>16</v>
      </c>
      <c r="B1214" s="184" t="s">
        <v>19</v>
      </c>
      <c r="C1214" s="185">
        <f t="shared" si="45"/>
        <v>1.2028571428571428</v>
      </c>
      <c r="D1214" s="185">
        <f t="shared" si="45"/>
        <v>-7.3929961089494123E-2</v>
      </c>
      <c r="E1214" s="185">
        <f t="shared" si="45"/>
        <v>-1</v>
      </c>
    </row>
    <row r="1215" spans="1:5" ht="21" customHeight="1" thickBot="1" x14ac:dyDescent="0.25">
      <c r="A1215" s="156" t="s">
        <v>17</v>
      </c>
      <c r="B1215" s="184" t="s">
        <v>19</v>
      </c>
      <c r="C1215" s="185">
        <f t="shared" si="45"/>
        <v>1.2028571428571428</v>
      </c>
      <c r="D1215" s="185">
        <f t="shared" si="45"/>
        <v>-7.3929961089494123E-2</v>
      </c>
      <c r="E1215" s="185" t="e">
        <f t="shared" si="45"/>
        <v>#DIV/0!</v>
      </c>
    </row>
    <row r="1216" spans="1:5" ht="21" customHeight="1" thickBot="1" x14ac:dyDescent="0.25">
      <c r="A1216" s="1641" t="s">
        <v>859</v>
      </c>
      <c r="B1216" s="1642"/>
      <c r="C1216" s="1642"/>
      <c r="D1216" s="1642"/>
      <c r="E1216" s="1643"/>
    </row>
    <row r="1217" spans="1:5" ht="21" customHeight="1" x14ac:dyDescent="0.2">
      <c r="A1217" s="1639"/>
      <c r="B1217" s="180">
        <v>2019</v>
      </c>
      <c r="C1217" s="180">
        <v>2020</v>
      </c>
      <c r="D1217" s="180">
        <v>2021</v>
      </c>
      <c r="E1217" s="180">
        <v>2022</v>
      </c>
    </row>
    <row r="1218" spans="1:5" ht="21" customHeight="1" thickBot="1" x14ac:dyDescent="0.25">
      <c r="A1218" s="1640"/>
      <c r="B1218" s="181" t="s">
        <v>5</v>
      </c>
      <c r="C1218" s="181" t="s">
        <v>6</v>
      </c>
      <c r="D1218" s="181" t="s">
        <v>6</v>
      </c>
      <c r="E1218" s="181" t="s">
        <v>6</v>
      </c>
    </row>
    <row r="1219" spans="1:5" ht="21" customHeight="1" thickBot="1" x14ac:dyDescent="0.25">
      <c r="A1219" s="186" t="s">
        <v>59</v>
      </c>
      <c r="B1219" s="187">
        <f>B1220+B1221+B1222+B1223</f>
        <v>0</v>
      </c>
      <c r="C1219" s="187">
        <f>C1220+C1221+C1222+C1223</f>
        <v>0</v>
      </c>
      <c r="D1219" s="187">
        <f>D1220+D1221+D1222+D1223</f>
        <v>0</v>
      </c>
      <c r="E1219" s="187">
        <f>E1220+E1221+E1222+E1223</f>
        <v>0</v>
      </c>
    </row>
    <row r="1220" spans="1:5" ht="21" customHeight="1" thickBot="1" x14ac:dyDescent="0.25">
      <c r="A1220" s="188" t="s">
        <v>28</v>
      </c>
      <c r="B1220" s="187"/>
      <c r="C1220" s="187"/>
      <c r="D1220" s="187"/>
      <c r="E1220" s="187"/>
    </row>
    <row r="1221" spans="1:5" ht="21" customHeight="1" thickBot="1" x14ac:dyDescent="0.25">
      <c r="A1221" s="188" t="s">
        <v>60</v>
      </c>
      <c r="B1221" s="187"/>
      <c r="C1221" s="187"/>
      <c r="D1221" s="187"/>
      <c r="E1221" s="187"/>
    </row>
    <row r="1222" spans="1:5" ht="21" customHeight="1" thickBot="1" x14ac:dyDescent="0.25">
      <c r="A1222" s="188" t="s">
        <v>42</v>
      </c>
      <c r="B1222" s="187"/>
      <c r="C1222" s="187"/>
      <c r="D1222" s="187"/>
      <c r="E1222" s="187"/>
    </row>
    <row r="1223" spans="1:5" ht="21" customHeight="1" thickBot="1" x14ac:dyDescent="0.25">
      <c r="A1223" s="188" t="s">
        <v>43</v>
      </c>
      <c r="B1223" s="187"/>
      <c r="C1223" s="187"/>
      <c r="D1223" s="187"/>
      <c r="E1223" s="187"/>
    </row>
    <row r="1224" spans="1:5" ht="21" customHeight="1" thickBot="1" x14ac:dyDescent="0.25">
      <c r="A1224" s="186" t="s">
        <v>61</v>
      </c>
      <c r="B1224" s="183">
        <v>350</v>
      </c>
      <c r="C1224" s="183">
        <v>771</v>
      </c>
      <c r="D1224" s="183">
        <v>714</v>
      </c>
      <c r="E1224" s="183">
        <f>E1225+E1226+E1227+E1228</f>
        <v>0</v>
      </c>
    </row>
    <row r="1225" spans="1:5" s="41" customFormat="1" ht="21" customHeight="1" thickBot="1" x14ac:dyDescent="0.25">
      <c r="A1225" s="188" t="s">
        <v>28</v>
      </c>
      <c r="B1225" s="187">
        <v>350</v>
      </c>
      <c r="C1225" s="187">
        <v>771</v>
      </c>
      <c r="D1225" s="187">
        <v>714</v>
      </c>
      <c r="E1225" s="187">
        <v>0</v>
      </c>
    </row>
    <row r="1226" spans="1:5" ht="21" customHeight="1" thickBot="1" x14ac:dyDescent="0.25">
      <c r="A1226" s="188" t="s">
        <v>60</v>
      </c>
      <c r="B1226" s="183"/>
      <c r="C1226" s="187"/>
      <c r="D1226" s="187"/>
      <c r="E1226" s="187"/>
    </row>
    <row r="1227" spans="1:5" ht="21" customHeight="1" thickBot="1" x14ac:dyDescent="0.25">
      <c r="A1227" s="188" t="s">
        <v>42</v>
      </c>
      <c r="B1227" s="183"/>
      <c r="C1227" s="187"/>
      <c r="D1227" s="187"/>
      <c r="E1227" s="187"/>
    </row>
    <row r="1228" spans="1:5" ht="21" customHeight="1" thickBot="1" x14ac:dyDescent="0.25">
      <c r="A1228" s="188" t="s">
        <v>43</v>
      </c>
      <c r="B1228" s="183"/>
      <c r="C1228" s="187"/>
      <c r="D1228" s="187"/>
      <c r="E1228" s="187"/>
    </row>
    <row r="1229" spans="1:5" ht="21" customHeight="1" thickBot="1" x14ac:dyDescent="0.25">
      <c r="A1229" s="189" t="s">
        <v>207</v>
      </c>
      <c r="B1229" s="183">
        <f>B1219+B1224</f>
        <v>350</v>
      </c>
      <c r="C1229" s="183">
        <f>C1219+C1224</f>
        <v>771</v>
      </c>
      <c r="D1229" s="183">
        <f>D1219+D1224</f>
        <v>714</v>
      </c>
      <c r="E1229" s="183">
        <f>E1219+E1224</f>
        <v>0</v>
      </c>
    </row>
    <row r="1230" spans="1:5" ht="52.5" customHeight="1" thickBot="1" x14ac:dyDescent="0.25">
      <c r="A1230" s="178" t="s">
        <v>208</v>
      </c>
      <c r="B1230" s="178" t="s">
        <v>330</v>
      </c>
      <c r="C1230" s="191" t="s">
        <v>615</v>
      </c>
      <c r="D1230" s="192"/>
      <c r="E1230" s="178"/>
    </row>
    <row r="1231" spans="1:5" ht="31.5" customHeight="1" thickBot="1" x14ac:dyDescent="0.25">
      <c r="A1231" s="156" t="s">
        <v>9</v>
      </c>
      <c r="B1231" s="1633" t="s">
        <v>616</v>
      </c>
      <c r="C1231" s="1634"/>
      <c r="D1231" s="1634"/>
      <c r="E1231" s="1635"/>
    </row>
    <row r="1232" spans="1:5" ht="21" customHeight="1" thickBot="1" x14ac:dyDescent="0.25">
      <c r="A1232" s="156" t="s">
        <v>13</v>
      </c>
      <c r="B1232" s="1636" t="s">
        <v>162</v>
      </c>
      <c r="C1232" s="1637"/>
      <c r="D1232" s="1637"/>
      <c r="E1232" s="1638"/>
    </row>
    <row r="1233" spans="1:5" ht="21" customHeight="1" x14ac:dyDescent="0.2">
      <c r="A1233" s="1639"/>
      <c r="B1233" s="180">
        <v>2019</v>
      </c>
      <c r="C1233" s="180">
        <v>2020</v>
      </c>
      <c r="D1233" s="180">
        <v>2021</v>
      </c>
      <c r="E1233" s="180">
        <v>2022</v>
      </c>
    </row>
    <row r="1234" spans="1:5" ht="21" customHeight="1" thickBot="1" x14ac:dyDescent="0.25">
      <c r="A1234" s="1640"/>
      <c r="B1234" s="181" t="s">
        <v>5</v>
      </c>
      <c r="C1234" s="181" t="s">
        <v>6</v>
      </c>
      <c r="D1234" s="181" t="s">
        <v>6</v>
      </c>
      <c r="E1234" s="181" t="s">
        <v>6</v>
      </c>
    </row>
    <row r="1235" spans="1:5" ht="21" customHeight="1" thickBot="1" x14ac:dyDescent="0.25">
      <c r="A1235" s="156" t="s">
        <v>8</v>
      </c>
      <c r="B1235" s="182">
        <v>5969</v>
      </c>
      <c r="C1235" s="182">
        <v>12000</v>
      </c>
      <c r="D1235" s="182">
        <v>11374</v>
      </c>
      <c r="E1235" s="182">
        <v>0</v>
      </c>
    </row>
    <row r="1236" spans="1:5" ht="21" customHeight="1" thickBot="1" x14ac:dyDescent="0.25">
      <c r="A1236" s="156" t="s">
        <v>14</v>
      </c>
      <c r="B1236" s="183">
        <f>B1254</f>
        <v>36217</v>
      </c>
      <c r="C1236" s="183">
        <f>C1254</f>
        <v>41903</v>
      </c>
      <c r="D1236" s="183">
        <f>D1254</f>
        <v>72435</v>
      </c>
      <c r="E1236" s="183">
        <f>E1254</f>
        <v>0</v>
      </c>
    </row>
    <row r="1237" spans="1:5" ht="21" customHeight="1" thickBot="1" x14ac:dyDescent="0.25">
      <c r="A1237" s="156" t="s">
        <v>20</v>
      </c>
      <c r="B1237" s="182">
        <f>B1236/B1235</f>
        <v>6.0675154967331215</v>
      </c>
      <c r="C1237" s="182" t="e">
        <f>C1236/#REF!</f>
        <v>#REF!</v>
      </c>
      <c r="D1237" s="182">
        <f>D1236/C1235</f>
        <v>6.0362499999999999</v>
      </c>
      <c r="E1237" s="182">
        <f>E1236/D1235</f>
        <v>0</v>
      </c>
    </row>
    <row r="1238" spans="1:5" ht="21" customHeight="1" thickBot="1" x14ac:dyDescent="0.25">
      <c r="A1238" s="156" t="s">
        <v>15</v>
      </c>
      <c r="B1238" s="184" t="s">
        <v>19</v>
      </c>
      <c r="C1238" s="185" t="e">
        <f>#REF!/B1235-1</f>
        <v>#REF!</v>
      </c>
      <c r="D1238" s="185" t="e">
        <f>C1235/#REF!-1</f>
        <v>#REF!</v>
      </c>
      <c r="E1238" s="185">
        <f>D1235/C1235-1</f>
        <v>-5.2166666666666694E-2</v>
      </c>
    </row>
    <row r="1239" spans="1:5" ht="21" customHeight="1" thickBot="1" x14ac:dyDescent="0.25">
      <c r="A1239" s="156" t="s">
        <v>16</v>
      </c>
      <c r="B1239" s="184" t="s">
        <v>19</v>
      </c>
      <c r="C1239" s="185">
        <f t="shared" ref="C1239:E1240" si="46">C1236/B1236-1</f>
        <v>0.15699809481735105</v>
      </c>
      <c r="D1239" s="185">
        <f t="shared" si="46"/>
        <v>0.72863518125193893</v>
      </c>
      <c r="E1239" s="185">
        <f t="shared" si="46"/>
        <v>-1</v>
      </c>
    </row>
    <row r="1240" spans="1:5" ht="21" customHeight="1" thickBot="1" x14ac:dyDescent="0.25">
      <c r="A1240" s="156" t="s">
        <v>17</v>
      </c>
      <c r="B1240" s="184" t="s">
        <v>19</v>
      </c>
      <c r="C1240" s="185" t="e">
        <f t="shared" si="46"/>
        <v>#REF!</v>
      </c>
      <c r="D1240" s="185" t="e">
        <f t="shared" si="46"/>
        <v>#REF!</v>
      </c>
      <c r="E1240" s="185">
        <f t="shared" si="46"/>
        <v>-1</v>
      </c>
    </row>
    <row r="1241" spans="1:5" ht="21" customHeight="1" thickBot="1" x14ac:dyDescent="0.25">
      <c r="A1241" s="1641" t="s">
        <v>859</v>
      </c>
      <c r="B1241" s="1642"/>
      <c r="C1241" s="1642"/>
      <c r="D1241" s="1642"/>
      <c r="E1241" s="1643"/>
    </row>
    <row r="1242" spans="1:5" ht="21" customHeight="1" x14ac:dyDescent="0.2">
      <c r="A1242" s="1639"/>
      <c r="B1242" s="180">
        <v>2019</v>
      </c>
      <c r="C1242" s="180">
        <v>2020</v>
      </c>
      <c r="D1242" s="180">
        <v>2021</v>
      </c>
      <c r="E1242" s="180">
        <v>2022</v>
      </c>
    </row>
    <row r="1243" spans="1:5" ht="21" customHeight="1" thickBot="1" x14ac:dyDescent="0.25">
      <c r="A1243" s="1640"/>
      <c r="B1243" s="181" t="s">
        <v>5</v>
      </c>
      <c r="C1243" s="181" t="s">
        <v>6</v>
      </c>
      <c r="D1243" s="181" t="s">
        <v>6</v>
      </c>
      <c r="E1243" s="181" t="s">
        <v>6</v>
      </c>
    </row>
    <row r="1244" spans="1:5" ht="21" customHeight="1" thickBot="1" x14ac:dyDescent="0.25">
      <c r="A1244" s="186" t="s">
        <v>59</v>
      </c>
      <c r="B1244" s="187">
        <f>B1245+B1246+B1247+B1248</f>
        <v>0</v>
      </c>
      <c r="C1244" s="187">
        <f>C1245+C1246+C1247+C1248</f>
        <v>0</v>
      </c>
      <c r="D1244" s="187">
        <f>D1245+D1246+D1247+D1248</f>
        <v>0</v>
      </c>
      <c r="E1244" s="187">
        <f>E1245+E1246+E1247+E1248</f>
        <v>0</v>
      </c>
    </row>
    <row r="1245" spans="1:5" ht="21" customHeight="1" thickBot="1" x14ac:dyDescent="0.25">
      <c r="A1245" s="188" t="s">
        <v>28</v>
      </c>
      <c r="B1245" s="187"/>
      <c r="C1245" s="187"/>
      <c r="D1245" s="187"/>
      <c r="E1245" s="187"/>
    </row>
    <row r="1246" spans="1:5" ht="21" customHeight="1" thickBot="1" x14ac:dyDescent="0.25">
      <c r="A1246" s="188" t="s">
        <v>60</v>
      </c>
      <c r="B1246" s="187"/>
      <c r="C1246" s="187"/>
      <c r="D1246" s="187"/>
      <c r="E1246" s="187"/>
    </row>
    <row r="1247" spans="1:5" ht="21" customHeight="1" thickBot="1" x14ac:dyDescent="0.25">
      <c r="A1247" s="188" t="s">
        <v>42</v>
      </c>
      <c r="B1247" s="187"/>
      <c r="C1247" s="187"/>
      <c r="D1247" s="187"/>
      <c r="E1247" s="187"/>
    </row>
    <row r="1248" spans="1:5" ht="21" customHeight="1" thickBot="1" x14ac:dyDescent="0.25">
      <c r="A1248" s="188" t="s">
        <v>43</v>
      </c>
      <c r="B1248" s="187"/>
      <c r="C1248" s="187"/>
      <c r="D1248" s="187"/>
      <c r="E1248" s="187"/>
    </row>
    <row r="1249" spans="1:5" ht="21" customHeight="1" thickBot="1" x14ac:dyDescent="0.25">
      <c r="A1249" s="186" t="s">
        <v>61</v>
      </c>
      <c r="B1249" s="183">
        <f>B1250+B1251+B1252+B1253</f>
        <v>36217</v>
      </c>
      <c r="C1249" s="183">
        <f>C1250+C1251+C1252+C1253</f>
        <v>41903</v>
      </c>
      <c r="D1249" s="183">
        <f>D1250+D1251+D1252+D1253</f>
        <v>72435</v>
      </c>
      <c r="E1249" s="183">
        <f>E1250+E1251+E1252+E1253</f>
        <v>0</v>
      </c>
    </row>
    <row r="1250" spans="1:5" s="41" customFormat="1" ht="21" customHeight="1" thickBot="1" x14ac:dyDescent="0.25">
      <c r="A1250" s="188" t="s">
        <v>28</v>
      </c>
      <c r="B1250" s="183">
        <v>36217</v>
      </c>
      <c r="C1250" s="187">
        <v>41903</v>
      </c>
      <c r="D1250" s="187">
        <v>72435</v>
      </c>
      <c r="E1250" s="187">
        <v>0</v>
      </c>
    </row>
    <row r="1251" spans="1:5" ht="21" customHeight="1" thickBot="1" x14ac:dyDescent="0.25">
      <c r="A1251" s="188" t="s">
        <v>60</v>
      </c>
      <c r="B1251" s="183"/>
      <c r="C1251" s="187"/>
      <c r="D1251" s="187"/>
      <c r="E1251" s="187"/>
    </row>
    <row r="1252" spans="1:5" ht="21" customHeight="1" thickBot="1" x14ac:dyDescent="0.25">
      <c r="A1252" s="188" t="s">
        <v>42</v>
      </c>
      <c r="B1252" s="183"/>
      <c r="C1252" s="187"/>
      <c r="D1252" s="187"/>
      <c r="E1252" s="187"/>
    </row>
    <row r="1253" spans="1:5" ht="21" customHeight="1" thickBot="1" x14ac:dyDescent="0.25">
      <c r="A1253" s="188" t="s">
        <v>43</v>
      </c>
      <c r="B1253" s="183"/>
      <c r="C1253" s="187"/>
      <c r="D1253" s="187"/>
      <c r="E1253" s="187"/>
    </row>
    <row r="1254" spans="1:5" ht="21" customHeight="1" thickBot="1" x14ac:dyDescent="0.25">
      <c r="A1254" s="189" t="s">
        <v>209</v>
      </c>
      <c r="B1254" s="183">
        <f>B1244+B1249</f>
        <v>36217</v>
      </c>
      <c r="C1254" s="183">
        <f>C1244+C1249</f>
        <v>41903</v>
      </c>
      <c r="D1254" s="183">
        <f>D1244+D1249</f>
        <v>72435</v>
      </c>
      <c r="E1254" s="183">
        <f>E1244+E1249</f>
        <v>0</v>
      </c>
    </row>
    <row r="1255" spans="1:5" ht="70.5" customHeight="1" thickBot="1" x14ac:dyDescent="0.25">
      <c r="A1255" s="178" t="s">
        <v>208</v>
      </c>
      <c r="B1255" s="178" t="s">
        <v>332</v>
      </c>
      <c r="C1255" s="191" t="s">
        <v>617</v>
      </c>
      <c r="D1255" s="192"/>
      <c r="E1255" s="178"/>
    </row>
    <row r="1256" spans="1:5" ht="21" customHeight="1" thickBot="1" x14ac:dyDescent="0.25">
      <c r="A1256" s="156" t="s">
        <v>9</v>
      </c>
      <c r="B1256" s="1633" t="s">
        <v>222</v>
      </c>
      <c r="C1256" s="1634"/>
      <c r="D1256" s="1634"/>
      <c r="E1256" s="1635"/>
    </row>
    <row r="1257" spans="1:5" ht="21" customHeight="1" thickBot="1" x14ac:dyDescent="0.25">
      <c r="A1257" s="156" t="s">
        <v>13</v>
      </c>
      <c r="B1257" s="1636" t="s">
        <v>223</v>
      </c>
      <c r="C1257" s="1637"/>
      <c r="D1257" s="1637"/>
      <c r="E1257" s="1638"/>
    </row>
    <row r="1258" spans="1:5" ht="21" customHeight="1" x14ac:dyDescent="0.2">
      <c r="A1258" s="1639"/>
      <c r="B1258" s="180">
        <v>2019</v>
      </c>
      <c r="C1258" s="180">
        <v>2020</v>
      </c>
      <c r="D1258" s="180">
        <v>2021</v>
      </c>
      <c r="E1258" s="180">
        <v>2022</v>
      </c>
    </row>
    <row r="1259" spans="1:5" ht="21" customHeight="1" thickBot="1" x14ac:dyDescent="0.25">
      <c r="A1259" s="1640"/>
      <c r="B1259" s="181" t="s">
        <v>5</v>
      </c>
      <c r="C1259" s="181" t="s">
        <v>6</v>
      </c>
      <c r="D1259" s="181" t="s">
        <v>6</v>
      </c>
      <c r="E1259" s="181" t="s">
        <v>6</v>
      </c>
    </row>
    <row r="1260" spans="1:5" ht="21" customHeight="1" thickBot="1" x14ac:dyDescent="0.25">
      <c r="A1260" s="156" t="s">
        <v>8</v>
      </c>
      <c r="B1260" s="182">
        <v>1</v>
      </c>
      <c r="C1260" s="182">
        <v>1</v>
      </c>
      <c r="D1260" s="182">
        <v>1</v>
      </c>
      <c r="E1260" s="182">
        <v>0</v>
      </c>
    </row>
    <row r="1261" spans="1:5" ht="21" customHeight="1" thickBot="1" x14ac:dyDescent="0.25">
      <c r="A1261" s="156" t="s">
        <v>14</v>
      </c>
      <c r="B1261" s="182">
        <f>B1279</f>
        <v>500</v>
      </c>
      <c r="C1261" s="182">
        <f>C1279</f>
        <v>1079</v>
      </c>
      <c r="D1261" s="182">
        <f>D1279</f>
        <v>1053</v>
      </c>
      <c r="E1261" s="182">
        <f>E1279</f>
        <v>0</v>
      </c>
    </row>
    <row r="1262" spans="1:5" ht="21" customHeight="1" thickBot="1" x14ac:dyDescent="0.25">
      <c r="A1262" s="156" t="s">
        <v>20</v>
      </c>
      <c r="B1262" s="182">
        <f>B1261/B1260</f>
        <v>500</v>
      </c>
      <c r="C1262" s="182">
        <f>C1261/C1260</f>
        <v>1079</v>
      </c>
      <c r="D1262" s="182">
        <f>D1261/D1260</f>
        <v>1053</v>
      </c>
      <c r="E1262" s="182">
        <f>E1261/D1260</f>
        <v>0</v>
      </c>
    </row>
    <row r="1263" spans="1:5" ht="21" customHeight="1" thickBot="1" x14ac:dyDescent="0.25">
      <c r="A1263" s="156" t="s">
        <v>15</v>
      </c>
      <c r="B1263" s="185" t="e">
        <f>A1260/#REF!-1</f>
        <v>#VALUE!</v>
      </c>
      <c r="C1263" s="185" t="e">
        <f>B1260/A1260-1</f>
        <v>#VALUE!</v>
      </c>
      <c r="D1263" s="185">
        <f>C1260/B1260-1</f>
        <v>0</v>
      </c>
      <c r="E1263" s="185">
        <f>D1260/C1260-1</f>
        <v>0</v>
      </c>
    </row>
    <row r="1264" spans="1:5" ht="21" customHeight="1" thickBot="1" x14ac:dyDescent="0.25">
      <c r="A1264" s="156" t="s">
        <v>16</v>
      </c>
      <c r="B1264" s="184" t="s">
        <v>19</v>
      </c>
      <c r="C1264" s="185">
        <f t="shared" ref="C1264:E1265" si="47">C1261/B1261-1</f>
        <v>1.1579999999999999</v>
      </c>
      <c r="D1264" s="185">
        <f t="shared" si="47"/>
        <v>-2.4096385542168641E-2</v>
      </c>
      <c r="E1264" s="185">
        <f t="shared" si="47"/>
        <v>-1</v>
      </c>
    </row>
    <row r="1265" spans="1:5" ht="21" customHeight="1" thickBot="1" x14ac:dyDescent="0.25">
      <c r="A1265" s="156" t="s">
        <v>17</v>
      </c>
      <c r="B1265" s="184" t="s">
        <v>19</v>
      </c>
      <c r="C1265" s="185">
        <f t="shared" si="47"/>
        <v>1.1579999999999999</v>
      </c>
      <c r="D1265" s="185">
        <f t="shared" si="47"/>
        <v>-2.4096385542168641E-2</v>
      </c>
      <c r="E1265" s="185">
        <f t="shared" si="47"/>
        <v>-1</v>
      </c>
    </row>
    <row r="1266" spans="1:5" ht="21" customHeight="1" thickBot="1" x14ac:dyDescent="0.25">
      <c r="A1266" s="1641" t="s">
        <v>859</v>
      </c>
      <c r="B1266" s="1642"/>
      <c r="C1266" s="1642"/>
      <c r="D1266" s="1642"/>
      <c r="E1266" s="1643"/>
    </row>
    <row r="1267" spans="1:5" ht="21" customHeight="1" x14ac:dyDescent="0.2">
      <c r="A1267" s="1639"/>
      <c r="B1267" s="180">
        <v>2019</v>
      </c>
      <c r="C1267" s="180">
        <v>2020</v>
      </c>
      <c r="D1267" s="180">
        <v>2021</v>
      </c>
      <c r="E1267" s="180">
        <v>2022</v>
      </c>
    </row>
    <row r="1268" spans="1:5" ht="21" customHeight="1" thickBot="1" x14ac:dyDescent="0.25">
      <c r="A1268" s="1640"/>
      <c r="B1268" s="181" t="s">
        <v>5</v>
      </c>
      <c r="C1268" s="181" t="s">
        <v>6</v>
      </c>
      <c r="D1268" s="181" t="s">
        <v>6</v>
      </c>
      <c r="E1268" s="181" t="s">
        <v>6</v>
      </c>
    </row>
    <row r="1269" spans="1:5" ht="21" customHeight="1" thickBot="1" x14ac:dyDescent="0.25">
      <c r="A1269" s="186" t="s">
        <v>59</v>
      </c>
      <c r="B1269" s="187">
        <f>B1270+B1271+B1272+B1273</f>
        <v>0</v>
      </c>
      <c r="C1269" s="187">
        <f>C1270+C1271+C1272+C1273</f>
        <v>0</v>
      </c>
      <c r="D1269" s="187">
        <f>D1270+D1271+D1272+D1273</f>
        <v>0</v>
      </c>
      <c r="E1269" s="187">
        <f>E1270+E1271+E1272+E1273</f>
        <v>0</v>
      </c>
    </row>
    <row r="1270" spans="1:5" ht="21" customHeight="1" thickBot="1" x14ac:dyDescent="0.25">
      <c r="A1270" s="188" t="s">
        <v>28</v>
      </c>
      <c r="B1270" s="187"/>
      <c r="C1270" s="187"/>
      <c r="D1270" s="187"/>
      <c r="E1270" s="187"/>
    </row>
    <row r="1271" spans="1:5" ht="21" customHeight="1" thickBot="1" x14ac:dyDescent="0.25">
      <c r="A1271" s="188" t="s">
        <v>60</v>
      </c>
      <c r="B1271" s="187"/>
      <c r="C1271" s="187"/>
      <c r="D1271" s="187"/>
      <c r="E1271" s="187"/>
    </row>
    <row r="1272" spans="1:5" ht="21" customHeight="1" thickBot="1" x14ac:dyDescent="0.25">
      <c r="A1272" s="188" t="s">
        <v>42</v>
      </c>
      <c r="B1272" s="187"/>
      <c r="C1272" s="187"/>
      <c r="D1272" s="187"/>
      <c r="E1272" s="187"/>
    </row>
    <row r="1273" spans="1:5" ht="21" customHeight="1" thickBot="1" x14ac:dyDescent="0.25">
      <c r="A1273" s="188" t="s">
        <v>43</v>
      </c>
      <c r="B1273" s="187"/>
      <c r="C1273" s="187"/>
      <c r="D1273" s="187"/>
      <c r="E1273" s="187"/>
    </row>
    <row r="1274" spans="1:5" ht="21" customHeight="1" thickBot="1" x14ac:dyDescent="0.25">
      <c r="A1274" s="186" t="s">
        <v>61</v>
      </c>
      <c r="B1274" s="183">
        <f>B1275+B1276+B1277+B1278</f>
        <v>500</v>
      </c>
      <c r="C1274" s="183">
        <f>C1275+C1276+C1277+C1278</f>
        <v>1079</v>
      </c>
      <c r="D1274" s="183">
        <f>D1275+D1276+D1277+D1278</f>
        <v>1053</v>
      </c>
      <c r="E1274" s="183">
        <f>E1275+E1276+E1277+E1278</f>
        <v>0</v>
      </c>
    </row>
    <row r="1275" spans="1:5" s="41" customFormat="1" ht="21" customHeight="1" thickBot="1" x14ac:dyDescent="0.25">
      <c r="A1275" s="188" t="s">
        <v>28</v>
      </c>
      <c r="B1275" s="182">
        <v>500</v>
      </c>
      <c r="C1275" s="187">
        <v>1079</v>
      </c>
      <c r="D1275" s="187">
        <v>1053</v>
      </c>
      <c r="E1275" s="187">
        <v>0</v>
      </c>
    </row>
    <row r="1276" spans="1:5" ht="21" customHeight="1" thickBot="1" x14ac:dyDescent="0.25">
      <c r="A1276" s="188" t="s">
        <v>60</v>
      </c>
      <c r="B1276" s="183"/>
      <c r="C1276" s="187"/>
      <c r="D1276" s="187"/>
      <c r="E1276" s="187"/>
    </row>
    <row r="1277" spans="1:5" ht="21" customHeight="1" thickBot="1" x14ac:dyDescent="0.25">
      <c r="A1277" s="188" t="s">
        <v>42</v>
      </c>
      <c r="B1277" s="183"/>
      <c r="C1277" s="187"/>
      <c r="D1277" s="187"/>
      <c r="E1277" s="187"/>
    </row>
    <row r="1278" spans="1:5" ht="21" customHeight="1" thickBot="1" x14ac:dyDescent="0.25">
      <c r="A1278" s="188" t="s">
        <v>43</v>
      </c>
      <c r="B1278" s="183"/>
      <c r="C1278" s="187"/>
      <c r="D1278" s="187"/>
      <c r="E1278" s="187"/>
    </row>
    <row r="1279" spans="1:5" ht="21" customHeight="1" thickBot="1" x14ac:dyDescent="0.25">
      <c r="A1279" s="189" t="s">
        <v>209</v>
      </c>
      <c r="B1279" s="183">
        <f>B1269+B1274</f>
        <v>500</v>
      </c>
      <c r="C1279" s="187">
        <f>C1269+C1274</f>
        <v>1079</v>
      </c>
      <c r="D1279" s="197">
        <f>D1269+D1274</f>
        <v>1053</v>
      </c>
      <c r="E1279" s="187">
        <f>E1269+E1274</f>
        <v>0</v>
      </c>
    </row>
    <row r="1280" spans="1:5" ht="48" customHeight="1" thickBot="1" x14ac:dyDescent="0.25">
      <c r="A1280" s="178" t="s">
        <v>210</v>
      </c>
      <c r="B1280" s="178" t="s">
        <v>632</v>
      </c>
      <c r="C1280" s="191" t="s">
        <v>633</v>
      </c>
      <c r="D1280" s="192"/>
      <c r="E1280" s="178"/>
    </row>
    <row r="1281" spans="1:5" ht="73.5" customHeight="1" thickBot="1" x14ac:dyDescent="0.25">
      <c r="A1281" s="156" t="s">
        <v>9</v>
      </c>
      <c r="B1281" s="1633" t="s">
        <v>634</v>
      </c>
      <c r="C1281" s="1634"/>
      <c r="D1281" s="1634"/>
      <c r="E1281" s="1635"/>
    </row>
    <row r="1282" spans="1:5" ht="21" customHeight="1" thickBot="1" x14ac:dyDescent="0.25">
      <c r="A1282" s="156" t="s">
        <v>13</v>
      </c>
      <c r="B1282" s="1636" t="s">
        <v>162</v>
      </c>
      <c r="C1282" s="1637"/>
      <c r="D1282" s="1637"/>
      <c r="E1282" s="1638"/>
    </row>
    <row r="1283" spans="1:5" ht="21" customHeight="1" x14ac:dyDescent="0.2">
      <c r="A1283" s="1639"/>
      <c r="B1283" s="180">
        <v>2019</v>
      </c>
      <c r="C1283" s="180">
        <v>2020</v>
      </c>
      <c r="D1283" s="180">
        <v>2021</v>
      </c>
      <c r="E1283" s="180">
        <v>2022</v>
      </c>
    </row>
    <row r="1284" spans="1:5" ht="21" customHeight="1" thickBot="1" x14ac:dyDescent="0.25">
      <c r="A1284" s="1640"/>
      <c r="B1284" s="181" t="s">
        <v>5</v>
      </c>
      <c r="C1284" s="181" t="s">
        <v>6</v>
      </c>
      <c r="D1284" s="181" t="s">
        <v>6</v>
      </c>
      <c r="E1284" s="181" t="s">
        <v>6</v>
      </c>
    </row>
    <row r="1285" spans="1:5" ht="21" customHeight="1" thickBot="1" x14ac:dyDescent="0.25">
      <c r="A1285" s="156" t="s">
        <v>8</v>
      </c>
      <c r="B1285" s="198">
        <v>1376</v>
      </c>
      <c r="C1285" s="198">
        <v>894</v>
      </c>
      <c r="D1285" s="198">
        <v>4610</v>
      </c>
      <c r="E1285" s="182">
        <v>0</v>
      </c>
    </row>
    <row r="1286" spans="1:5" ht="21" customHeight="1" thickBot="1" x14ac:dyDescent="0.25">
      <c r="A1286" s="156" t="s">
        <v>14</v>
      </c>
      <c r="B1286" s="182">
        <f>B1304</f>
        <v>76633</v>
      </c>
      <c r="C1286" s="182">
        <f>C1304</f>
        <v>50000</v>
      </c>
      <c r="D1286" s="182">
        <f>D1304</f>
        <v>256532</v>
      </c>
      <c r="E1286" s="182">
        <f>E1304</f>
        <v>0</v>
      </c>
    </row>
    <row r="1287" spans="1:5" ht="21" customHeight="1" thickBot="1" x14ac:dyDescent="0.25">
      <c r="A1287" s="156" t="s">
        <v>20</v>
      </c>
      <c r="B1287" s="182">
        <f>B1286/B1285</f>
        <v>55.692587209302324</v>
      </c>
      <c r="C1287" s="182">
        <f>C1286/C1285</f>
        <v>55.928411633109619</v>
      </c>
      <c r="D1287" s="182">
        <f>D1286/D1285</f>
        <v>55.646854663774405</v>
      </c>
      <c r="E1287" s="182" t="e">
        <f>E1286/E1285</f>
        <v>#DIV/0!</v>
      </c>
    </row>
    <row r="1288" spans="1:5" ht="21" customHeight="1" thickBot="1" x14ac:dyDescent="0.25">
      <c r="A1288" s="156" t="s">
        <v>15</v>
      </c>
      <c r="B1288" s="184" t="s">
        <v>19</v>
      </c>
      <c r="C1288" s="185">
        <f t="shared" ref="C1288:E1290" si="48">C1285/B1285-1</f>
        <v>-0.35029069767441856</v>
      </c>
      <c r="D1288" s="185">
        <f t="shared" si="48"/>
        <v>4.1565995525727066</v>
      </c>
      <c r="E1288" s="185">
        <f t="shared" si="48"/>
        <v>-1</v>
      </c>
    </row>
    <row r="1289" spans="1:5" ht="21" customHeight="1" thickBot="1" x14ac:dyDescent="0.25">
      <c r="A1289" s="156" t="s">
        <v>16</v>
      </c>
      <c r="B1289" s="184" t="s">
        <v>19</v>
      </c>
      <c r="C1289" s="185">
        <f t="shared" si="48"/>
        <v>-0.34753957172497485</v>
      </c>
      <c r="D1289" s="185">
        <f t="shared" si="48"/>
        <v>4.1306399999999996</v>
      </c>
      <c r="E1289" s="185">
        <f t="shared" si="48"/>
        <v>-1</v>
      </c>
    </row>
    <row r="1290" spans="1:5" ht="21" customHeight="1" thickBot="1" x14ac:dyDescent="0.25">
      <c r="A1290" s="156" t="s">
        <v>17</v>
      </c>
      <c r="B1290" s="184" t="s">
        <v>19</v>
      </c>
      <c r="C1290" s="185">
        <f t="shared" si="48"/>
        <v>4.2343951973540239E-3</v>
      </c>
      <c r="D1290" s="185">
        <f t="shared" si="48"/>
        <v>-5.0342386117135929E-3</v>
      </c>
      <c r="E1290" s="185" t="e">
        <f t="shared" si="48"/>
        <v>#DIV/0!</v>
      </c>
    </row>
    <row r="1291" spans="1:5" ht="21" customHeight="1" thickBot="1" x14ac:dyDescent="0.25">
      <c r="A1291" s="1641" t="s">
        <v>859</v>
      </c>
      <c r="B1291" s="1642"/>
      <c r="C1291" s="1642"/>
      <c r="D1291" s="1642"/>
      <c r="E1291" s="1643"/>
    </row>
    <row r="1292" spans="1:5" ht="21" customHeight="1" x14ac:dyDescent="0.2">
      <c r="A1292" s="1639"/>
      <c r="B1292" s="180">
        <v>2019</v>
      </c>
      <c r="C1292" s="180">
        <v>2020</v>
      </c>
      <c r="D1292" s="180">
        <v>2021</v>
      </c>
      <c r="E1292" s="180">
        <v>2022</v>
      </c>
    </row>
    <row r="1293" spans="1:5" ht="21" customHeight="1" thickBot="1" x14ac:dyDescent="0.25">
      <c r="A1293" s="1640"/>
      <c r="B1293" s="181" t="s">
        <v>5</v>
      </c>
      <c r="C1293" s="181" t="s">
        <v>6</v>
      </c>
      <c r="D1293" s="181" t="s">
        <v>6</v>
      </c>
      <c r="E1293" s="181" t="s">
        <v>6</v>
      </c>
    </row>
    <row r="1294" spans="1:5" ht="21" customHeight="1" thickBot="1" x14ac:dyDescent="0.25">
      <c r="A1294" s="186" t="s">
        <v>59</v>
      </c>
      <c r="B1294" s="187">
        <f>B1295+B1296+B1297+B1298</f>
        <v>0</v>
      </c>
      <c r="C1294" s="187">
        <f>C1295+C1296+C1297+C1298</f>
        <v>0</v>
      </c>
      <c r="D1294" s="187">
        <f>D1295+D1296+D1297+D1298</f>
        <v>0</v>
      </c>
      <c r="E1294" s="187">
        <f>E1295+E1296+E1297+E1298</f>
        <v>0</v>
      </c>
    </row>
    <row r="1295" spans="1:5" ht="21" customHeight="1" thickBot="1" x14ac:dyDescent="0.25">
      <c r="A1295" s="188" t="s">
        <v>28</v>
      </c>
      <c r="B1295" s="187"/>
      <c r="C1295" s="187"/>
      <c r="D1295" s="187"/>
      <c r="E1295" s="187"/>
    </row>
    <row r="1296" spans="1:5" ht="21" customHeight="1" thickBot="1" x14ac:dyDescent="0.25">
      <c r="A1296" s="188" t="s">
        <v>60</v>
      </c>
      <c r="B1296" s="187"/>
      <c r="C1296" s="187"/>
      <c r="D1296" s="187"/>
      <c r="E1296" s="187"/>
    </row>
    <row r="1297" spans="1:5" ht="21" customHeight="1" thickBot="1" x14ac:dyDescent="0.25">
      <c r="A1297" s="188" t="s">
        <v>42</v>
      </c>
      <c r="B1297" s="187"/>
      <c r="C1297" s="187"/>
      <c r="D1297" s="187"/>
      <c r="E1297" s="187"/>
    </row>
    <row r="1298" spans="1:5" ht="21" customHeight="1" thickBot="1" x14ac:dyDescent="0.25">
      <c r="A1298" s="188" t="s">
        <v>43</v>
      </c>
      <c r="B1298" s="187"/>
      <c r="C1298" s="187"/>
      <c r="D1298" s="187"/>
      <c r="E1298" s="187"/>
    </row>
    <row r="1299" spans="1:5" ht="21" customHeight="1" thickBot="1" x14ac:dyDescent="0.25">
      <c r="A1299" s="186" t="s">
        <v>61</v>
      </c>
      <c r="B1299" s="183">
        <f>B1300+B1301+B1302+B1303</f>
        <v>76633</v>
      </c>
      <c r="C1299" s="183">
        <f>C1300+C1301+C1302+C1303</f>
        <v>50000</v>
      </c>
      <c r="D1299" s="183">
        <f>D1300+D1301+D1302+D1303</f>
        <v>256532</v>
      </c>
      <c r="E1299" s="183">
        <f>E1300+E1301+E1302+E1303</f>
        <v>0</v>
      </c>
    </row>
    <row r="1300" spans="1:5" s="41" customFormat="1" ht="21" customHeight="1" thickBot="1" x14ac:dyDescent="0.25">
      <c r="A1300" s="188" t="s">
        <v>28</v>
      </c>
      <c r="B1300" s="182">
        <v>76633</v>
      </c>
      <c r="C1300" s="182">
        <v>50000</v>
      </c>
      <c r="D1300" s="182">
        <v>256532</v>
      </c>
      <c r="E1300" s="182">
        <v>0</v>
      </c>
    </row>
    <row r="1301" spans="1:5" ht="21" customHeight="1" thickBot="1" x14ac:dyDescent="0.25">
      <c r="A1301" s="188" t="s">
        <v>60</v>
      </c>
      <c r="B1301" s="183"/>
      <c r="C1301" s="187"/>
      <c r="D1301" s="187"/>
      <c r="E1301" s="187"/>
    </row>
    <row r="1302" spans="1:5" ht="21" customHeight="1" thickBot="1" x14ac:dyDescent="0.25">
      <c r="A1302" s="188" t="s">
        <v>42</v>
      </c>
      <c r="B1302" s="183"/>
      <c r="C1302" s="187"/>
      <c r="D1302" s="187"/>
      <c r="E1302" s="187"/>
    </row>
    <row r="1303" spans="1:5" ht="21" customHeight="1" thickBot="1" x14ac:dyDescent="0.25">
      <c r="A1303" s="188" t="s">
        <v>43</v>
      </c>
      <c r="B1303" s="183"/>
      <c r="C1303" s="187"/>
      <c r="D1303" s="187"/>
      <c r="E1303" s="187"/>
    </row>
    <row r="1304" spans="1:5" ht="21" customHeight="1" thickBot="1" x14ac:dyDescent="0.25">
      <c r="A1304" s="189" t="s">
        <v>211</v>
      </c>
      <c r="B1304" s="183">
        <f>B1294+B1299</f>
        <v>76633</v>
      </c>
      <c r="C1304" s="187">
        <f>C1294+C1299</f>
        <v>50000</v>
      </c>
      <c r="D1304" s="197">
        <f>D1294+D1299</f>
        <v>256532</v>
      </c>
      <c r="E1304" s="187">
        <f>E1294+E1299</f>
        <v>0</v>
      </c>
    </row>
    <row r="1305" spans="1:5" ht="51" customHeight="1" thickBot="1" x14ac:dyDescent="0.25">
      <c r="A1305" s="178" t="s">
        <v>210</v>
      </c>
      <c r="B1305" s="178" t="s">
        <v>635</v>
      </c>
      <c r="C1305" s="199" t="s">
        <v>636</v>
      </c>
      <c r="D1305" s="192"/>
      <c r="E1305" s="178"/>
    </row>
    <row r="1306" spans="1:5" ht="21" customHeight="1" thickBot="1" x14ac:dyDescent="0.25">
      <c r="A1306" s="156" t="s">
        <v>9</v>
      </c>
      <c r="B1306" s="1633" t="s">
        <v>222</v>
      </c>
      <c r="C1306" s="1634"/>
      <c r="D1306" s="1634"/>
      <c r="E1306" s="1635"/>
    </row>
    <row r="1307" spans="1:5" ht="21" customHeight="1" thickBot="1" x14ac:dyDescent="0.25">
      <c r="A1307" s="156" t="s">
        <v>13</v>
      </c>
      <c r="B1307" s="1636" t="s">
        <v>223</v>
      </c>
      <c r="C1307" s="1637"/>
      <c r="D1307" s="1637"/>
      <c r="E1307" s="1638"/>
    </row>
    <row r="1308" spans="1:5" ht="21" customHeight="1" x14ac:dyDescent="0.2">
      <c r="A1308" s="1639"/>
      <c r="B1308" s="180">
        <v>2019</v>
      </c>
      <c r="C1308" s="180">
        <v>2020</v>
      </c>
      <c r="D1308" s="180">
        <v>2021</v>
      </c>
      <c r="E1308" s="180">
        <v>2022</v>
      </c>
    </row>
    <row r="1309" spans="1:5" ht="21" customHeight="1" thickBot="1" x14ac:dyDescent="0.25">
      <c r="A1309" s="1640"/>
      <c r="B1309" s="181" t="s">
        <v>5</v>
      </c>
      <c r="C1309" s="181" t="s">
        <v>6</v>
      </c>
      <c r="D1309" s="181" t="s">
        <v>6</v>
      </c>
      <c r="E1309" s="181" t="s">
        <v>6</v>
      </c>
    </row>
    <row r="1310" spans="1:5" ht="21" customHeight="1" thickBot="1" x14ac:dyDescent="0.25">
      <c r="A1310" s="156" t="s">
        <v>8</v>
      </c>
      <c r="B1310" s="182">
        <v>1</v>
      </c>
      <c r="C1310" s="182">
        <v>1</v>
      </c>
      <c r="D1310" s="182">
        <v>1</v>
      </c>
      <c r="E1310" s="182">
        <v>0</v>
      </c>
    </row>
    <row r="1311" spans="1:5" ht="21" customHeight="1" thickBot="1" x14ac:dyDescent="0.25">
      <c r="A1311" s="156" t="s">
        <v>14</v>
      </c>
      <c r="B1311" s="183">
        <f>B1329</f>
        <v>779</v>
      </c>
      <c r="C1311" s="183">
        <f>C1329</f>
        <v>1000</v>
      </c>
      <c r="D1311" s="183">
        <f>D1329</f>
        <v>2116</v>
      </c>
      <c r="E1311" s="183">
        <f>E1329</f>
        <v>0</v>
      </c>
    </row>
    <row r="1312" spans="1:5" ht="21" customHeight="1" thickBot="1" x14ac:dyDescent="0.25">
      <c r="A1312" s="156" t="s">
        <v>20</v>
      </c>
      <c r="B1312" s="182">
        <f>B1311/B1310</f>
        <v>779</v>
      </c>
      <c r="C1312" s="182">
        <f>C1311/C1310</f>
        <v>1000</v>
      </c>
      <c r="D1312" s="182">
        <f>D1311/D1310</f>
        <v>2116</v>
      </c>
      <c r="E1312" s="182" t="e">
        <f>E1311/E1310</f>
        <v>#DIV/0!</v>
      </c>
    </row>
    <row r="1313" spans="1:5" ht="21" customHeight="1" thickBot="1" x14ac:dyDescent="0.25">
      <c r="A1313" s="156" t="s">
        <v>15</v>
      </c>
      <c r="B1313" s="184" t="s">
        <v>19</v>
      </c>
      <c r="C1313" s="185">
        <f t="shared" ref="C1313:E1315" si="49">C1310/B1310-1</f>
        <v>0</v>
      </c>
      <c r="D1313" s="185">
        <f t="shared" si="49"/>
        <v>0</v>
      </c>
      <c r="E1313" s="185">
        <f t="shared" si="49"/>
        <v>-1</v>
      </c>
    </row>
    <row r="1314" spans="1:5" ht="21" customHeight="1" thickBot="1" x14ac:dyDescent="0.25">
      <c r="A1314" s="156" t="s">
        <v>16</v>
      </c>
      <c r="B1314" s="184" t="s">
        <v>19</v>
      </c>
      <c r="C1314" s="185">
        <f t="shared" si="49"/>
        <v>0.28369704749679081</v>
      </c>
      <c r="D1314" s="185">
        <f t="shared" si="49"/>
        <v>1.1160000000000001</v>
      </c>
      <c r="E1314" s="185">
        <f t="shared" si="49"/>
        <v>-1</v>
      </c>
    </row>
    <row r="1315" spans="1:5" ht="21" customHeight="1" thickBot="1" x14ac:dyDescent="0.25">
      <c r="A1315" s="156" t="s">
        <v>17</v>
      </c>
      <c r="B1315" s="184" t="s">
        <v>19</v>
      </c>
      <c r="C1315" s="185">
        <f t="shared" si="49"/>
        <v>0.28369704749679081</v>
      </c>
      <c r="D1315" s="185">
        <f t="shared" si="49"/>
        <v>1.1160000000000001</v>
      </c>
      <c r="E1315" s="185" t="e">
        <f t="shared" si="49"/>
        <v>#DIV/0!</v>
      </c>
    </row>
    <row r="1316" spans="1:5" ht="21" customHeight="1" thickBot="1" x14ac:dyDescent="0.25">
      <c r="A1316" s="1641" t="s">
        <v>859</v>
      </c>
      <c r="B1316" s="1642"/>
      <c r="C1316" s="1642"/>
      <c r="D1316" s="1642"/>
      <c r="E1316" s="1643"/>
    </row>
    <row r="1317" spans="1:5" ht="21" customHeight="1" x14ac:dyDescent="0.2">
      <c r="A1317" s="1639"/>
      <c r="B1317" s="180">
        <v>2019</v>
      </c>
      <c r="C1317" s="180">
        <v>2020</v>
      </c>
      <c r="D1317" s="180">
        <v>2021</v>
      </c>
      <c r="E1317" s="180">
        <v>2022</v>
      </c>
    </row>
    <row r="1318" spans="1:5" ht="21" customHeight="1" thickBot="1" x14ac:dyDescent="0.25">
      <c r="A1318" s="1640"/>
      <c r="B1318" s="181" t="s">
        <v>5</v>
      </c>
      <c r="C1318" s="181" t="s">
        <v>6</v>
      </c>
      <c r="D1318" s="181" t="s">
        <v>6</v>
      </c>
      <c r="E1318" s="181" t="s">
        <v>6</v>
      </c>
    </row>
    <row r="1319" spans="1:5" ht="21" customHeight="1" thickBot="1" x14ac:dyDescent="0.25">
      <c r="A1319" s="186" t="s">
        <v>59</v>
      </c>
      <c r="B1319" s="187">
        <f>B1320+B1321+B1322+B1323</f>
        <v>0</v>
      </c>
      <c r="C1319" s="187">
        <f>C1320+C1321+C1322+C1323</f>
        <v>0</v>
      </c>
      <c r="D1319" s="187">
        <f>D1320+D1321+D1322+D1323</f>
        <v>0</v>
      </c>
      <c r="E1319" s="187">
        <f>E1320+E1321+E1322+E1323</f>
        <v>0</v>
      </c>
    </row>
    <row r="1320" spans="1:5" ht="21" customHeight="1" thickBot="1" x14ac:dyDescent="0.25">
      <c r="A1320" s="188" t="s">
        <v>28</v>
      </c>
      <c r="B1320" s="187"/>
      <c r="C1320" s="187"/>
      <c r="D1320" s="187"/>
      <c r="E1320" s="187"/>
    </row>
    <row r="1321" spans="1:5" ht="21" customHeight="1" thickBot="1" x14ac:dyDescent="0.25">
      <c r="A1321" s="188" t="s">
        <v>60</v>
      </c>
      <c r="B1321" s="187"/>
      <c r="C1321" s="187"/>
      <c r="D1321" s="187"/>
      <c r="E1321" s="187"/>
    </row>
    <row r="1322" spans="1:5" ht="21" customHeight="1" thickBot="1" x14ac:dyDescent="0.25">
      <c r="A1322" s="188" t="s">
        <v>42</v>
      </c>
      <c r="B1322" s="187"/>
      <c r="C1322" s="187"/>
      <c r="D1322" s="187"/>
      <c r="E1322" s="187"/>
    </row>
    <row r="1323" spans="1:5" ht="21" customHeight="1" thickBot="1" x14ac:dyDescent="0.25">
      <c r="A1323" s="188" t="s">
        <v>43</v>
      </c>
      <c r="B1323" s="187"/>
      <c r="C1323" s="187"/>
      <c r="D1323" s="187"/>
      <c r="E1323" s="187"/>
    </row>
    <row r="1324" spans="1:5" ht="21" customHeight="1" thickBot="1" x14ac:dyDescent="0.25">
      <c r="A1324" s="186" t="s">
        <v>61</v>
      </c>
      <c r="B1324" s="183">
        <f>SUM(B1325:B1328)</f>
        <v>779</v>
      </c>
      <c r="C1324" s="183">
        <f>SUM(C1325:C1328)</f>
        <v>1000</v>
      </c>
      <c r="D1324" s="183">
        <f>SUM(D1325:D1328)</f>
        <v>2116</v>
      </c>
      <c r="E1324" s="183">
        <f>SUM(E1325:E1328)</f>
        <v>0</v>
      </c>
    </row>
    <row r="1325" spans="1:5" s="41" customFormat="1" ht="21" customHeight="1" thickBot="1" x14ac:dyDescent="0.25">
      <c r="A1325" s="188" t="s">
        <v>28</v>
      </c>
      <c r="B1325" s="183">
        <v>779</v>
      </c>
      <c r="C1325" s="183">
        <v>1000</v>
      </c>
      <c r="D1325" s="187">
        <v>2116</v>
      </c>
      <c r="E1325" s="187"/>
    </row>
    <row r="1326" spans="1:5" ht="21" customHeight="1" thickBot="1" x14ac:dyDescent="0.25">
      <c r="A1326" s="188" t="s">
        <v>60</v>
      </c>
      <c r="B1326" s="183"/>
      <c r="C1326" s="187"/>
      <c r="D1326" s="187"/>
      <c r="E1326" s="187"/>
    </row>
    <row r="1327" spans="1:5" ht="21" customHeight="1" thickBot="1" x14ac:dyDescent="0.25">
      <c r="A1327" s="188" t="s">
        <v>42</v>
      </c>
      <c r="B1327" s="183"/>
      <c r="C1327" s="187"/>
      <c r="D1327" s="187"/>
      <c r="E1327" s="187"/>
    </row>
    <row r="1328" spans="1:5" ht="21" customHeight="1" thickBot="1" x14ac:dyDescent="0.25">
      <c r="A1328" s="188" t="s">
        <v>43</v>
      </c>
      <c r="B1328" s="183"/>
      <c r="C1328" s="187"/>
      <c r="D1328" s="187"/>
      <c r="E1328" s="187"/>
    </row>
    <row r="1329" spans="1:5" ht="21" customHeight="1" thickBot="1" x14ac:dyDescent="0.25">
      <c r="A1329" s="189" t="s">
        <v>211</v>
      </c>
      <c r="B1329" s="183">
        <f>B1319+B1324</f>
        <v>779</v>
      </c>
      <c r="C1329" s="187">
        <f>C1319+C1324</f>
        <v>1000</v>
      </c>
      <c r="D1329" s="197">
        <f>D1319+D1324</f>
        <v>2116</v>
      </c>
      <c r="E1329" s="187">
        <f>E1319+E1324</f>
        <v>0</v>
      </c>
    </row>
    <row r="1330" spans="1:5" ht="72" customHeight="1" thickBot="1" x14ac:dyDescent="0.25">
      <c r="A1330" s="178" t="s">
        <v>212</v>
      </c>
      <c r="B1330" s="178" t="s">
        <v>706</v>
      </c>
      <c r="C1330" s="191" t="s">
        <v>707</v>
      </c>
      <c r="D1330" s="192"/>
      <c r="E1330" s="178"/>
    </row>
    <row r="1331" spans="1:5" ht="47.25" customHeight="1" thickBot="1" x14ac:dyDescent="0.25">
      <c r="A1331" s="156" t="s">
        <v>9</v>
      </c>
      <c r="B1331" s="1653" t="s">
        <v>861</v>
      </c>
      <c r="C1331" s="1654"/>
      <c r="D1331" s="1654"/>
      <c r="E1331" s="1655"/>
    </row>
    <row r="1332" spans="1:5" ht="21" customHeight="1" thickBot="1" x14ac:dyDescent="0.25">
      <c r="A1332" s="156" t="s">
        <v>13</v>
      </c>
      <c r="B1332" s="1636" t="s">
        <v>862</v>
      </c>
      <c r="C1332" s="1637"/>
      <c r="D1332" s="1637"/>
      <c r="E1332" s="1638"/>
    </row>
    <row r="1333" spans="1:5" ht="21" customHeight="1" x14ac:dyDescent="0.2">
      <c r="A1333" s="1639"/>
      <c r="B1333" s="180">
        <v>2019</v>
      </c>
      <c r="C1333" s="180">
        <v>2020</v>
      </c>
      <c r="D1333" s="180">
        <v>2021</v>
      </c>
      <c r="E1333" s="180">
        <v>2022</v>
      </c>
    </row>
    <row r="1334" spans="1:5" ht="21" customHeight="1" thickBot="1" x14ac:dyDescent="0.25">
      <c r="A1334" s="1640"/>
      <c r="B1334" s="181" t="s">
        <v>5</v>
      </c>
      <c r="C1334" s="181" t="s">
        <v>6</v>
      </c>
      <c r="D1334" s="181" t="s">
        <v>6</v>
      </c>
      <c r="E1334" s="181" t="s">
        <v>6</v>
      </c>
    </row>
    <row r="1335" spans="1:5" ht="21" customHeight="1" thickBot="1" x14ac:dyDescent="0.25">
      <c r="A1335" s="156" t="s">
        <v>8</v>
      </c>
      <c r="B1335" s="200">
        <v>5264</v>
      </c>
      <c r="C1335" s="200">
        <v>21058</v>
      </c>
      <c r="D1335" s="200">
        <v>0</v>
      </c>
      <c r="E1335" s="182">
        <v>0</v>
      </c>
    </row>
    <row r="1336" spans="1:5" ht="21" customHeight="1" thickBot="1" x14ac:dyDescent="0.25">
      <c r="A1336" s="156" t="s">
        <v>14</v>
      </c>
      <c r="B1336" s="182">
        <f>B1354</f>
        <v>13582</v>
      </c>
      <c r="C1336" s="182">
        <f>C1354</f>
        <v>54327</v>
      </c>
      <c r="D1336" s="182">
        <f>D1354</f>
        <v>0</v>
      </c>
      <c r="E1336" s="182">
        <f>E1354</f>
        <v>0</v>
      </c>
    </row>
    <row r="1337" spans="1:5" ht="21" customHeight="1" thickBot="1" x14ac:dyDescent="0.25">
      <c r="A1337" s="156" t="s">
        <v>20</v>
      </c>
      <c r="B1337" s="182">
        <f>B1336/B1335</f>
        <v>2.5801671732522795</v>
      </c>
      <c r="C1337" s="182">
        <f>C1336/C1335</f>
        <v>2.5798746319688481</v>
      </c>
      <c r="D1337" s="182" t="e">
        <f>D1336/D1335</f>
        <v>#DIV/0!</v>
      </c>
      <c r="E1337" s="182" t="e">
        <f>E1336/E1335</f>
        <v>#DIV/0!</v>
      </c>
    </row>
    <row r="1338" spans="1:5" ht="21" customHeight="1" thickBot="1" x14ac:dyDescent="0.25">
      <c r="A1338" s="156" t="s">
        <v>15</v>
      </c>
      <c r="B1338" s="184" t="s">
        <v>19</v>
      </c>
      <c r="C1338" s="185">
        <f t="shared" ref="C1338:E1340" si="50">C1335/B1335-1</f>
        <v>3.0003799392097266</v>
      </c>
      <c r="D1338" s="185">
        <f t="shared" si="50"/>
        <v>-1</v>
      </c>
      <c r="E1338" s="185" t="e">
        <f t="shared" si="50"/>
        <v>#DIV/0!</v>
      </c>
    </row>
    <row r="1339" spans="1:5" ht="21" customHeight="1" thickBot="1" x14ac:dyDescent="0.25">
      <c r="A1339" s="156" t="s">
        <v>16</v>
      </c>
      <c r="B1339" s="184" t="s">
        <v>19</v>
      </c>
      <c r="C1339" s="185">
        <f t="shared" si="50"/>
        <v>2.9999263731409216</v>
      </c>
      <c r="D1339" s="185">
        <f t="shared" si="50"/>
        <v>-1</v>
      </c>
      <c r="E1339" s="185" t="e">
        <f t="shared" si="50"/>
        <v>#DIV/0!</v>
      </c>
    </row>
    <row r="1340" spans="1:5" ht="21" customHeight="1" thickBot="1" x14ac:dyDescent="0.25">
      <c r="A1340" s="156" t="s">
        <v>17</v>
      </c>
      <c r="B1340" s="184" t="s">
        <v>19</v>
      </c>
      <c r="C1340" s="185">
        <f t="shared" si="50"/>
        <v>-1.1338074775313345E-4</v>
      </c>
      <c r="D1340" s="185" t="e">
        <f t="shared" si="50"/>
        <v>#DIV/0!</v>
      </c>
      <c r="E1340" s="185" t="e">
        <f t="shared" si="50"/>
        <v>#DIV/0!</v>
      </c>
    </row>
    <row r="1341" spans="1:5" ht="21" customHeight="1" thickBot="1" x14ac:dyDescent="0.25">
      <c r="A1341" s="1641" t="s">
        <v>859</v>
      </c>
      <c r="B1341" s="1642"/>
      <c r="C1341" s="1642"/>
      <c r="D1341" s="1642"/>
      <c r="E1341" s="1643"/>
    </row>
    <row r="1342" spans="1:5" ht="21" customHeight="1" x14ac:dyDescent="0.2">
      <c r="A1342" s="1639"/>
      <c r="B1342" s="180">
        <v>2019</v>
      </c>
      <c r="C1342" s="180">
        <v>2020</v>
      </c>
      <c r="D1342" s="180">
        <v>2021</v>
      </c>
      <c r="E1342" s="180">
        <v>2022</v>
      </c>
    </row>
    <row r="1343" spans="1:5" ht="21" customHeight="1" thickBot="1" x14ac:dyDescent="0.25">
      <c r="A1343" s="1640"/>
      <c r="B1343" s="181" t="s">
        <v>5</v>
      </c>
      <c r="C1343" s="181" t="s">
        <v>6</v>
      </c>
      <c r="D1343" s="181" t="s">
        <v>6</v>
      </c>
      <c r="E1343" s="181" t="s">
        <v>6</v>
      </c>
    </row>
    <row r="1344" spans="1:5" ht="21" customHeight="1" thickBot="1" x14ac:dyDescent="0.25">
      <c r="A1344" s="186" t="s">
        <v>59</v>
      </c>
      <c r="B1344" s="187">
        <f>B1345+B1346+B1347+B1348</f>
        <v>0</v>
      </c>
      <c r="C1344" s="187">
        <f>C1345+C1346+C1347+C1348</f>
        <v>0</v>
      </c>
      <c r="D1344" s="187">
        <f>D1345+D1346+D1347+D1348</f>
        <v>0</v>
      </c>
      <c r="E1344" s="187">
        <f>E1345+E1346+E1347+E1348</f>
        <v>0</v>
      </c>
    </row>
    <row r="1345" spans="1:5" ht="21" customHeight="1" thickBot="1" x14ac:dyDescent="0.25">
      <c r="A1345" s="188" t="s">
        <v>28</v>
      </c>
      <c r="B1345" s="187"/>
      <c r="C1345" s="187"/>
      <c r="D1345" s="187"/>
      <c r="E1345" s="187"/>
    </row>
    <row r="1346" spans="1:5" ht="21" customHeight="1" thickBot="1" x14ac:dyDescent="0.25">
      <c r="A1346" s="188" t="s">
        <v>60</v>
      </c>
      <c r="B1346" s="187"/>
      <c r="C1346" s="187"/>
      <c r="D1346" s="187"/>
      <c r="E1346" s="187"/>
    </row>
    <row r="1347" spans="1:5" ht="21" customHeight="1" thickBot="1" x14ac:dyDescent="0.25">
      <c r="A1347" s="188" t="s">
        <v>42</v>
      </c>
      <c r="B1347" s="187"/>
      <c r="C1347" s="187"/>
      <c r="D1347" s="187"/>
      <c r="E1347" s="187"/>
    </row>
    <row r="1348" spans="1:5" ht="21" customHeight="1" thickBot="1" x14ac:dyDescent="0.25">
      <c r="A1348" s="188" t="s">
        <v>43</v>
      </c>
      <c r="B1348" s="187"/>
      <c r="C1348" s="187"/>
      <c r="D1348" s="187"/>
      <c r="E1348" s="187"/>
    </row>
    <row r="1349" spans="1:5" ht="21" customHeight="1" thickBot="1" x14ac:dyDescent="0.25">
      <c r="A1349" s="186" t="s">
        <v>61</v>
      </c>
      <c r="B1349" s="183">
        <f>B1350+B1351+B1352+B1353</f>
        <v>13582</v>
      </c>
      <c r="C1349" s="183">
        <f>C1350+C1351+C1352+C1353</f>
        <v>54327</v>
      </c>
      <c r="D1349" s="183">
        <f>D1350+D1351+D1352+D1353</f>
        <v>0</v>
      </c>
      <c r="E1349" s="183">
        <f>E1350+E1351+E1352+E1353</f>
        <v>0</v>
      </c>
    </row>
    <row r="1350" spans="1:5" s="41" customFormat="1" ht="21" customHeight="1" thickBot="1" x14ac:dyDescent="0.25">
      <c r="A1350" s="188" t="s">
        <v>28</v>
      </c>
      <c r="B1350" s="182">
        <v>13582</v>
      </c>
      <c r="C1350" s="182">
        <v>54327</v>
      </c>
      <c r="D1350" s="182">
        <v>0</v>
      </c>
      <c r="E1350" s="182"/>
    </row>
    <row r="1351" spans="1:5" ht="21" customHeight="1" thickBot="1" x14ac:dyDescent="0.25">
      <c r="A1351" s="188" t="s">
        <v>60</v>
      </c>
      <c r="B1351" s="183"/>
      <c r="C1351" s="187"/>
      <c r="D1351" s="187"/>
      <c r="E1351" s="187"/>
    </row>
    <row r="1352" spans="1:5" ht="21" customHeight="1" thickBot="1" x14ac:dyDescent="0.25">
      <c r="A1352" s="188" t="s">
        <v>42</v>
      </c>
      <c r="B1352" s="183"/>
      <c r="C1352" s="187"/>
      <c r="D1352" s="187"/>
      <c r="E1352" s="187"/>
    </row>
    <row r="1353" spans="1:5" ht="21" customHeight="1" thickBot="1" x14ac:dyDescent="0.25">
      <c r="A1353" s="188" t="s">
        <v>43</v>
      </c>
      <c r="B1353" s="183"/>
      <c r="C1353" s="187"/>
      <c r="D1353" s="187"/>
      <c r="E1353" s="187"/>
    </row>
    <row r="1354" spans="1:5" ht="18" customHeight="1" thickBot="1" x14ac:dyDescent="0.25">
      <c r="A1354" s="189" t="s">
        <v>213</v>
      </c>
      <c r="B1354" s="183">
        <f>B1344+B1349</f>
        <v>13582</v>
      </c>
      <c r="C1354" s="187">
        <f>C1344+C1349</f>
        <v>54327</v>
      </c>
      <c r="D1354" s="197">
        <f>D1344+D1349</f>
        <v>0</v>
      </c>
      <c r="E1354" s="187">
        <f>E1344+E1349</f>
        <v>0</v>
      </c>
    </row>
    <row r="1355" spans="1:5" ht="78.75" customHeight="1" thickBot="1" x14ac:dyDescent="0.25">
      <c r="A1355" s="178" t="s">
        <v>212</v>
      </c>
      <c r="B1355" s="178" t="s">
        <v>863</v>
      </c>
      <c r="C1355" s="199" t="s">
        <v>708</v>
      </c>
      <c r="D1355" s="192"/>
      <c r="E1355" s="178"/>
    </row>
    <row r="1356" spans="1:5" ht="21" customHeight="1" thickBot="1" x14ac:dyDescent="0.25">
      <c r="A1356" s="156" t="s">
        <v>9</v>
      </c>
      <c r="B1356" s="1633" t="s">
        <v>222</v>
      </c>
      <c r="C1356" s="1634"/>
      <c r="D1356" s="1634"/>
      <c r="E1356" s="1635"/>
    </row>
    <row r="1357" spans="1:5" ht="21" customHeight="1" thickBot="1" x14ac:dyDescent="0.25">
      <c r="A1357" s="156" t="s">
        <v>13</v>
      </c>
      <c r="B1357" s="1636" t="s">
        <v>223</v>
      </c>
      <c r="C1357" s="1637"/>
      <c r="D1357" s="1637"/>
      <c r="E1357" s="1638"/>
    </row>
    <row r="1358" spans="1:5" ht="21" customHeight="1" x14ac:dyDescent="0.2">
      <c r="A1358" s="1639"/>
      <c r="B1358" s="180">
        <v>2019</v>
      </c>
      <c r="C1358" s="180">
        <v>2020</v>
      </c>
      <c r="D1358" s="180">
        <v>2021</v>
      </c>
      <c r="E1358" s="180">
        <v>2022</v>
      </c>
    </row>
    <row r="1359" spans="1:5" ht="21" customHeight="1" thickBot="1" x14ac:dyDescent="0.25">
      <c r="A1359" s="1640"/>
      <c r="B1359" s="181" t="s">
        <v>5</v>
      </c>
      <c r="C1359" s="181" t="s">
        <v>6</v>
      </c>
      <c r="D1359" s="181" t="s">
        <v>6</v>
      </c>
      <c r="E1359" s="181" t="s">
        <v>6</v>
      </c>
    </row>
    <row r="1360" spans="1:5" ht="21" customHeight="1" thickBot="1" x14ac:dyDescent="0.25">
      <c r="A1360" s="156" t="s">
        <v>8</v>
      </c>
      <c r="B1360" s="182">
        <v>1</v>
      </c>
      <c r="C1360" s="182">
        <v>1</v>
      </c>
      <c r="D1360" s="182">
        <v>0</v>
      </c>
      <c r="E1360" s="182">
        <v>0</v>
      </c>
    </row>
    <row r="1361" spans="1:5" ht="21" customHeight="1" thickBot="1" x14ac:dyDescent="0.25">
      <c r="A1361" s="156" t="s">
        <v>14</v>
      </c>
      <c r="B1361" s="183">
        <f>B1379</f>
        <v>276</v>
      </c>
      <c r="C1361" s="183">
        <f>C1379</f>
        <v>1100</v>
      </c>
      <c r="D1361" s="183">
        <f>D1379</f>
        <v>0</v>
      </c>
      <c r="E1361" s="183">
        <f>E1379</f>
        <v>0</v>
      </c>
    </row>
    <row r="1362" spans="1:5" ht="21" customHeight="1" thickBot="1" x14ac:dyDescent="0.25">
      <c r="A1362" s="156" t="s">
        <v>20</v>
      </c>
      <c r="B1362" s="182">
        <f>B1361/B1360</f>
        <v>276</v>
      </c>
      <c r="C1362" s="182">
        <f>C1361/C1360</f>
        <v>1100</v>
      </c>
      <c r="D1362" s="182" t="e">
        <f>D1361/D1360</f>
        <v>#DIV/0!</v>
      </c>
      <c r="E1362" s="182" t="e">
        <f>E1361/E1360</f>
        <v>#DIV/0!</v>
      </c>
    </row>
    <row r="1363" spans="1:5" ht="21" customHeight="1" thickBot="1" x14ac:dyDescent="0.25">
      <c r="A1363" s="156" t="s">
        <v>15</v>
      </c>
      <c r="B1363" s="184" t="s">
        <v>19</v>
      </c>
      <c r="C1363" s="185">
        <f t="shared" ref="C1363:E1365" si="51">C1360/B1360-1</f>
        <v>0</v>
      </c>
      <c r="D1363" s="185">
        <f t="shared" si="51"/>
        <v>-1</v>
      </c>
      <c r="E1363" s="185" t="e">
        <f t="shared" si="51"/>
        <v>#DIV/0!</v>
      </c>
    </row>
    <row r="1364" spans="1:5" ht="21" customHeight="1" thickBot="1" x14ac:dyDescent="0.25">
      <c r="A1364" s="156" t="s">
        <v>16</v>
      </c>
      <c r="B1364" s="184" t="s">
        <v>19</v>
      </c>
      <c r="C1364" s="185">
        <f t="shared" si="51"/>
        <v>2.9855072463768115</v>
      </c>
      <c r="D1364" s="185">
        <f t="shared" si="51"/>
        <v>-1</v>
      </c>
      <c r="E1364" s="185" t="e">
        <f t="shared" si="51"/>
        <v>#DIV/0!</v>
      </c>
    </row>
    <row r="1365" spans="1:5" ht="21" customHeight="1" thickBot="1" x14ac:dyDescent="0.25">
      <c r="A1365" s="156" t="s">
        <v>17</v>
      </c>
      <c r="B1365" s="184" t="s">
        <v>19</v>
      </c>
      <c r="C1365" s="185">
        <f t="shared" si="51"/>
        <v>2.9855072463768115</v>
      </c>
      <c r="D1365" s="185" t="e">
        <f t="shared" si="51"/>
        <v>#DIV/0!</v>
      </c>
      <c r="E1365" s="185" t="e">
        <f t="shared" si="51"/>
        <v>#DIV/0!</v>
      </c>
    </row>
    <row r="1366" spans="1:5" ht="21" customHeight="1" thickBot="1" x14ac:dyDescent="0.25">
      <c r="A1366" s="1641" t="s">
        <v>859</v>
      </c>
      <c r="B1366" s="1642"/>
      <c r="C1366" s="1642"/>
      <c r="D1366" s="1642"/>
      <c r="E1366" s="1643"/>
    </row>
    <row r="1367" spans="1:5" ht="21" customHeight="1" x14ac:dyDescent="0.2">
      <c r="A1367" s="1639"/>
      <c r="B1367" s="180">
        <v>2019</v>
      </c>
      <c r="C1367" s="180">
        <v>2020</v>
      </c>
      <c r="D1367" s="180">
        <v>2021</v>
      </c>
      <c r="E1367" s="180">
        <v>2022</v>
      </c>
    </row>
    <row r="1368" spans="1:5" ht="21" customHeight="1" thickBot="1" x14ac:dyDescent="0.25">
      <c r="A1368" s="1640"/>
      <c r="B1368" s="181" t="s">
        <v>5</v>
      </c>
      <c r="C1368" s="181" t="s">
        <v>6</v>
      </c>
      <c r="D1368" s="181" t="s">
        <v>6</v>
      </c>
      <c r="E1368" s="181" t="s">
        <v>6</v>
      </c>
    </row>
    <row r="1369" spans="1:5" ht="21" customHeight="1" thickBot="1" x14ac:dyDescent="0.25">
      <c r="A1369" s="186" t="s">
        <v>59</v>
      </c>
      <c r="B1369" s="187">
        <f>B1370+B1371+B1372+B1373</f>
        <v>0</v>
      </c>
      <c r="C1369" s="187">
        <f>C1370+C1371+C1372+C1373</f>
        <v>0</v>
      </c>
      <c r="D1369" s="187">
        <f>D1370+D1371+D1372+D1373</f>
        <v>0</v>
      </c>
      <c r="E1369" s="187">
        <f>E1370+E1371+E1372+E1373</f>
        <v>0</v>
      </c>
    </row>
    <row r="1370" spans="1:5" ht="21" customHeight="1" thickBot="1" x14ac:dyDescent="0.25">
      <c r="A1370" s="188" t="s">
        <v>28</v>
      </c>
      <c r="B1370" s="187"/>
      <c r="C1370" s="187"/>
      <c r="D1370" s="187"/>
      <c r="E1370" s="187"/>
    </row>
    <row r="1371" spans="1:5" ht="21" customHeight="1" thickBot="1" x14ac:dyDescent="0.25">
      <c r="A1371" s="188" t="s">
        <v>60</v>
      </c>
      <c r="B1371" s="187"/>
      <c r="C1371" s="187"/>
      <c r="D1371" s="187"/>
      <c r="E1371" s="187"/>
    </row>
    <row r="1372" spans="1:5" ht="21" customHeight="1" thickBot="1" x14ac:dyDescent="0.25">
      <c r="A1372" s="188" t="s">
        <v>42</v>
      </c>
      <c r="B1372" s="187"/>
      <c r="C1372" s="187"/>
      <c r="D1372" s="187"/>
      <c r="E1372" s="187"/>
    </row>
    <row r="1373" spans="1:5" ht="21" customHeight="1" thickBot="1" x14ac:dyDescent="0.25">
      <c r="A1373" s="188" t="s">
        <v>43</v>
      </c>
      <c r="B1373" s="187"/>
      <c r="C1373" s="187"/>
      <c r="D1373" s="187"/>
      <c r="E1373" s="187"/>
    </row>
    <row r="1374" spans="1:5" ht="21" customHeight="1" thickBot="1" x14ac:dyDescent="0.25">
      <c r="A1374" s="186" t="s">
        <v>61</v>
      </c>
      <c r="B1374" s="183">
        <f>SUM(B1375:B1378)</f>
        <v>276</v>
      </c>
      <c r="C1374" s="183">
        <f>SUM(C1375:C1378)</f>
        <v>1100</v>
      </c>
      <c r="D1374" s="183">
        <f>SUM(D1375:D1378)</f>
        <v>0</v>
      </c>
      <c r="E1374" s="183">
        <f>SUM(E1375:E1378)</f>
        <v>0</v>
      </c>
    </row>
    <row r="1375" spans="1:5" s="41" customFormat="1" ht="21" customHeight="1" thickBot="1" x14ac:dyDescent="0.25">
      <c r="A1375" s="188" t="s">
        <v>28</v>
      </c>
      <c r="B1375" s="183">
        <v>276</v>
      </c>
      <c r="C1375" s="183">
        <v>1100</v>
      </c>
      <c r="D1375" s="187">
        <v>0</v>
      </c>
      <c r="E1375" s="187">
        <v>0</v>
      </c>
    </row>
    <row r="1376" spans="1:5" ht="21" customHeight="1" thickBot="1" x14ac:dyDescent="0.25">
      <c r="A1376" s="188" t="s">
        <v>60</v>
      </c>
      <c r="B1376" s="183"/>
      <c r="C1376" s="187"/>
      <c r="D1376" s="187"/>
      <c r="E1376" s="187"/>
    </row>
    <row r="1377" spans="1:5" ht="21" customHeight="1" thickBot="1" x14ac:dyDescent="0.25">
      <c r="A1377" s="188" t="s">
        <v>42</v>
      </c>
      <c r="B1377" s="183"/>
      <c r="C1377" s="187"/>
      <c r="D1377" s="187"/>
      <c r="E1377" s="187"/>
    </row>
    <row r="1378" spans="1:5" ht="21" customHeight="1" thickBot="1" x14ac:dyDescent="0.25">
      <c r="A1378" s="188" t="s">
        <v>43</v>
      </c>
      <c r="B1378" s="183"/>
      <c r="C1378" s="187"/>
      <c r="D1378" s="187"/>
      <c r="E1378" s="187"/>
    </row>
    <row r="1379" spans="1:5" ht="21" customHeight="1" thickBot="1" x14ac:dyDescent="0.25">
      <c r="A1379" s="189" t="s">
        <v>213</v>
      </c>
      <c r="B1379" s="183">
        <f>B1369+B1374</f>
        <v>276</v>
      </c>
      <c r="C1379" s="187">
        <f>C1369+C1374</f>
        <v>1100</v>
      </c>
      <c r="D1379" s="197">
        <f>D1369+D1374</f>
        <v>0</v>
      </c>
      <c r="E1379" s="187">
        <f>E1369+E1374</f>
        <v>0</v>
      </c>
    </row>
    <row r="1380" spans="1:5" ht="73.5" customHeight="1" thickBot="1" x14ac:dyDescent="0.25">
      <c r="A1380" s="178" t="s">
        <v>214</v>
      </c>
      <c r="B1380" s="178" t="s">
        <v>864</v>
      </c>
      <c r="C1380" s="199" t="s">
        <v>685</v>
      </c>
      <c r="D1380" s="192"/>
      <c r="E1380" s="178"/>
    </row>
    <row r="1381" spans="1:5" ht="21" customHeight="1" thickBot="1" x14ac:dyDescent="0.25">
      <c r="A1381" s="156" t="s">
        <v>9</v>
      </c>
      <c r="B1381" s="1633" t="s">
        <v>865</v>
      </c>
      <c r="C1381" s="1634"/>
      <c r="D1381" s="1634"/>
      <c r="E1381" s="1635"/>
    </row>
    <row r="1382" spans="1:5" ht="21" customHeight="1" thickBot="1" x14ac:dyDescent="0.25">
      <c r="A1382" s="156" t="s">
        <v>13</v>
      </c>
      <c r="B1382" s="1636" t="s">
        <v>865</v>
      </c>
      <c r="C1382" s="1637"/>
      <c r="D1382" s="1637"/>
      <c r="E1382" s="1638"/>
    </row>
    <row r="1383" spans="1:5" ht="21" customHeight="1" x14ac:dyDescent="0.2">
      <c r="A1383" s="1639"/>
      <c r="B1383" s="180">
        <v>2019</v>
      </c>
      <c r="C1383" s="180">
        <v>2020</v>
      </c>
      <c r="D1383" s="180">
        <v>2021</v>
      </c>
      <c r="E1383" s="180">
        <v>2022</v>
      </c>
    </row>
    <row r="1384" spans="1:5" ht="21" customHeight="1" thickBot="1" x14ac:dyDescent="0.25">
      <c r="A1384" s="1640"/>
      <c r="B1384" s="181" t="s">
        <v>5</v>
      </c>
      <c r="C1384" s="181" t="s">
        <v>6</v>
      </c>
      <c r="D1384" s="181" t="s">
        <v>6</v>
      </c>
      <c r="E1384" s="181" t="s">
        <v>6</v>
      </c>
    </row>
    <row r="1385" spans="1:5" ht="21" customHeight="1" thickBot="1" x14ac:dyDescent="0.25">
      <c r="A1385" s="156" t="s">
        <v>8</v>
      </c>
      <c r="B1385" s="182">
        <v>1</v>
      </c>
      <c r="C1385" s="182">
        <v>1</v>
      </c>
      <c r="D1385" s="182">
        <v>0</v>
      </c>
      <c r="E1385" s="182">
        <v>0</v>
      </c>
    </row>
    <row r="1386" spans="1:5" ht="21" customHeight="1" thickBot="1" x14ac:dyDescent="0.25">
      <c r="A1386" s="156" t="s">
        <v>14</v>
      </c>
      <c r="B1386" s="183">
        <f>B1404</f>
        <v>5000</v>
      </c>
      <c r="C1386" s="183">
        <f>C1404</f>
        <v>20000</v>
      </c>
      <c r="D1386" s="183">
        <f>D1404</f>
        <v>0</v>
      </c>
      <c r="E1386" s="183">
        <f>E1404</f>
        <v>0</v>
      </c>
    </row>
    <row r="1387" spans="1:5" ht="21" customHeight="1" thickBot="1" x14ac:dyDescent="0.25">
      <c r="A1387" s="156" t="s">
        <v>20</v>
      </c>
      <c r="B1387" s="182">
        <f>B1386/B1385</f>
        <v>5000</v>
      </c>
      <c r="C1387" s="182">
        <f>C1386/C1385</f>
        <v>20000</v>
      </c>
      <c r="D1387" s="182" t="e">
        <f>D1386/D1385</f>
        <v>#DIV/0!</v>
      </c>
      <c r="E1387" s="182" t="e">
        <f>E1386/E1385</f>
        <v>#DIV/0!</v>
      </c>
    </row>
    <row r="1388" spans="1:5" ht="21" customHeight="1" thickBot="1" x14ac:dyDescent="0.25">
      <c r="A1388" s="156" t="s">
        <v>15</v>
      </c>
      <c r="B1388" s="184" t="s">
        <v>19</v>
      </c>
      <c r="C1388" s="185">
        <f t="shared" ref="C1388:E1390" si="52">C1385/B1385-1</f>
        <v>0</v>
      </c>
      <c r="D1388" s="185">
        <f t="shared" si="52"/>
        <v>-1</v>
      </c>
      <c r="E1388" s="185" t="e">
        <f t="shared" si="52"/>
        <v>#DIV/0!</v>
      </c>
    </row>
    <row r="1389" spans="1:5" ht="21" customHeight="1" thickBot="1" x14ac:dyDescent="0.25">
      <c r="A1389" s="156" t="s">
        <v>16</v>
      </c>
      <c r="B1389" s="184" t="s">
        <v>19</v>
      </c>
      <c r="C1389" s="185">
        <f t="shared" si="52"/>
        <v>3</v>
      </c>
      <c r="D1389" s="185">
        <f t="shared" si="52"/>
        <v>-1</v>
      </c>
      <c r="E1389" s="185" t="e">
        <f t="shared" si="52"/>
        <v>#DIV/0!</v>
      </c>
    </row>
    <row r="1390" spans="1:5" ht="21" customHeight="1" thickBot="1" x14ac:dyDescent="0.25">
      <c r="A1390" s="156" t="s">
        <v>17</v>
      </c>
      <c r="B1390" s="184" t="s">
        <v>19</v>
      </c>
      <c r="C1390" s="185">
        <f t="shared" si="52"/>
        <v>3</v>
      </c>
      <c r="D1390" s="185" t="e">
        <f t="shared" si="52"/>
        <v>#DIV/0!</v>
      </c>
      <c r="E1390" s="185" t="e">
        <f t="shared" si="52"/>
        <v>#DIV/0!</v>
      </c>
    </row>
    <row r="1391" spans="1:5" ht="21" customHeight="1" thickBot="1" x14ac:dyDescent="0.25">
      <c r="A1391" s="1641" t="s">
        <v>859</v>
      </c>
      <c r="B1391" s="1642"/>
      <c r="C1391" s="1642"/>
      <c r="D1391" s="1642"/>
      <c r="E1391" s="1643"/>
    </row>
    <row r="1392" spans="1:5" ht="21" customHeight="1" x14ac:dyDescent="0.2">
      <c r="A1392" s="1639"/>
      <c r="B1392" s="180">
        <v>2019</v>
      </c>
      <c r="C1392" s="180">
        <v>2020</v>
      </c>
      <c r="D1392" s="180">
        <v>2021</v>
      </c>
      <c r="E1392" s="180">
        <v>2022</v>
      </c>
    </row>
    <row r="1393" spans="1:5" ht="21" customHeight="1" thickBot="1" x14ac:dyDescent="0.25">
      <c r="A1393" s="1640"/>
      <c r="B1393" s="181" t="s">
        <v>5</v>
      </c>
      <c r="C1393" s="181" t="s">
        <v>6</v>
      </c>
      <c r="D1393" s="181" t="s">
        <v>6</v>
      </c>
      <c r="E1393" s="181" t="s">
        <v>6</v>
      </c>
    </row>
    <row r="1394" spans="1:5" ht="21" customHeight="1" thickBot="1" x14ac:dyDescent="0.25">
      <c r="A1394" s="186" t="s">
        <v>59</v>
      </c>
      <c r="B1394" s="187">
        <f>B1395+B1396+B1397+B1398</f>
        <v>0</v>
      </c>
      <c r="C1394" s="187">
        <f>C1395+C1396+C1397+C1398</f>
        <v>0</v>
      </c>
      <c r="D1394" s="187">
        <f>D1395+D1396+D1397+D1398</f>
        <v>0</v>
      </c>
      <c r="E1394" s="187">
        <f>E1395+E1396+E1397+E1398</f>
        <v>0</v>
      </c>
    </row>
    <row r="1395" spans="1:5" ht="21" customHeight="1" thickBot="1" x14ac:dyDescent="0.25">
      <c r="A1395" s="188" t="s">
        <v>28</v>
      </c>
      <c r="B1395" s="187"/>
      <c r="C1395" s="187"/>
      <c r="D1395" s="187"/>
      <c r="E1395" s="187"/>
    </row>
    <row r="1396" spans="1:5" ht="21" customHeight="1" thickBot="1" x14ac:dyDescent="0.25">
      <c r="A1396" s="188" t="s">
        <v>60</v>
      </c>
      <c r="B1396" s="187"/>
      <c r="C1396" s="187"/>
      <c r="D1396" s="187"/>
      <c r="E1396" s="187"/>
    </row>
    <row r="1397" spans="1:5" ht="21" customHeight="1" thickBot="1" x14ac:dyDescent="0.25">
      <c r="A1397" s="188" t="s">
        <v>42</v>
      </c>
      <c r="B1397" s="187"/>
      <c r="C1397" s="187"/>
      <c r="D1397" s="187"/>
      <c r="E1397" s="187"/>
    </row>
    <row r="1398" spans="1:5" ht="21" customHeight="1" thickBot="1" x14ac:dyDescent="0.25">
      <c r="A1398" s="188" t="s">
        <v>43</v>
      </c>
      <c r="B1398" s="187"/>
      <c r="C1398" s="187"/>
      <c r="D1398" s="187"/>
      <c r="E1398" s="187"/>
    </row>
    <row r="1399" spans="1:5" ht="21" customHeight="1" thickBot="1" x14ac:dyDescent="0.25">
      <c r="A1399" s="186" t="s">
        <v>61</v>
      </c>
      <c r="B1399" s="183">
        <f>SUM(B1400:B1403)</f>
        <v>5000</v>
      </c>
      <c r="C1399" s="183">
        <f>SUM(C1400:C1403)</f>
        <v>20000</v>
      </c>
      <c r="D1399" s="183">
        <f>SUM(D1400:D1403)</f>
        <v>0</v>
      </c>
      <c r="E1399" s="183">
        <f>SUM(E1400:E1403)</f>
        <v>0</v>
      </c>
    </row>
    <row r="1400" spans="1:5" s="41" customFormat="1" ht="21" customHeight="1" thickBot="1" x14ac:dyDescent="0.25">
      <c r="A1400" s="188" t="s">
        <v>28</v>
      </c>
      <c r="B1400" s="183">
        <v>5000</v>
      </c>
      <c r="C1400" s="183">
        <v>20000</v>
      </c>
      <c r="D1400" s="187">
        <v>0</v>
      </c>
      <c r="E1400" s="187"/>
    </row>
    <row r="1401" spans="1:5" ht="21" customHeight="1" thickBot="1" x14ac:dyDescent="0.25">
      <c r="A1401" s="188" t="s">
        <v>60</v>
      </c>
      <c r="B1401" s="183"/>
      <c r="C1401" s="187"/>
      <c r="D1401" s="187"/>
      <c r="E1401" s="187"/>
    </row>
    <row r="1402" spans="1:5" ht="21" customHeight="1" thickBot="1" x14ac:dyDescent="0.25">
      <c r="A1402" s="188" t="s">
        <v>42</v>
      </c>
      <c r="B1402" s="183"/>
      <c r="C1402" s="187"/>
      <c r="D1402" s="187"/>
      <c r="E1402" s="187"/>
    </row>
    <row r="1403" spans="1:5" ht="21" customHeight="1" thickBot="1" x14ac:dyDescent="0.25">
      <c r="A1403" s="188" t="s">
        <v>43</v>
      </c>
      <c r="B1403" s="183"/>
      <c r="C1403" s="187"/>
      <c r="D1403" s="187"/>
      <c r="E1403" s="187"/>
    </row>
    <row r="1404" spans="1:5" ht="21" customHeight="1" thickBot="1" x14ac:dyDescent="0.25">
      <c r="A1404" s="189" t="s">
        <v>215</v>
      </c>
      <c r="B1404" s="183">
        <f>B1394+B1399</f>
        <v>5000</v>
      </c>
      <c r="C1404" s="187">
        <f>C1394+C1399</f>
        <v>20000</v>
      </c>
      <c r="D1404" s="197">
        <f>D1394+D1399</f>
        <v>0</v>
      </c>
      <c r="E1404" s="187">
        <f>E1394+E1399</f>
        <v>0</v>
      </c>
    </row>
    <row r="1405" spans="1:5" ht="30.75" customHeight="1" thickBot="1" x14ac:dyDescent="0.25">
      <c r="A1405" s="178" t="s">
        <v>311</v>
      </c>
      <c r="B1405" s="178" t="s">
        <v>637</v>
      </c>
      <c r="C1405" s="191" t="s">
        <v>638</v>
      </c>
      <c r="D1405" s="192"/>
      <c r="E1405" s="178"/>
    </row>
    <row r="1406" spans="1:5" ht="107.25" customHeight="1" thickBot="1" x14ac:dyDescent="0.25">
      <c r="A1406" s="156" t="s">
        <v>9</v>
      </c>
      <c r="B1406" s="1633" t="s">
        <v>639</v>
      </c>
      <c r="C1406" s="1634"/>
      <c r="D1406" s="1634"/>
      <c r="E1406" s="1635"/>
    </row>
    <row r="1407" spans="1:5" ht="21" customHeight="1" thickBot="1" x14ac:dyDescent="0.25">
      <c r="A1407" s="156" t="s">
        <v>13</v>
      </c>
      <c r="B1407" s="1636" t="s">
        <v>866</v>
      </c>
      <c r="C1407" s="1637"/>
      <c r="D1407" s="1637"/>
      <c r="E1407" s="1638"/>
    </row>
    <row r="1408" spans="1:5" ht="21" customHeight="1" x14ac:dyDescent="0.2">
      <c r="A1408" s="1639"/>
      <c r="B1408" s="180">
        <v>2019</v>
      </c>
      <c r="C1408" s="180">
        <v>2020</v>
      </c>
      <c r="D1408" s="180">
        <v>2021</v>
      </c>
      <c r="E1408" s="180">
        <v>2022</v>
      </c>
    </row>
    <row r="1409" spans="1:5" ht="21" customHeight="1" thickBot="1" x14ac:dyDescent="0.25">
      <c r="A1409" s="1640"/>
      <c r="B1409" s="181" t="s">
        <v>5</v>
      </c>
      <c r="C1409" s="181" t="s">
        <v>6</v>
      </c>
      <c r="D1409" s="181" t="s">
        <v>6</v>
      </c>
      <c r="E1409" s="181" t="s">
        <v>6</v>
      </c>
    </row>
    <row r="1410" spans="1:5" ht="21" customHeight="1" thickBot="1" x14ac:dyDescent="0.25">
      <c r="A1410" s="156" t="s">
        <v>8</v>
      </c>
      <c r="B1410" s="182">
        <v>1</v>
      </c>
      <c r="C1410" s="182">
        <v>1</v>
      </c>
      <c r="D1410" s="182">
        <v>0</v>
      </c>
      <c r="E1410" s="182">
        <v>0</v>
      </c>
    </row>
    <row r="1411" spans="1:5" ht="21" customHeight="1" thickBot="1" x14ac:dyDescent="0.25">
      <c r="A1411" s="156" t="s">
        <v>14</v>
      </c>
      <c r="B1411" s="182">
        <f>B1429</f>
        <v>4743.4989999999998</v>
      </c>
      <c r="C1411" s="182">
        <f>C1429</f>
        <v>18973</v>
      </c>
      <c r="D1411" s="182">
        <f>D1429</f>
        <v>0</v>
      </c>
      <c r="E1411" s="182">
        <f>E1429</f>
        <v>0</v>
      </c>
    </row>
    <row r="1412" spans="1:5" ht="21" customHeight="1" thickBot="1" x14ac:dyDescent="0.25">
      <c r="A1412" s="156" t="s">
        <v>20</v>
      </c>
      <c r="B1412" s="182">
        <f>B1411/B1410</f>
        <v>4743.4989999999998</v>
      </c>
      <c r="C1412" s="182">
        <f>C1411/C1410</f>
        <v>18973</v>
      </c>
      <c r="D1412" s="182" t="e">
        <f>D1411/D1410</f>
        <v>#DIV/0!</v>
      </c>
      <c r="E1412" s="182" t="e">
        <f>E1411/E1410</f>
        <v>#DIV/0!</v>
      </c>
    </row>
    <row r="1413" spans="1:5" ht="21" customHeight="1" thickBot="1" x14ac:dyDescent="0.25">
      <c r="A1413" s="156" t="s">
        <v>15</v>
      </c>
      <c r="B1413" s="184" t="s">
        <v>19</v>
      </c>
      <c r="C1413" s="185">
        <f t="shared" ref="C1413:E1415" si="53">C1410/B1410-1</f>
        <v>0</v>
      </c>
      <c r="D1413" s="185">
        <f t="shared" si="53"/>
        <v>-1</v>
      </c>
      <c r="E1413" s="185" t="e">
        <f t="shared" si="53"/>
        <v>#DIV/0!</v>
      </c>
    </row>
    <row r="1414" spans="1:5" ht="21" customHeight="1" thickBot="1" x14ac:dyDescent="0.25">
      <c r="A1414" s="156" t="s">
        <v>16</v>
      </c>
      <c r="B1414" s="184" t="s">
        <v>19</v>
      </c>
      <c r="C1414" s="185">
        <f t="shared" si="53"/>
        <v>2.9997900284157328</v>
      </c>
      <c r="D1414" s="185">
        <f t="shared" si="53"/>
        <v>-1</v>
      </c>
      <c r="E1414" s="185" t="e">
        <f t="shared" si="53"/>
        <v>#DIV/0!</v>
      </c>
    </row>
    <row r="1415" spans="1:5" ht="21" customHeight="1" thickBot="1" x14ac:dyDescent="0.25">
      <c r="A1415" s="156" t="s">
        <v>17</v>
      </c>
      <c r="B1415" s="184" t="s">
        <v>19</v>
      </c>
      <c r="C1415" s="185">
        <f t="shared" si="53"/>
        <v>2.9997900284157328</v>
      </c>
      <c r="D1415" s="185" t="e">
        <f t="shared" si="53"/>
        <v>#DIV/0!</v>
      </c>
      <c r="E1415" s="185" t="e">
        <f t="shared" si="53"/>
        <v>#DIV/0!</v>
      </c>
    </row>
    <row r="1416" spans="1:5" ht="21" customHeight="1" thickBot="1" x14ac:dyDescent="0.25">
      <c r="A1416" s="1641" t="s">
        <v>859</v>
      </c>
      <c r="B1416" s="1642"/>
      <c r="C1416" s="1642"/>
      <c r="D1416" s="1642"/>
      <c r="E1416" s="1643"/>
    </row>
    <row r="1417" spans="1:5" ht="21" customHeight="1" x14ac:dyDescent="0.2">
      <c r="A1417" s="1639"/>
      <c r="B1417" s="180">
        <v>2019</v>
      </c>
      <c r="C1417" s="180">
        <v>2020</v>
      </c>
      <c r="D1417" s="180">
        <v>2021</v>
      </c>
      <c r="E1417" s="180">
        <v>2022</v>
      </c>
    </row>
    <row r="1418" spans="1:5" ht="21" customHeight="1" thickBot="1" x14ac:dyDescent="0.25">
      <c r="A1418" s="1640"/>
      <c r="B1418" s="181" t="s">
        <v>5</v>
      </c>
      <c r="C1418" s="181" t="s">
        <v>6</v>
      </c>
      <c r="D1418" s="181" t="s">
        <v>6</v>
      </c>
      <c r="E1418" s="181" t="s">
        <v>6</v>
      </c>
    </row>
    <row r="1419" spans="1:5" ht="21" customHeight="1" thickBot="1" x14ac:dyDescent="0.25">
      <c r="A1419" s="186" t="s">
        <v>59</v>
      </c>
      <c r="B1419" s="187">
        <f>B1420+B1421+B1422+B1423</f>
        <v>0</v>
      </c>
      <c r="C1419" s="187">
        <f>C1420+C1421+C1422+C1423</f>
        <v>0</v>
      </c>
      <c r="D1419" s="187">
        <f>D1420+D1421+D1422+D1423</f>
        <v>0</v>
      </c>
      <c r="E1419" s="187">
        <f>E1420+E1421+E1422+E1423</f>
        <v>0</v>
      </c>
    </row>
    <row r="1420" spans="1:5" ht="21" customHeight="1" thickBot="1" x14ac:dyDescent="0.25">
      <c r="A1420" s="188" t="s">
        <v>28</v>
      </c>
      <c r="B1420" s="187"/>
      <c r="C1420" s="187"/>
      <c r="D1420" s="187"/>
      <c r="E1420" s="187"/>
    </row>
    <row r="1421" spans="1:5" ht="21" customHeight="1" thickBot="1" x14ac:dyDescent="0.25">
      <c r="A1421" s="188" t="s">
        <v>60</v>
      </c>
      <c r="B1421" s="187"/>
      <c r="C1421" s="187"/>
      <c r="D1421" s="187"/>
      <c r="E1421" s="187"/>
    </row>
    <row r="1422" spans="1:5" ht="21" customHeight="1" thickBot="1" x14ac:dyDescent="0.25">
      <c r="A1422" s="188" t="s">
        <v>42</v>
      </c>
      <c r="B1422" s="187"/>
      <c r="C1422" s="187"/>
      <c r="D1422" s="187"/>
      <c r="E1422" s="187"/>
    </row>
    <row r="1423" spans="1:5" ht="21" customHeight="1" thickBot="1" x14ac:dyDescent="0.25">
      <c r="A1423" s="188" t="s">
        <v>43</v>
      </c>
      <c r="B1423" s="187"/>
      <c r="C1423" s="187"/>
      <c r="D1423" s="187"/>
      <c r="E1423" s="187"/>
    </row>
    <row r="1424" spans="1:5" ht="21" customHeight="1" thickBot="1" x14ac:dyDescent="0.25">
      <c r="A1424" s="186" t="s">
        <v>61</v>
      </c>
      <c r="B1424" s="183">
        <f>B1425+B1426+B1427+B1428</f>
        <v>4743.4989999999998</v>
      </c>
      <c r="C1424" s="183">
        <f>C1425+C1426+C1427+C1428</f>
        <v>18973</v>
      </c>
      <c r="D1424" s="183">
        <f>D1425+D1426+D1427+D1428</f>
        <v>0</v>
      </c>
      <c r="E1424" s="183">
        <f>E1425+E1426+E1427+E1428</f>
        <v>0</v>
      </c>
    </row>
    <row r="1425" spans="1:5" s="41" customFormat="1" ht="21" customHeight="1" thickBot="1" x14ac:dyDescent="0.25">
      <c r="A1425" s="188" t="s">
        <v>28</v>
      </c>
      <c r="B1425" s="182">
        <v>4743.4989999999998</v>
      </c>
      <c r="C1425" s="182">
        <v>18973</v>
      </c>
      <c r="D1425" s="182">
        <v>0</v>
      </c>
      <c r="E1425" s="182">
        <v>0</v>
      </c>
    </row>
    <row r="1426" spans="1:5" ht="21" customHeight="1" thickBot="1" x14ac:dyDescent="0.25">
      <c r="A1426" s="188" t="s">
        <v>60</v>
      </c>
      <c r="B1426" s="183"/>
      <c r="C1426" s="187"/>
      <c r="D1426" s="187"/>
      <c r="E1426" s="187"/>
    </row>
    <row r="1427" spans="1:5" ht="21" customHeight="1" thickBot="1" x14ac:dyDescent="0.25">
      <c r="A1427" s="188" t="s">
        <v>42</v>
      </c>
      <c r="B1427" s="183"/>
      <c r="C1427" s="187"/>
      <c r="D1427" s="187"/>
      <c r="E1427" s="187"/>
    </row>
    <row r="1428" spans="1:5" ht="21" customHeight="1" thickBot="1" x14ac:dyDescent="0.25">
      <c r="A1428" s="188" t="s">
        <v>43</v>
      </c>
      <c r="B1428" s="183"/>
      <c r="C1428" s="187"/>
      <c r="D1428" s="187"/>
      <c r="E1428" s="187"/>
    </row>
    <row r="1429" spans="1:5" ht="21" customHeight="1" thickBot="1" x14ac:dyDescent="0.25">
      <c r="A1429" s="189" t="s">
        <v>315</v>
      </c>
      <c r="B1429" s="183">
        <f>B1419+B1424</f>
        <v>4743.4989999999998</v>
      </c>
      <c r="C1429" s="187">
        <f>C1419+C1424</f>
        <v>18973</v>
      </c>
      <c r="D1429" s="197">
        <f>D1419+D1424</f>
        <v>0</v>
      </c>
      <c r="E1429" s="187">
        <f>E1419+E1424</f>
        <v>0</v>
      </c>
    </row>
    <row r="1430" spans="1:5" ht="42.75" customHeight="1" thickBot="1" x14ac:dyDescent="0.25">
      <c r="A1430" s="178" t="s">
        <v>311</v>
      </c>
      <c r="B1430" s="178" t="s">
        <v>640</v>
      </c>
      <c r="C1430" s="191" t="s">
        <v>641</v>
      </c>
      <c r="D1430" s="192"/>
      <c r="E1430" s="178"/>
    </row>
    <row r="1431" spans="1:5" ht="21" customHeight="1" thickBot="1" x14ac:dyDescent="0.25">
      <c r="A1431" s="156" t="s">
        <v>9</v>
      </c>
      <c r="B1431" s="1633" t="s">
        <v>222</v>
      </c>
      <c r="C1431" s="1634"/>
      <c r="D1431" s="1634"/>
      <c r="E1431" s="1635"/>
    </row>
    <row r="1432" spans="1:5" ht="21" customHeight="1" thickBot="1" x14ac:dyDescent="0.25">
      <c r="A1432" s="156" t="s">
        <v>13</v>
      </c>
      <c r="B1432" s="1636" t="s">
        <v>223</v>
      </c>
      <c r="C1432" s="1637"/>
      <c r="D1432" s="1637"/>
      <c r="E1432" s="1638"/>
    </row>
    <row r="1433" spans="1:5" ht="21" customHeight="1" x14ac:dyDescent="0.2">
      <c r="A1433" s="1639"/>
      <c r="B1433" s="180">
        <v>2019</v>
      </c>
      <c r="C1433" s="180">
        <v>2020</v>
      </c>
      <c r="D1433" s="180">
        <v>2021</v>
      </c>
      <c r="E1433" s="180">
        <v>2022</v>
      </c>
    </row>
    <row r="1434" spans="1:5" ht="21" customHeight="1" thickBot="1" x14ac:dyDescent="0.25">
      <c r="A1434" s="1640"/>
      <c r="B1434" s="181" t="s">
        <v>5</v>
      </c>
      <c r="C1434" s="181" t="s">
        <v>6</v>
      </c>
      <c r="D1434" s="181" t="s">
        <v>6</v>
      </c>
      <c r="E1434" s="181" t="s">
        <v>6</v>
      </c>
    </row>
    <row r="1435" spans="1:5" ht="21" customHeight="1" thickBot="1" x14ac:dyDescent="0.25">
      <c r="A1435" s="156" t="s">
        <v>8</v>
      </c>
      <c r="B1435" s="182">
        <v>1</v>
      </c>
      <c r="C1435" s="182">
        <v>1</v>
      </c>
      <c r="D1435" s="182">
        <v>0</v>
      </c>
      <c r="E1435" s="182">
        <v>0</v>
      </c>
    </row>
    <row r="1436" spans="1:5" ht="21" customHeight="1" thickBot="1" x14ac:dyDescent="0.25">
      <c r="A1436" s="156" t="s">
        <v>14</v>
      </c>
      <c r="B1436" s="183">
        <f>B1454</f>
        <v>113.499</v>
      </c>
      <c r="C1436" s="183">
        <f>C1454</f>
        <v>453</v>
      </c>
      <c r="D1436" s="183">
        <f>D1454</f>
        <v>0</v>
      </c>
      <c r="E1436" s="183">
        <f>E1454</f>
        <v>0</v>
      </c>
    </row>
    <row r="1437" spans="1:5" ht="21" customHeight="1" thickBot="1" x14ac:dyDescent="0.25">
      <c r="A1437" s="156" t="s">
        <v>20</v>
      </c>
      <c r="B1437" s="182">
        <f>B1436/B1435</f>
        <v>113.499</v>
      </c>
      <c r="C1437" s="182">
        <f>C1436/C1435</f>
        <v>453</v>
      </c>
      <c r="D1437" s="182" t="e">
        <f>D1436/D1435</f>
        <v>#DIV/0!</v>
      </c>
      <c r="E1437" s="182" t="e">
        <f>E1436/E1435</f>
        <v>#DIV/0!</v>
      </c>
    </row>
    <row r="1438" spans="1:5" ht="21" customHeight="1" thickBot="1" x14ac:dyDescent="0.25">
      <c r="A1438" s="156" t="s">
        <v>15</v>
      </c>
      <c r="B1438" s="184" t="s">
        <v>19</v>
      </c>
      <c r="C1438" s="185">
        <f t="shared" ref="C1438:E1440" si="54">C1435/B1435-1</f>
        <v>0</v>
      </c>
      <c r="D1438" s="185">
        <f t="shared" si="54"/>
        <v>-1</v>
      </c>
      <c r="E1438" s="185" t="e">
        <f t="shared" si="54"/>
        <v>#DIV/0!</v>
      </c>
    </row>
    <row r="1439" spans="1:5" ht="21" customHeight="1" thickBot="1" x14ac:dyDescent="0.25">
      <c r="A1439" s="156" t="s">
        <v>16</v>
      </c>
      <c r="B1439" s="184" t="s">
        <v>19</v>
      </c>
      <c r="C1439" s="185">
        <f t="shared" si="54"/>
        <v>2.991224592287157</v>
      </c>
      <c r="D1439" s="185">
        <f t="shared" si="54"/>
        <v>-1</v>
      </c>
      <c r="E1439" s="185" t="e">
        <f t="shared" si="54"/>
        <v>#DIV/0!</v>
      </c>
    </row>
    <row r="1440" spans="1:5" ht="21" customHeight="1" thickBot="1" x14ac:dyDescent="0.25">
      <c r="A1440" s="156" t="s">
        <v>17</v>
      </c>
      <c r="B1440" s="184" t="s">
        <v>19</v>
      </c>
      <c r="C1440" s="185">
        <f t="shared" si="54"/>
        <v>2.991224592287157</v>
      </c>
      <c r="D1440" s="185" t="e">
        <f t="shared" si="54"/>
        <v>#DIV/0!</v>
      </c>
      <c r="E1440" s="185" t="e">
        <f t="shared" si="54"/>
        <v>#DIV/0!</v>
      </c>
    </row>
    <row r="1441" spans="1:5" ht="21" customHeight="1" thickBot="1" x14ac:dyDescent="0.25">
      <c r="A1441" s="1641" t="s">
        <v>859</v>
      </c>
      <c r="B1441" s="1642"/>
      <c r="C1441" s="1642"/>
      <c r="D1441" s="1642"/>
      <c r="E1441" s="1643"/>
    </row>
    <row r="1442" spans="1:5" ht="21" customHeight="1" x14ac:dyDescent="0.2">
      <c r="A1442" s="1639"/>
      <c r="B1442" s="180">
        <v>2019</v>
      </c>
      <c r="C1442" s="180">
        <v>2020</v>
      </c>
      <c r="D1442" s="180">
        <v>2021</v>
      </c>
      <c r="E1442" s="180">
        <v>2022</v>
      </c>
    </row>
    <row r="1443" spans="1:5" ht="21" customHeight="1" thickBot="1" x14ac:dyDescent="0.25">
      <c r="A1443" s="1640"/>
      <c r="B1443" s="181" t="s">
        <v>5</v>
      </c>
      <c r="C1443" s="181" t="s">
        <v>6</v>
      </c>
      <c r="D1443" s="181" t="s">
        <v>6</v>
      </c>
      <c r="E1443" s="181" t="s">
        <v>6</v>
      </c>
    </row>
    <row r="1444" spans="1:5" ht="21" customHeight="1" thickBot="1" x14ac:dyDescent="0.25">
      <c r="A1444" s="186" t="s">
        <v>59</v>
      </c>
      <c r="B1444" s="187">
        <f>B1445+B1446+B1447+B1448</f>
        <v>0</v>
      </c>
      <c r="C1444" s="187">
        <f>C1445+C1446+C1447+C1448</f>
        <v>0</v>
      </c>
      <c r="D1444" s="187">
        <f>D1445+D1446+D1447+D1448</f>
        <v>0</v>
      </c>
      <c r="E1444" s="187">
        <f>E1445+E1446+E1447+E1448</f>
        <v>0</v>
      </c>
    </row>
    <row r="1445" spans="1:5" ht="21" customHeight="1" thickBot="1" x14ac:dyDescent="0.25">
      <c r="A1445" s="188" t="s">
        <v>28</v>
      </c>
      <c r="B1445" s="187"/>
      <c r="C1445" s="187"/>
      <c r="D1445" s="187"/>
      <c r="E1445" s="187"/>
    </row>
    <row r="1446" spans="1:5" ht="21" customHeight="1" thickBot="1" x14ac:dyDescent="0.25">
      <c r="A1446" s="188" t="s">
        <v>60</v>
      </c>
      <c r="B1446" s="187"/>
      <c r="C1446" s="187"/>
      <c r="D1446" s="187"/>
      <c r="E1446" s="187"/>
    </row>
    <row r="1447" spans="1:5" ht="21" customHeight="1" thickBot="1" x14ac:dyDescent="0.25">
      <c r="A1447" s="188" t="s">
        <v>42</v>
      </c>
      <c r="B1447" s="187"/>
      <c r="C1447" s="187"/>
      <c r="D1447" s="187"/>
      <c r="E1447" s="187"/>
    </row>
    <row r="1448" spans="1:5" ht="21" customHeight="1" thickBot="1" x14ac:dyDescent="0.25">
      <c r="A1448" s="188" t="s">
        <v>43</v>
      </c>
      <c r="B1448" s="187"/>
      <c r="C1448" s="187"/>
      <c r="D1448" s="187"/>
      <c r="E1448" s="187"/>
    </row>
    <row r="1449" spans="1:5" ht="21" customHeight="1" thickBot="1" x14ac:dyDescent="0.25">
      <c r="A1449" s="186" t="s">
        <v>61</v>
      </c>
      <c r="B1449" s="183">
        <f>SUM(B1450:B1453)</f>
        <v>113.499</v>
      </c>
      <c r="C1449" s="183">
        <f>SUM(C1450:C1453)</f>
        <v>453</v>
      </c>
      <c r="D1449" s="183">
        <f>SUM(D1450:D1453)</f>
        <v>0</v>
      </c>
      <c r="E1449" s="183">
        <f>SUM(E1450:E1453)</f>
        <v>0</v>
      </c>
    </row>
    <row r="1450" spans="1:5" s="41" customFormat="1" ht="21" customHeight="1" thickBot="1" x14ac:dyDescent="0.25">
      <c r="A1450" s="188" t="s">
        <v>28</v>
      </c>
      <c r="B1450" s="183">
        <v>113.499</v>
      </c>
      <c r="C1450" s="183">
        <v>453</v>
      </c>
      <c r="D1450" s="187">
        <v>0</v>
      </c>
      <c r="E1450" s="187">
        <v>0</v>
      </c>
    </row>
    <row r="1451" spans="1:5" ht="21" customHeight="1" thickBot="1" x14ac:dyDescent="0.25">
      <c r="A1451" s="188" t="s">
        <v>60</v>
      </c>
      <c r="B1451" s="183"/>
      <c r="C1451" s="187"/>
      <c r="D1451" s="187"/>
      <c r="E1451" s="187"/>
    </row>
    <row r="1452" spans="1:5" ht="21" customHeight="1" thickBot="1" x14ac:dyDescent="0.25">
      <c r="A1452" s="188" t="s">
        <v>42</v>
      </c>
      <c r="B1452" s="183"/>
      <c r="C1452" s="187"/>
      <c r="D1452" s="187"/>
      <c r="E1452" s="187"/>
    </row>
    <row r="1453" spans="1:5" ht="21" customHeight="1" thickBot="1" x14ac:dyDescent="0.25">
      <c r="A1453" s="188" t="s">
        <v>43</v>
      </c>
      <c r="B1453" s="183"/>
      <c r="C1453" s="187"/>
      <c r="D1453" s="187"/>
      <c r="E1453" s="187"/>
    </row>
    <row r="1454" spans="1:5" ht="21" customHeight="1" thickBot="1" x14ac:dyDescent="0.25">
      <c r="A1454" s="189" t="s">
        <v>315</v>
      </c>
      <c r="B1454" s="183">
        <f>B1444+B1449</f>
        <v>113.499</v>
      </c>
      <c r="C1454" s="187">
        <f>C1444+C1449</f>
        <v>453</v>
      </c>
      <c r="D1454" s="197">
        <f>D1444+D1449</f>
        <v>0</v>
      </c>
      <c r="E1454" s="187">
        <f>E1444+E1449</f>
        <v>0</v>
      </c>
    </row>
    <row r="1455" spans="1:5" ht="51" customHeight="1" thickBot="1" x14ac:dyDescent="0.25">
      <c r="A1455" s="178" t="s">
        <v>318</v>
      </c>
      <c r="B1455" s="178" t="s">
        <v>647</v>
      </c>
      <c r="C1455" s="191" t="s">
        <v>648</v>
      </c>
      <c r="D1455" s="192"/>
      <c r="E1455" s="178"/>
    </row>
    <row r="1456" spans="1:5" ht="21" customHeight="1" thickBot="1" x14ac:dyDescent="0.25">
      <c r="A1456" s="156" t="s">
        <v>9</v>
      </c>
      <c r="B1456" s="1633" t="s">
        <v>649</v>
      </c>
      <c r="C1456" s="1634"/>
      <c r="D1456" s="1634"/>
      <c r="E1456" s="1635"/>
    </row>
    <row r="1457" spans="1:5" ht="21" customHeight="1" thickBot="1" x14ac:dyDescent="0.25">
      <c r="A1457" s="156" t="s">
        <v>13</v>
      </c>
      <c r="B1457" s="1636" t="s">
        <v>67</v>
      </c>
      <c r="C1457" s="1637"/>
      <c r="D1457" s="1637"/>
      <c r="E1457" s="1638"/>
    </row>
    <row r="1458" spans="1:5" ht="21" customHeight="1" x14ac:dyDescent="0.2">
      <c r="A1458" s="1639"/>
      <c r="B1458" s="180">
        <v>2019</v>
      </c>
      <c r="C1458" s="180">
        <v>2020</v>
      </c>
      <c r="D1458" s="180">
        <v>2021</v>
      </c>
      <c r="E1458" s="180">
        <v>2022</v>
      </c>
    </row>
    <row r="1459" spans="1:5" ht="21" customHeight="1" thickBot="1" x14ac:dyDescent="0.25">
      <c r="A1459" s="1640"/>
      <c r="B1459" s="181" t="s">
        <v>5</v>
      </c>
      <c r="C1459" s="181" t="s">
        <v>6</v>
      </c>
      <c r="D1459" s="181" t="s">
        <v>6</v>
      </c>
      <c r="E1459" s="181" t="s">
        <v>6</v>
      </c>
    </row>
    <row r="1460" spans="1:5" ht="21" customHeight="1" thickBot="1" x14ac:dyDescent="0.25">
      <c r="A1460" s="156" t="s">
        <v>8</v>
      </c>
      <c r="B1460" s="200">
        <v>400</v>
      </c>
      <c r="C1460" s="200">
        <v>400</v>
      </c>
      <c r="D1460" s="200">
        <v>1200</v>
      </c>
      <c r="E1460" s="182">
        <v>0</v>
      </c>
    </row>
    <row r="1461" spans="1:5" ht="21" customHeight="1" thickBot="1" x14ac:dyDescent="0.25">
      <c r="A1461" s="156" t="s">
        <v>14</v>
      </c>
      <c r="B1461" s="182">
        <f>B1479</f>
        <v>10033</v>
      </c>
      <c r="C1461" s="182">
        <f>C1479</f>
        <v>10033</v>
      </c>
      <c r="D1461" s="182">
        <f>D1479</f>
        <v>30099</v>
      </c>
      <c r="E1461" s="182">
        <f>E1479</f>
        <v>0</v>
      </c>
    </row>
    <row r="1462" spans="1:5" ht="21" customHeight="1" thickBot="1" x14ac:dyDescent="0.25">
      <c r="A1462" s="156" t="s">
        <v>20</v>
      </c>
      <c r="B1462" s="182">
        <f>B1461/B1460</f>
        <v>25.0825</v>
      </c>
      <c r="C1462" s="182">
        <f>C1461/C1460</f>
        <v>25.0825</v>
      </c>
      <c r="D1462" s="182">
        <f>D1461/D1460</f>
        <v>25.0825</v>
      </c>
      <c r="E1462" s="182" t="e">
        <f>E1461/E1460</f>
        <v>#DIV/0!</v>
      </c>
    </row>
    <row r="1463" spans="1:5" ht="21" customHeight="1" thickBot="1" x14ac:dyDescent="0.25">
      <c r="A1463" s="156" t="s">
        <v>15</v>
      </c>
      <c r="B1463" s="184" t="s">
        <v>19</v>
      </c>
      <c r="C1463" s="185">
        <f t="shared" ref="C1463:E1465" si="55">C1460/B1460-1</f>
        <v>0</v>
      </c>
      <c r="D1463" s="185">
        <f t="shared" si="55"/>
        <v>2</v>
      </c>
      <c r="E1463" s="185">
        <f t="shared" si="55"/>
        <v>-1</v>
      </c>
    </row>
    <row r="1464" spans="1:5" ht="21" customHeight="1" thickBot="1" x14ac:dyDescent="0.25">
      <c r="A1464" s="156" t="s">
        <v>16</v>
      </c>
      <c r="B1464" s="184" t="s">
        <v>19</v>
      </c>
      <c r="C1464" s="185">
        <f t="shared" si="55"/>
        <v>0</v>
      </c>
      <c r="D1464" s="185">
        <f t="shared" si="55"/>
        <v>2</v>
      </c>
      <c r="E1464" s="185">
        <f t="shared" si="55"/>
        <v>-1</v>
      </c>
    </row>
    <row r="1465" spans="1:5" ht="21" customHeight="1" thickBot="1" x14ac:dyDescent="0.25">
      <c r="A1465" s="156" t="s">
        <v>17</v>
      </c>
      <c r="B1465" s="184" t="s">
        <v>19</v>
      </c>
      <c r="C1465" s="185">
        <f t="shared" si="55"/>
        <v>0</v>
      </c>
      <c r="D1465" s="185">
        <f t="shared" si="55"/>
        <v>0</v>
      </c>
      <c r="E1465" s="185" t="e">
        <f t="shared" si="55"/>
        <v>#DIV/0!</v>
      </c>
    </row>
    <row r="1466" spans="1:5" ht="21" customHeight="1" thickBot="1" x14ac:dyDescent="0.25">
      <c r="A1466" s="1641" t="s">
        <v>859</v>
      </c>
      <c r="B1466" s="1642"/>
      <c r="C1466" s="1642"/>
      <c r="D1466" s="1642"/>
      <c r="E1466" s="1643"/>
    </row>
    <row r="1467" spans="1:5" ht="21" customHeight="1" x14ac:dyDescent="0.2">
      <c r="A1467" s="1639"/>
      <c r="B1467" s="180">
        <v>2019</v>
      </c>
      <c r="C1467" s="180">
        <v>2020</v>
      </c>
      <c r="D1467" s="180">
        <v>2021</v>
      </c>
      <c r="E1467" s="180">
        <v>2022</v>
      </c>
    </row>
    <row r="1468" spans="1:5" ht="21" customHeight="1" thickBot="1" x14ac:dyDescent="0.25">
      <c r="A1468" s="1640"/>
      <c r="B1468" s="181" t="s">
        <v>5</v>
      </c>
      <c r="C1468" s="181" t="s">
        <v>6</v>
      </c>
      <c r="D1468" s="181" t="s">
        <v>6</v>
      </c>
      <c r="E1468" s="181" t="s">
        <v>6</v>
      </c>
    </row>
    <row r="1469" spans="1:5" ht="21" customHeight="1" thickBot="1" x14ac:dyDescent="0.25">
      <c r="A1469" s="186" t="s">
        <v>59</v>
      </c>
      <c r="B1469" s="187">
        <f>B1470+B1471+B1472+B1473</f>
        <v>0</v>
      </c>
      <c r="C1469" s="187">
        <f>C1470+C1471+C1472+C1473</f>
        <v>0</v>
      </c>
      <c r="D1469" s="187">
        <f>D1470+D1471+D1472+D1473</f>
        <v>0</v>
      </c>
      <c r="E1469" s="187">
        <f>E1470+E1471+E1472+E1473</f>
        <v>0</v>
      </c>
    </row>
    <row r="1470" spans="1:5" ht="21" customHeight="1" thickBot="1" x14ac:dyDescent="0.25">
      <c r="A1470" s="188" t="s">
        <v>28</v>
      </c>
      <c r="B1470" s="187"/>
      <c r="C1470" s="187"/>
      <c r="D1470" s="187"/>
      <c r="E1470" s="187"/>
    </row>
    <row r="1471" spans="1:5" ht="21" customHeight="1" thickBot="1" x14ac:dyDescent="0.25">
      <c r="A1471" s="188" t="s">
        <v>60</v>
      </c>
      <c r="B1471" s="187"/>
      <c r="C1471" s="187"/>
      <c r="D1471" s="187"/>
      <c r="E1471" s="187"/>
    </row>
    <row r="1472" spans="1:5" ht="21" customHeight="1" thickBot="1" x14ac:dyDescent="0.25">
      <c r="A1472" s="188" t="s">
        <v>42</v>
      </c>
      <c r="B1472" s="187"/>
      <c r="C1472" s="187"/>
      <c r="D1472" s="187"/>
      <c r="E1472" s="187"/>
    </row>
    <row r="1473" spans="1:5" ht="21" customHeight="1" thickBot="1" x14ac:dyDescent="0.25">
      <c r="A1473" s="188" t="s">
        <v>43</v>
      </c>
      <c r="B1473" s="187"/>
      <c r="C1473" s="187"/>
      <c r="D1473" s="187"/>
      <c r="E1473" s="187"/>
    </row>
    <row r="1474" spans="1:5" ht="21" customHeight="1" thickBot="1" x14ac:dyDescent="0.25">
      <c r="A1474" s="186" t="s">
        <v>61</v>
      </c>
      <c r="B1474" s="182">
        <v>10033</v>
      </c>
      <c r="C1474" s="182">
        <v>10033</v>
      </c>
      <c r="D1474" s="182">
        <v>30099</v>
      </c>
      <c r="E1474" s="183">
        <f>E1475+E1476+E1477+E1478</f>
        <v>0</v>
      </c>
    </row>
    <row r="1475" spans="1:5" s="41" customFormat="1" ht="21" customHeight="1" thickBot="1" x14ac:dyDescent="0.25">
      <c r="A1475" s="188" t="s">
        <v>28</v>
      </c>
      <c r="B1475" s="182">
        <v>10033</v>
      </c>
      <c r="C1475" s="182">
        <v>10033</v>
      </c>
      <c r="D1475" s="182">
        <v>30099</v>
      </c>
      <c r="E1475" s="182"/>
    </row>
    <row r="1476" spans="1:5" ht="21" customHeight="1" thickBot="1" x14ac:dyDescent="0.25">
      <c r="A1476" s="188" t="s">
        <v>60</v>
      </c>
      <c r="B1476" s="183"/>
      <c r="C1476" s="187"/>
      <c r="D1476" s="187"/>
      <c r="E1476" s="187"/>
    </row>
    <row r="1477" spans="1:5" ht="21" customHeight="1" thickBot="1" x14ac:dyDescent="0.25">
      <c r="A1477" s="188" t="s">
        <v>42</v>
      </c>
      <c r="B1477" s="183"/>
      <c r="C1477" s="187"/>
      <c r="D1477" s="187"/>
      <c r="E1477" s="187"/>
    </row>
    <row r="1478" spans="1:5" ht="21" customHeight="1" thickBot="1" x14ac:dyDescent="0.25">
      <c r="A1478" s="188" t="s">
        <v>43</v>
      </c>
      <c r="B1478" s="183"/>
      <c r="C1478" s="187"/>
      <c r="D1478" s="187"/>
      <c r="E1478" s="187"/>
    </row>
    <row r="1479" spans="1:5" ht="21" customHeight="1" thickBot="1" x14ac:dyDescent="0.25">
      <c r="A1479" s="189" t="s">
        <v>322</v>
      </c>
      <c r="B1479" s="183">
        <f>B1469+B1474</f>
        <v>10033</v>
      </c>
      <c r="C1479" s="187">
        <f>C1469+C1474</f>
        <v>10033</v>
      </c>
      <c r="D1479" s="197">
        <f>D1469+D1474</f>
        <v>30099</v>
      </c>
      <c r="E1479" s="187">
        <f>E1469+E1474</f>
        <v>0</v>
      </c>
    </row>
    <row r="1480" spans="1:5" ht="78.75" customHeight="1" thickBot="1" x14ac:dyDescent="0.25">
      <c r="A1480" s="178" t="s">
        <v>318</v>
      </c>
      <c r="B1480" s="178" t="s">
        <v>650</v>
      </c>
      <c r="C1480" s="191" t="s">
        <v>651</v>
      </c>
      <c r="D1480" s="192"/>
      <c r="E1480" s="178"/>
    </row>
    <row r="1481" spans="1:5" ht="21" customHeight="1" thickBot="1" x14ac:dyDescent="0.25">
      <c r="A1481" s="156" t="s">
        <v>9</v>
      </c>
      <c r="B1481" s="1633" t="s">
        <v>222</v>
      </c>
      <c r="C1481" s="1634"/>
      <c r="D1481" s="1634"/>
      <c r="E1481" s="1635"/>
    </row>
    <row r="1482" spans="1:5" ht="21" customHeight="1" thickBot="1" x14ac:dyDescent="0.25">
      <c r="A1482" s="156" t="s">
        <v>13</v>
      </c>
      <c r="B1482" s="1636" t="s">
        <v>223</v>
      </c>
      <c r="C1482" s="1637"/>
      <c r="D1482" s="1637"/>
      <c r="E1482" s="1638"/>
    </row>
    <row r="1483" spans="1:5" ht="21" customHeight="1" x14ac:dyDescent="0.2">
      <c r="A1483" s="1639"/>
      <c r="B1483" s="180">
        <v>2019</v>
      </c>
      <c r="C1483" s="180">
        <v>2020</v>
      </c>
      <c r="D1483" s="180">
        <v>2021</v>
      </c>
      <c r="E1483" s="180">
        <v>2022</v>
      </c>
    </row>
    <row r="1484" spans="1:5" ht="21" customHeight="1" thickBot="1" x14ac:dyDescent="0.25">
      <c r="A1484" s="1640"/>
      <c r="B1484" s="181" t="s">
        <v>5</v>
      </c>
      <c r="C1484" s="181" t="s">
        <v>6</v>
      </c>
      <c r="D1484" s="181" t="s">
        <v>6</v>
      </c>
      <c r="E1484" s="181" t="s">
        <v>6</v>
      </c>
    </row>
    <row r="1485" spans="1:5" ht="21" customHeight="1" thickBot="1" x14ac:dyDescent="0.25">
      <c r="A1485" s="156" t="s">
        <v>8</v>
      </c>
      <c r="B1485" s="182">
        <v>1</v>
      </c>
      <c r="C1485" s="182">
        <v>1</v>
      </c>
      <c r="D1485" s="182">
        <v>1</v>
      </c>
      <c r="E1485" s="182">
        <v>0</v>
      </c>
    </row>
    <row r="1486" spans="1:5" ht="21" customHeight="1" thickBot="1" x14ac:dyDescent="0.25">
      <c r="A1486" s="156" t="s">
        <v>14</v>
      </c>
      <c r="B1486" s="183">
        <f>B1504</f>
        <v>221</v>
      </c>
      <c r="C1486" s="183">
        <f>C1504</f>
        <v>221</v>
      </c>
      <c r="D1486" s="183">
        <f>D1504</f>
        <v>663</v>
      </c>
      <c r="E1486" s="183">
        <f>E1504</f>
        <v>0</v>
      </c>
    </row>
    <row r="1487" spans="1:5" ht="21" customHeight="1" thickBot="1" x14ac:dyDescent="0.25">
      <c r="A1487" s="156" t="s">
        <v>20</v>
      </c>
      <c r="B1487" s="182">
        <f>B1486/B1485</f>
        <v>221</v>
      </c>
      <c r="C1487" s="182">
        <f>C1486/C1485</f>
        <v>221</v>
      </c>
      <c r="D1487" s="182">
        <f>D1486/D1485</f>
        <v>663</v>
      </c>
      <c r="E1487" s="182" t="e">
        <f>E1486/E1485</f>
        <v>#DIV/0!</v>
      </c>
    </row>
    <row r="1488" spans="1:5" ht="21" customHeight="1" thickBot="1" x14ac:dyDescent="0.25">
      <c r="A1488" s="156" t="s">
        <v>15</v>
      </c>
      <c r="B1488" s="184" t="s">
        <v>19</v>
      </c>
      <c r="C1488" s="185">
        <f t="shared" ref="C1488:E1490" si="56">C1485/B1485-1</f>
        <v>0</v>
      </c>
      <c r="D1488" s="185">
        <f t="shared" si="56"/>
        <v>0</v>
      </c>
      <c r="E1488" s="185">
        <f t="shared" si="56"/>
        <v>-1</v>
      </c>
    </row>
    <row r="1489" spans="1:5" ht="21" customHeight="1" thickBot="1" x14ac:dyDescent="0.25">
      <c r="A1489" s="156" t="s">
        <v>16</v>
      </c>
      <c r="B1489" s="184" t="s">
        <v>19</v>
      </c>
      <c r="C1489" s="185">
        <f t="shared" si="56"/>
        <v>0</v>
      </c>
      <c r="D1489" s="185">
        <f t="shared" si="56"/>
        <v>2</v>
      </c>
      <c r="E1489" s="185">
        <f t="shared" si="56"/>
        <v>-1</v>
      </c>
    </row>
    <row r="1490" spans="1:5" ht="21" customHeight="1" thickBot="1" x14ac:dyDescent="0.25">
      <c r="A1490" s="156" t="s">
        <v>17</v>
      </c>
      <c r="B1490" s="184" t="s">
        <v>19</v>
      </c>
      <c r="C1490" s="185">
        <f t="shared" si="56"/>
        <v>0</v>
      </c>
      <c r="D1490" s="185">
        <f t="shared" si="56"/>
        <v>2</v>
      </c>
      <c r="E1490" s="185" t="e">
        <f t="shared" si="56"/>
        <v>#DIV/0!</v>
      </c>
    </row>
    <row r="1491" spans="1:5" ht="21" customHeight="1" thickBot="1" x14ac:dyDescent="0.25">
      <c r="A1491" s="1641" t="s">
        <v>859</v>
      </c>
      <c r="B1491" s="1642"/>
      <c r="C1491" s="1642"/>
      <c r="D1491" s="1642"/>
      <c r="E1491" s="1643"/>
    </row>
    <row r="1492" spans="1:5" ht="21" customHeight="1" x14ac:dyDescent="0.2">
      <c r="A1492" s="1639"/>
      <c r="B1492" s="180">
        <v>2019</v>
      </c>
      <c r="C1492" s="180">
        <v>2020</v>
      </c>
      <c r="D1492" s="180">
        <v>2021</v>
      </c>
      <c r="E1492" s="180">
        <v>2022</v>
      </c>
    </row>
    <row r="1493" spans="1:5" ht="21" customHeight="1" thickBot="1" x14ac:dyDescent="0.25">
      <c r="A1493" s="1640"/>
      <c r="B1493" s="181" t="s">
        <v>5</v>
      </c>
      <c r="C1493" s="181" t="s">
        <v>6</v>
      </c>
      <c r="D1493" s="181" t="s">
        <v>6</v>
      </c>
      <c r="E1493" s="181" t="s">
        <v>6</v>
      </c>
    </row>
    <row r="1494" spans="1:5" ht="21" customHeight="1" thickBot="1" x14ac:dyDescent="0.25">
      <c r="A1494" s="186" t="s">
        <v>59</v>
      </c>
      <c r="B1494" s="187">
        <f>B1495+B1496+B1497+B1498</f>
        <v>0</v>
      </c>
      <c r="C1494" s="187">
        <f>C1495+C1496+C1497+C1498</f>
        <v>0</v>
      </c>
      <c r="D1494" s="187">
        <f>D1495+D1496+D1497+D1498</f>
        <v>0</v>
      </c>
      <c r="E1494" s="187">
        <f>E1495+E1496+E1497+E1498</f>
        <v>0</v>
      </c>
    </row>
    <row r="1495" spans="1:5" ht="21" customHeight="1" thickBot="1" x14ac:dyDescent="0.25">
      <c r="A1495" s="188" t="s">
        <v>28</v>
      </c>
      <c r="B1495" s="187"/>
      <c r="C1495" s="187"/>
      <c r="D1495" s="187"/>
      <c r="E1495" s="187"/>
    </row>
    <row r="1496" spans="1:5" ht="21" customHeight="1" thickBot="1" x14ac:dyDescent="0.25">
      <c r="A1496" s="188" t="s">
        <v>60</v>
      </c>
      <c r="B1496" s="187"/>
      <c r="C1496" s="187"/>
      <c r="D1496" s="187"/>
      <c r="E1496" s="187"/>
    </row>
    <row r="1497" spans="1:5" ht="21" customHeight="1" thickBot="1" x14ac:dyDescent="0.25">
      <c r="A1497" s="188" t="s">
        <v>42</v>
      </c>
      <c r="B1497" s="187"/>
      <c r="C1497" s="187"/>
      <c r="D1497" s="187"/>
      <c r="E1497" s="187"/>
    </row>
    <row r="1498" spans="1:5" ht="18.75" customHeight="1" thickBot="1" x14ac:dyDescent="0.25">
      <c r="A1498" s="188" t="s">
        <v>43</v>
      </c>
      <c r="B1498" s="187"/>
      <c r="C1498" s="187"/>
      <c r="D1498" s="187"/>
      <c r="E1498" s="187"/>
    </row>
    <row r="1499" spans="1:5" ht="21" customHeight="1" thickBot="1" x14ac:dyDescent="0.25">
      <c r="A1499" s="186" t="s">
        <v>61</v>
      </c>
      <c r="B1499" s="183">
        <f>SUM(B1500:B1503)</f>
        <v>221</v>
      </c>
      <c r="C1499" s="183">
        <f>SUM(C1500:C1503)</f>
        <v>221</v>
      </c>
      <c r="D1499" s="183">
        <f>SUM(D1500:D1503)</f>
        <v>663</v>
      </c>
      <c r="E1499" s="183">
        <f>SUM(E1500:E1503)</f>
        <v>0</v>
      </c>
    </row>
    <row r="1500" spans="1:5" s="41" customFormat="1" ht="21" customHeight="1" thickBot="1" x14ac:dyDescent="0.25">
      <c r="A1500" s="188" t="s">
        <v>28</v>
      </c>
      <c r="B1500" s="183">
        <v>221</v>
      </c>
      <c r="C1500" s="183">
        <v>221</v>
      </c>
      <c r="D1500" s="183">
        <v>663</v>
      </c>
      <c r="E1500" s="187"/>
    </row>
    <row r="1501" spans="1:5" ht="21" customHeight="1" thickBot="1" x14ac:dyDescent="0.25">
      <c r="A1501" s="188" t="s">
        <v>60</v>
      </c>
      <c r="B1501" s="183"/>
      <c r="C1501" s="187"/>
      <c r="D1501" s="187"/>
      <c r="E1501" s="187"/>
    </row>
    <row r="1502" spans="1:5" ht="21" customHeight="1" thickBot="1" x14ac:dyDescent="0.25">
      <c r="A1502" s="188" t="s">
        <v>42</v>
      </c>
      <c r="B1502" s="183"/>
      <c r="C1502" s="187"/>
      <c r="D1502" s="187"/>
      <c r="E1502" s="187"/>
    </row>
    <row r="1503" spans="1:5" ht="21" customHeight="1" thickBot="1" x14ac:dyDescent="0.25">
      <c r="A1503" s="188" t="s">
        <v>43</v>
      </c>
      <c r="B1503" s="183"/>
      <c r="C1503" s="187"/>
      <c r="D1503" s="187"/>
      <c r="E1503" s="187"/>
    </row>
    <row r="1504" spans="1:5" ht="21" customHeight="1" thickBot="1" x14ac:dyDescent="0.25">
      <c r="A1504" s="189" t="s">
        <v>322</v>
      </c>
      <c r="B1504" s="183">
        <f>B1494+B1499</f>
        <v>221</v>
      </c>
      <c r="C1504" s="187">
        <f>C1494+C1499</f>
        <v>221</v>
      </c>
      <c r="D1504" s="197">
        <f>D1494+D1499</f>
        <v>663</v>
      </c>
      <c r="E1504" s="187">
        <f>E1494+E1499</f>
        <v>0</v>
      </c>
    </row>
    <row r="1505" spans="1:5" ht="39" customHeight="1" thickBot="1" x14ac:dyDescent="0.25">
      <c r="A1505" s="178" t="s">
        <v>325</v>
      </c>
      <c r="B1505" s="178" t="s">
        <v>642</v>
      </c>
      <c r="C1505" s="191" t="s">
        <v>643</v>
      </c>
      <c r="D1505" s="192"/>
      <c r="E1505" s="178"/>
    </row>
    <row r="1506" spans="1:5" ht="119.25" customHeight="1" thickBot="1" x14ac:dyDescent="0.25">
      <c r="A1506" s="156" t="s">
        <v>9</v>
      </c>
      <c r="B1506" s="1633" t="s">
        <v>644</v>
      </c>
      <c r="C1506" s="1634"/>
      <c r="D1506" s="1634"/>
      <c r="E1506" s="1635"/>
    </row>
    <row r="1507" spans="1:5" ht="21" customHeight="1" thickBot="1" x14ac:dyDescent="0.25">
      <c r="A1507" s="156" t="s">
        <v>13</v>
      </c>
      <c r="B1507" s="1636" t="s">
        <v>162</v>
      </c>
      <c r="C1507" s="1637"/>
      <c r="D1507" s="1637"/>
      <c r="E1507" s="1638"/>
    </row>
    <row r="1508" spans="1:5" ht="21" customHeight="1" x14ac:dyDescent="0.2">
      <c r="A1508" s="1639"/>
      <c r="B1508" s="180">
        <v>2019</v>
      </c>
      <c r="C1508" s="180">
        <v>2020</v>
      </c>
      <c r="D1508" s="180">
        <v>2021</v>
      </c>
      <c r="E1508" s="180">
        <v>2022</v>
      </c>
    </row>
    <row r="1509" spans="1:5" ht="21" customHeight="1" thickBot="1" x14ac:dyDescent="0.25">
      <c r="A1509" s="1640"/>
      <c r="B1509" s="181" t="s">
        <v>5</v>
      </c>
      <c r="C1509" s="181" t="s">
        <v>6</v>
      </c>
      <c r="D1509" s="181" t="s">
        <v>6</v>
      </c>
      <c r="E1509" s="181" t="s">
        <v>6</v>
      </c>
    </row>
    <row r="1510" spans="1:5" ht="21" customHeight="1" thickBot="1" x14ac:dyDescent="0.25">
      <c r="A1510" s="156" t="s">
        <v>8</v>
      </c>
      <c r="B1510" s="200">
        <v>4247</v>
      </c>
      <c r="C1510" s="200">
        <v>445</v>
      </c>
      <c r="D1510" s="200">
        <v>16548</v>
      </c>
      <c r="E1510" s="182">
        <v>0</v>
      </c>
    </row>
    <row r="1511" spans="1:5" ht="21" customHeight="1" thickBot="1" x14ac:dyDescent="0.25">
      <c r="A1511" s="156" t="s">
        <v>14</v>
      </c>
      <c r="B1511" s="182">
        <f>B1529</f>
        <v>85871.845000000001</v>
      </c>
      <c r="C1511" s="182">
        <f>C1529</f>
        <v>50000</v>
      </c>
      <c r="D1511" s="182">
        <f>D1529</f>
        <v>293487</v>
      </c>
      <c r="E1511" s="182">
        <f>E1529</f>
        <v>0</v>
      </c>
    </row>
    <row r="1512" spans="1:5" ht="21" customHeight="1" thickBot="1" x14ac:dyDescent="0.25">
      <c r="A1512" s="156" t="s">
        <v>20</v>
      </c>
      <c r="B1512" s="182">
        <f>B1511/B1510</f>
        <v>20.219412526489286</v>
      </c>
      <c r="C1512" s="182">
        <f>C1511/C1510</f>
        <v>112.35955056179775</v>
      </c>
      <c r="D1512" s="182">
        <f>D1511/D1510</f>
        <v>17.735496736765771</v>
      </c>
      <c r="E1512" s="182" t="e">
        <f>E1511/E1510</f>
        <v>#DIV/0!</v>
      </c>
    </row>
    <row r="1513" spans="1:5" ht="21" customHeight="1" thickBot="1" x14ac:dyDescent="0.25">
      <c r="A1513" s="156" t="s">
        <v>15</v>
      </c>
      <c r="B1513" s="184" t="s">
        <v>19</v>
      </c>
      <c r="C1513" s="185">
        <f t="shared" ref="C1513:E1515" si="57">C1510/B1510-1</f>
        <v>-0.8952201554038145</v>
      </c>
      <c r="D1513" s="185">
        <f t="shared" si="57"/>
        <v>36.186516853932581</v>
      </c>
      <c r="E1513" s="185">
        <f t="shared" si="57"/>
        <v>-1</v>
      </c>
    </row>
    <row r="1514" spans="1:5" ht="21" customHeight="1" thickBot="1" x14ac:dyDescent="0.25">
      <c r="A1514" s="156" t="s">
        <v>16</v>
      </c>
      <c r="B1514" s="184" t="s">
        <v>19</v>
      </c>
      <c r="C1514" s="185">
        <f t="shared" si="57"/>
        <v>-0.41773697770206286</v>
      </c>
      <c r="D1514" s="185">
        <f t="shared" si="57"/>
        <v>4.8697400000000002</v>
      </c>
      <c r="E1514" s="185">
        <f t="shared" si="57"/>
        <v>-1</v>
      </c>
    </row>
    <row r="1515" spans="1:5" ht="21" customHeight="1" thickBot="1" x14ac:dyDescent="0.25">
      <c r="A1515" s="156" t="s">
        <v>17</v>
      </c>
      <c r="B1515" s="184" t="s">
        <v>19</v>
      </c>
      <c r="C1515" s="185">
        <f t="shared" si="57"/>
        <v>4.5570136083131212</v>
      </c>
      <c r="D1515" s="185">
        <f t="shared" si="57"/>
        <v>-0.84215407904278461</v>
      </c>
      <c r="E1515" s="185" t="e">
        <f t="shared" si="57"/>
        <v>#DIV/0!</v>
      </c>
    </row>
    <row r="1516" spans="1:5" ht="21" customHeight="1" thickBot="1" x14ac:dyDescent="0.25">
      <c r="A1516" s="1641" t="s">
        <v>859</v>
      </c>
      <c r="B1516" s="1642"/>
      <c r="C1516" s="1642"/>
      <c r="D1516" s="1642"/>
      <c r="E1516" s="1643"/>
    </row>
    <row r="1517" spans="1:5" ht="21" customHeight="1" x14ac:dyDescent="0.2">
      <c r="A1517" s="1639"/>
      <c r="B1517" s="180">
        <v>2019</v>
      </c>
      <c r="C1517" s="180">
        <v>2020</v>
      </c>
      <c r="D1517" s="180">
        <v>2021</v>
      </c>
      <c r="E1517" s="180">
        <v>2022</v>
      </c>
    </row>
    <row r="1518" spans="1:5" ht="21" customHeight="1" thickBot="1" x14ac:dyDescent="0.25">
      <c r="A1518" s="1640"/>
      <c r="B1518" s="181" t="s">
        <v>5</v>
      </c>
      <c r="C1518" s="181" t="s">
        <v>6</v>
      </c>
      <c r="D1518" s="181" t="s">
        <v>6</v>
      </c>
      <c r="E1518" s="181" t="s">
        <v>6</v>
      </c>
    </row>
    <row r="1519" spans="1:5" ht="21" customHeight="1" thickBot="1" x14ac:dyDescent="0.25">
      <c r="A1519" s="186" t="s">
        <v>59</v>
      </c>
      <c r="B1519" s="187">
        <f>B1520+B1521+B1522+B1523</f>
        <v>0</v>
      </c>
      <c r="C1519" s="187">
        <f>C1520+C1521+C1522+C1523</f>
        <v>0</v>
      </c>
      <c r="D1519" s="187">
        <f>D1520+D1521+D1522+D1523</f>
        <v>0</v>
      </c>
      <c r="E1519" s="187">
        <f>E1520+E1521+E1522+E1523</f>
        <v>0</v>
      </c>
    </row>
    <row r="1520" spans="1:5" ht="21" customHeight="1" thickBot="1" x14ac:dyDescent="0.25">
      <c r="A1520" s="188" t="s">
        <v>28</v>
      </c>
      <c r="B1520" s="187"/>
      <c r="C1520" s="187"/>
      <c r="D1520" s="187"/>
      <c r="E1520" s="187"/>
    </row>
    <row r="1521" spans="1:5" ht="21" customHeight="1" thickBot="1" x14ac:dyDescent="0.25">
      <c r="A1521" s="188" t="s">
        <v>60</v>
      </c>
      <c r="B1521" s="187"/>
      <c r="C1521" s="187"/>
      <c r="D1521" s="187"/>
      <c r="E1521" s="187"/>
    </row>
    <row r="1522" spans="1:5" ht="21" customHeight="1" thickBot="1" x14ac:dyDescent="0.25">
      <c r="A1522" s="188" t="s">
        <v>42</v>
      </c>
      <c r="B1522" s="187"/>
      <c r="C1522" s="187"/>
      <c r="D1522" s="187"/>
      <c r="E1522" s="187"/>
    </row>
    <row r="1523" spans="1:5" ht="21" customHeight="1" thickBot="1" x14ac:dyDescent="0.25">
      <c r="A1523" s="188" t="s">
        <v>43</v>
      </c>
      <c r="B1523" s="187"/>
      <c r="C1523" s="187"/>
      <c r="D1523" s="187"/>
      <c r="E1523" s="187"/>
    </row>
    <row r="1524" spans="1:5" ht="21" customHeight="1" thickBot="1" x14ac:dyDescent="0.25">
      <c r="A1524" s="186" t="s">
        <v>61</v>
      </c>
      <c r="B1524" s="183">
        <f>B1525+B1526+B1527+B1528</f>
        <v>85871.845000000001</v>
      </c>
      <c r="C1524" s="183">
        <f>C1525+C1526+C1527+C1528</f>
        <v>50000</v>
      </c>
      <c r="D1524" s="183">
        <f>D1525+D1526+D1527+D1528</f>
        <v>293487</v>
      </c>
      <c r="E1524" s="183">
        <f>E1525+E1526+E1527+E1528</f>
        <v>0</v>
      </c>
    </row>
    <row r="1525" spans="1:5" s="41" customFormat="1" ht="21" customHeight="1" thickBot="1" x14ac:dyDescent="0.25">
      <c r="A1525" s="188" t="s">
        <v>28</v>
      </c>
      <c r="B1525" s="182">
        <v>85871.845000000001</v>
      </c>
      <c r="C1525" s="182">
        <v>50000</v>
      </c>
      <c r="D1525" s="182">
        <v>293487</v>
      </c>
      <c r="E1525" s="182"/>
    </row>
    <row r="1526" spans="1:5" ht="21" customHeight="1" thickBot="1" x14ac:dyDescent="0.25">
      <c r="A1526" s="188" t="s">
        <v>60</v>
      </c>
      <c r="B1526" s="183"/>
      <c r="C1526" s="187"/>
      <c r="D1526" s="187"/>
      <c r="E1526" s="187"/>
    </row>
    <row r="1527" spans="1:5" ht="21" customHeight="1" thickBot="1" x14ac:dyDescent="0.25">
      <c r="A1527" s="188" t="s">
        <v>42</v>
      </c>
      <c r="B1527" s="183"/>
      <c r="C1527" s="187"/>
      <c r="D1527" s="187"/>
      <c r="E1527" s="187"/>
    </row>
    <row r="1528" spans="1:5" ht="21" customHeight="1" thickBot="1" x14ac:dyDescent="0.25">
      <c r="A1528" s="188" t="s">
        <v>43</v>
      </c>
      <c r="B1528" s="183"/>
      <c r="C1528" s="187"/>
      <c r="D1528" s="187"/>
      <c r="E1528" s="187"/>
    </row>
    <row r="1529" spans="1:5" ht="21" customHeight="1" thickBot="1" x14ac:dyDescent="0.25">
      <c r="A1529" s="189" t="s">
        <v>327</v>
      </c>
      <c r="B1529" s="183">
        <f>B1519+B1524</f>
        <v>85871.845000000001</v>
      </c>
      <c r="C1529" s="187">
        <f>C1519+C1524</f>
        <v>50000</v>
      </c>
      <c r="D1529" s="197">
        <f>D1519+D1524</f>
        <v>293487</v>
      </c>
      <c r="E1529" s="187">
        <f>E1519+E1524</f>
        <v>0</v>
      </c>
    </row>
    <row r="1530" spans="1:5" ht="72" customHeight="1" thickBot="1" x14ac:dyDescent="0.25">
      <c r="A1530" s="178" t="s">
        <v>325</v>
      </c>
      <c r="B1530" s="178" t="s">
        <v>645</v>
      </c>
      <c r="C1530" s="191" t="s">
        <v>646</v>
      </c>
      <c r="D1530" s="192"/>
      <c r="E1530" s="178"/>
    </row>
    <row r="1531" spans="1:5" ht="21" customHeight="1" thickBot="1" x14ac:dyDescent="0.25">
      <c r="A1531" s="156" t="s">
        <v>9</v>
      </c>
      <c r="B1531" s="1633" t="s">
        <v>222</v>
      </c>
      <c r="C1531" s="1634"/>
      <c r="D1531" s="1634"/>
      <c r="E1531" s="1635"/>
    </row>
    <row r="1532" spans="1:5" ht="21" customHeight="1" thickBot="1" x14ac:dyDescent="0.25">
      <c r="A1532" s="156" t="s">
        <v>13</v>
      </c>
      <c r="B1532" s="1636" t="s">
        <v>223</v>
      </c>
      <c r="C1532" s="1637"/>
      <c r="D1532" s="1637"/>
      <c r="E1532" s="1638"/>
    </row>
    <row r="1533" spans="1:5" ht="21" customHeight="1" x14ac:dyDescent="0.2">
      <c r="A1533" s="1639"/>
      <c r="B1533" s="180">
        <v>2019</v>
      </c>
      <c r="C1533" s="180">
        <v>2020</v>
      </c>
      <c r="D1533" s="180">
        <v>2021</v>
      </c>
      <c r="E1533" s="180">
        <v>2022</v>
      </c>
    </row>
    <row r="1534" spans="1:5" ht="21" customHeight="1" thickBot="1" x14ac:dyDescent="0.25">
      <c r="A1534" s="1640"/>
      <c r="B1534" s="181" t="s">
        <v>5</v>
      </c>
      <c r="C1534" s="181" t="s">
        <v>6</v>
      </c>
      <c r="D1534" s="181" t="s">
        <v>6</v>
      </c>
      <c r="E1534" s="181" t="s">
        <v>6</v>
      </c>
    </row>
    <row r="1535" spans="1:5" ht="21" customHeight="1" thickBot="1" x14ac:dyDescent="0.25">
      <c r="A1535" s="156" t="s">
        <v>8</v>
      </c>
      <c r="B1535" s="182">
        <v>1</v>
      </c>
      <c r="C1535" s="182">
        <v>1</v>
      </c>
      <c r="D1535" s="182">
        <v>1</v>
      </c>
      <c r="E1535" s="182">
        <v>0</v>
      </c>
    </row>
    <row r="1536" spans="1:5" ht="21" customHeight="1" thickBot="1" x14ac:dyDescent="0.25">
      <c r="A1536" s="156" t="s">
        <v>14</v>
      </c>
      <c r="B1536" s="183">
        <f>B1554</f>
        <v>815</v>
      </c>
      <c r="C1536" s="183">
        <f>C1554</f>
        <v>1000</v>
      </c>
      <c r="D1536" s="183">
        <f>D1554</f>
        <v>2261</v>
      </c>
      <c r="E1536" s="183">
        <f>E1554</f>
        <v>0</v>
      </c>
    </row>
    <row r="1537" spans="1:5" ht="21" customHeight="1" thickBot="1" x14ac:dyDescent="0.25">
      <c r="A1537" s="156" t="s">
        <v>20</v>
      </c>
      <c r="B1537" s="182">
        <f>B1536/B1535</f>
        <v>815</v>
      </c>
      <c r="C1537" s="182">
        <f>C1536/C1535</f>
        <v>1000</v>
      </c>
      <c r="D1537" s="182">
        <f>D1536/D1535</f>
        <v>2261</v>
      </c>
      <c r="E1537" s="182" t="e">
        <f>E1536/E1535</f>
        <v>#DIV/0!</v>
      </c>
    </row>
    <row r="1538" spans="1:5" ht="21" customHeight="1" thickBot="1" x14ac:dyDescent="0.25">
      <c r="A1538" s="156" t="s">
        <v>15</v>
      </c>
      <c r="B1538" s="184" t="s">
        <v>19</v>
      </c>
      <c r="C1538" s="185">
        <f t="shared" ref="C1538:E1540" si="58">C1535/B1535-1</f>
        <v>0</v>
      </c>
      <c r="D1538" s="185">
        <f t="shared" si="58"/>
        <v>0</v>
      </c>
      <c r="E1538" s="185">
        <f t="shared" si="58"/>
        <v>-1</v>
      </c>
    </row>
    <row r="1539" spans="1:5" ht="21" customHeight="1" thickBot="1" x14ac:dyDescent="0.25">
      <c r="A1539" s="156" t="s">
        <v>16</v>
      </c>
      <c r="B1539" s="184" t="s">
        <v>19</v>
      </c>
      <c r="C1539" s="185">
        <f t="shared" si="58"/>
        <v>0.22699386503067487</v>
      </c>
      <c r="D1539" s="185">
        <f t="shared" si="58"/>
        <v>1.2610000000000001</v>
      </c>
      <c r="E1539" s="185">
        <f t="shared" si="58"/>
        <v>-1</v>
      </c>
    </row>
    <row r="1540" spans="1:5" ht="21" customHeight="1" thickBot="1" x14ac:dyDescent="0.25">
      <c r="A1540" s="156" t="s">
        <v>17</v>
      </c>
      <c r="B1540" s="184" t="s">
        <v>19</v>
      </c>
      <c r="C1540" s="185">
        <f t="shared" si="58"/>
        <v>0.22699386503067487</v>
      </c>
      <c r="D1540" s="185">
        <f t="shared" si="58"/>
        <v>1.2610000000000001</v>
      </c>
      <c r="E1540" s="185" t="e">
        <f t="shared" si="58"/>
        <v>#DIV/0!</v>
      </c>
    </row>
    <row r="1541" spans="1:5" ht="21" customHeight="1" thickBot="1" x14ac:dyDescent="0.25">
      <c r="A1541" s="1641" t="s">
        <v>859</v>
      </c>
      <c r="B1541" s="1642"/>
      <c r="C1541" s="1642"/>
      <c r="D1541" s="1642"/>
      <c r="E1541" s="1643"/>
    </row>
    <row r="1542" spans="1:5" ht="21" customHeight="1" x14ac:dyDescent="0.2">
      <c r="A1542" s="1639"/>
      <c r="B1542" s="180">
        <v>2019</v>
      </c>
      <c r="C1542" s="180">
        <v>2020</v>
      </c>
      <c r="D1542" s="180">
        <v>2021</v>
      </c>
      <c r="E1542" s="180">
        <v>2022</v>
      </c>
    </row>
    <row r="1543" spans="1:5" ht="21" customHeight="1" thickBot="1" x14ac:dyDescent="0.25">
      <c r="A1543" s="1640"/>
      <c r="B1543" s="181" t="s">
        <v>5</v>
      </c>
      <c r="C1543" s="181" t="s">
        <v>6</v>
      </c>
      <c r="D1543" s="181" t="s">
        <v>6</v>
      </c>
      <c r="E1543" s="181" t="s">
        <v>6</v>
      </c>
    </row>
    <row r="1544" spans="1:5" ht="21" customHeight="1" thickBot="1" x14ac:dyDescent="0.25">
      <c r="A1544" s="186" t="s">
        <v>59</v>
      </c>
      <c r="B1544" s="187">
        <f>B1545+B1546+B1547+B1548</f>
        <v>0</v>
      </c>
      <c r="C1544" s="187">
        <f>C1545+C1546+C1547+C1548</f>
        <v>0</v>
      </c>
      <c r="D1544" s="187">
        <f>D1545+D1546+D1547+D1548</f>
        <v>0</v>
      </c>
      <c r="E1544" s="187">
        <f>E1545+E1546+E1547+E1548</f>
        <v>0</v>
      </c>
    </row>
    <row r="1545" spans="1:5" ht="21" customHeight="1" thickBot="1" x14ac:dyDescent="0.25">
      <c r="A1545" s="188" t="s">
        <v>28</v>
      </c>
      <c r="B1545" s="187"/>
      <c r="C1545" s="187"/>
      <c r="D1545" s="187"/>
      <c r="E1545" s="187"/>
    </row>
    <row r="1546" spans="1:5" ht="21" customHeight="1" thickBot="1" x14ac:dyDescent="0.25">
      <c r="A1546" s="188" t="s">
        <v>60</v>
      </c>
      <c r="B1546" s="187"/>
      <c r="C1546" s="187"/>
      <c r="D1546" s="187"/>
      <c r="E1546" s="187"/>
    </row>
    <row r="1547" spans="1:5" ht="21" customHeight="1" thickBot="1" x14ac:dyDescent="0.25">
      <c r="A1547" s="188" t="s">
        <v>42</v>
      </c>
      <c r="B1547" s="187"/>
      <c r="C1547" s="187"/>
      <c r="D1547" s="187"/>
      <c r="E1547" s="187"/>
    </row>
    <row r="1548" spans="1:5" ht="21" customHeight="1" thickBot="1" x14ac:dyDescent="0.25">
      <c r="A1548" s="188" t="s">
        <v>43</v>
      </c>
      <c r="B1548" s="187"/>
      <c r="C1548" s="187"/>
      <c r="D1548" s="187"/>
      <c r="E1548" s="187"/>
    </row>
    <row r="1549" spans="1:5" ht="21" customHeight="1" thickBot="1" x14ac:dyDescent="0.25">
      <c r="A1549" s="186" t="s">
        <v>61</v>
      </c>
      <c r="B1549" s="183">
        <f>SUM(B1550:B1553)</f>
        <v>815</v>
      </c>
      <c r="C1549" s="183">
        <f>SUM(C1550:C1553)</f>
        <v>1000</v>
      </c>
      <c r="D1549" s="183">
        <f>SUM(D1550:D1553)</f>
        <v>2261</v>
      </c>
      <c r="E1549" s="183">
        <f>SUM(E1550:E1553)</f>
        <v>0</v>
      </c>
    </row>
    <row r="1550" spans="1:5" s="41" customFormat="1" ht="21" customHeight="1" thickBot="1" x14ac:dyDescent="0.25">
      <c r="A1550" s="188" t="s">
        <v>28</v>
      </c>
      <c r="B1550" s="183">
        <v>815</v>
      </c>
      <c r="C1550" s="183">
        <v>1000</v>
      </c>
      <c r="D1550" s="187">
        <v>2261</v>
      </c>
      <c r="E1550" s="187">
        <v>0</v>
      </c>
    </row>
    <row r="1551" spans="1:5" ht="21" customHeight="1" thickBot="1" x14ac:dyDescent="0.25">
      <c r="A1551" s="188" t="s">
        <v>60</v>
      </c>
      <c r="B1551" s="183"/>
      <c r="C1551" s="187"/>
      <c r="D1551" s="187"/>
      <c r="E1551" s="187"/>
    </row>
    <row r="1552" spans="1:5" ht="21" customHeight="1" thickBot="1" x14ac:dyDescent="0.25">
      <c r="A1552" s="188" t="s">
        <v>42</v>
      </c>
      <c r="B1552" s="183"/>
      <c r="C1552" s="187"/>
      <c r="D1552" s="187"/>
      <c r="E1552" s="187"/>
    </row>
    <row r="1553" spans="1:5" ht="21" customHeight="1" thickBot="1" x14ac:dyDescent="0.25">
      <c r="A1553" s="188" t="s">
        <v>43</v>
      </c>
      <c r="B1553" s="183"/>
      <c r="C1553" s="187"/>
      <c r="D1553" s="187"/>
      <c r="E1553" s="187"/>
    </row>
    <row r="1554" spans="1:5" ht="21" customHeight="1" thickBot="1" x14ac:dyDescent="0.25">
      <c r="A1554" s="189" t="s">
        <v>327</v>
      </c>
      <c r="B1554" s="183">
        <f>B1544+B1549</f>
        <v>815</v>
      </c>
      <c r="C1554" s="187">
        <f>C1544+C1549</f>
        <v>1000</v>
      </c>
      <c r="D1554" s="197">
        <f>D1544+D1549</f>
        <v>2261</v>
      </c>
      <c r="E1554" s="187">
        <f>E1544+E1549</f>
        <v>0</v>
      </c>
    </row>
    <row r="1555" spans="1:5" ht="39" customHeight="1" thickBot="1" x14ac:dyDescent="0.25">
      <c r="A1555" s="178" t="s">
        <v>329</v>
      </c>
      <c r="B1555" s="178" t="s">
        <v>659</v>
      </c>
      <c r="C1555" s="191" t="s">
        <v>660</v>
      </c>
      <c r="D1555" s="192"/>
      <c r="E1555" s="178"/>
    </row>
    <row r="1556" spans="1:5" ht="45" customHeight="1" thickBot="1" x14ac:dyDescent="0.25">
      <c r="A1556" s="156" t="s">
        <v>9</v>
      </c>
      <c r="B1556" s="1633" t="s">
        <v>661</v>
      </c>
      <c r="C1556" s="1634"/>
      <c r="D1556" s="1634"/>
      <c r="E1556" s="1635"/>
    </row>
    <row r="1557" spans="1:5" ht="21" customHeight="1" thickBot="1" x14ac:dyDescent="0.25">
      <c r="A1557" s="156" t="s">
        <v>13</v>
      </c>
      <c r="B1557" s="1636" t="s">
        <v>162</v>
      </c>
      <c r="C1557" s="1637"/>
      <c r="D1557" s="1637"/>
      <c r="E1557" s="1638"/>
    </row>
    <row r="1558" spans="1:5" ht="21" customHeight="1" x14ac:dyDescent="0.2">
      <c r="A1558" s="1639"/>
      <c r="B1558" s="180">
        <v>2019</v>
      </c>
      <c r="C1558" s="180">
        <v>2020</v>
      </c>
      <c r="D1558" s="180">
        <v>2021</v>
      </c>
      <c r="E1558" s="180">
        <v>2022</v>
      </c>
    </row>
    <row r="1559" spans="1:5" ht="21" customHeight="1" thickBot="1" x14ac:dyDescent="0.25">
      <c r="A1559" s="1640"/>
      <c r="B1559" s="181" t="s">
        <v>5</v>
      </c>
      <c r="C1559" s="181" t="s">
        <v>6</v>
      </c>
      <c r="D1559" s="181" t="s">
        <v>6</v>
      </c>
      <c r="E1559" s="181" t="s">
        <v>6</v>
      </c>
    </row>
    <row r="1560" spans="1:5" ht="21" customHeight="1" thickBot="1" x14ac:dyDescent="0.25">
      <c r="A1560" s="156" t="s">
        <v>8</v>
      </c>
      <c r="B1560" s="200">
        <v>5355</v>
      </c>
      <c r="C1560" s="200">
        <v>8032</v>
      </c>
      <c r="D1560" s="200">
        <v>13389</v>
      </c>
      <c r="E1560" s="182">
        <v>0</v>
      </c>
    </row>
    <row r="1561" spans="1:5" ht="21" customHeight="1" thickBot="1" x14ac:dyDescent="0.25">
      <c r="A1561" s="156" t="s">
        <v>14</v>
      </c>
      <c r="B1561" s="183">
        <f>B1579</f>
        <v>35625</v>
      </c>
      <c r="C1561" s="183">
        <f>C1579</f>
        <v>39614</v>
      </c>
      <c r="D1561" s="183">
        <f>D1579</f>
        <v>102887</v>
      </c>
      <c r="E1561" s="183">
        <f>E1579</f>
        <v>0</v>
      </c>
    </row>
    <row r="1562" spans="1:5" ht="21" customHeight="1" thickBot="1" x14ac:dyDescent="0.25">
      <c r="A1562" s="156" t="s">
        <v>20</v>
      </c>
      <c r="B1562" s="182">
        <f>B1561/B1560</f>
        <v>6.6526610644257707</v>
      </c>
      <c r="C1562" s="182">
        <f>C1561/C1560</f>
        <v>4.9320219123505975</v>
      </c>
      <c r="D1562" s="182">
        <f>D1561/D1560</f>
        <v>7.6844424527597281</v>
      </c>
      <c r="E1562" s="182" t="e">
        <f>E1561/E1560</f>
        <v>#DIV/0!</v>
      </c>
    </row>
    <row r="1563" spans="1:5" ht="21" customHeight="1" thickBot="1" x14ac:dyDescent="0.25">
      <c r="A1563" s="156" t="s">
        <v>15</v>
      </c>
      <c r="B1563" s="184" t="s">
        <v>19</v>
      </c>
      <c r="C1563" s="185">
        <f t="shared" ref="C1563:E1565" si="59">C1560/B1560-1</f>
        <v>0.49990662931839402</v>
      </c>
      <c r="D1563" s="185">
        <f t="shared" si="59"/>
        <v>0.66695717131474108</v>
      </c>
      <c r="E1563" s="185">
        <f t="shared" si="59"/>
        <v>-1</v>
      </c>
    </row>
    <row r="1564" spans="1:5" ht="21" customHeight="1" thickBot="1" x14ac:dyDescent="0.25">
      <c r="A1564" s="156" t="s">
        <v>16</v>
      </c>
      <c r="B1564" s="184" t="s">
        <v>19</v>
      </c>
      <c r="C1564" s="185">
        <f t="shared" si="59"/>
        <v>0.11197192982456139</v>
      </c>
      <c r="D1564" s="185">
        <f t="shared" si="59"/>
        <v>1.5972383500782552</v>
      </c>
      <c r="E1564" s="185">
        <f t="shared" si="59"/>
        <v>-1</v>
      </c>
    </row>
    <row r="1565" spans="1:5" ht="21" customHeight="1" thickBot="1" x14ac:dyDescent="0.25">
      <c r="A1565" s="156" t="s">
        <v>17</v>
      </c>
      <c r="B1565" s="184" t="s">
        <v>19</v>
      </c>
      <c r="C1565" s="185">
        <f t="shared" si="59"/>
        <v>-0.25863923254351018</v>
      </c>
      <c r="D1565" s="185">
        <f t="shared" si="59"/>
        <v>0.5580714338508137</v>
      </c>
      <c r="E1565" s="185" t="e">
        <f t="shared" si="59"/>
        <v>#DIV/0!</v>
      </c>
    </row>
    <row r="1566" spans="1:5" ht="21" customHeight="1" thickBot="1" x14ac:dyDescent="0.25">
      <c r="A1566" s="1641" t="s">
        <v>859</v>
      </c>
      <c r="B1566" s="1642"/>
      <c r="C1566" s="1642"/>
      <c r="D1566" s="1642"/>
      <c r="E1566" s="1643"/>
    </row>
    <row r="1567" spans="1:5" ht="21" customHeight="1" x14ac:dyDescent="0.2">
      <c r="A1567" s="1639"/>
      <c r="B1567" s="180">
        <v>2019</v>
      </c>
      <c r="C1567" s="180">
        <v>2020</v>
      </c>
      <c r="D1567" s="180">
        <v>2021</v>
      </c>
      <c r="E1567" s="180">
        <v>2022</v>
      </c>
    </row>
    <row r="1568" spans="1:5" ht="21" customHeight="1" thickBot="1" x14ac:dyDescent="0.25">
      <c r="A1568" s="1640"/>
      <c r="B1568" s="181" t="s">
        <v>5</v>
      </c>
      <c r="C1568" s="181" t="s">
        <v>6</v>
      </c>
      <c r="D1568" s="181" t="s">
        <v>6</v>
      </c>
      <c r="E1568" s="181" t="s">
        <v>6</v>
      </c>
    </row>
    <row r="1569" spans="1:5" ht="21" customHeight="1" thickBot="1" x14ac:dyDescent="0.25">
      <c r="A1569" s="186" t="s">
        <v>59</v>
      </c>
      <c r="B1569" s="187">
        <f>B1570+B1571+B1572+B1573</f>
        <v>0</v>
      </c>
      <c r="C1569" s="187">
        <f>C1570+C1571+C1572+C1573</f>
        <v>0</v>
      </c>
      <c r="D1569" s="187">
        <f>D1570+D1571+D1572+D1573</f>
        <v>0</v>
      </c>
      <c r="E1569" s="187">
        <f>E1570+E1571+E1572+E1573</f>
        <v>0</v>
      </c>
    </row>
    <row r="1570" spans="1:5" ht="21" customHeight="1" thickBot="1" x14ac:dyDescent="0.25">
      <c r="A1570" s="188" t="s">
        <v>28</v>
      </c>
      <c r="B1570" s="187"/>
      <c r="C1570" s="187"/>
      <c r="D1570" s="187"/>
      <c r="E1570" s="187"/>
    </row>
    <row r="1571" spans="1:5" ht="21" customHeight="1" thickBot="1" x14ac:dyDescent="0.25">
      <c r="A1571" s="188" t="s">
        <v>60</v>
      </c>
      <c r="B1571" s="187"/>
      <c r="C1571" s="187"/>
      <c r="D1571" s="187"/>
      <c r="E1571" s="187"/>
    </row>
    <row r="1572" spans="1:5" ht="21" customHeight="1" thickBot="1" x14ac:dyDescent="0.25">
      <c r="A1572" s="188" t="s">
        <v>42</v>
      </c>
      <c r="B1572" s="187"/>
      <c r="C1572" s="187"/>
      <c r="D1572" s="187"/>
      <c r="E1572" s="187"/>
    </row>
    <row r="1573" spans="1:5" ht="21" customHeight="1" thickBot="1" x14ac:dyDescent="0.25">
      <c r="A1573" s="188" t="s">
        <v>43</v>
      </c>
      <c r="B1573" s="187"/>
      <c r="C1573" s="187"/>
      <c r="D1573" s="187"/>
      <c r="E1573" s="187"/>
    </row>
    <row r="1574" spans="1:5" ht="21" customHeight="1" thickBot="1" x14ac:dyDescent="0.25">
      <c r="A1574" s="186" t="s">
        <v>61</v>
      </c>
      <c r="B1574" s="183">
        <f>B1575+B1576+B1577+B1578</f>
        <v>35625</v>
      </c>
      <c r="C1574" s="183">
        <f>C1575+C1576+C1577+C1578</f>
        <v>39614</v>
      </c>
      <c r="D1574" s="183">
        <f>D1575+D1576+D1577+D1578</f>
        <v>102887</v>
      </c>
      <c r="E1574" s="183">
        <f>E1575+E1576+E1577+E1578</f>
        <v>0</v>
      </c>
    </row>
    <row r="1575" spans="1:5" s="41" customFormat="1" ht="21" customHeight="1" thickBot="1" x14ac:dyDescent="0.25">
      <c r="A1575" s="188" t="s">
        <v>28</v>
      </c>
      <c r="B1575" s="187">
        <v>35625</v>
      </c>
      <c r="C1575" s="187">
        <v>39614</v>
      </c>
      <c r="D1575" s="187">
        <v>102887</v>
      </c>
      <c r="E1575" s="187">
        <v>0</v>
      </c>
    </row>
    <row r="1576" spans="1:5" ht="21" customHeight="1" thickBot="1" x14ac:dyDescent="0.25">
      <c r="A1576" s="188" t="s">
        <v>60</v>
      </c>
      <c r="B1576" s="183"/>
      <c r="C1576" s="187"/>
      <c r="D1576" s="187"/>
      <c r="E1576" s="187"/>
    </row>
    <row r="1577" spans="1:5" ht="21" customHeight="1" thickBot="1" x14ac:dyDescent="0.25">
      <c r="A1577" s="188" t="s">
        <v>42</v>
      </c>
      <c r="B1577" s="183"/>
      <c r="C1577" s="187"/>
      <c r="D1577" s="187"/>
      <c r="E1577" s="187"/>
    </row>
    <row r="1578" spans="1:5" ht="21" customHeight="1" thickBot="1" x14ac:dyDescent="0.25">
      <c r="A1578" s="188" t="s">
        <v>43</v>
      </c>
      <c r="B1578" s="183"/>
      <c r="C1578" s="187"/>
      <c r="D1578" s="187"/>
      <c r="E1578" s="187"/>
    </row>
    <row r="1579" spans="1:5" ht="21" customHeight="1" thickBot="1" x14ac:dyDescent="0.25">
      <c r="A1579" s="189" t="s">
        <v>331</v>
      </c>
      <c r="B1579" s="183">
        <f>B1569+B1574</f>
        <v>35625</v>
      </c>
      <c r="C1579" s="187">
        <f>C1569+C1574</f>
        <v>39614</v>
      </c>
      <c r="D1579" s="197">
        <f>D1569+D1574</f>
        <v>102887</v>
      </c>
      <c r="E1579" s="187">
        <f>E1569+E1574</f>
        <v>0</v>
      </c>
    </row>
    <row r="1580" spans="1:5" ht="43.5" customHeight="1" thickBot="1" x14ac:dyDescent="0.25">
      <c r="A1580" s="178" t="s">
        <v>329</v>
      </c>
      <c r="B1580" s="178" t="s">
        <v>662</v>
      </c>
      <c r="C1580" s="191" t="s">
        <v>663</v>
      </c>
      <c r="D1580" s="192"/>
      <c r="E1580" s="178"/>
    </row>
    <row r="1581" spans="1:5" ht="21" customHeight="1" thickBot="1" x14ac:dyDescent="0.25">
      <c r="A1581" s="156" t="s">
        <v>9</v>
      </c>
      <c r="B1581" s="1633" t="s">
        <v>222</v>
      </c>
      <c r="C1581" s="1634"/>
      <c r="D1581" s="1634"/>
      <c r="E1581" s="1635"/>
    </row>
    <row r="1582" spans="1:5" ht="21" customHeight="1" thickBot="1" x14ac:dyDescent="0.25">
      <c r="A1582" s="156" t="s">
        <v>13</v>
      </c>
      <c r="B1582" s="1636" t="s">
        <v>223</v>
      </c>
      <c r="C1582" s="1637"/>
      <c r="D1582" s="1637"/>
      <c r="E1582" s="1638"/>
    </row>
    <row r="1583" spans="1:5" ht="21" customHeight="1" x14ac:dyDescent="0.2">
      <c r="A1583" s="1639"/>
      <c r="B1583" s="180">
        <v>2019</v>
      </c>
      <c r="C1583" s="180">
        <v>2020</v>
      </c>
      <c r="D1583" s="180">
        <v>2021</v>
      </c>
      <c r="E1583" s="180">
        <v>2022</v>
      </c>
    </row>
    <row r="1584" spans="1:5" ht="21" customHeight="1" thickBot="1" x14ac:dyDescent="0.25">
      <c r="A1584" s="1640"/>
      <c r="B1584" s="181" t="s">
        <v>5</v>
      </c>
      <c r="C1584" s="181" t="s">
        <v>6</v>
      </c>
      <c r="D1584" s="181" t="s">
        <v>6</v>
      </c>
      <c r="E1584" s="181" t="s">
        <v>6</v>
      </c>
    </row>
    <row r="1585" spans="1:5" ht="21" customHeight="1" thickBot="1" x14ac:dyDescent="0.25">
      <c r="A1585" s="156" t="s">
        <v>8</v>
      </c>
      <c r="B1585" s="182">
        <v>1</v>
      </c>
      <c r="C1585" s="182">
        <v>1</v>
      </c>
      <c r="D1585" s="182">
        <v>1</v>
      </c>
      <c r="E1585" s="182">
        <v>0</v>
      </c>
    </row>
    <row r="1586" spans="1:5" ht="21" customHeight="1" thickBot="1" x14ac:dyDescent="0.25">
      <c r="A1586" s="156" t="s">
        <v>14</v>
      </c>
      <c r="B1586" s="187">
        <f>B1604</f>
        <v>521</v>
      </c>
      <c r="C1586" s="187">
        <f>C1604</f>
        <v>782</v>
      </c>
      <c r="D1586" s="187">
        <f>D1604</f>
        <v>1303</v>
      </c>
      <c r="E1586" s="187">
        <f>E1604</f>
        <v>0</v>
      </c>
    </row>
    <row r="1587" spans="1:5" ht="21" customHeight="1" thickBot="1" x14ac:dyDescent="0.25">
      <c r="A1587" s="156" t="s">
        <v>20</v>
      </c>
      <c r="B1587" s="182">
        <f>B1586/B1585</f>
        <v>521</v>
      </c>
      <c r="C1587" s="182">
        <f>C1586/C1585</f>
        <v>782</v>
      </c>
      <c r="D1587" s="182">
        <f>D1586/D1585</f>
        <v>1303</v>
      </c>
      <c r="E1587" s="182" t="e">
        <f>E1586/E1585</f>
        <v>#DIV/0!</v>
      </c>
    </row>
    <row r="1588" spans="1:5" ht="21" customHeight="1" thickBot="1" x14ac:dyDescent="0.25">
      <c r="A1588" s="156" t="s">
        <v>15</v>
      </c>
      <c r="B1588" s="184" t="s">
        <v>19</v>
      </c>
      <c r="C1588" s="185">
        <f t="shared" ref="C1588:E1590" si="60">C1585/B1585-1</f>
        <v>0</v>
      </c>
      <c r="D1588" s="185">
        <f t="shared" si="60"/>
        <v>0</v>
      </c>
      <c r="E1588" s="185">
        <f t="shared" si="60"/>
        <v>-1</v>
      </c>
    </row>
    <row r="1589" spans="1:5" ht="21" customHeight="1" thickBot="1" x14ac:dyDescent="0.25">
      <c r="A1589" s="156" t="s">
        <v>16</v>
      </c>
      <c r="B1589" s="184" t="s">
        <v>19</v>
      </c>
      <c r="C1589" s="185">
        <f t="shared" si="60"/>
        <v>0.50095969289827247</v>
      </c>
      <c r="D1589" s="185">
        <f t="shared" si="60"/>
        <v>0.66624040920716121</v>
      </c>
      <c r="E1589" s="185">
        <f t="shared" si="60"/>
        <v>-1</v>
      </c>
    </row>
    <row r="1590" spans="1:5" ht="21" customHeight="1" thickBot="1" x14ac:dyDescent="0.25">
      <c r="A1590" s="156" t="s">
        <v>17</v>
      </c>
      <c r="B1590" s="184" t="s">
        <v>19</v>
      </c>
      <c r="C1590" s="185">
        <f t="shared" si="60"/>
        <v>0.50095969289827247</v>
      </c>
      <c r="D1590" s="185">
        <f t="shared" si="60"/>
        <v>0.66624040920716121</v>
      </c>
      <c r="E1590" s="185" t="e">
        <f t="shared" si="60"/>
        <v>#DIV/0!</v>
      </c>
    </row>
    <row r="1591" spans="1:5" ht="21" customHeight="1" thickBot="1" x14ac:dyDescent="0.25">
      <c r="A1591" s="1641" t="s">
        <v>859</v>
      </c>
      <c r="B1591" s="1642"/>
      <c r="C1591" s="1642"/>
      <c r="D1591" s="1642"/>
      <c r="E1591" s="1643"/>
    </row>
    <row r="1592" spans="1:5" ht="21" customHeight="1" x14ac:dyDescent="0.2">
      <c r="A1592" s="1639"/>
      <c r="B1592" s="180">
        <v>2019</v>
      </c>
      <c r="C1592" s="180">
        <v>2020</v>
      </c>
      <c r="D1592" s="180">
        <v>2021</v>
      </c>
      <c r="E1592" s="180">
        <v>2022</v>
      </c>
    </row>
    <row r="1593" spans="1:5" ht="21" customHeight="1" thickBot="1" x14ac:dyDescent="0.25">
      <c r="A1593" s="1640"/>
      <c r="B1593" s="181" t="s">
        <v>5</v>
      </c>
      <c r="C1593" s="181" t="s">
        <v>6</v>
      </c>
      <c r="D1593" s="181" t="s">
        <v>6</v>
      </c>
      <c r="E1593" s="181" t="s">
        <v>6</v>
      </c>
    </row>
    <row r="1594" spans="1:5" ht="21" customHeight="1" thickBot="1" x14ac:dyDescent="0.25">
      <c r="A1594" s="186" t="s">
        <v>59</v>
      </c>
      <c r="B1594" s="187">
        <f>B1595+B1596+B1597+B1598</f>
        <v>0</v>
      </c>
      <c r="C1594" s="187">
        <f>C1595+C1596+C1597+C1598</f>
        <v>0</v>
      </c>
      <c r="D1594" s="187">
        <f>D1595+D1596+D1597+D1598</f>
        <v>0</v>
      </c>
      <c r="E1594" s="187">
        <f>E1595+E1596+E1597+E1598</f>
        <v>0</v>
      </c>
    </row>
    <row r="1595" spans="1:5" ht="21" customHeight="1" thickBot="1" x14ac:dyDescent="0.25">
      <c r="A1595" s="188" t="s">
        <v>28</v>
      </c>
      <c r="B1595" s="187"/>
      <c r="C1595" s="187"/>
      <c r="D1595" s="187"/>
      <c r="E1595" s="187"/>
    </row>
    <row r="1596" spans="1:5" ht="21" customHeight="1" thickBot="1" x14ac:dyDescent="0.25">
      <c r="A1596" s="188" t="s">
        <v>60</v>
      </c>
      <c r="B1596" s="187"/>
      <c r="C1596" s="187"/>
      <c r="D1596" s="187"/>
      <c r="E1596" s="187"/>
    </row>
    <row r="1597" spans="1:5" ht="21" customHeight="1" thickBot="1" x14ac:dyDescent="0.25">
      <c r="A1597" s="188" t="s">
        <v>42</v>
      </c>
      <c r="B1597" s="187"/>
      <c r="C1597" s="187"/>
      <c r="D1597" s="187"/>
      <c r="E1597" s="187"/>
    </row>
    <row r="1598" spans="1:5" ht="21" customHeight="1" thickBot="1" x14ac:dyDescent="0.25">
      <c r="A1598" s="188" t="s">
        <v>43</v>
      </c>
      <c r="B1598" s="187"/>
      <c r="C1598" s="187"/>
      <c r="D1598" s="187"/>
      <c r="E1598" s="187"/>
    </row>
    <row r="1599" spans="1:5" ht="21" customHeight="1" thickBot="1" x14ac:dyDescent="0.25">
      <c r="A1599" s="186" t="s">
        <v>61</v>
      </c>
      <c r="B1599" s="183">
        <f>B1600+B1601+B1602+B1603</f>
        <v>521</v>
      </c>
      <c r="C1599" s="183">
        <f>C1600+C1601+C1602+C1603</f>
        <v>782</v>
      </c>
      <c r="D1599" s="183">
        <f>D1600+D1601+D1602+D1603</f>
        <v>1303</v>
      </c>
      <c r="E1599" s="183">
        <f>E1600+E1601+E1602+E1603</f>
        <v>0</v>
      </c>
    </row>
    <row r="1600" spans="1:5" s="41" customFormat="1" ht="21" customHeight="1" thickBot="1" x14ac:dyDescent="0.25">
      <c r="A1600" s="188" t="s">
        <v>28</v>
      </c>
      <c r="B1600" s="187">
        <v>521</v>
      </c>
      <c r="C1600" s="187">
        <v>782</v>
      </c>
      <c r="D1600" s="187">
        <v>1303</v>
      </c>
      <c r="E1600" s="187"/>
    </row>
    <row r="1601" spans="1:5" ht="21" customHeight="1" thickBot="1" x14ac:dyDescent="0.25">
      <c r="A1601" s="188" t="s">
        <v>60</v>
      </c>
      <c r="B1601" s="183"/>
      <c r="C1601" s="187"/>
      <c r="D1601" s="187"/>
      <c r="E1601" s="187"/>
    </row>
    <row r="1602" spans="1:5" ht="21" customHeight="1" thickBot="1" x14ac:dyDescent="0.25">
      <c r="A1602" s="188" t="s">
        <v>42</v>
      </c>
      <c r="B1602" s="183"/>
      <c r="C1602" s="187"/>
      <c r="D1602" s="187"/>
      <c r="E1602" s="187"/>
    </row>
    <row r="1603" spans="1:5" ht="21" customHeight="1" thickBot="1" x14ac:dyDescent="0.25">
      <c r="A1603" s="188" t="s">
        <v>43</v>
      </c>
      <c r="B1603" s="183"/>
      <c r="C1603" s="187"/>
      <c r="D1603" s="187"/>
      <c r="E1603" s="187"/>
    </row>
    <row r="1604" spans="1:5" ht="21" customHeight="1" thickBot="1" x14ac:dyDescent="0.25">
      <c r="A1604" s="189" t="s">
        <v>331</v>
      </c>
      <c r="B1604" s="183">
        <f>B1594+B1599</f>
        <v>521</v>
      </c>
      <c r="C1604" s="183">
        <f>C1594+C1599</f>
        <v>782</v>
      </c>
      <c r="D1604" s="183">
        <f>D1594+D1599</f>
        <v>1303</v>
      </c>
      <c r="E1604" s="183">
        <f>E1594+E1599</f>
        <v>0</v>
      </c>
    </row>
    <row r="1605" spans="1:5" ht="68.25" customHeight="1" thickBot="1" x14ac:dyDescent="0.25">
      <c r="A1605" s="178" t="s">
        <v>333</v>
      </c>
      <c r="B1605" s="178" t="s">
        <v>622</v>
      </c>
      <c r="C1605" s="191" t="s">
        <v>409</v>
      </c>
      <c r="D1605" s="192"/>
      <c r="E1605" s="178"/>
    </row>
    <row r="1606" spans="1:5" ht="105" customHeight="1" thickBot="1" x14ac:dyDescent="0.25">
      <c r="A1606" s="156" t="s">
        <v>9</v>
      </c>
      <c r="B1606" s="1633" t="s">
        <v>623</v>
      </c>
      <c r="C1606" s="1634"/>
      <c r="D1606" s="1634"/>
      <c r="E1606" s="1635"/>
    </row>
    <row r="1607" spans="1:5" ht="21" customHeight="1" thickBot="1" x14ac:dyDescent="0.25">
      <c r="A1607" s="156" t="s">
        <v>13</v>
      </c>
      <c r="B1607" s="1636" t="s">
        <v>162</v>
      </c>
      <c r="C1607" s="1637"/>
      <c r="D1607" s="1637"/>
      <c r="E1607" s="1638"/>
    </row>
    <row r="1608" spans="1:5" ht="21" customHeight="1" x14ac:dyDescent="0.2">
      <c r="A1608" s="1639"/>
      <c r="B1608" s="180">
        <v>2019</v>
      </c>
      <c r="C1608" s="180">
        <v>2020</v>
      </c>
      <c r="D1608" s="180">
        <v>2021</v>
      </c>
      <c r="E1608" s="180">
        <v>2022</v>
      </c>
    </row>
    <row r="1609" spans="1:5" ht="21" customHeight="1" thickBot="1" x14ac:dyDescent="0.25">
      <c r="A1609" s="1640"/>
      <c r="B1609" s="181" t="s">
        <v>5</v>
      </c>
      <c r="C1609" s="181" t="s">
        <v>6</v>
      </c>
      <c r="D1609" s="181" t="s">
        <v>6</v>
      </c>
      <c r="E1609" s="181" t="s">
        <v>6</v>
      </c>
    </row>
    <row r="1610" spans="1:5" ht="21" customHeight="1" thickBot="1" x14ac:dyDescent="0.25">
      <c r="A1610" s="156" t="s">
        <v>8</v>
      </c>
      <c r="B1610" s="200">
        <v>676</v>
      </c>
      <c r="C1610" s="200">
        <v>567</v>
      </c>
      <c r="D1610" s="200">
        <v>1134</v>
      </c>
      <c r="E1610" s="200">
        <v>1403</v>
      </c>
    </row>
    <row r="1611" spans="1:5" ht="21" customHeight="1" thickBot="1" x14ac:dyDescent="0.25">
      <c r="A1611" s="156" t="s">
        <v>14</v>
      </c>
      <c r="B1611" s="182">
        <f>B1629</f>
        <v>67625</v>
      </c>
      <c r="C1611" s="182">
        <f>C1629</f>
        <v>50000</v>
      </c>
      <c r="D1611" s="182">
        <f>D1629</f>
        <v>100000</v>
      </c>
      <c r="E1611" s="182">
        <f>E1629</f>
        <v>120502</v>
      </c>
    </row>
    <row r="1612" spans="1:5" ht="21" customHeight="1" thickBot="1" x14ac:dyDescent="0.25">
      <c r="A1612" s="156" t="s">
        <v>20</v>
      </c>
      <c r="B1612" s="182">
        <f>B1611/B1610</f>
        <v>100.03698224852072</v>
      </c>
      <c r="C1612" s="182">
        <f>C1611/C1610</f>
        <v>88.183421516754848</v>
      </c>
      <c r="D1612" s="182">
        <f>D1611/D1610</f>
        <v>88.183421516754848</v>
      </c>
      <c r="E1612" s="182">
        <f>E1611/E1610</f>
        <v>85.888809693513892</v>
      </c>
    </row>
    <row r="1613" spans="1:5" ht="21" customHeight="1" thickBot="1" x14ac:dyDescent="0.25">
      <c r="A1613" s="156" t="s">
        <v>15</v>
      </c>
      <c r="B1613" s="184" t="s">
        <v>19</v>
      </c>
      <c r="C1613" s="185">
        <f t="shared" ref="C1613:E1615" si="61">C1610/B1610-1</f>
        <v>-0.16124260355029585</v>
      </c>
      <c r="D1613" s="185">
        <f t="shared" si="61"/>
        <v>1</v>
      </c>
      <c r="E1613" s="185">
        <f t="shared" si="61"/>
        <v>0.23721340388007062</v>
      </c>
    </row>
    <row r="1614" spans="1:5" ht="21" customHeight="1" thickBot="1" x14ac:dyDescent="0.25">
      <c r="A1614" s="156" t="s">
        <v>16</v>
      </c>
      <c r="B1614" s="184" t="s">
        <v>19</v>
      </c>
      <c r="C1614" s="185">
        <f t="shared" si="61"/>
        <v>-0.26062846580406651</v>
      </c>
      <c r="D1614" s="185">
        <f t="shared" si="61"/>
        <v>1</v>
      </c>
      <c r="E1614" s="185">
        <f t="shared" si="61"/>
        <v>0.20501999999999998</v>
      </c>
    </row>
    <row r="1615" spans="1:5" ht="21" customHeight="1" thickBot="1" x14ac:dyDescent="0.25">
      <c r="A1615" s="156" t="s">
        <v>17</v>
      </c>
      <c r="B1615" s="184" t="s">
        <v>19</v>
      </c>
      <c r="C1615" s="185">
        <f t="shared" si="61"/>
        <v>-0.11849178639073898</v>
      </c>
      <c r="D1615" s="185">
        <f t="shared" si="61"/>
        <v>0</v>
      </c>
      <c r="E1615" s="185">
        <f t="shared" si="61"/>
        <v>-2.6020898075552412E-2</v>
      </c>
    </row>
    <row r="1616" spans="1:5" ht="21" customHeight="1" thickBot="1" x14ac:dyDescent="0.25">
      <c r="A1616" s="1641" t="s">
        <v>859</v>
      </c>
      <c r="B1616" s="1642"/>
      <c r="C1616" s="1642"/>
      <c r="D1616" s="1642"/>
      <c r="E1616" s="1643"/>
    </row>
    <row r="1617" spans="1:5" ht="21" customHeight="1" x14ac:dyDescent="0.2">
      <c r="A1617" s="1639"/>
      <c r="B1617" s="180">
        <v>2019</v>
      </c>
      <c r="C1617" s="180">
        <v>2020</v>
      </c>
      <c r="D1617" s="180">
        <v>2021</v>
      </c>
      <c r="E1617" s="180">
        <v>2022</v>
      </c>
    </row>
    <row r="1618" spans="1:5" ht="21" customHeight="1" thickBot="1" x14ac:dyDescent="0.25">
      <c r="A1618" s="1640"/>
      <c r="B1618" s="181" t="s">
        <v>5</v>
      </c>
      <c r="C1618" s="181" t="s">
        <v>6</v>
      </c>
      <c r="D1618" s="181" t="s">
        <v>6</v>
      </c>
      <c r="E1618" s="181" t="s">
        <v>6</v>
      </c>
    </row>
    <row r="1619" spans="1:5" ht="21" customHeight="1" thickBot="1" x14ac:dyDescent="0.25">
      <c r="A1619" s="186" t="s">
        <v>59</v>
      </c>
      <c r="B1619" s="187">
        <f>B1620+B1621+B1622+B1623</f>
        <v>0</v>
      </c>
      <c r="C1619" s="187">
        <f>C1620+C1621+C1622+C1623</f>
        <v>0</v>
      </c>
      <c r="D1619" s="187">
        <f>D1620+D1621+D1622+D1623</f>
        <v>0</v>
      </c>
      <c r="E1619" s="187">
        <f>E1620+E1621+E1622+E1623</f>
        <v>0</v>
      </c>
    </row>
    <row r="1620" spans="1:5" ht="21" customHeight="1" thickBot="1" x14ac:dyDescent="0.25">
      <c r="A1620" s="188" t="s">
        <v>28</v>
      </c>
      <c r="B1620" s="187"/>
      <c r="C1620" s="187"/>
      <c r="D1620" s="187"/>
      <c r="E1620" s="187"/>
    </row>
    <row r="1621" spans="1:5" ht="21" customHeight="1" thickBot="1" x14ac:dyDescent="0.25">
      <c r="A1621" s="188" t="s">
        <v>60</v>
      </c>
      <c r="B1621" s="187"/>
      <c r="C1621" s="187"/>
      <c r="D1621" s="187"/>
      <c r="E1621" s="187"/>
    </row>
    <row r="1622" spans="1:5" ht="21" customHeight="1" thickBot="1" x14ac:dyDescent="0.25">
      <c r="A1622" s="188" t="s">
        <v>42</v>
      </c>
      <c r="B1622" s="187"/>
      <c r="C1622" s="187"/>
      <c r="D1622" s="187"/>
      <c r="E1622" s="187"/>
    </row>
    <row r="1623" spans="1:5" ht="21" customHeight="1" thickBot="1" x14ac:dyDescent="0.25">
      <c r="A1623" s="188" t="s">
        <v>43</v>
      </c>
      <c r="B1623" s="187"/>
      <c r="C1623" s="187"/>
      <c r="D1623" s="187"/>
      <c r="E1623" s="187"/>
    </row>
    <row r="1624" spans="1:5" ht="21" customHeight="1" thickBot="1" x14ac:dyDescent="0.25">
      <c r="A1624" s="186" t="s">
        <v>61</v>
      </c>
      <c r="B1624" s="183">
        <f>B1625+B1626+B1627+B1628</f>
        <v>67625</v>
      </c>
      <c r="C1624" s="183">
        <f>C1625+C1626+C1627+C1628</f>
        <v>50000</v>
      </c>
      <c r="D1624" s="183">
        <f>D1625+D1626+D1627+D1628</f>
        <v>100000</v>
      </c>
      <c r="E1624" s="183">
        <f>E1625+E1626+E1627+E1628</f>
        <v>120502</v>
      </c>
    </row>
    <row r="1625" spans="1:5" s="41" customFormat="1" ht="21" customHeight="1" thickBot="1" x14ac:dyDescent="0.25">
      <c r="A1625" s="188" t="s">
        <v>28</v>
      </c>
      <c r="B1625" s="182">
        <v>67625</v>
      </c>
      <c r="C1625" s="182">
        <v>50000</v>
      </c>
      <c r="D1625" s="182">
        <v>100000</v>
      </c>
      <c r="E1625" s="182">
        <v>120502</v>
      </c>
    </row>
    <row r="1626" spans="1:5" ht="21" customHeight="1" thickBot="1" x14ac:dyDescent="0.25">
      <c r="A1626" s="188" t="s">
        <v>60</v>
      </c>
      <c r="B1626" s="183"/>
      <c r="C1626" s="187"/>
      <c r="D1626" s="187"/>
      <c r="E1626" s="187"/>
    </row>
    <row r="1627" spans="1:5" ht="21" customHeight="1" thickBot="1" x14ac:dyDescent="0.25">
      <c r="A1627" s="188" t="s">
        <v>42</v>
      </c>
      <c r="B1627" s="183"/>
      <c r="C1627" s="187"/>
      <c r="D1627" s="187"/>
      <c r="E1627" s="187"/>
    </row>
    <row r="1628" spans="1:5" ht="21" customHeight="1" thickBot="1" x14ac:dyDescent="0.25">
      <c r="A1628" s="188" t="s">
        <v>43</v>
      </c>
      <c r="B1628" s="183"/>
      <c r="C1628" s="187"/>
      <c r="D1628" s="187"/>
      <c r="E1628" s="187"/>
    </row>
    <row r="1629" spans="1:5" ht="21" customHeight="1" thickBot="1" x14ac:dyDescent="0.25">
      <c r="A1629" s="189" t="s">
        <v>334</v>
      </c>
      <c r="B1629" s="183">
        <f>B1619+B1624</f>
        <v>67625</v>
      </c>
      <c r="C1629" s="187">
        <f>C1619+C1624</f>
        <v>50000</v>
      </c>
      <c r="D1629" s="197">
        <f>D1619+D1624</f>
        <v>100000</v>
      </c>
      <c r="E1629" s="187">
        <f>E1619+E1624</f>
        <v>120502</v>
      </c>
    </row>
    <row r="1630" spans="1:5" ht="69" customHeight="1" thickBot="1" x14ac:dyDescent="0.25">
      <c r="A1630" s="178" t="s">
        <v>333</v>
      </c>
      <c r="B1630" s="178" t="s">
        <v>410</v>
      </c>
      <c r="C1630" s="191" t="s">
        <v>411</v>
      </c>
      <c r="D1630" s="192"/>
      <c r="E1630" s="178"/>
    </row>
    <row r="1631" spans="1:5" ht="21" customHeight="1" thickBot="1" x14ac:dyDescent="0.25">
      <c r="A1631" s="156" t="s">
        <v>9</v>
      </c>
      <c r="B1631" s="1633" t="s">
        <v>222</v>
      </c>
      <c r="C1631" s="1634"/>
      <c r="D1631" s="1634"/>
      <c r="E1631" s="1635"/>
    </row>
    <row r="1632" spans="1:5" ht="21" customHeight="1" thickBot="1" x14ac:dyDescent="0.25">
      <c r="A1632" s="156" t="s">
        <v>13</v>
      </c>
      <c r="B1632" s="1636" t="s">
        <v>223</v>
      </c>
      <c r="C1632" s="1637"/>
      <c r="D1632" s="1637"/>
      <c r="E1632" s="1638"/>
    </row>
    <row r="1633" spans="1:5" ht="21" customHeight="1" x14ac:dyDescent="0.2">
      <c r="A1633" s="1639"/>
      <c r="B1633" s="180">
        <v>2019</v>
      </c>
      <c r="C1633" s="180">
        <v>2020</v>
      </c>
      <c r="D1633" s="180">
        <v>2021</v>
      </c>
      <c r="E1633" s="180">
        <v>2022</v>
      </c>
    </row>
    <row r="1634" spans="1:5" ht="21" customHeight="1" thickBot="1" x14ac:dyDescent="0.25">
      <c r="A1634" s="1640"/>
      <c r="B1634" s="181" t="s">
        <v>5</v>
      </c>
      <c r="C1634" s="181" t="s">
        <v>6</v>
      </c>
      <c r="D1634" s="181" t="s">
        <v>6</v>
      </c>
      <c r="E1634" s="181" t="s">
        <v>6</v>
      </c>
    </row>
    <row r="1635" spans="1:5" ht="21" customHeight="1" thickBot="1" x14ac:dyDescent="0.25">
      <c r="A1635" s="156" t="s">
        <v>8</v>
      </c>
      <c r="B1635" s="182">
        <v>1</v>
      </c>
      <c r="C1635" s="200">
        <v>1</v>
      </c>
      <c r="D1635" s="200">
        <v>1</v>
      </c>
      <c r="E1635" s="200">
        <v>1</v>
      </c>
    </row>
    <row r="1636" spans="1:5" ht="21" customHeight="1" thickBot="1" x14ac:dyDescent="0.25">
      <c r="A1636" s="156" t="s">
        <v>14</v>
      </c>
      <c r="B1636" s="183">
        <f>B1654</f>
        <v>737</v>
      </c>
      <c r="C1636" s="183">
        <f>C1654</f>
        <v>700</v>
      </c>
      <c r="D1636" s="183">
        <f>D1654</f>
        <v>600</v>
      </c>
      <c r="E1636" s="183">
        <f>E1654</f>
        <v>569</v>
      </c>
    </row>
    <row r="1637" spans="1:5" ht="21" customHeight="1" thickBot="1" x14ac:dyDescent="0.25">
      <c r="A1637" s="156" t="s">
        <v>20</v>
      </c>
      <c r="B1637" s="182">
        <f>B1636/B1635</f>
        <v>737</v>
      </c>
      <c r="C1637" s="182">
        <f>C1636/C1635</f>
        <v>700</v>
      </c>
      <c r="D1637" s="182">
        <f>D1636/D1635</f>
        <v>600</v>
      </c>
      <c r="E1637" s="182">
        <f>E1636/E1635</f>
        <v>569</v>
      </c>
    </row>
    <row r="1638" spans="1:5" ht="21" customHeight="1" thickBot="1" x14ac:dyDescent="0.25">
      <c r="A1638" s="156" t="s">
        <v>15</v>
      </c>
      <c r="B1638" s="184" t="s">
        <v>19</v>
      </c>
      <c r="C1638" s="185">
        <f t="shared" ref="C1638:E1640" si="62">C1635/B1635-1</f>
        <v>0</v>
      </c>
      <c r="D1638" s="185">
        <f t="shared" si="62"/>
        <v>0</v>
      </c>
      <c r="E1638" s="185">
        <f t="shared" si="62"/>
        <v>0</v>
      </c>
    </row>
    <row r="1639" spans="1:5" ht="21" customHeight="1" thickBot="1" x14ac:dyDescent="0.25">
      <c r="A1639" s="156" t="s">
        <v>16</v>
      </c>
      <c r="B1639" s="184" t="s">
        <v>19</v>
      </c>
      <c r="C1639" s="185">
        <f t="shared" si="62"/>
        <v>-5.0203527815468107E-2</v>
      </c>
      <c r="D1639" s="185">
        <f t="shared" si="62"/>
        <v>-0.1428571428571429</v>
      </c>
      <c r="E1639" s="185">
        <f t="shared" si="62"/>
        <v>-5.1666666666666639E-2</v>
      </c>
    </row>
    <row r="1640" spans="1:5" ht="21" customHeight="1" thickBot="1" x14ac:dyDescent="0.25">
      <c r="A1640" s="156" t="s">
        <v>17</v>
      </c>
      <c r="B1640" s="184" t="s">
        <v>19</v>
      </c>
      <c r="C1640" s="185">
        <f t="shared" si="62"/>
        <v>-5.0203527815468107E-2</v>
      </c>
      <c r="D1640" s="185">
        <f t="shared" si="62"/>
        <v>-0.1428571428571429</v>
      </c>
      <c r="E1640" s="185">
        <f t="shared" si="62"/>
        <v>-5.1666666666666639E-2</v>
      </c>
    </row>
    <row r="1641" spans="1:5" ht="21" customHeight="1" thickBot="1" x14ac:dyDescent="0.25">
      <c r="A1641" s="1641" t="s">
        <v>859</v>
      </c>
      <c r="B1641" s="1642"/>
      <c r="C1641" s="1642"/>
      <c r="D1641" s="1642"/>
      <c r="E1641" s="1643"/>
    </row>
    <row r="1642" spans="1:5" ht="21" customHeight="1" x14ac:dyDescent="0.2">
      <c r="A1642" s="1639"/>
      <c r="B1642" s="180">
        <v>2019</v>
      </c>
      <c r="C1642" s="180">
        <v>2019</v>
      </c>
      <c r="D1642" s="180">
        <v>2021</v>
      </c>
      <c r="E1642" s="180">
        <v>2022</v>
      </c>
    </row>
    <row r="1643" spans="1:5" ht="21" customHeight="1" thickBot="1" x14ac:dyDescent="0.25">
      <c r="A1643" s="1640"/>
      <c r="B1643" s="181" t="s">
        <v>5</v>
      </c>
      <c r="C1643" s="181" t="s">
        <v>6</v>
      </c>
      <c r="D1643" s="181" t="s">
        <v>6</v>
      </c>
      <c r="E1643" s="181" t="s">
        <v>6</v>
      </c>
    </row>
    <row r="1644" spans="1:5" ht="21" customHeight="1" thickBot="1" x14ac:dyDescent="0.25">
      <c r="A1644" s="186" t="s">
        <v>59</v>
      </c>
      <c r="B1644" s="187">
        <f>B1645+B1646+B1647+B1648</f>
        <v>0</v>
      </c>
      <c r="C1644" s="187">
        <f>C1645+C1646+C1647+C1648</f>
        <v>0</v>
      </c>
      <c r="D1644" s="187">
        <f>D1645+D1646+D1647+D1648</f>
        <v>0</v>
      </c>
      <c r="E1644" s="187">
        <f>E1645+E1646+E1647+E1648</f>
        <v>0</v>
      </c>
    </row>
    <row r="1645" spans="1:5" ht="21" customHeight="1" thickBot="1" x14ac:dyDescent="0.25">
      <c r="A1645" s="188" t="s">
        <v>28</v>
      </c>
      <c r="B1645" s="187"/>
      <c r="C1645" s="187"/>
      <c r="D1645" s="187"/>
      <c r="E1645" s="187"/>
    </row>
    <row r="1646" spans="1:5" ht="21" customHeight="1" thickBot="1" x14ac:dyDescent="0.25">
      <c r="A1646" s="188" t="s">
        <v>60</v>
      </c>
      <c r="B1646" s="187"/>
      <c r="C1646" s="187"/>
      <c r="D1646" s="187"/>
      <c r="E1646" s="187"/>
    </row>
    <row r="1647" spans="1:5" ht="21" customHeight="1" thickBot="1" x14ac:dyDescent="0.25">
      <c r="A1647" s="188" t="s">
        <v>42</v>
      </c>
      <c r="B1647" s="187"/>
      <c r="C1647" s="187"/>
      <c r="D1647" s="187"/>
      <c r="E1647" s="187"/>
    </row>
    <row r="1648" spans="1:5" ht="21" customHeight="1" thickBot="1" x14ac:dyDescent="0.25">
      <c r="A1648" s="188" t="s">
        <v>43</v>
      </c>
      <c r="B1648" s="187"/>
      <c r="C1648" s="187"/>
      <c r="D1648" s="187"/>
      <c r="E1648" s="187"/>
    </row>
    <row r="1649" spans="1:5" ht="21" customHeight="1" thickBot="1" x14ac:dyDescent="0.25">
      <c r="A1649" s="186" t="s">
        <v>61</v>
      </c>
      <c r="B1649" s="183">
        <f>SUM(B1650:B1653)</f>
        <v>737</v>
      </c>
      <c r="C1649" s="183">
        <f>C1650</f>
        <v>700</v>
      </c>
      <c r="D1649" s="183">
        <f>SUM(D1650:D1653)</f>
        <v>600</v>
      </c>
      <c r="E1649" s="183">
        <f>SUM(E1650:E1653)</f>
        <v>569</v>
      </c>
    </row>
    <row r="1650" spans="1:5" s="41" customFormat="1" ht="21" customHeight="1" thickBot="1" x14ac:dyDescent="0.25">
      <c r="A1650" s="188" t="s">
        <v>28</v>
      </c>
      <c r="B1650" s="183">
        <v>737</v>
      </c>
      <c r="C1650" s="183">
        <v>700</v>
      </c>
      <c r="D1650" s="187">
        <v>600</v>
      </c>
      <c r="E1650" s="187">
        <v>569</v>
      </c>
    </row>
    <row r="1651" spans="1:5" ht="21" customHeight="1" thickBot="1" x14ac:dyDescent="0.25">
      <c r="A1651" s="188" t="s">
        <v>60</v>
      </c>
      <c r="B1651" s="183"/>
      <c r="C1651" s="187"/>
      <c r="D1651" s="187"/>
      <c r="E1651" s="187"/>
    </row>
    <row r="1652" spans="1:5" ht="21" customHeight="1" thickBot="1" x14ac:dyDescent="0.25">
      <c r="A1652" s="188" t="s">
        <v>42</v>
      </c>
      <c r="B1652" s="183"/>
      <c r="C1652" s="187"/>
      <c r="D1652" s="187"/>
      <c r="E1652" s="187"/>
    </row>
    <row r="1653" spans="1:5" ht="21" customHeight="1" thickBot="1" x14ac:dyDescent="0.25">
      <c r="A1653" s="188" t="s">
        <v>43</v>
      </c>
      <c r="B1653" s="183"/>
      <c r="C1653" s="187"/>
      <c r="D1653" s="187"/>
      <c r="E1653" s="187"/>
    </row>
    <row r="1654" spans="1:5" ht="21" customHeight="1" thickBot="1" x14ac:dyDescent="0.25">
      <c r="A1654" s="189" t="s">
        <v>334</v>
      </c>
      <c r="B1654" s="183">
        <f>B1644+B1649</f>
        <v>737</v>
      </c>
      <c r="C1654" s="187">
        <f>C1644+C1649</f>
        <v>700</v>
      </c>
      <c r="D1654" s="197">
        <f>D1644+D1649</f>
        <v>600</v>
      </c>
      <c r="E1654" s="187">
        <f>E1644+E1649</f>
        <v>569</v>
      </c>
    </row>
    <row r="1655" spans="1:5" ht="50.25" customHeight="1" thickBot="1" x14ac:dyDescent="0.25">
      <c r="A1655" s="178" t="s">
        <v>335</v>
      </c>
      <c r="B1655" s="178" t="s">
        <v>340</v>
      </c>
      <c r="C1655" s="191" t="s">
        <v>657</v>
      </c>
      <c r="D1655" s="192"/>
      <c r="E1655" s="178"/>
    </row>
    <row r="1656" spans="1:5" ht="96.75" customHeight="1" thickBot="1" x14ac:dyDescent="0.25">
      <c r="A1656" s="156" t="s">
        <v>9</v>
      </c>
      <c r="B1656" s="1633" t="s">
        <v>341</v>
      </c>
      <c r="C1656" s="1634"/>
      <c r="D1656" s="1634"/>
      <c r="E1656" s="1635"/>
    </row>
    <row r="1657" spans="1:5" ht="21" customHeight="1" thickBot="1" x14ac:dyDescent="0.25">
      <c r="A1657" s="156" t="s">
        <v>13</v>
      </c>
      <c r="B1657" s="1636" t="s">
        <v>162</v>
      </c>
      <c r="C1657" s="1637"/>
      <c r="D1657" s="1637"/>
      <c r="E1657" s="1638"/>
    </row>
    <row r="1658" spans="1:5" ht="21" customHeight="1" x14ac:dyDescent="0.2">
      <c r="A1658" s="1639"/>
      <c r="B1658" s="180">
        <v>2019</v>
      </c>
      <c r="C1658" s="180">
        <v>2020</v>
      </c>
      <c r="D1658" s="180">
        <v>2021</v>
      </c>
      <c r="E1658" s="180">
        <v>2022</v>
      </c>
    </row>
    <row r="1659" spans="1:5" ht="21" customHeight="1" thickBot="1" x14ac:dyDescent="0.25">
      <c r="A1659" s="1640"/>
      <c r="B1659" s="181" t="s">
        <v>5</v>
      </c>
      <c r="C1659" s="181" t="s">
        <v>6</v>
      </c>
      <c r="D1659" s="181" t="s">
        <v>6</v>
      </c>
      <c r="E1659" s="181" t="s">
        <v>6</v>
      </c>
    </row>
    <row r="1660" spans="1:5" ht="21" customHeight="1" thickBot="1" x14ac:dyDescent="0.25">
      <c r="A1660" s="156" t="s">
        <v>8</v>
      </c>
      <c r="B1660" s="200">
        <v>4000</v>
      </c>
      <c r="C1660" s="200">
        <v>4571.6000000000004</v>
      </c>
      <c r="D1660" s="200">
        <v>11000</v>
      </c>
      <c r="E1660" s="182">
        <v>0</v>
      </c>
    </row>
    <row r="1661" spans="1:5" ht="21" customHeight="1" thickBot="1" x14ac:dyDescent="0.25">
      <c r="A1661" s="156" t="s">
        <v>14</v>
      </c>
      <c r="B1661" s="183">
        <f>B1679</f>
        <v>34497</v>
      </c>
      <c r="C1661" s="183">
        <f>C1679</f>
        <v>35000</v>
      </c>
      <c r="D1661" s="183">
        <f>D1679</f>
        <v>102990</v>
      </c>
      <c r="E1661" s="183">
        <f>E1679</f>
        <v>0</v>
      </c>
    </row>
    <row r="1662" spans="1:5" ht="21" customHeight="1" thickBot="1" x14ac:dyDescent="0.25">
      <c r="A1662" s="156" t="s">
        <v>20</v>
      </c>
      <c r="B1662" s="182">
        <f>B1661/B1660</f>
        <v>8.62425</v>
      </c>
      <c r="C1662" s="182">
        <f>C1661/C1660</f>
        <v>7.655962901391197</v>
      </c>
      <c r="D1662" s="182">
        <f>D1661/D1660</f>
        <v>9.3627272727272732</v>
      </c>
      <c r="E1662" s="182" t="e">
        <f>E1661/E1660</f>
        <v>#DIV/0!</v>
      </c>
    </row>
    <row r="1663" spans="1:5" ht="21" customHeight="1" thickBot="1" x14ac:dyDescent="0.25">
      <c r="A1663" s="156" t="s">
        <v>15</v>
      </c>
      <c r="B1663" s="184" t="s">
        <v>19</v>
      </c>
      <c r="C1663" s="185">
        <f t="shared" ref="C1663:E1665" si="63">C1660/B1660-1</f>
        <v>0.14290000000000003</v>
      </c>
      <c r="D1663" s="185">
        <f t="shared" si="63"/>
        <v>1.4061597690086618</v>
      </c>
      <c r="E1663" s="185">
        <f t="shared" si="63"/>
        <v>-1</v>
      </c>
    </row>
    <row r="1664" spans="1:5" ht="21" customHeight="1" thickBot="1" x14ac:dyDescent="0.25">
      <c r="A1664" s="156" t="s">
        <v>16</v>
      </c>
      <c r="B1664" s="184" t="s">
        <v>19</v>
      </c>
      <c r="C1664" s="185">
        <f t="shared" si="63"/>
        <v>1.4580978056062843E-2</v>
      </c>
      <c r="D1664" s="185">
        <f t="shared" si="63"/>
        <v>1.9425714285714286</v>
      </c>
      <c r="E1664" s="185">
        <f t="shared" si="63"/>
        <v>-1</v>
      </c>
    </row>
    <row r="1665" spans="1:5" ht="21" customHeight="1" thickBot="1" x14ac:dyDescent="0.25">
      <c r="A1665" s="156" t="s">
        <v>17</v>
      </c>
      <c r="B1665" s="184" t="s">
        <v>19</v>
      </c>
      <c r="C1665" s="185">
        <f t="shared" si="63"/>
        <v>-0.11227493389092424</v>
      </c>
      <c r="D1665" s="185">
        <f t="shared" si="63"/>
        <v>0.22293268571428593</v>
      </c>
      <c r="E1665" s="185" t="e">
        <f t="shared" si="63"/>
        <v>#DIV/0!</v>
      </c>
    </row>
    <row r="1666" spans="1:5" ht="21" customHeight="1" thickBot="1" x14ac:dyDescent="0.25">
      <c r="A1666" s="1641" t="s">
        <v>859</v>
      </c>
      <c r="B1666" s="1642"/>
      <c r="C1666" s="1642"/>
      <c r="D1666" s="1642"/>
      <c r="E1666" s="1643"/>
    </row>
    <row r="1667" spans="1:5" ht="21" customHeight="1" x14ac:dyDescent="0.2">
      <c r="A1667" s="1639"/>
      <c r="B1667" s="180">
        <v>2019</v>
      </c>
      <c r="C1667" s="180">
        <v>2020</v>
      </c>
      <c r="D1667" s="180">
        <v>2021</v>
      </c>
      <c r="E1667" s="180">
        <v>2022</v>
      </c>
    </row>
    <row r="1668" spans="1:5" ht="21" customHeight="1" thickBot="1" x14ac:dyDescent="0.25">
      <c r="A1668" s="1640"/>
      <c r="B1668" s="181" t="s">
        <v>5</v>
      </c>
      <c r="C1668" s="181" t="s">
        <v>6</v>
      </c>
      <c r="D1668" s="181" t="s">
        <v>6</v>
      </c>
      <c r="E1668" s="181" t="s">
        <v>6</v>
      </c>
    </row>
    <row r="1669" spans="1:5" ht="21" customHeight="1" thickBot="1" x14ac:dyDescent="0.25">
      <c r="A1669" s="186" t="s">
        <v>59</v>
      </c>
      <c r="B1669" s="187">
        <f>B1670+B1671+B1672+B1673</f>
        <v>0</v>
      </c>
      <c r="C1669" s="187">
        <f>C1670+C1671+C1672+C1673</f>
        <v>0</v>
      </c>
      <c r="D1669" s="187">
        <f>D1670+D1671+D1672+D1673</f>
        <v>0</v>
      </c>
      <c r="E1669" s="187">
        <f>E1670+E1671+E1672+E1673</f>
        <v>0</v>
      </c>
    </row>
    <row r="1670" spans="1:5" ht="21" customHeight="1" thickBot="1" x14ac:dyDescent="0.25">
      <c r="A1670" s="188" t="s">
        <v>28</v>
      </c>
      <c r="B1670" s="187"/>
      <c r="C1670" s="187"/>
      <c r="D1670" s="187"/>
      <c r="E1670" s="187"/>
    </row>
    <row r="1671" spans="1:5" ht="21" customHeight="1" thickBot="1" x14ac:dyDescent="0.25">
      <c r="A1671" s="188" t="s">
        <v>60</v>
      </c>
      <c r="B1671" s="187"/>
      <c r="C1671" s="187"/>
      <c r="D1671" s="187"/>
      <c r="E1671" s="187"/>
    </row>
    <row r="1672" spans="1:5" ht="21" customHeight="1" thickBot="1" x14ac:dyDescent="0.25">
      <c r="A1672" s="188" t="s">
        <v>42</v>
      </c>
      <c r="B1672" s="187"/>
      <c r="C1672" s="187"/>
      <c r="D1672" s="187"/>
      <c r="E1672" s="187"/>
    </row>
    <row r="1673" spans="1:5" ht="21" customHeight="1" thickBot="1" x14ac:dyDescent="0.25">
      <c r="A1673" s="188" t="s">
        <v>43</v>
      </c>
      <c r="B1673" s="187"/>
      <c r="C1673" s="187"/>
      <c r="D1673" s="187"/>
      <c r="E1673" s="187"/>
    </row>
    <row r="1674" spans="1:5" ht="21" customHeight="1" thickBot="1" x14ac:dyDescent="0.25">
      <c r="A1674" s="186" t="s">
        <v>61</v>
      </c>
      <c r="B1674" s="183">
        <f>B1675+B1676+B1677+B1678</f>
        <v>34497</v>
      </c>
      <c r="C1674" s="183">
        <f>C1675+C1676+C1677+C1678</f>
        <v>35000</v>
      </c>
      <c r="D1674" s="183">
        <f>D1675+D1676+D1677+D1678</f>
        <v>102990</v>
      </c>
      <c r="E1674" s="183">
        <f>E1675+E1676+E1677+E1678</f>
        <v>0</v>
      </c>
    </row>
    <row r="1675" spans="1:5" s="41" customFormat="1" ht="21" customHeight="1" thickBot="1" x14ac:dyDescent="0.25">
      <c r="A1675" s="188" t="s">
        <v>28</v>
      </c>
      <c r="B1675" s="183">
        <v>34497</v>
      </c>
      <c r="C1675" s="187">
        <v>35000</v>
      </c>
      <c r="D1675" s="187">
        <v>102990</v>
      </c>
      <c r="E1675" s="187">
        <v>0</v>
      </c>
    </row>
    <row r="1676" spans="1:5" ht="21" customHeight="1" thickBot="1" x14ac:dyDescent="0.25">
      <c r="A1676" s="188" t="s">
        <v>60</v>
      </c>
      <c r="B1676" s="183"/>
      <c r="C1676" s="187"/>
      <c r="D1676" s="187"/>
      <c r="E1676" s="187"/>
    </row>
    <row r="1677" spans="1:5" ht="21" customHeight="1" thickBot="1" x14ac:dyDescent="0.25">
      <c r="A1677" s="188" t="s">
        <v>42</v>
      </c>
      <c r="B1677" s="183"/>
      <c r="C1677" s="187"/>
      <c r="D1677" s="187"/>
      <c r="E1677" s="187"/>
    </row>
    <row r="1678" spans="1:5" ht="21" customHeight="1" thickBot="1" x14ac:dyDescent="0.25">
      <c r="A1678" s="188" t="s">
        <v>43</v>
      </c>
      <c r="B1678" s="183"/>
      <c r="C1678" s="187"/>
      <c r="D1678" s="187"/>
      <c r="E1678" s="187"/>
    </row>
    <row r="1679" spans="1:5" ht="21" customHeight="1" thickBot="1" x14ac:dyDescent="0.25">
      <c r="A1679" s="189" t="s">
        <v>337</v>
      </c>
      <c r="B1679" s="183">
        <f>B1669+B1674</f>
        <v>34497</v>
      </c>
      <c r="C1679" s="187">
        <f>C1669+C1674</f>
        <v>35000</v>
      </c>
      <c r="D1679" s="197">
        <f>D1669+D1674</f>
        <v>102990</v>
      </c>
      <c r="E1679" s="187">
        <f>E1669+E1674</f>
        <v>0</v>
      </c>
    </row>
    <row r="1680" spans="1:5" ht="45" customHeight="1" thickBot="1" x14ac:dyDescent="0.25">
      <c r="A1680" s="178" t="s">
        <v>335</v>
      </c>
      <c r="B1680" s="178" t="s">
        <v>344</v>
      </c>
      <c r="C1680" s="191" t="s">
        <v>658</v>
      </c>
      <c r="D1680" s="192"/>
      <c r="E1680" s="178"/>
    </row>
    <row r="1681" spans="1:5" ht="21" customHeight="1" thickBot="1" x14ac:dyDescent="0.25">
      <c r="A1681" s="156" t="s">
        <v>9</v>
      </c>
      <c r="B1681" s="1633" t="s">
        <v>222</v>
      </c>
      <c r="C1681" s="1634"/>
      <c r="D1681" s="1634"/>
      <c r="E1681" s="1635"/>
    </row>
    <row r="1682" spans="1:5" ht="21" customHeight="1" thickBot="1" x14ac:dyDescent="0.25">
      <c r="A1682" s="156" t="s">
        <v>13</v>
      </c>
      <c r="B1682" s="1636" t="s">
        <v>223</v>
      </c>
      <c r="C1682" s="1637"/>
      <c r="D1682" s="1637"/>
      <c r="E1682" s="1638"/>
    </row>
    <row r="1683" spans="1:5" ht="21" customHeight="1" x14ac:dyDescent="0.2">
      <c r="A1683" s="1639"/>
      <c r="B1683" s="180">
        <v>2019</v>
      </c>
      <c r="C1683" s="180">
        <v>2020</v>
      </c>
      <c r="D1683" s="180">
        <v>2021</v>
      </c>
      <c r="E1683" s="180">
        <v>2022</v>
      </c>
    </row>
    <row r="1684" spans="1:5" ht="21" customHeight="1" thickBot="1" x14ac:dyDescent="0.25">
      <c r="A1684" s="1640"/>
      <c r="B1684" s="181" t="s">
        <v>5</v>
      </c>
      <c r="C1684" s="181" t="s">
        <v>6</v>
      </c>
      <c r="D1684" s="181" t="s">
        <v>6</v>
      </c>
      <c r="E1684" s="181" t="s">
        <v>6</v>
      </c>
    </row>
    <row r="1685" spans="1:5" ht="21" customHeight="1" thickBot="1" x14ac:dyDescent="0.25">
      <c r="A1685" s="156" t="s">
        <v>8</v>
      </c>
      <c r="B1685" s="182">
        <v>1</v>
      </c>
      <c r="C1685" s="182">
        <v>1</v>
      </c>
      <c r="D1685" s="182">
        <v>1</v>
      </c>
      <c r="E1685" s="182">
        <v>0</v>
      </c>
    </row>
    <row r="1686" spans="1:5" ht="21" customHeight="1" thickBot="1" x14ac:dyDescent="0.25">
      <c r="A1686" s="156" t="s">
        <v>14</v>
      </c>
      <c r="B1686" s="187">
        <f>B1704</f>
        <v>276</v>
      </c>
      <c r="C1686" s="187">
        <f>C1704</f>
        <v>300</v>
      </c>
      <c r="D1686" s="187">
        <f>D1704</f>
        <v>803</v>
      </c>
      <c r="E1686" s="187">
        <f>E1704</f>
        <v>0</v>
      </c>
    </row>
    <row r="1687" spans="1:5" ht="21" customHeight="1" thickBot="1" x14ac:dyDescent="0.25">
      <c r="A1687" s="156" t="s">
        <v>20</v>
      </c>
      <c r="B1687" s="182">
        <f>B1686/B1685</f>
        <v>276</v>
      </c>
      <c r="C1687" s="182">
        <f>C1686/C1685</f>
        <v>300</v>
      </c>
      <c r="D1687" s="182">
        <f>D1686/D1685</f>
        <v>803</v>
      </c>
      <c r="E1687" s="182" t="e">
        <f>E1686/E1685</f>
        <v>#DIV/0!</v>
      </c>
    </row>
    <row r="1688" spans="1:5" ht="21" customHeight="1" thickBot="1" x14ac:dyDescent="0.25">
      <c r="A1688" s="156" t="s">
        <v>15</v>
      </c>
      <c r="B1688" s="184" t="s">
        <v>19</v>
      </c>
      <c r="C1688" s="185">
        <f t="shared" ref="C1688:E1690" si="64">C1685/B1685-1</f>
        <v>0</v>
      </c>
      <c r="D1688" s="185">
        <f t="shared" si="64"/>
        <v>0</v>
      </c>
      <c r="E1688" s="185">
        <f t="shared" si="64"/>
        <v>-1</v>
      </c>
    </row>
    <row r="1689" spans="1:5" ht="21" customHeight="1" thickBot="1" x14ac:dyDescent="0.25">
      <c r="A1689" s="156" t="s">
        <v>16</v>
      </c>
      <c r="B1689" s="184" t="s">
        <v>19</v>
      </c>
      <c r="C1689" s="185">
        <f t="shared" si="64"/>
        <v>8.6956521739130377E-2</v>
      </c>
      <c r="D1689" s="185">
        <f t="shared" si="64"/>
        <v>1.6766666666666667</v>
      </c>
      <c r="E1689" s="185">
        <f t="shared" si="64"/>
        <v>-1</v>
      </c>
    </row>
    <row r="1690" spans="1:5" ht="21" customHeight="1" thickBot="1" x14ac:dyDescent="0.25">
      <c r="A1690" s="156" t="s">
        <v>17</v>
      </c>
      <c r="B1690" s="184" t="s">
        <v>19</v>
      </c>
      <c r="C1690" s="185">
        <f t="shared" si="64"/>
        <v>8.6956521739130377E-2</v>
      </c>
      <c r="D1690" s="185">
        <f t="shared" si="64"/>
        <v>1.6766666666666667</v>
      </c>
      <c r="E1690" s="185" t="e">
        <f t="shared" si="64"/>
        <v>#DIV/0!</v>
      </c>
    </row>
    <row r="1691" spans="1:5" ht="21" customHeight="1" thickBot="1" x14ac:dyDescent="0.25">
      <c r="A1691" s="1641" t="s">
        <v>859</v>
      </c>
      <c r="B1691" s="1642"/>
      <c r="C1691" s="1642"/>
      <c r="D1691" s="1642"/>
      <c r="E1691" s="1643"/>
    </row>
    <row r="1692" spans="1:5" ht="21" customHeight="1" x14ac:dyDescent="0.2">
      <c r="A1692" s="1639"/>
      <c r="B1692" s="180">
        <v>2019</v>
      </c>
      <c r="C1692" s="180">
        <v>2020</v>
      </c>
      <c r="D1692" s="180">
        <v>2021</v>
      </c>
      <c r="E1692" s="180">
        <v>2022</v>
      </c>
    </row>
    <row r="1693" spans="1:5" ht="21" customHeight="1" thickBot="1" x14ac:dyDescent="0.25">
      <c r="A1693" s="1640"/>
      <c r="B1693" s="181" t="s">
        <v>5</v>
      </c>
      <c r="C1693" s="181" t="s">
        <v>6</v>
      </c>
      <c r="D1693" s="181" t="s">
        <v>6</v>
      </c>
      <c r="E1693" s="181" t="s">
        <v>6</v>
      </c>
    </row>
    <row r="1694" spans="1:5" ht="21" customHeight="1" thickBot="1" x14ac:dyDescent="0.25">
      <c r="A1694" s="186" t="s">
        <v>59</v>
      </c>
      <c r="B1694" s="187">
        <f>B1695+B1696+B1697+B1698</f>
        <v>0</v>
      </c>
      <c r="C1694" s="187">
        <f>C1695+C1696+C1697+C1698</f>
        <v>0</v>
      </c>
      <c r="D1694" s="187">
        <f>D1695+D1696+D1697+D1698</f>
        <v>0</v>
      </c>
      <c r="E1694" s="187">
        <f>E1695+E1696+E1697+E1698</f>
        <v>0</v>
      </c>
    </row>
    <row r="1695" spans="1:5" ht="21" customHeight="1" thickBot="1" x14ac:dyDescent="0.25">
      <c r="A1695" s="188" t="s">
        <v>28</v>
      </c>
      <c r="B1695" s="187"/>
      <c r="C1695" s="187"/>
      <c r="D1695" s="187"/>
      <c r="E1695" s="187"/>
    </row>
    <row r="1696" spans="1:5" ht="21" customHeight="1" thickBot="1" x14ac:dyDescent="0.25">
      <c r="A1696" s="188" t="s">
        <v>60</v>
      </c>
      <c r="B1696" s="187"/>
      <c r="C1696" s="187"/>
      <c r="D1696" s="187"/>
      <c r="E1696" s="187"/>
    </row>
    <row r="1697" spans="1:5" ht="21" customHeight="1" thickBot="1" x14ac:dyDescent="0.25">
      <c r="A1697" s="188" t="s">
        <v>42</v>
      </c>
      <c r="B1697" s="187"/>
      <c r="C1697" s="187"/>
      <c r="D1697" s="187"/>
      <c r="E1697" s="187"/>
    </row>
    <row r="1698" spans="1:5" ht="21" customHeight="1" thickBot="1" x14ac:dyDescent="0.25">
      <c r="A1698" s="188" t="s">
        <v>43</v>
      </c>
      <c r="B1698" s="187"/>
      <c r="C1698" s="187"/>
      <c r="D1698" s="187"/>
      <c r="E1698" s="187"/>
    </row>
    <row r="1699" spans="1:5" ht="21" customHeight="1" thickBot="1" x14ac:dyDescent="0.25">
      <c r="A1699" s="186" t="s">
        <v>61</v>
      </c>
      <c r="B1699" s="183">
        <f>B1700+B1701+B1702+B1703</f>
        <v>276</v>
      </c>
      <c r="C1699" s="183">
        <f>C1700+C1701+C1702+C1703</f>
        <v>300</v>
      </c>
      <c r="D1699" s="183">
        <f>D1700+D1701+D1702+D1703</f>
        <v>803</v>
      </c>
      <c r="E1699" s="183">
        <f>E1700+E1701+E1702+E1703</f>
        <v>0</v>
      </c>
    </row>
    <row r="1700" spans="1:5" s="41" customFormat="1" ht="21" customHeight="1" thickBot="1" x14ac:dyDescent="0.25">
      <c r="A1700" s="188" t="s">
        <v>28</v>
      </c>
      <c r="B1700" s="187">
        <v>276</v>
      </c>
      <c r="C1700" s="187">
        <v>300</v>
      </c>
      <c r="D1700" s="187">
        <v>803</v>
      </c>
      <c r="E1700" s="187">
        <v>0</v>
      </c>
    </row>
    <row r="1701" spans="1:5" ht="21" customHeight="1" thickBot="1" x14ac:dyDescent="0.25">
      <c r="A1701" s="188" t="s">
        <v>60</v>
      </c>
      <c r="B1701" s="183"/>
      <c r="C1701" s="187"/>
      <c r="D1701" s="187"/>
      <c r="E1701" s="187"/>
    </row>
    <row r="1702" spans="1:5" ht="21" customHeight="1" thickBot="1" x14ac:dyDescent="0.25">
      <c r="A1702" s="188" t="s">
        <v>42</v>
      </c>
      <c r="B1702" s="183"/>
      <c r="C1702" s="187"/>
      <c r="D1702" s="187"/>
      <c r="E1702" s="187"/>
    </row>
    <row r="1703" spans="1:5" ht="21" customHeight="1" thickBot="1" x14ac:dyDescent="0.25">
      <c r="A1703" s="188" t="s">
        <v>43</v>
      </c>
      <c r="B1703" s="183"/>
      <c r="C1703" s="187"/>
      <c r="D1703" s="187"/>
      <c r="E1703" s="187"/>
    </row>
    <row r="1704" spans="1:5" ht="21" customHeight="1" thickBot="1" x14ac:dyDescent="0.25">
      <c r="A1704" s="189" t="s">
        <v>337</v>
      </c>
      <c r="B1704" s="183">
        <f>B1694+B1699</f>
        <v>276</v>
      </c>
      <c r="C1704" s="187">
        <f>C1694+C1699</f>
        <v>300</v>
      </c>
      <c r="D1704" s="197">
        <f>D1694+D1699</f>
        <v>803</v>
      </c>
      <c r="E1704" s="187">
        <f>E1694+E1699</f>
        <v>0</v>
      </c>
    </row>
    <row r="1705" spans="1:5" ht="34.5" customHeight="1" thickBot="1" x14ac:dyDescent="0.25">
      <c r="A1705" s="178" t="s">
        <v>338</v>
      </c>
      <c r="B1705" s="178" t="s">
        <v>416</v>
      </c>
      <c r="C1705" s="191" t="s">
        <v>624</v>
      </c>
      <c r="D1705" s="192"/>
      <c r="E1705" s="178"/>
    </row>
    <row r="1706" spans="1:5" ht="42" customHeight="1" thickBot="1" x14ac:dyDescent="0.25">
      <c r="A1706" s="156" t="s">
        <v>9</v>
      </c>
      <c r="B1706" s="1633" t="s">
        <v>625</v>
      </c>
      <c r="C1706" s="1634"/>
      <c r="D1706" s="1634"/>
      <c r="E1706" s="1635"/>
    </row>
    <row r="1707" spans="1:5" ht="21" customHeight="1" thickBot="1" x14ac:dyDescent="0.25">
      <c r="A1707" s="156" t="s">
        <v>13</v>
      </c>
      <c r="B1707" s="1636" t="s">
        <v>162</v>
      </c>
      <c r="C1707" s="1637"/>
      <c r="D1707" s="1637"/>
      <c r="E1707" s="1638"/>
    </row>
    <row r="1708" spans="1:5" ht="21" customHeight="1" x14ac:dyDescent="0.2">
      <c r="A1708" s="1639"/>
      <c r="B1708" s="180">
        <v>2019</v>
      </c>
      <c r="C1708" s="180">
        <v>2020</v>
      </c>
      <c r="D1708" s="180">
        <v>2021</v>
      </c>
      <c r="E1708" s="180">
        <v>2022</v>
      </c>
    </row>
    <row r="1709" spans="1:5" ht="21" customHeight="1" thickBot="1" x14ac:dyDescent="0.25">
      <c r="A1709" s="1640"/>
      <c r="B1709" s="181" t="s">
        <v>5</v>
      </c>
      <c r="C1709" s="181" t="s">
        <v>6</v>
      </c>
      <c r="D1709" s="181" t="s">
        <v>6</v>
      </c>
      <c r="E1709" s="181" t="s">
        <v>6</v>
      </c>
    </row>
    <row r="1710" spans="1:5" ht="21" customHeight="1" thickBot="1" x14ac:dyDescent="0.25">
      <c r="A1710" s="156" t="s">
        <v>8</v>
      </c>
      <c r="B1710" s="200">
        <v>13998</v>
      </c>
      <c r="C1710" s="200">
        <v>2419</v>
      </c>
      <c r="D1710" s="200">
        <v>3197</v>
      </c>
      <c r="E1710" s="182">
        <v>0</v>
      </c>
    </row>
    <row r="1711" spans="1:5" ht="21" customHeight="1" thickBot="1" x14ac:dyDescent="0.25">
      <c r="A1711" s="156" t="s">
        <v>14</v>
      </c>
      <c r="B1711" s="182">
        <f>B1729</f>
        <v>17355</v>
      </c>
      <c r="C1711" s="182">
        <f>C1729</f>
        <v>30000</v>
      </c>
      <c r="D1711" s="182">
        <f>D1729</f>
        <v>39420</v>
      </c>
      <c r="E1711" s="182">
        <f>E1729</f>
        <v>0</v>
      </c>
    </row>
    <row r="1712" spans="1:5" ht="21" customHeight="1" thickBot="1" x14ac:dyDescent="0.25">
      <c r="A1712" s="156" t="s">
        <v>20</v>
      </c>
      <c r="B1712" s="182">
        <f>B1711/B1710</f>
        <v>1.2398199742820404</v>
      </c>
      <c r="C1712" s="182">
        <f>C1711/C1710</f>
        <v>12.401818933443572</v>
      </c>
      <c r="D1712" s="182">
        <f>D1711/D1710</f>
        <v>12.33030966531123</v>
      </c>
      <c r="E1712" s="182" t="e">
        <f>E1711/E1710</f>
        <v>#DIV/0!</v>
      </c>
    </row>
    <row r="1713" spans="1:5" ht="21" customHeight="1" thickBot="1" x14ac:dyDescent="0.25">
      <c r="A1713" s="156" t="s">
        <v>15</v>
      </c>
      <c r="B1713" s="184" t="s">
        <v>19</v>
      </c>
      <c r="C1713" s="185">
        <f t="shared" ref="C1713:E1715" si="65">C1710/B1710-1</f>
        <v>-0.82718959851407348</v>
      </c>
      <c r="D1713" s="185">
        <f t="shared" si="65"/>
        <v>0.3216205043406366</v>
      </c>
      <c r="E1713" s="185">
        <f t="shared" si="65"/>
        <v>-1</v>
      </c>
    </row>
    <row r="1714" spans="1:5" ht="21" customHeight="1" thickBot="1" x14ac:dyDescent="0.25">
      <c r="A1714" s="156" t="s">
        <v>16</v>
      </c>
      <c r="B1714" s="184" t="s">
        <v>19</v>
      </c>
      <c r="C1714" s="185">
        <f t="shared" si="65"/>
        <v>0.72860847018150388</v>
      </c>
      <c r="D1714" s="185">
        <f t="shared" si="65"/>
        <v>0.31400000000000006</v>
      </c>
      <c r="E1714" s="185">
        <f t="shared" si="65"/>
        <v>-1</v>
      </c>
    </row>
    <row r="1715" spans="1:5" ht="21" customHeight="1" thickBot="1" x14ac:dyDescent="0.25">
      <c r="A1715" s="156" t="s">
        <v>17</v>
      </c>
      <c r="B1715" s="184" t="s">
        <v>19</v>
      </c>
      <c r="C1715" s="185">
        <f t="shared" si="65"/>
        <v>9.0029191259200871</v>
      </c>
      <c r="D1715" s="185">
        <f t="shared" si="65"/>
        <v>-5.7660306537378192E-3</v>
      </c>
      <c r="E1715" s="185" t="e">
        <f t="shared" si="65"/>
        <v>#DIV/0!</v>
      </c>
    </row>
    <row r="1716" spans="1:5" ht="21" customHeight="1" thickBot="1" x14ac:dyDescent="0.25">
      <c r="A1716" s="1641" t="s">
        <v>859</v>
      </c>
      <c r="B1716" s="1642"/>
      <c r="C1716" s="1642"/>
      <c r="D1716" s="1642"/>
      <c r="E1716" s="1643"/>
    </row>
    <row r="1717" spans="1:5" ht="21" customHeight="1" x14ac:dyDescent="0.2">
      <c r="A1717" s="1639"/>
      <c r="B1717" s="180">
        <v>2019</v>
      </c>
      <c r="C1717" s="180">
        <v>2020</v>
      </c>
      <c r="D1717" s="180">
        <v>2021</v>
      </c>
      <c r="E1717" s="180">
        <v>2022</v>
      </c>
    </row>
    <row r="1718" spans="1:5" ht="21" customHeight="1" thickBot="1" x14ac:dyDescent="0.25">
      <c r="A1718" s="1640"/>
      <c r="B1718" s="181" t="s">
        <v>5</v>
      </c>
      <c r="C1718" s="181" t="s">
        <v>6</v>
      </c>
      <c r="D1718" s="181" t="s">
        <v>6</v>
      </c>
      <c r="E1718" s="181" t="s">
        <v>6</v>
      </c>
    </row>
    <row r="1719" spans="1:5" ht="21" customHeight="1" thickBot="1" x14ac:dyDescent="0.25">
      <c r="A1719" s="186" t="s">
        <v>59</v>
      </c>
      <c r="B1719" s="187">
        <f>B1720+B1721+B1722+B1723</f>
        <v>0</v>
      </c>
      <c r="C1719" s="187">
        <f>C1720+C1721+C1722+C1723</f>
        <v>0</v>
      </c>
      <c r="D1719" s="187">
        <f>D1720+D1721+D1722+D1723</f>
        <v>0</v>
      </c>
      <c r="E1719" s="187">
        <f>E1720+E1721+E1722+E1723</f>
        <v>0</v>
      </c>
    </row>
    <row r="1720" spans="1:5" ht="21" customHeight="1" thickBot="1" x14ac:dyDescent="0.25">
      <c r="A1720" s="188" t="s">
        <v>28</v>
      </c>
      <c r="B1720" s="187"/>
      <c r="C1720" s="187"/>
      <c r="D1720" s="187"/>
      <c r="E1720" s="187"/>
    </row>
    <row r="1721" spans="1:5" ht="21" customHeight="1" thickBot="1" x14ac:dyDescent="0.25">
      <c r="A1721" s="188" t="s">
        <v>60</v>
      </c>
      <c r="B1721" s="187"/>
      <c r="C1721" s="187"/>
      <c r="D1721" s="187"/>
      <c r="E1721" s="187"/>
    </row>
    <row r="1722" spans="1:5" ht="21" customHeight="1" thickBot="1" x14ac:dyDescent="0.25">
      <c r="A1722" s="188" t="s">
        <v>42</v>
      </c>
      <c r="B1722" s="187"/>
      <c r="C1722" s="187"/>
      <c r="D1722" s="187"/>
      <c r="E1722" s="187"/>
    </row>
    <row r="1723" spans="1:5" ht="21" customHeight="1" thickBot="1" x14ac:dyDescent="0.25">
      <c r="A1723" s="188" t="s">
        <v>43</v>
      </c>
      <c r="B1723" s="187"/>
      <c r="C1723" s="187"/>
      <c r="D1723" s="187"/>
      <c r="E1723" s="187"/>
    </row>
    <row r="1724" spans="1:5" ht="21" customHeight="1" thickBot="1" x14ac:dyDescent="0.25">
      <c r="A1724" s="186" t="s">
        <v>61</v>
      </c>
      <c r="B1724" s="183">
        <f>B1725+B1726+B1727+B1728</f>
        <v>17355</v>
      </c>
      <c r="C1724" s="183">
        <f>C1725+C1726+C1727+C1728</f>
        <v>30000</v>
      </c>
      <c r="D1724" s="183">
        <f>D1725+D1726+D1727+D1728</f>
        <v>39420</v>
      </c>
      <c r="E1724" s="183">
        <f>E1725+E1726+E1727+E1728</f>
        <v>0</v>
      </c>
    </row>
    <row r="1725" spans="1:5" s="41" customFormat="1" ht="21" customHeight="1" thickBot="1" x14ac:dyDescent="0.25">
      <c r="A1725" s="188" t="s">
        <v>28</v>
      </c>
      <c r="B1725" s="182">
        <v>17355</v>
      </c>
      <c r="C1725" s="182">
        <v>30000</v>
      </c>
      <c r="D1725" s="182">
        <v>39420</v>
      </c>
      <c r="E1725" s="182">
        <v>0</v>
      </c>
    </row>
    <row r="1726" spans="1:5" ht="21" customHeight="1" thickBot="1" x14ac:dyDescent="0.25">
      <c r="A1726" s="188" t="s">
        <v>60</v>
      </c>
      <c r="B1726" s="183"/>
      <c r="C1726" s="187"/>
      <c r="D1726" s="187"/>
      <c r="E1726" s="187"/>
    </row>
    <row r="1727" spans="1:5" ht="21" customHeight="1" thickBot="1" x14ac:dyDescent="0.25">
      <c r="A1727" s="188" t="s">
        <v>42</v>
      </c>
      <c r="B1727" s="183"/>
      <c r="C1727" s="187"/>
      <c r="D1727" s="187"/>
      <c r="E1727" s="187"/>
    </row>
    <row r="1728" spans="1:5" ht="21" customHeight="1" thickBot="1" x14ac:dyDescent="0.25">
      <c r="A1728" s="188" t="s">
        <v>43</v>
      </c>
      <c r="B1728" s="183"/>
      <c r="C1728" s="187"/>
      <c r="D1728" s="187"/>
      <c r="E1728" s="187"/>
    </row>
    <row r="1729" spans="1:5" ht="21" customHeight="1" thickBot="1" x14ac:dyDescent="0.25">
      <c r="A1729" s="189" t="s">
        <v>339</v>
      </c>
      <c r="B1729" s="183">
        <f>B1719+B1724</f>
        <v>17355</v>
      </c>
      <c r="C1729" s="187">
        <f>C1719+C1724</f>
        <v>30000</v>
      </c>
      <c r="D1729" s="197">
        <f>D1719+D1724</f>
        <v>39420</v>
      </c>
      <c r="E1729" s="187">
        <f>E1719+E1724</f>
        <v>0</v>
      </c>
    </row>
    <row r="1730" spans="1:5" ht="45" customHeight="1" thickBot="1" x14ac:dyDescent="0.25">
      <c r="A1730" s="178" t="s">
        <v>338</v>
      </c>
      <c r="B1730" s="178" t="s">
        <v>417</v>
      </c>
      <c r="C1730" s="191" t="s">
        <v>626</v>
      </c>
      <c r="D1730" s="192"/>
      <c r="E1730" s="178"/>
    </row>
    <row r="1731" spans="1:5" ht="21" customHeight="1" thickBot="1" x14ac:dyDescent="0.25">
      <c r="A1731" s="156" t="s">
        <v>9</v>
      </c>
      <c r="B1731" s="1633" t="s">
        <v>222</v>
      </c>
      <c r="C1731" s="1634"/>
      <c r="D1731" s="1634"/>
      <c r="E1731" s="1635"/>
    </row>
    <row r="1732" spans="1:5" ht="21" customHeight="1" thickBot="1" x14ac:dyDescent="0.25">
      <c r="A1732" s="156" t="s">
        <v>13</v>
      </c>
      <c r="B1732" s="1636" t="s">
        <v>223</v>
      </c>
      <c r="C1732" s="1637"/>
      <c r="D1732" s="1637"/>
      <c r="E1732" s="1638"/>
    </row>
    <row r="1733" spans="1:5" ht="21" customHeight="1" x14ac:dyDescent="0.2">
      <c r="A1733" s="1639"/>
      <c r="B1733" s="180">
        <v>2019</v>
      </c>
      <c r="C1733" s="180">
        <v>2019</v>
      </c>
      <c r="D1733" s="180">
        <v>2021</v>
      </c>
      <c r="E1733" s="180">
        <v>2022</v>
      </c>
    </row>
    <row r="1734" spans="1:5" ht="21" customHeight="1" thickBot="1" x14ac:dyDescent="0.25">
      <c r="A1734" s="1640"/>
      <c r="B1734" s="181" t="s">
        <v>5</v>
      </c>
      <c r="C1734" s="181" t="s">
        <v>6</v>
      </c>
      <c r="D1734" s="181" t="s">
        <v>6</v>
      </c>
      <c r="E1734" s="181" t="s">
        <v>6</v>
      </c>
    </row>
    <row r="1735" spans="1:5" ht="21" customHeight="1" thickBot="1" x14ac:dyDescent="0.25">
      <c r="A1735" s="156" t="s">
        <v>8</v>
      </c>
      <c r="B1735" s="182">
        <v>1</v>
      </c>
      <c r="C1735" s="182">
        <v>1</v>
      </c>
      <c r="D1735" s="182">
        <v>1</v>
      </c>
      <c r="E1735" s="182">
        <v>0</v>
      </c>
    </row>
    <row r="1736" spans="1:5" ht="21" customHeight="1" thickBot="1" x14ac:dyDescent="0.25">
      <c r="A1736" s="156" t="s">
        <v>14</v>
      </c>
      <c r="B1736" s="183">
        <f>B1754</f>
        <v>360</v>
      </c>
      <c r="C1736" s="183">
        <f>C1754</f>
        <v>720</v>
      </c>
      <c r="D1736" s="183">
        <f>D1754</f>
        <v>720</v>
      </c>
      <c r="E1736" s="183">
        <f>E1754</f>
        <v>0</v>
      </c>
    </row>
    <row r="1737" spans="1:5" ht="21" customHeight="1" thickBot="1" x14ac:dyDescent="0.25">
      <c r="A1737" s="156" t="s">
        <v>20</v>
      </c>
      <c r="B1737" s="182">
        <f>B1736/B1735</f>
        <v>360</v>
      </c>
      <c r="C1737" s="182">
        <f>C1736/C1735</f>
        <v>720</v>
      </c>
      <c r="D1737" s="182">
        <f>D1736/D1735</f>
        <v>720</v>
      </c>
      <c r="E1737" s="182" t="e">
        <f>E1736/E1735</f>
        <v>#DIV/0!</v>
      </c>
    </row>
    <row r="1738" spans="1:5" ht="21" customHeight="1" thickBot="1" x14ac:dyDescent="0.25">
      <c r="A1738" s="156" t="s">
        <v>15</v>
      </c>
      <c r="B1738" s="184" t="s">
        <v>19</v>
      </c>
      <c r="C1738" s="185">
        <f t="shared" ref="C1738:E1740" si="66">C1735/B1735-1</f>
        <v>0</v>
      </c>
      <c r="D1738" s="185">
        <f t="shared" si="66"/>
        <v>0</v>
      </c>
      <c r="E1738" s="185">
        <f t="shared" si="66"/>
        <v>-1</v>
      </c>
    </row>
    <row r="1739" spans="1:5" ht="21" customHeight="1" thickBot="1" x14ac:dyDescent="0.25">
      <c r="A1739" s="156" t="s">
        <v>16</v>
      </c>
      <c r="B1739" s="184" t="s">
        <v>19</v>
      </c>
      <c r="C1739" s="185">
        <f t="shared" si="66"/>
        <v>1</v>
      </c>
      <c r="D1739" s="185">
        <f t="shared" si="66"/>
        <v>0</v>
      </c>
      <c r="E1739" s="185">
        <f t="shared" si="66"/>
        <v>-1</v>
      </c>
    </row>
    <row r="1740" spans="1:5" ht="21" customHeight="1" thickBot="1" x14ac:dyDescent="0.25">
      <c r="A1740" s="156" t="s">
        <v>17</v>
      </c>
      <c r="B1740" s="184" t="s">
        <v>19</v>
      </c>
      <c r="C1740" s="185">
        <f t="shared" si="66"/>
        <v>1</v>
      </c>
      <c r="D1740" s="185">
        <f t="shared" si="66"/>
        <v>0</v>
      </c>
      <c r="E1740" s="185" t="e">
        <f t="shared" si="66"/>
        <v>#DIV/0!</v>
      </c>
    </row>
    <row r="1741" spans="1:5" ht="21" customHeight="1" thickBot="1" x14ac:dyDescent="0.25">
      <c r="A1741" s="1641" t="s">
        <v>859</v>
      </c>
      <c r="B1741" s="1642"/>
      <c r="C1741" s="1642"/>
      <c r="D1741" s="1642"/>
      <c r="E1741" s="1643"/>
    </row>
    <row r="1742" spans="1:5" ht="21" customHeight="1" x14ac:dyDescent="0.2">
      <c r="A1742" s="1639"/>
      <c r="B1742" s="180">
        <v>2019</v>
      </c>
      <c r="C1742" s="180">
        <v>2020</v>
      </c>
      <c r="D1742" s="180">
        <v>2021</v>
      </c>
      <c r="E1742" s="180">
        <v>2022</v>
      </c>
    </row>
    <row r="1743" spans="1:5" ht="21" customHeight="1" thickBot="1" x14ac:dyDescent="0.25">
      <c r="A1743" s="1640"/>
      <c r="B1743" s="181" t="s">
        <v>5</v>
      </c>
      <c r="C1743" s="181" t="s">
        <v>6</v>
      </c>
      <c r="D1743" s="181" t="s">
        <v>6</v>
      </c>
      <c r="E1743" s="181" t="s">
        <v>6</v>
      </c>
    </row>
    <row r="1744" spans="1:5" ht="21" customHeight="1" thickBot="1" x14ac:dyDescent="0.25">
      <c r="A1744" s="186" t="s">
        <v>59</v>
      </c>
      <c r="B1744" s="187">
        <f>B1745+B1746+B1747+B1748</f>
        <v>0</v>
      </c>
      <c r="C1744" s="187">
        <f>C1745+C1746+C1747+C1748</f>
        <v>0</v>
      </c>
      <c r="D1744" s="187">
        <f>D1745+D1746+D1747+D1748</f>
        <v>0</v>
      </c>
      <c r="E1744" s="187">
        <f>E1745+E1746+E1747+E1748</f>
        <v>0</v>
      </c>
    </row>
    <row r="1745" spans="1:5" ht="21" customHeight="1" thickBot="1" x14ac:dyDescent="0.25">
      <c r="A1745" s="188" t="s">
        <v>28</v>
      </c>
      <c r="B1745" s="187"/>
      <c r="C1745" s="187"/>
      <c r="D1745" s="187"/>
      <c r="E1745" s="187"/>
    </row>
    <row r="1746" spans="1:5" ht="21" customHeight="1" thickBot="1" x14ac:dyDescent="0.25">
      <c r="A1746" s="188" t="s">
        <v>60</v>
      </c>
      <c r="B1746" s="187"/>
      <c r="C1746" s="187"/>
      <c r="D1746" s="187"/>
      <c r="E1746" s="187"/>
    </row>
    <row r="1747" spans="1:5" ht="21" customHeight="1" thickBot="1" x14ac:dyDescent="0.25">
      <c r="A1747" s="188" t="s">
        <v>42</v>
      </c>
      <c r="B1747" s="187"/>
      <c r="C1747" s="187"/>
      <c r="D1747" s="187"/>
      <c r="E1747" s="187"/>
    </row>
    <row r="1748" spans="1:5" ht="21" customHeight="1" thickBot="1" x14ac:dyDescent="0.25">
      <c r="A1748" s="188" t="s">
        <v>43</v>
      </c>
      <c r="B1748" s="187"/>
      <c r="C1748" s="187"/>
      <c r="D1748" s="187"/>
      <c r="E1748" s="187"/>
    </row>
    <row r="1749" spans="1:5" ht="21" customHeight="1" thickBot="1" x14ac:dyDescent="0.25">
      <c r="A1749" s="186" t="s">
        <v>61</v>
      </c>
      <c r="B1749" s="183">
        <f>SUM(B1750:B1753)</f>
        <v>360</v>
      </c>
      <c r="C1749" s="183">
        <f>SUM(C1750:C1753)</f>
        <v>720</v>
      </c>
      <c r="D1749" s="183">
        <f>SUM(D1750:D1753)</f>
        <v>720</v>
      </c>
      <c r="E1749" s="183">
        <f>SUM(E1750:E1753)</f>
        <v>0</v>
      </c>
    </row>
    <row r="1750" spans="1:5" s="41" customFormat="1" ht="21" customHeight="1" thickBot="1" x14ac:dyDescent="0.25">
      <c r="A1750" s="188" t="s">
        <v>28</v>
      </c>
      <c r="B1750" s="183">
        <v>360</v>
      </c>
      <c r="C1750" s="183">
        <v>720</v>
      </c>
      <c r="D1750" s="187">
        <v>720</v>
      </c>
      <c r="E1750" s="187">
        <v>0</v>
      </c>
    </row>
    <row r="1751" spans="1:5" ht="21" customHeight="1" thickBot="1" x14ac:dyDescent="0.25">
      <c r="A1751" s="188" t="s">
        <v>60</v>
      </c>
      <c r="B1751" s="183"/>
      <c r="C1751" s="187"/>
      <c r="D1751" s="187"/>
      <c r="E1751" s="187"/>
    </row>
    <row r="1752" spans="1:5" ht="21" customHeight="1" thickBot="1" x14ac:dyDescent="0.25">
      <c r="A1752" s="188" t="s">
        <v>42</v>
      </c>
      <c r="B1752" s="183"/>
      <c r="C1752" s="187"/>
      <c r="D1752" s="187"/>
      <c r="E1752" s="187"/>
    </row>
    <row r="1753" spans="1:5" ht="21" customHeight="1" thickBot="1" x14ac:dyDescent="0.25">
      <c r="A1753" s="188" t="s">
        <v>43</v>
      </c>
      <c r="B1753" s="183"/>
      <c r="C1753" s="187"/>
      <c r="D1753" s="187"/>
      <c r="E1753" s="187"/>
    </row>
    <row r="1754" spans="1:5" ht="21" customHeight="1" thickBot="1" x14ac:dyDescent="0.25">
      <c r="A1754" s="189" t="s">
        <v>339</v>
      </c>
      <c r="B1754" s="183">
        <f>B1744+B1749</f>
        <v>360</v>
      </c>
      <c r="C1754" s="187">
        <f>C1744+C1749</f>
        <v>720</v>
      </c>
      <c r="D1754" s="197">
        <f>D1744+D1749</f>
        <v>720</v>
      </c>
      <c r="E1754" s="187">
        <f>E1744+E1749</f>
        <v>0</v>
      </c>
    </row>
    <row r="1755" spans="1:5" ht="39.75" customHeight="1" thickBot="1" x14ac:dyDescent="0.25">
      <c r="A1755" s="178" t="s">
        <v>343</v>
      </c>
      <c r="B1755" s="178" t="s">
        <v>867</v>
      </c>
      <c r="C1755" s="191" t="s">
        <v>868</v>
      </c>
      <c r="D1755" s="192"/>
      <c r="E1755" s="178"/>
    </row>
    <row r="1756" spans="1:5" ht="21" customHeight="1" thickBot="1" x14ac:dyDescent="0.25">
      <c r="A1756" s="156" t="s">
        <v>9</v>
      </c>
      <c r="B1756" s="1633" t="s">
        <v>869</v>
      </c>
      <c r="C1756" s="1634"/>
      <c r="D1756" s="1634"/>
      <c r="E1756" s="1635"/>
    </row>
    <row r="1757" spans="1:5" ht="21" customHeight="1" thickBot="1" x14ac:dyDescent="0.25">
      <c r="A1757" s="156" t="s">
        <v>13</v>
      </c>
      <c r="B1757" s="1636" t="s">
        <v>223</v>
      </c>
      <c r="C1757" s="1637"/>
      <c r="D1757" s="1637"/>
      <c r="E1757" s="1638"/>
    </row>
    <row r="1758" spans="1:5" ht="21" customHeight="1" x14ac:dyDescent="0.2">
      <c r="A1758" s="1639"/>
      <c r="B1758" s="180">
        <v>2019</v>
      </c>
      <c r="C1758" s="180">
        <v>2019</v>
      </c>
      <c r="D1758" s="180">
        <v>2021</v>
      </c>
      <c r="E1758" s="180">
        <v>2022</v>
      </c>
    </row>
    <row r="1759" spans="1:5" ht="21" customHeight="1" thickBot="1" x14ac:dyDescent="0.25">
      <c r="A1759" s="1640"/>
      <c r="B1759" s="181" t="s">
        <v>5</v>
      </c>
      <c r="C1759" s="181" t="s">
        <v>6</v>
      </c>
      <c r="D1759" s="181" t="s">
        <v>6</v>
      </c>
      <c r="E1759" s="181" t="s">
        <v>6</v>
      </c>
    </row>
    <row r="1760" spans="1:5" ht="21" customHeight="1" thickBot="1" x14ac:dyDescent="0.25">
      <c r="A1760" s="156" t="s">
        <v>8</v>
      </c>
      <c r="B1760" s="182">
        <v>1</v>
      </c>
      <c r="C1760" s="182">
        <v>1</v>
      </c>
      <c r="D1760" s="182">
        <v>1</v>
      </c>
      <c r="E1760" s="182">
        <v>0</v>
      </c>
    </row>
    <row r="1761" spans="1:5" ht="21" customHeight="1" thickBot="1" x14ac:dyDescent="0.25">
      <c r="A1761" s="156" t="s">
        <v>14</v>
      </c>
      <c r="B1761" s="183">
        <f>B1779</f>
        <v>1608</v>
      </c>
      <c r="C1761" s="183">
        <f>C1779</f>
        <v>2000</v>
      </c>
      <c r="D1761" s="183">
        <f>D1779</f>
        <v>4392</v>
      </c>
      <c r="E1761" s="183">
        <f>E1779</f>
        <v>0</v>
      </c>
    </row>
    <row r="1762" spans="1:5" ht="21" customHeight="1" thickBot="1" x14ac:dyDescent="0.25">
      <c r="A1762" s="156" t="s">
        <v>20</v>
      </c>
      <c r="B1762" s="182">
        <f>B1761/B1760</f>
        <v>1608</v>
      </c>
      <c r="C1762" s="182">
        <f>C1761/C1760</f>
        <v>2000</v>
      </c>
      <c r="D1762" s="182">
        <f>D1761/D1760</f>
        <v>4392</v>
      </c>
      <c r="E1762" s="182" t="e">
        <f>E1761/E1760</f>
        <v>#DIV/0!</v>
      </c>
    </row>
    <row r="1763" spans="1:5" ht="21" customHeight="1" thickBot="1" x14ac:dyDescent="0.25">
      <c r="A1763" s="156" t="s">
        <v>15</v>
      </c>
      <c r="B1763" s="184" t="s">
        <v>19</v>
      </c>
      <c r="C1763" s="185">
        <f t="shared" ref="C1763:E1765" si="67">C1760/B1760-1</f>
        <v>0</v>
      </c>
      <c r="D1763" s="185">
        <f t="shared" si="67"/>
        <v>0</v>
      </c>
      <c r="E1763" s="185">
        <f t="shared" si="67"/>
        <v>-1</v>
      </c>
    </row>
    <row r="1764" spans="1:5" ht="21" customHeight="1" thickBot="1" x14ac:dyDescent="0.25">
      <c r="A1764" s="156" t="s">
        <v>16</v>
      </c>
      <c r="B1764" s="184" t="s">
        <v>19</v>
      </c>
      <c r="C1764" s="185">
        <f t="shared" si="67"/>
        <v>0.24378109452736307</v>
      </c>
      <c r="D1764" s="185">
        <f t="shared" si="67"/>
        <v>1.1960000000000002</v>
      </c>
      <c r="E1764" s="185">
        <f t="shared" si="67"/>
        <v>-1</v>
      </c>
    </row>
    <row r="1765" spans="1:5" ht="21" customHeight="1" thickBot="1" x14ac:dyDescent="0.25">
      <c r="A1765" s="156" t="s">
        <v>17</v>
      </c>
      <c r="B1765" s="184" t="s">
        <v>19</v>
      </c>
      <c r="C1765" s="185">
        <f t="shared" si="67"/>
        <v>0.24378109452736307</v>
      </c>
      <c r="D1765" s="185">
        <f t="shared" si="67"/>
        <v>1.1960000000000002</v>
      </c>
      <c r="E1765" s="185" t="e">
        <f t="shared" si="67"/>
        <v>#DIV/0!</v>
      </c>
    </row>
    <row r="1766" spans="1:5" ht="21" customHeight="1" thickBot="1" x14ac:dyDescent="0.25">
      <c r="A1766" s="1641" t="s">
        <v>859</v>
      </c>
      <c r="B1766" s="1642"/>
      <c r="C1766" s="1642"/>
      <c r="D1766" s="1642"/>
      <c r="E1766" s="1643"/>
    </row>
    <row r="1767" spans="1:5" ht="21" customHeight="1" x14ac:dyDescent="0.2">
      <c r="A1767" s="1639"/>
      <c r="B1767" s="180">
        <v>2019</v>
      </c>
      <c r="C1767" s="180">
        <v>2020</v>
      </c>
      <c r="D1767" s="180">
        <v>2021</v>
      </c>
      <c r="E1767" s="180">
        <v>2022</v>
      </c>
    </row>
    <row r="1768" spans="1:5" ht="21" customHeight="1" thickBot="1" x14ac:dyDescent="0.25">
      <c r="A1768" s="1640"/>
      <c r="B1768" s="181" t="s">
        <v>5</v>
      </c>
      <c r="C1768" s="181" t="s">
        <v>6</v>
      </c>
      <c r="D1768" s="181" t="s">
        <v>6</v>
      </c>
      <c r="E1768" s="181" t="s">
        <v>6</v>
      </c>
    </row>
    <row r="1769" spans="1:5" ht="21" customHeight="1" thickBot="1" x14ac:dyDescent="0.25">
      <c r="A1769" s="186" t="s">
        <v>59</v>
      </c>
      <c r="B1769" s="187">
        <f>B1770+B1771+B1772+B1773</f>
        <v>0</v>
      </c>
      <c r="C1769" s="187">
        <f>C1770+C1771+C1772+C1773</f>
        <v>0</v>
      </c>
      <c r="D1769" s="187">
        <f>D1770+D1771+D1772+D1773</f>
        <v>0</v>
      </c>
      <c r="E1769" s="187">
        <f>E1770+E1771+E1772+E1773</f>
        <v>0</v>
      </c>
    </row>
    <row r="1770" spans="1:5" ht="21" customHeight="1" thickBot="1" x14ac:dyDescent="0.25">
      <c r="A1770" s="188" t="s">
        <v>28</v>
      </c>
      <c r="B1770" s="187"/>
      <c r="C1770" s="187"/>
      <c r="D1770" s="187"/>
      <c r="E1770" s="187"/>
    </row>
    <row r="1771" spans="1:5" ht="21" customHeight="1" thickBot="1" x14ac:dyDescent="0.25">
      <c r="A1771" s="188" t="s">
        <v>60</v>
      </c>
      <c r="B1771" s="187"/>
      <c r="C1771" s="187"/>
      <c r="D1771" s="187"/>
      <c r="E1771" s="187"/>
    </row>
    <row r="1772" spans="1:5" ht="21" customHeight="1" thickBot="1" x14ac:dyDescent="0.25">
      <c r="A1772" s="188" t="s">
        <v>42</v>
      </c>
      <c r="B1772" s="187"/>
      <c r="C1772" s="187"/>
      <c r="D1772" s="187"/>
      <c r="E1772" s="187"/>
    </row>
    <row r="1773" spans="1:5" ht="21" customHeight="1" thickBot="1" x14ac:dyDescent="0.25">
      <c r="A1773" s="188" t="s">
        <v>43</v>
      </c>
      <c r="B1773" s="187"/>
      <c r="C1773" s="187"/>
      <c r="D1773" s="187"/>
      <c r="E1773" s="187"/>
    </row>
    <row r="1774" spans="1:5" ht="21" customHeight="1" thickBot="1" x14ac:dyDescent="0.25">
      <c r="A1774" s="186" t="s">
        <v>61</v>
      </c>
      <c r="B1774" s="183">
        <f>SUM(B1775:B1778)</f>
        <v>1608</v>
      </c>
      <c r="C1774" s="183">
        <f>SUM(C1775:C1778)</f>
        <v>2000</v>
      </c>
      <c r="D1774" s="183">
        <f>SUM(D1775:D1778)</f>
        <v>4392</v>
      </c>
      <c r="E1774" s="183">
        <f>SUM(E1775:E1778)</f>
        <v>0</v>
      </c>
    </row>
    <row r="1775" spans="1:5" s="41" customFormat="1" ht="21" customHeight="1" thickBot="1" x14ac:dyDescent="0.25">
      <c r="A1775" s="188" t="s">
        <v>28</v>
      </c>
      <c r="B1775" s="183">
        <v>1608</v>
      </c>
      <c r="C1775" s="183">
        <v>2000</v>
      </c>
      <c r="D1775" s="187">
        <v>4392</v>
      </c>
      <c r="E1775" s="187">
        <v>0</v>
      </c>
    </row>
    <row r="1776" spans="1:5" ht="21" customHeight="1" thickBot="1" x14ac:dyDescent="0.25">
      <c r="A1776" s="188" t="s">
        <v>60</v>
      </c>
      <c r="B1776" s="183"/>
      <c r="C1776" s="187"/>
      <c r="D1776" s="187"/>
      <c r="E1776" s="187"/>
    </row>
    <row r="1777" spans="1:5" ht="21" customHeight="1" thickBot="1" x14ac:dyDescent="0.25">
      <c r="A1777" s="188" t="s">
        <v>42</v>
      </c>
      <c r="B1777" s="183"/>
      <c r="C1777" s="187"/>
      <c r="D1777" s="187"/>
      <c r="E1777" s="187"/>
    </row>
    <row r="1778" spans="1:5" ht="21" customHeight="1" thickBot="1" x14ac:dyDescent="0.25">
      <c r="A1778" s="188" t="s">
        <v>43</v>
      </c>
      <c r="B1778" s="183"/>
      <c r="C1778" s="187"/>
      <c r="D1778" s="187"/>
      <c r="E1778" s="187"/>
    </row>
    <row r="1779" spans="1:5" ht="21" customHeight="1" thickBot="1" x14ac:dyDescent="0.25">
      <c r="A1779" s="189" t="s">
        <v>342</v>
      </c>
      <c r="B1779" s="183">
        <f>B1769+B1774</f>
        <v>1608</v>
      </c>
      <c r="C1779" s="187">
        <f>C1769+C1774</f>
        <v>2000</v>
      </c>
      <c r="D1779" s="197">
        <f>D1769+D1774</f>
        <v>4392</v>
      </c>
      <c r="E1779" s="187">
        <f>E1769+E1774</f>
        <v>0</v>
      </c>
    </row>
    <row r="1780" spans="1:5" ht="45" customHeight="1" thickBot="1" x14ac:dyDescent="0.25">
      <c r="A1780" s="178" t="s">
        <v>783</v>
      </c>
      <c r="B1780" s="178" t="s">
        <v>870</v>
      </c>
      <c r="C1780" s="191" t="s">
        <v>665</v>
      </c>
      <c r="D1780" s="192"/>
      <c r="E1780" s="178"/>
    </row>
    <row r="1781" spans="1:5" ht="54" customHeight="1" thickBot="1" x14ac:dyDescent="0.25">
      <c r="A1781" s="201" t="s">
        <v>9</v>
      </c>
      <c r="B1781" s="1594" t="s">
        <v>415</v>
      </c>
      <c r="C1781" s="1595"/>
      <c r="D1781" s="1595"/>
      <c r="E1781" s="1596"/>
    </row>
    <row r="1782" spans="1:5" ht="21" customHeight="1" thickBot="1" x14ac:dyDescent="0.25">
      <c r="A1782" s="201" t="s">
        <v>13</v>
      </c>
      <c r="B1782" s="1597" t="s">
        <v>162</v>
      </c>
      <c r="C1782" s="1598"/>
      <c r="D1782" s="1598"/>
      <c r="E1782" s="1599"/>
    </row>
    <row r="1783" spans="1:5" ht="21" customHeight="1" x14ac:dyDescent="0.2">
      <c r="A1783" s="1583"/>
      <c r="B1783" s="202">
        <v>2019</v>
      </c>
      <c r="C1783" s="202">
        <v>2020</v>
      </c>
      <c r="D1783" s="202">
        <v>2021</v>
      </c>
      <c r="E1783" s="202">
        <v>2022</v>
      </c>
    </row>
    <row r="1784" spans="1:5" ht="21" customHeight="1" thickBot="1" x14ac:dyDescent="0.25">
      <c r="A1784" s="1584"/>
      <c r="B1784" s="203" t="s">
        <v>5</v>
      </c>
      <c r="C1784" s="203" t="s">
        <v>6</v>
      </c>
      <c r="D1784" s="203" t="s">
        <v>6</v>
      </c>
      <c r="E1784" s="203" t="s">
        <v>6</v>
      </c>
    </row>
    <row r="1785" spans="1:5" ht="21" customHeight="1" thickBot="1" x14ac:dyDescent="0.25">
      <c r="A1785" s="201" t="s">
        <v>8</v>
      </c>
      <c r="B1785" s="204">
        <v>1196</v>
      </c>
      <c r="C1785" s="204">
        <v>239</v>
      </c>
      <c r="D1785" s="204">
        <v>2392</v>
      </c>
      <c r="E1785" s="204">
        <v>2155</v>
      </c>
    </row>
    <row r="1786" spans="1:5" ht="21" customHeight="1" thickBot="1" x14ac:dyDescent="0.25">
      <c r="A1786" s="201" t="s">
        <v>14</v>
      </c>
      <c r="B1786" s="205">
        <f>B1804</f>
        <v>87438</v>
      </c>
      <c r="C1786" s="205">
        <f>C1804</f>
        <v>21814</v>
      </c>
      <c r="D1786" s="205">
        <f>D1804</f>
        <v>188146</v>
      </c>
      <c r="E1786" s="205">
        <f>E1804</f>
        <v>139790</v>
      </c>
    </row>
    <row r="1787" spans="1:5" ht="21" customHeight="1" thickBot="1" x14ac:dyDescent="0.25">
      <c r="A1787" s="201" t="s">
        <v>20</v>
      </c>
      <c r="B1787" s="206">
        <f>B1786/B1785</f>
        <v>73.108695652173907</v>
      </c>
      <c r="C1787" s="206">
        <f>C1786/C1785</f>
        <v>91.271966527196653</v>
      </c>
      <c r="D1787" s="206">
        <f>D1786/D1785</f>
        <v>78.656354515050168</v>
      </c>
      <c r="E1787" s="206">
        <f>E1786/E1785</f>
        <v>64.867749419953597</v>
      </c>
    </row>
    <row r="1788" spans="1:5" ht="21" customHeight="1" thickBot="1" x14ac:dyDescent="0.25">
      <c r="A1788" s="201" t="s">
        <v>15</v>
      </c>
      <c r="B1788" s="207" t="s">
        <v>19</v>
      </c>
      <c r="C1788" s="208">
        <f t="shared" ref="C1788:E1790" si="68">C1785/B1785-1</f>
        <v>-0.80016722408026753</v>
      </c>
      <c r="D1788" s="208">
        <f t="shared" si="68"/>
        <v>9.00836820083682</v>
      </c>
      <c r="E1788" s="208">
        <f t="shared" si="68"/>
        <v>-9.908026755852839E-2</v>
      </c>
    </row>
    <row r="1789" spans="1:5" ht="21" customHeight="1" thickBot="1" x14ac:dyDescent="0.25">
      <c r="A1789" s="201" t="s">
        <v>16</v>
      </c>
      <c r="B1789" s="207" t="s">
        <v>19</v>
      </c>
      <c r="C1789" s="208">
        <f t="shared" si="68"/>
        <v>-0.75052036871840622</v>
      </c>
      <c r="D1789" s="208">
        <f t="shared" si="68"/>
        <v>7.6250114605299348</v>
      </c>
      <c r="E1789" s="208">
        <f t="shared" si="68"/>
        <v>-0.25701317062281415</v>
      </c>
    </row>
    <row r="1790" spans="1:5" ht="21" customHeight="1" thickBot="1" x14ac:dyDescent="0.25">
      <c r="A1790" s="201" t="s">
        <v>17</v>
      </c>
      <c r="B1790" s="207" t="s">
        <v>19</v>
      </c>
      <c r="C1790" s="208">
        <f t="shared" si="68"/>
        <v>0.24844200423759921</v>
      </c>
      <c r="D1790" s="208">
        <f t="shared" si="68"/>
        <v>-0.13822000875139862</v>
      </c>
      <c r="E1790" s="208">
        <f t="shared" si="68"/>
        <v>-0.17530185806485921</v>
      </c>
    </row>
    <row r="1791" spans="1:5" ht="21" customHeight="1" thickBot="1" x14ac:dyDescent="0.25">
      <c r="A1791" s="1600" t="s">
        <v>871</v>
      </c>
      <c r="B1791" s="1601"/>
      <c r="C1791" s="1601"/>
      <c r="D1791" s="1601"/>
      <c r="E1791" s="1602"/>
    </row>
    <row r="1792" spans="1:5" ht="21" customHeight="1" x14ac:dyDescent="0.2">
      <c r="A1792" s="1583"/>
      <c r="B1792" s="202">
        <v>2019</v>
      </c>
      <c r="C1792" s="202">
        <v>2020</v>
      </c>
      <c r="D1792" s="202">
        <v>2021</v>
      </c>
      <c r="E1792" s="202">
        <v>2022</v>
      </c>
    </row>
    <row r="1793" spans="1:5" ht="21" customHeight="1" thickBot="1" x14ac:dyDescent="0.25">
      <c r="A1793" s="1584"/>
      <c r="B1793" s="203" t="s">
        <v>5</v>
      </c>
      <c r="C1793" s="203" t="s">
        <v>6</v>
      </c>
      <c r="D1793" s="203" t="s">
        <v>6</v>
      </c>
      <c r="E1793" s="203" t="s">
        <v>6</v>
      </c>
    </row>
    <row r="1794" spans="1:5" ht="21" customHeight="1" thickBot="1" x14ac:dyDescent="0.25">
      <c r="A1794" s="209" t="s">
        <v>59</v>
      </c>
      <c r="B1794" s="210">
        <f>B1795+B1796+B1797+B1798</f>
        <v>0</v>
      </c>
      <c r="C1794" s="210">
        <f>C1795+C1796+C1797+C1798</f>
        <v>0</v>
      </c>
      <c r="D1794" s="210">
        <f>D1795+D1796+D1797+D1798</f>
        <v>0</v>
      </c>
      <c r="E1794" s="210">
        <f>E1795+E1796+E1797+E1798</f>
        <v>0</v>
      </c>
    </row>
    <row r="1795" spans="1:5" ht="21" customHeight="1" thickBot="1" x14ac:dyDescent="0.25">
      <c r="A1795" s="211" t="s">
        <v>28</v>
      </c>
      <c r="B1795" s="210"/>
      <c r="C1795" s="210"/>
      <c r="D1795" s="210"/>
      <c r="E1795" s="210"/>
    </row>
    <row r="1796" spans="1:5" ht="21" customHeight="1" thickBot="1" x14ac:dyDescent="0.25">
      <c r="A1796" s="211" t="s">
        <v>60</v>
      </c>
      <c r="B1796" s="210"/>
      <c r="C1796" s="210"/>
      <c r="D1796" s="210"/>
      <c r="E1796" s="210"/>
    </row>
    <row r="1797" spans="1:5" ht="21" customHeight="1" thickBot="1" x14ac:dyDescent="0.25">
      <c r="A1797" s="211" t="s">
        <v>42</v>
      </c>
      <c r="B1797" s="210"/>
      <c r="C1797" s="210"/>
      <c r="D1797" s="210"/>
      <c r="E1797" s="210"/>
    </row>
    <row r="1798" spans="1:5" ht="21" customHeight="1" thickBot="1" x14ac:dyDescent="0.25">
      <c r="A1798" s="211" t="s">
        <v>43</v>
      </c>
      <c r="B1798" s="210"/>
      <c r="C1798" s="210"/>
      <c r="D1798" s="210"/>
      <c r="E1798" s="210"/>
    </row>
    <row r="1799" spans="1:5" ht="21" customHeight="1" thickBot="1" x14ac:dyDescent="0.25">
      <c r="A1799" s="209" t="s">
        <v>61</v>
      </c>
      <c r="B1799" s="205">
        <f>B1800+B1801+B1802+B1803</f>
        <v>87438</v>
      </c>
      <c r="C1799" s="205">
        <f>C1800+C1801+C1802+C1803</f>
        <v>21814</v>
      </c>
      <c r="D1799" s="205">
        <f>D1800+D1801+D1802+D1803</f>
        <v>188146</v>
      </c>
      <c r="E1799" s="205">
        <f>E1800+E1801+E1802+E1803</f>
        <v>139790</v>
      </c>
    </row>
    <row r="1800" spans="1:5" s="41" customFormat="1" ht="21" customHeight="1" thickBot="1" x14ac:dyDescent="0.25">
      <c r="A1800" s="211" t="s">
        <v>28</v>
      </c>
      <c r="B1800" s="205">
        <v>87438</v>
      </c>
      <c r="C1800" s="210">
        <v>21814</v>
      </c>
      <c r="D1800" s="210">
        <v>188146</v>
      </c>
      <c r="E1800" s="210">
        <v>139790</v>
      </c>
    </row>
    <row r="1801" spans="1:5" ht="21" customHeight="1" thickBot="1" x14ac:dyDescent="0.25">
      <c r="A1801" s="211" t="s">
        <v>60</v>
      </c>
      <c r="B1801" s="205"/>
      <c r="C1801" s="210"/>
      <c r="D1801" s="210"/>
      <c r="E1801" s="210"/>
    </row>
    <row r="1802" spans="1:5" ht="21" customHeight="1" thickBot="1" x14ac:dyDescent="0.25">
      <c r="A1802" s="211" t="s">
        <v>42</v>
      </c>
      <c r="B1802" s="205"/>
      <c r="C1802" s="210"/>
      <c r="D1802" s="210"/>
      <c r="E1802" s="210"/>
    </row>
    <row r="1803" spans="1:5" ht="21" customHeight="1" thickBot="1" x14ac:dyDescent="0.25">
      <c r="A1803" s="211" t="s">
        <v>43</v>
      </c>
      <c r="B1803" s="205"/>
      <c r="C1803" s="210"/>
      <c r="D1803" s="210"/>
      <c r="E1803" s="210"/>
    </row>
    <row r="1804" spans="1:5" ht="21" customHeight="1" thickBot="1" x14ac:dyDescent="0.25">
      <c r="A1804" s="212" t="s">
        <v>664</v>
      </c>
      <c r="B1804" s="205">
        <f>B1794+B1799</f>
        <v>87438</v>
      </c>
      <c r="C1804" s="210">
        <f>C1794+C1799</f>
        <v>21814</v>
      </c>
      <c r="D1804" s="213">
        <f>D1794+D1799</f>
        <v>188146</v>
      </c>
      <c r="E1804" s="210">
        <f>E1794+E1799</f>
        <v>139790</v>
      </c>
    </row>
    <row r="1805" spans="1:5" ht="47.25" customHeight="1" thickBot="1" x14ac:dyDescent="0.25">
      <c r="A1805" s="178" t="s">
        <v>783</v>
      </c>
      <c r="B1805" s="178" t="s">
        <v>666</v>
      </c>
      <c r="C1805" s="191" t="s">
        <v>667</v>
      </c>
      <c r="D1805" s="192"/>
      <c r="E1805" s="178"/>
    </row>
    <row r="1806" spans="1:5" ht="21" customHeight="1" thickBot="1" x14ac:dyDescent="0.25">
      <c r="A1806" s="201" t="s">
        <v>9</v>
      </c>
      <c r="B1806" s="1594" t="s">
        <v>222</v>
      </c>
      <c r="C1806" s="1595"/>
      <c r="D1806" s="1595"/>
      <c r="E1806" s="1596"/>
    </row>
    <row r="1807" spans="1:5" ht="21" customHeight="1" thickBot="1" x14ac:dyDescent="0.25">
      <c r="A1807" s="201" t="s">
        <v>13</v>
      </c>
      <c r="B1807" s="1597" t="s">
        <v>223</v>
      </c>
      <c r="C1807" s="1598"/>
      <c r="D1807" s="1598"/>
      <c r="E1807" s="1599"/>
    </row>
    <row r="1808" spans="1:5" ht="21" customHeight="1" x14ac:dyDescent="0.2">
      <c r="A1808" s="1583"/>
      <c r="B1808" s="202">
        <v>2019</v>
      </c>
      <c r="C1808" s="202">
        <v>2020</v>
      </c>
      <c r="D1808" s="202">
        <v>2021</v>
      </c>
      <c r="E1808" s="202">
        <v>2022</v>
      </c>
    </row>
    <row r="1809" spans="1:5" ht="21" customHeight="1" thickBot="1" x14ac:dyDescent="0.25">
      <c r="A1809" s="1584"/>
      <c r="B1809" s="203" t="s">
        <v>5</v>
      </c>
      <c r="C1809" s="203" t="s">
        <v>6</v>
      </c>
      <c r="D1809" s="203" t="s">
        <v>6</v>
      </c>
      <c r="E1809" s="203" t="s">
        <v>6</v>
      </c>
    </row>
    <row r="1810" spans="1:5" ht="21" customHeight="1" thickBot="1" x14ac:dyDescent="0.25">
      <c r="A1810" s="201" t="s">
        <v>8</v>
      </c>
      <c r="B1810" s="214">
        <v>1</v>
      </c>
      <c r="C1810" s="214">
        <v>1</v>
      </c>
      <c r="D1810" s="214">
        <v>1</v>
      </c>
      <c r="E1810" s="214">
        <v>1</v>
      </c>
    </row>
    <row r="1811" spans="1:5" ht="21" customHeight="1" thickBot="1" x14ac:dyDescent="0.25">
      <c r="A1811" s="201" t="s">
        <v>14</v>
      </c>
      <c r="B1811" s="215">
        <f>B1829</f>
        <v>420</v>
      </c>
      <c r="C1811" s="215">
        <f>C1829</f>
        <v>600</v>
      </c>
      <c r="D1811" s="215">
        <f>D1829</f>
        <v>800</v>
      </c>
      <c r="E1811" s="215">
        <f>E1829</f>
        <v>281</v>
      </c>
    </row>
    <row r="1812" spans="1:5" ht="21" customHeight="1" thickBot="1" x14ac:dyDescent="0.25">
      <c r="A1812" s="201" t="s">
        <v>20</v>
      </c>
      <c r="B1812" s="206">
        <f>B1811/B1810</f>
        <v>420</v>
      </c>
      <c r="C1812" s="206">
        <f>C1811/C1810</f>
        <v>600</v>
      </c>
      <c r="D1812" s="206">
        <f>D1811/D1810</f>
        <v>800</v>
      </c>
      <c r="E1812" s="206">
        <f>E1811/E1810</f>
        <v>281</v>
      </c>
    </row>
    <row r="1813" spans="1:5" ht="21" customHeight="1" thickBot="1" x14ac:dyDescent="0.25">
      <c r="A1813" s="201" t="s">
        <v>15</v>
      </c>
      <c r="B1813" s="207" t="s">
        <v>19</v>
      </c>
      <c r="C1813" s="208">
        <f t="shared" ref="C1813:E1815" si="69">C1810/B1810-1</f>
        <v>0</v>
      </c>
      <c r="D1813" s="208">
        <f t="shared" si="69"/>
        <v>0</v>
      </c>
      <c r="E1813" s="208">
        <f t="shared" si="69"/>
        <v>0</v>
      </c>
    </row>
    <row r="1814" spans="1:5" ht="21" customHeight="1" thickBot="1" x14ac:dyDescent="0.25">
      <c r="A1814" s="201" t="s">
        <v>16</v>
      </c>
      <c r="B1814" s="207" t="s">
        <v>19</v>
      </c>
      <c r="C1814" s="208">
        <f t="shared" si="69"/>
        <v>0.4285714285714286</v>
      </c>
      <c r="D1814" s="208">
        <f t="shared" si="69"/>
        <v>0.33333333333333326</v>
      </c>
      <c r="E1814" s="208">
        <f t="shared" si="69"/>
        <v>-0.64874999999999994</v>
      </c>
    </row>
    <row r="1815" spans="1:5" ht="21" customHeight="1" thickBot="1" x14ac:dyDescent="0.25">
      <c r="A1815" s="201" t="s">
        <v>17</v>
      </c>
      <c r="B1815" s="207" t="s">
        <v>19</v>
      </c>
      <c r="C1815" s="208">
        <f t="shared" si="69"/>
        <v>0.4285714285714286</v>
      </c>
      <c r="D1815" s="208">
        <f t="shared" si="69"/>
        <v>0.33333333333333326</v>
      </c>
      <c r="E1815" s="208">
        <f t="shared" si="69"/>
        <v>-0.64874999999999994</v>
      </c>
    </row>
    <row r="1816" spans="1:5" ht="21" customHeight="1" thickBot="1" x14ac:dyDescent="0.25">
      <c r="A1816" s="1600" t="s">
        <v>871</v>
      </c>
      <c r="B1816" s="1601"/>
      <c r="C1816" s="1601"/>
      <c r="D1816" s="1601"/>
      <c r="E1816" s="1602"/>
    </row>
    <row r="1817" spans="1:5" ht="21" customHeight="1" x14ac:dyDescent="0.2">
      <c r="A1817" s="1583"/>
      <c r="B1817" s="202">
        <v>2019</v>
      </c>
      <c r="C1817" s="202">
        <v>2020</v>
      </c>
      <c r="D1817" s="202">
        <v>2021</v>
      </c>
      <c r="E1817" s="202">
        <v>2022</v>
      </c>
    </row>
    <row r="1818" spans="1:5" ht="21" customHeight="1" thickBot="1" x14ac:dyDescent="0.25">
      <c r="A1818" s="1584"/>
      <c r="B1818" s="203" t="s">
        <v>5</v>
      </c>
      <c r="C1818" s="203" t="s">
        <v>6</v>
      </c>
      <c r="D1818" s="203" t="s">
        <v>6</v>
      </c>
      <c r="E1818" s="203" t="s">
        <v>6</v>
      </c>
    </row>
    <row r="1819" spans="1:5" ht="21" customHeight="1" thickBot="1" x14ac:dyDescent="0.25">
      <c r="A1819" s="209" t="s">
        <v>59</v>
      </c>
      <c r="B1819" s="210">
        <f>B1820+B1821+B1822+B1823</f>
        <v>0</v>
      </c>
      <c r="C1819" s="210">
        <f>C1820+C1821+C1822+C1823</f>
        <v>0</v>
      </c>
      <c r="D1819" s="210">
        <f>D1820+D1821+D1822+D1823</f>
        <v>0</v>
      </c>
      <c r="E1819" s="210">
        <f>E1820+E1821+E1822+E1823</f>
        <v>0</v>
      </c>
    </row>
    <row r="1820" spans="1:5" ht="21" customHeight="1" thickBot="1" x14ac:dyDescent="0.25">
      <c r="A1820" s="211" t="s">
        <v>28</v>
      </c>
      <c r="B1820" s="210"/>
      <c r="C1820" s="210"/>
      <c r="D1820" s="210"/>
      <c r="E1820" s="210"/>
    </row>
    <row r="1821" spans="1:5" ht="21" customHeight="1" thickBot="1" x14ac:dyDescent="0.25">
      <c r="A1821" s="211" t="s">
        <v>60</v>
      </c>
      <c r="B1821" s="210"/>
      <c r="C1821" s="210"/>
      <c r="D1821" s="210"/>
      <c r="E1821" s="210"/>
    </row>
    <row r="1822" spans="1:5" ht="21" customHeight="1" thickBot="1" x14ac:dyDescent="0.25">
      <c r="A1822" s="211" t="s">
        <v>42</v>
      </c>
      <c r="B1822" s="210"/>
      <c r="C1822" s="210"/>
      <c r="D1822" s="210"/>
      <c r="E1822" s="210"/>
    </row>
    <row r="1823" spans="1:5" ht="21" customHeight="1" thickBot="1" x14ac:dyDescent="0.25">
      <c r="A1823" s="211" t="s">
        <v>43</v>
      </c>
      <c r="B1823" s="210"/>
      <c r="C1823" s="210"/>
      <c r="D1823" s="210"/>
      <c r="E1823" s="210"/>
    </row>
    <row r="1824" spans="1:5" ht="21" customHeight="1" thickBot="1" x14ac:dyDescent="0.25">
      <c r="A1824" s="209" t="s">
        <v>61</v>
      </c>
      <c r="B1824" s="205">
        <f>B1825+B1826+B1827+B1828</f>
        <v>420</v>
      </c>
      <c r="C1824" s="205">
        <f>C1825+C1826+C1827+C1828</f>
        <v>600</v>
      </c>
      <c r="D1824" s="205">
        <f>D1825+D1826+D1827+D1828</f>
        <v>800</v>
      </c>
      <c r="E1824" s="205">
        <f>E1825+E1826+E1827+E1828</f>
        <v>281</v>
      </c>
    </row>
    <row r="1825" spans="1:5" s="41" customFormat="1" ht="21" customHeight="1" thickBot="1" x14ac:dyDescent="0.25">
      <c r="A1825" s="211" t="s">
        <v>28</v>
      </c>
      <c r="B1825" s="210">
        <v>420</v>
      </c>
      <c r="C1825" s="210">
        <v>600</v>
      </c>
      <c r="D1825" s="210">
        <v>800</v>
      </c>
      <c r="E1825" s="210">
        <v>281</v>
      </c>
    </row>
    <row r="1826" spans="1:5" ht="21" customHeight="1" thickBot="1" x14ac:dyDescent="0.25">
      <c r="A1826" s="211" t="s">
        <v>60</v>
      </c>
      <c r="B1826" s="205"/>
      <c r="C1826" s="210"/>
      <c r="D1826" s="210"/>
      <c r="E1826" s="210"/>
    </row>
    <row r="1827" spans="1:5" ht="21" customHeight="1" thickBot="1" x14ac:dyDescent="0.25">
      <c r="A1827" s="211" t="s">
        <v>42</v>
      </c>
      <c r="B1827" s="205"/>
      <c r="C1827" s="210"/>
      <c r="D1827" s="210"/>
      <c r="E1827" s="210"/>
    </row>
    <row r="1828" spans="1:5" ht="21" customHeight="1" thickBot="1" x14ac:dyDescent="0.25">
      <c r="A1828" s="211" t="s">
        <v>43</v>
      </c>
      <c r="B1828" s="205"/>
      <c r="C1828" s="210"/>
      <c r="D1828" s="210"/>
      <c r="E1828" s="210"/>
    </row>
    <row r="1829" spans="1:5" ht="21" customHeight="1" thickBot="1" x14ac:dyDescent="0.25">
      <c r="A1829" s="212" t="s">
        <v>664</v>
      </c>
      <c r="B1829" s="205">
        <f>B1819+B1824</f>
        <v>420</v>
      </c>
      <c r="C1829" s="210">
        <f>C1819+C1824</f>
        <v>600</v>
      </c>
      <c r="D1829" s="213">
        <f>D1819+D1824</f>
        <v>800</v>
      </c>
      <c r="E1829" s="210">
        <f>E1819+E1824</f>
        <v>281</v>
      </c>
    </row>
    <row r="1830" spans="1:5" ht="117" customHeight="1" thickBot="1" x14ac:dyDescent="0.25">
      <c r="A1830" s="216" t="s">
        <v>784</v>
      </c>
      <c r="B1830" s="216" t="s">
        <v>872</v>
      </c>
      <c r="C1830" s="217" t="s">
        <v>99</v>
      </c>
      <c r="D1830" s="218"/>
      <c r="E1830" s="216"/>
    </row>
    <row r="1831" spans="1:5" ht="21" customHeight="1" thickBot="1" x14ac:dyDescent="0.25">
      <c r="A1831" s="201" t="s">
        <v>9</v>
      </c>
      <c r="B1831" s="1594" t="s">
        <v>873</v>
      </c>
      <c r="C1831" s="1595"/>
      <c r="D1831" s="1595"/>
      <c r="E1831" s="1596"/>
    </row>
    <row r="1832" spans="1:5" ht="21" customHeight="1" thickBot="1" x14ac:dyDescent="0.25">
      <c r="A1832" s="201" t="s">
        <v>13</v>
      </c>
      <c r="B1832" s="1597" t="s">
        <v>874</v>
      </c>
      <c r="C1832" s="1598"/>
      <c r="D1832" s="1598"/>
      <c r="E1832" s="1599"/>
    </row>
    <row r="1833" spans="1:5" ht="21" customHeight="1" x14ac:dyDescent="0.2">
      <c r="A1833" s="1583"/>
      <c r="B1833" s="202">
        <v>2019</v>
      </c>
      <c r="C1833" s="202">
        <v>2020</v>
      </c>
      <c r="D1833" s="202">
        <v>2021</v>
      </c>
      <c r="E1833" s="202">
        <v>2022</v>
      </c>
    </row>
    <row r="1834" spans="1:5" ht="21" customHeight="1" thickBot="1" x14ac:dyDescent="0.25">
      <c r="A1834" s="1584"/>
      <c r="B1834" s="203" t="s">
        <v>5</v>
      </c>
      <c r="C1834" s="203" t="s">
        <v>6</v>
      </c>
      <c r="D1834" s="203" t="s">
        <v>6</v>
      </c>
      <c r="E1834" s="203" t="s">
        <v>6</v>
      </c>
    </row>
    <row r="1835" spans="1:5" ht="21" customHeight="1" thickBot="1" x14ac:dyDescent="0.25">
      <c r="A1835" s="201" t="s">
        <v>8</v>
      </c>
      <c r="B1835" s="206">
        <v>0</v>
      </c>
      <c r="C1835" s="206">
        <v>10</v>
      </c>
      <c r="D1835" s="206">
        <v>10</v>
      </c>
      <c r="E1835" s="206">
        <v>10</v>
      </c>
    </row>
    <row r="1836" spans="1:5" ht="21" customHeight="1" thickBot="1" x14ac:dyDescent="0.25">
      <c r="A1836" s="201" t="s">
        <v>14</v>
      </c>
      <c r="B1836" s="205">
        <f>B1854</f>
        <v>0</v>
      </c>
      <c r="C1836" s="205">
        <f>C1854</f>
        <v>60000</v>
      </c>
      <c r="D1836" s="205">
        <f>D1854</f>
        <v>60000</v>
      </c>
      <c r="E1836" s="205">
        <f>E1854</f>
        <v>180000</v>
      </c>
    </row>
    <row r="1837" spans="1:5" ht="21" customHeight="1" thickBot="1" x14ac:dyDescent="0.25">
      <c r="A1837" s="201" t="s">
        <v>20</v>
      </c>
      <c r="B1837" s="206" t="e">
        <f>B1836/B1835</f>
        <v>#DIV/0!</v>
      </c>
      <c r="C1837" s="206">
        <f>C1836/C1835</f>
        <v>6000</v>
      </c>
      <c r="D1837" s="206">
        <f>D1836/D1835</f>
        <v>6000</v>
      </c>
      <c r="E1837" s="206">
        <f>E1836/E1835</f>
        <v>18000</v>
      </c>
    </row>
    <row r="1838" spans="1:5" ht="21" customHeight="1" thickBot="1" x14ac:dyDescent="0.25">
      <c r="A1838" s="201" t="s">
        <v>15</v>
      </c>
      <c r="B1838" s="207" t="s">
        <v>19</v>
      </c>
      <c r="C1838" s="208" t="e">
        <f t="shared" ref="C1838:E1840" si="70">C1835/B1835-1</f>
        <v>#DIV/0!</v>
      </c>
      <c r="D1838" s="208">
        <f t="shared" si="70"/>
        <v>0</v>
      </c>
      <c r="E1838" s="208">
        <f t="shared" si="70"/>
        <v>0</v>
      </c>
    </row>
    <row r="1839" spans="1:5" ht="21" customHeight="1" thickBot="1" x14ac:dyDescent="0.25">
      <c r="A1839" s="201" t="s">
        <v>16</v>
      </c>
      <c r="B1839" s="207" t="s">
        <v>19</v>
      </c>
      <c r="C1839" s="208" t="e">
        <f t="shared" si="70"/>
        <v>#DIV/0!</v>
      </c>
      <c r="D1839" s="208">
        <f t="shared" si="70"/>
        <v>0</v>
      </c>
      <c r="E1839" s="208">
        <f t="shared" si="70"/>
        <v>2</v>
      </c>
    </row>
    <row r="1840" spans="1:5" ht="21" customHeight="1" thickBot="1" x14ac:dyDescent="0.25">
      <c r="A1840" s="201" t="s">
        <v>17</v>
      </c>
      <c r="B1840" s="207" t="s">
        <v>19</v>
      </c>
      <c r="C1840" s="208" t="e">
        <f t="shared" si="70"/>
        <v>#DIV/0!</v>
      </c>
      <c r="D1840" s="208">
        <f t="shared" si="70"/>
        <v>0</v>
      </c>
      <c r="E1840" s="208">
        <f t="shared" si="70"/>
        <v>2</v>
      </c>
    </row>
    <row r="1841" spans="1:5" ht="21" customHeight="1" thickBot="1" x14ac:dyDescent="0.25">
      <c r="A1841" s="1600" t="s">
        <v>871</v>
      </c>
      <c r="B1841" s="1601"/>
      <c r="C1841" s="1601"/>
      <c r="D1841" s="1601"/>
      <c r="E1841" s="1602"/>
    </row>
    <row r="1842" spans="1:5" ht="21" customHeight="1" x14ac:dyDescent="0.2">
      <c r="A1842" s="1583"/>
      <c r="B1842" s="202">
        <v>2019</v>
      </c>
      <c r="C1842" s="202">
        <v>2020</v>
      </c>
      <c r="D1842" s="202">
        <v>2021</v>
      </c>
      <c r="E1842" s="202">
        <v>2022</v>
      </c>
    </row>
    <row r="1843" spans="1:5" ht="21" customHeight="1" thickBot="1" x14ac:dyDescent="0.25">
      <c r="A1843" s="1584"/>
      <c r="B1843" s="203" t="s">
        <v>5</v>
      </c>
      <c r="C1843" s="203" t="s">
        <v>6</v>
      </c>
      <c r="D1843" s="203" t="s">
        <v>6</v>
      </c>
      <c r="E1843" s="203" t="s">
        <v>6</v>
      </c>
    </row>
    <row r="1844" spans="1:5" ht="21" customHeight="1" thickBot="1" x14ac:dyDescent="0.25">
      <c r="A1844" s="209" t="s">
        <v>59</v>
      </c>
      <c r="B1844" s="210">
        <f>B1845+B1846+B1847+B1848</f>
        <v>0</v>
      </c>
      <c r="C1844" s="210">
        <f>C1845+C1846+C1847+C1848</f>
        <v>0</v>
      </c>
      <c r="D1844" s="210">
        <f>D1845+D1846+D1847+D1848</f>
        <v>0</v>
      </c>
      <c r="E1844" s="210">
        <f>E1845+E1846+E1847+E1848</f>
        <v>0</v>
      </c>
    </row>
    <row r="1845" spans="1:5" ht="21" customHeight="1" thickBot="1" x14ac:dyDescent="0.25">
      <c r="A1845" s="211" t="s">
        <v>28</v>
      </c>
      <c r="B1845" s="210"/>
      <c r="C1845" s="210"/>
      <c r="D1845" s="210"/>
      <c r="E1845" s="210"/>
    </row>
    <row r="1846" spans="1:5" ht="21" customHeight="1" thickBot="1" x14ac:dyDescent="0.25">
      <c r="A1846" s="211" t="s">
        <v>60</v>
      </c>
      <c r="B1846" s="210"/>
      <c r="C1846" s="210"/>
      <c r="D1846" s="210"/>
      <c r="E1846" s="210"/>
    </row>
    <row r="1847" spans="1:5" ht="21" customHeight="1" thickBot="1" x14ac:dyDescent="0.25">
      <c r="A1847" s="211" t="s">
        <v>42</v>
      </c>
      <c r="B1847" s="210"/>
      <c r="C1847" s="210"/>
      <c r="D1847" s="210"/>
      <c r="E1847" s="210"/>
    </row>
    <row r="1848" spans="1:5" ht="21" customHeight="1" thickBot="1" x14ac:dyDescent="0.25">
      <c r="A1848" s="211" t="s">
        <v>43</v>
      </c>
      <c r="B1848" s="210"/>
      <c r="C1848" s="210"/>
      <c r="D1848" s="210"/>
      <c r="E1848" s="210"/>
    </row>
    <row r="1849" spans="1:5" ht="21" customHeight="1" thickBot="1" x14ac:dyDescent="0.25">
      <c r="A1849" s="209" t="s">
        <v>61</v>
      </c>
      <c r="B1849" s="205">
        <f>B1850+B1851+B1852+B1853</f>
        <v>0</v>
      </c>
      <c r="C1849" s="205">
        <f>C1850+C1851+C1852+C1853</f>
        <v>60000</v>
      </c>
      <c r="D1849" s="205">
        <f>D1850+D1851+D1852+D1853</f>
        <v>60000</v>
      </c>
      <c r="E1849" s="205">
        <f>E1850+E1851+E1852+E1853</f>
        <v>180000</v>
      </c>
    </row>
    <row r="1850" spans="1:5" s="41" customFormat="1" ht="21" customHeight="1" thickBot="1" x14ac:dyDescent="0.25">
      <c r="A1850" s="211" t="s">
        <v>28</v>
      </c>
      <c r="B1850" s="210">
        <v>0</v>
      </c>
      <c r="C1850" s="210">
        <v>60000</v>
      </c>
      <c r="D1850" s="210">
        <v>60000</v>
      </c>
      <c r="E1850" s="210">
        <v>180000</v>
      </c>
    </row>
    <row r="1851" spans="1:5" ht="21" customHeight="1" thickBot="1" x14ac:dyDescent="0.25">
      <c r="A1851" s="211" t="s">
        <v>60</v>
      </c>
      <c r="B1851" s="205"/>
      <c r="C1851" s="210"/>
      <c r="D1851" s="210"/>
      <c r="E1851" s="210"/>
    </row>
    <row r="1852" spans="1:5" ht="21" customHeight="1" thickBot="1" x14ac:dyDescent="0.25">
      <c r="A1852" s="211" t="s">
        <v>42</v>
      </c>
      <c r="B1852" s="205"/>
      <c r="C1852" s="210"/>
      <c r="D1852" s="210"/>
      <c r="E1852" s="210"/>
    </row>
    <row r="1853" spans="1:5" ht="21" customHeight="1" thickBot="1" x14ac:dyDescent="0.25">
      <c r="A1853" s="211" t="s">
        <v>43</v>
      </c>
      <c r="B1853" s="205"/>
      <c r="C1853" s="210"/>
      <c r="D1853" s="210"/>
      <c r="E1853" s="210"/>
    </row>
    <row r="1854" spans="1:5" ht="21" customHeight="1" thickBot="1" x14ac:dyDescent="0.25">
      <c r="A1854" s="212" t="s">
        <v>785</v>
      </c>
      <c r="B1854" s="205">
        <f>B1844+B1849</f>
        <v>0</v>
      </c>
      <c r="C1854" s="210">
        <f>C1844+C1849</f>
        <v>60000</v>
      </c>
      <c r="D1854" s="213">
        <f>D1844+D1849</f>
        <v>60000</v>
      </c>
      <c r="E1854" s="210">
        <f>E1844+E1849</f>
        <v>180000</v>
      </c>
    </row>
    <row r="1855" spans="1:5" ht="42.75" customHeight="1" thickBot="1" x14ac:dyDescent="0.25">
      <c r="A1855" s="216" t="s">
        <v>786</v>
      </c>
      <c r="B1855" s="216" t="s">
        <v>404</v>
      </c>
      <c r="C1855" s="217" t="s">
        <v>405</v>
      </c>
      <c r="D1855" s="218"/>
      <c r="E1855" s="216"/>
    </row>
    <row r="1856" spans="1:5" ht="79.5" customHeight="1" thickBot="1" x14ac:dyDescent="0.25">
      <c r="A1856" s="201" t="s">
        <v>9</v>
      </c>
      <c r="B1856" s="1594" t="s">
        <v>406</v>
      </c>
      <c r="C1856" s="1595"/>
      <c r="D1856" s="1595"/>
      <c r="E1856" s="1596"/>
    </row>
    <row r="1857" spans="1:5" ht="21" customHeight="1" thickBot="1" x14ac:dyDescent="0.25">
      <c r="A1857" s="201" t="s">
        <v>13</v>
      </c>
      <c r="B1857" s="1597" t="s">
        <v>162</v>
      </c>
      <c r="C1857" s="1598"/>
      <c r="D1857" s="1598"/>
      <c r="E1857" s="1599"/>
    </row>
    <row r="1858" spans="1:5" ht="21" customHeight="1" x14ac:dyDescent="0.2">
      <c r="A1858" s="1583"/>
      <c r="B1858" s="202">
        <v>2019</v>
      </c>
      <c r="C1858" s="202">
        <v>2020</v>
      </c>
      <c r="D1858" s="202">
        <v>2021</v>
      </c>
      <c r="E1858" s="202">
        <v>2022</v>
      </c>
    </row>
    <row r="1859" spans="1:5" ht="21" customHeight="1" thickBot="1" x14ac:dyDescent="0.25">
      <c r="A1859" s="1584"/>
      <c r="B1859" s="203" t="s">
        <v>5</v>
      </c>
      <c r="C1859" s="203" t="s">
        <v>6</v>
      </c>
      <c r="D1859" s="203" t="s">
        <v>6</v>
      </c>
      <c r="E1859" s="203" t="s">
        <v>6</v>
      </c>
    </row>
    <row r="1860" spans="1:5" ht="21" customHeight="1" thickBot="1" x14ac:dyDescent="0.25">
      <c r="A1860" s="201" t="s">
        <v>8</v>
      </c>
      <c r="B1860" s="206">
        <v>0</v>
      </c>
      <c r="C1860" s="204">
        <v>3149.4</v>
      </c>
      <c r="D1860" s="204">
        <v>1575</v>
      </c>
      <c r="E1860" s="204">
        <v>11023</v>
      </c>
    </row>
    <row r="1861" spans="1:5" ht="21" customHeight="1" thickBot="1" x14ac:dyDescent="0.25">
      <c r="A1861" s="201" t="s">
        <v>14</v>
      </c>
      <c r="B1861" s="205">
        <f>B1879</f>
        <v>0</v>
      </c>
      <c r="C1861" s="205">
        <f>C1879</f>
        <v>80000</v>
      </c>
      <c r="D1861" s="205">
        <f>D1879</f>
        <v>44713</v>
      </c>
      <c r="E1861" s="205">
        <f>E1879</f>
        <v>275287</v>
      </c>
    </row>
    <row r="1862" spans="1:5" ht="21" customHeight="1" thickBot="1" x14ac:dyDescent="0.25">
      <c r="A1862" s="201" t="s">
        <v>20</v>
      </c>
      <c r="B1862" s="206" t="e">
        <f>B1861/B1860</f>
        <v>#DIV/0!</v>
      </c>
      <c r="C1862" s="206">
        <f>C1861/C1860</f>
        <v>25.401663808979489</v>
      </c>
      <c r="D1862" s="206">
        <f>D1861/D1860</f>
        <v>28.389206349206351</v>
      </c>
      <c r="E1862" s="206">
        <f>E1861/E1860</f>
        <v>24.973872811394358</v>
      </c>
    </row>
    <row r="1863" spans="1:5" ht="21" customHeight="1" thickBot="1" x14ac:dyDescent="0.25">
      <c r="A1863" s="201" t="s">
        <v>15</v>
      </c>
      <c r="B1863" s="207" t="s">
        <v>19</v>
      </c>
      <c r="C1863" s="208" t="e">
        <f t="shared" ref="C1863:E1865" si="71">C1860/B1860-1</f>
        <v>#DIV/0!</v>
      </c>
      <c r="D1863" s="208">
        <f t="shared" si="71"/>
        <v>-0.49990474376071636</v>
      </c>
      <c r="E1863" s="208">
        <f t="shared" si="71"/>
        <v>5.9987301587301589</v>
      </c>
    </row>
    <row r="1864" spans="1:5" ht="21" customHeight="1" thickBot="1" x14ac:dyDescent="0.25">
      <c r="A1864" s="201" t="s">
        <v>16</v>
      </c>
      <c r="B1864" s="207" t="s">
        <v>19</v>
      </c>
      <c r="C1864" s="208" t="e">
        <f t="shared" si="71"/>
        <v>#DIV/0!</v>
      </c>
      <c r="D1864" s="208">
        <f t="shared" si="71"/>
        <v>-0.44108749999999997</v>
      </c>
      <c r="E1864" s="208">
        <f t="shared" si="71"/>
        <v>5.1567553060631139</v>
      </c>
    </row>
    <row r="1865" spans="1:5" ht="21" customHeight="1" thickBot="1" x14ac:dyDescent="0.25">
      <c r="A1865" s="201" t="s">
        <v>17</v>
      </c>
      <c r="B1865" s="207" t="s">
        <v>19</v>
      </c>
      <c r="C1865" s="208" t="e">
        <f t="shared" si="71"/>
        <v>#DIV/0!</v>
      </c>
      <c r="D1865" s="208">
        <f t="shared" si="71"/>
        <v>0.11761208095238107</v>
      </c>
      <c r="E1865" s="208">
        <f t="shared" si="71"/>
        <v>-0.12030394565459457</v>
      </c>
    </row>
    <row r="1866" spans="1:5" ht="21" customHeight="1" thickBot="1" x14ac:dyDescent="0.25">
      <c r="A1866" s="1600" t="s">
        <v>871</v>
      </c>
      <c r="B1866" s="1601"/>
      <c r="C1866" s="1601"/>
      <c r="D1866" s="1601"/>
      <c r="E1866" s="1602"/>
    </row>
    <row r="1867" spans="1:5" ht="21" customHeight="1" x14ac:dyDescent="0.2">
      <c r="A1867" s="1583"/>
      <c r="B1867" s="202">
        <v>2019</v>
      </c>
      <c r="C1867" s="202">
        <v>2020</v>
      </c>
      <c r="D1867" s="202">
        <v>2021</v>
      </c>
      <c r="E1867" s="202">
        <v>2022</v>
      </c>
    </row>
    <row r="1868" spans="1:5" ht="21" customHeight="1" thickBot="1" x14ac:dyDescent="0.25">
      <c r="A1868" s="1584"/>
      <c r="B1868" s="203" t="s">
        <v>5</v>
      </c>
      <c r="C1868" s="203" t="s">
        <v>6</v>
      </c>
      <c r="D1868" s="203" t="s">
        <v>6</v>
      </c>
      <c r="E1868" s="203" t="s">
        <v>6</v>
      </c>
    </row>
    <row r="1869" spans="1:5" ht="21" customHeight="1" thickBot="1" x14ac:dyDescent="0.25">
      <c r="A1869" s="209" t="s">
        <v>59</v>
      </c>
      <c r="B1869" s="210">
        <f>B1870+B1871+B1872+B1873</f>
        <v>0</v>
      </c>
      <c r="C1869" s="210">
        <f>C1870+C1871+C1872+C1873</f>
        <v>0</v>
      </c>
      <c r="D1869" s="210">
        <f>D1870+D1871+D1872+D1873</f>
        <v>0</v>
      </c>
      <c r="E1869" s="210">
        <f>E1870+E1871+E1872+E1873</f>
        <v>0</v>
      </c>
    </row>
    <row r="1870" spans="1:5" ht="21" customHeight="1" thickBot="1" x14ac:dyDescent="0.25">
      <c r="A1870" s="211" t="s">
        <v>28</v>
      </c>
      <c r="B1870" s="210"/>
      <c r="C1870" s="210"/>
      <c r="D1870" s="210"/>
      <c r="E1870" s="210"/>
    </row>
    <row r="1871" spans="1:5" ht="21" customHeight="1" thickBot="1" x14ac:dyDescent="0.25">
      <c r="A1871" s="211" t="s">
        <v>60</v>
      </c>
      <c r="B1871" s="210"/>
      <c r="C1871" s="210"/>
      <c r="D1871" s="210"/>
      <c r="E1871" s="210"/>
    </row>
    <row r="1872" spans="1:5" ht="21" customHeight="1" thickBot="1" x14ac:dyDescent="0.25">
      <c r="A1872" s="211" t="s">
        <v>42</v>
      </c>
      <c r="B1872" s="210"/>
      <c r="C1872" s="210"/>
      <c r="D1872" s="210"/>
      <c r="E1872" s="210"/>
    </row>
    <row r="1873" spans="1:5" ht="21" customHeight="1" thickBot="1" x14ac:dyDescent="0.25">
      <c r="A1873" s="211" t="s">
        <v>43</v>
      </c>
      <c r="B1873" s="210"/>
      <c r="C1873" s="210"/>
      <c r="D1873" s="210"/>
      <c r="E1873" s="210"/>
    </row>
    <row r="1874" spans="1:5" ht="21" customHeight="1" thickBot="1" x14ac:dyDescent="0.25">
      <c r="A1874" s="209" t="s">
        <v>61</v>
      </c>
      <c r="B1874" s="205">
        <f>B1875+B1876+B1877+B1878</f>
        <v>0</v>
      </c>
      <c r="C1874" s="205">
        <f>C1875+C1876+C1877+C1878</f>
        <v>80000</v>
      </c>
      <c r="D1874" s="205">
        <f>D1875+D1876+D1877+D1878</f>
        <v>44713</v>
      </c>
      <c r="E1874" s="205">
        <f>E1875+E1876+E1877+E1878</f>
        <v>275287</v>
      </c>
    </row>
    <row r="1875" spans="1:5" s="41" customFormat="1" ht="21" customHeight="1" thickBot="1" x14ac:dyDescent="0.25">
      <c r="A1875" s="211" t="s">
        <v>28</v>
      </c>
      <c r="B1875" s="210">
        <v>0</v>
      </c>
      <c r="C1875" s="210">
        <v>80000</v>
      </c>
      <c r="D1875" s="210">
        <v>44713</v>
      </c>
      <c r="E1875" s="210">
        <v>275287</v>
      </c>
    </row>
    <row r="1876" spans="1:5" ht="21" customHeight="1" thickBot="1" x14ac:dyDescent="0.25">
      <c r="A1876" s="211" t="s">
        <v>60</v>
      </c>
      <c r="B1876" s="205"/>
      <c r="C1876" s="210"/>
      <c r="D1876" s="210"/>
      <c r="E1876" s="210"/>
    </row>
    <row r="1877" spans="1:5" ht="21" customHeight="1" thickBot="1" x14ac:dyDescent="0.25">
      <c r="A1877" s="211" t="s">
        <v>42</v>
      </c>
      <c r="B1877" s="205"/>
      <c r="C1877" s="210"/>
      <c r="D1877" s="210"/>
      <c r="E1877" s="210"/>
    </row>
    <row r="1878" spans="1:5" ht="21" customHeight="1" thickBot="1" x14ac:dyDescent="0.25">
      <c r="A1878" s="211" t="s">
        <v>43</v>
      </c>
      <c r="B1878" s="205"/>
      <c r="C1878" s="210"/>
      <c r="D1878" s="210"/>
      <c r="E1878" s="210"/>
    </row>
    <row r="1879" spans="1:5" ht="21" customHeight="1" thickBot="1" x14ac:dyDescent="0.25">
      <c r="A1879" s="212" t="s">
        <v>787</v>
      </c>
      <c r="B1879" s="205">
        <f>B1869+B1874</f>
        <v>0</v>
      </c>
      <c r="C1879" s="210">
        <f>C1869+C1874</f>
        <v>80000</v>
      </c>
      <c r="D1879" s="213">
        <f>D1869+D1874</f>
        <v>44713</v>
      </c>
      <c r="E1879" s="210">
        <f>E1869+E1874</f>
        <v>275287</v>
      </c>
    </row>
    <row r="1880" spans="1:5" ht="41.25" customHeight="1" thickBot="1" x14ac:dyDescent="0.25">
      <c r="A1880" s="216" t="s">
        <v>786</v>
      </c>
      <c r="B1880" s="216" t="s">
        <v>407</v>
      </c>
      <c r="C1880" s="217" t="s">
        <v>408</v>
      </c>
      <c r="D1880" s="218"/>
      <c r="E1880" s="216"/>
    </row>
    <row r="1881" spans="1:5" ht="21" customHeight="1" thickBot="1" x14ac:dyDescent="0.25">
      <c r="A1881" s="201" t="s">
        <v>9</v>
      </c>
      <c r="B1881" s="1594" t="s">
        <v>222</v>
      </c>
      <c r="C1881" s="1595"/>
      <c r="D1881" s="1595"/>
      <c r="E1881" s="1596"/>
    </row>
    <row r="1882" spans="1:5" ht="21" customHeight="1" thickBot="1" x14ac:dyDescent="0.25">
      <c r="A1882" s="201" t="s">
        <v>13</v>
      </c>
      <c r="B1882" s="1597" t="s">
        <v>223</v>
      </c>
      <c r="C1882" s="1598"/>
      <c r="D1882" s="1598"/>
      <c r="E1882" s="1599"/>
    </row>
    <row r="1883" spans="1:5" ht="21" customHeight="1" x14ac:dyDescent="0.2">
      <c r="A1883" s="1583"/>
      <c r="B1883" s="202">
        <v>2019</v>
      </c>
      <c r="C1883" s="202">
        <v>2020</v>
      </c>
      <c r="D1883" s="202">
        <v>2021</v>
      </c>
      <c r="E1883" s="202">
        <v>2022</v>
      </c>
    </row>
    <row r="1884" spans="1:5" ht="21" customHeight="1" thickBot="1" x14ac:dyDescent="0.25">
      <c r="A1884" s="1584"/>
      <c r="B1884" s="203" t="s">
        <v>5</v>
      </c>
      <c r="C1884" s="203" t="s">
        <v>6</v>
      </c>
      <c r="D1884" s="203" t="s">
        <v>6</v>
      </c>
      <c r="E1884" s="203" t="s">
        <v>6</v>
      </c>
    </row>
    <row r="1885" spans="1:5" ht="21" customHeight="1" thickBot="1" x14ac:dyDescent="0.25">
      <c r="A1885" s="201" t="s">
        <v>8</v>
      </c>
      <c r="B1885" s="206">
        <v>0</v>
      </c>
      <c r="C1885" s="206">
        <v>1</v>
      </c>
      <c r="D1885" s="206">
        <v>1</v>
      </c>
      <c r="E1885" s="206">
        <v>1</v>
      </c>
    </row>
    <row r="1886" spans="1:5" ht="21" customHeight="1" thickBot="1" x14ac:dyDescent="0.25">
      <c r="A1886" s="201" t="s">
        <v>14</v>
      </c>
      <c r="B1886" s="210">
        <f>B1904</f>
        <v>0</v>
      </c>
      <c r="C1886" s="210">
        <f>C1904</f>
        <v>925</v>
      </c>
      <c r="D1886" s="210">
        <f>D1904</f>
        <v>925</v>
      </c>
      <c r="E1886" s="210">
        <f>E1904</f>
        <v>2776</v>
      </c>
    </row>
    <row r="1887" spans="1:5" ht="21" customHeight="1" thickBot="1" x14ac:dyDescent="0.25">
      <c r="A1887" s="201" t="s">
        <v>20</v>
      </c>
      <c r="B1887" s="206" t="e">
        <f>B1886/B1885</f>
        <v>#DIV/0!</v>
      </c>
      <c r="C1887" s="206">
        <f>C1886/C1885</f>
        <v>925</v>
      </c>
      <c r="D1887" s="206">
        <f>D1886/D1885</f>
        <v>925</v>
      </c>
      <c r="E1887" s="206">
        <f>E1886/E1885</f>
        <v>2776</v>
      </c>
    </row>
    <row r="1888" spans="1:5" ht="21" customHeight="1" thickBot="1" x14ac:dyDescent="0.25">
      <c r="A1888" s="201" t="s">
        <v>15</v>
      </c>
      <c r="B1888" s="207" t="s">
        <v>19</v>
      </c>
      <c r="C1888" s="208" t="e">
        <f t="shared" ref="C1888:E1890" si="72">C1885/B1885-1</f>
        <v>#DIV/0!</v>
      </c>
      <c r="D1888" s="208">
        <f t="shared" si="72"/>
        <v>0</v>
      </c>
      <c r="E1888" s="208">
        <f t="shared" si="72"/>
        <v>0</v>
      </c>
    </row>
    <row r="1889" spans="1:5" ht="21" customHeight="1" thickBot="1" x14ac:dyDescent="0.25">
      <c r="A1889" s="201" t="s">
        <v>16</v>
      </c>
      <c r="B1889" s="207" t="s">
        <v>19</v>
      </c>
      <c r="C1889" s="208" t="e">
        <f t="shared" si="72"/>
        <v>#DIV/0!</v>
      </c>
      <c r="D1889" s="208">
        <f t="shared" si="72"/>
        <v>0</v>
      </c>
      <c r="E1889" s="208">
        <f t="shared" si="72"/>
        <v>2.0010810810810811</v>
      </c>
    </row>
    <row r="1890" spans="1:5" ht="21" customHeight="1" thickBot="1" x14ac:dyDescent="0.25">
      <c r="A1890" s="201" t="s">
        <v>17</v>
      </c>
      <c r="B1890" s="207" t="s">
        <v>19</v>
      </c>
      <c r="C1890" s="208" t="e">
        <f t="shared" si="72"/>
        <v>#DIV/0!</v>
      </c>
      <c r="D1890" s="208">
        <f t="shared" si="72"/>
        <v>0</v>
      </c>
      <c r="E1890" s="208">
        <f t="shared" si="72"/>
        <v>2.0010810810810811</v>
      </c>
    </row>
    <row r="1891" spans="1:5" ht="21" customHeight="1" thickBot="1" x14ac:dyDescent="0.25">
      <c r="A1891" s="1600" t="s">
        <v>871</v>
      </c>
      <c r="B1891" s="1601"/>
      <c r="C1891" s="1601"/>
      <c r="D1891" s="1601"/>
      <c r="E1891" s="1602"/>
    </row>
    <row r="1892" spans="1:5" ht="21" customHeight="1" x14ac:dyDescent="0.2">
      <c r="A1892" s="1583"/>
      <c r="B1892" s="202">
        <v>2019</v>
      </c>
      <c r="C1892" s="202">
        <v>2020</v>
      </c>
      <c r="D1892" s="202">
        <v>2021</v>
      </c>
      <c r="E1892" s="202">
        <v>2022</v>
      </c>
    </row>
    <row r="1893" spans="1:5" ht="21" customHeight="1" thickBot="1" x14ac:dyDescent="0.25">
      <c r="A1893" s="1584"/>
      <c r="B1893" s="203" t="s">
        <v>5</v>
      </c>
      <c r="C1893" s="203" t="s">
        <v>6</v>
      </c>
      <c r="D1893" s="203" t="s">
        <v>6</v>
      </c>
      <c r="E1893" s="203" t="s">
        <v>6</v>
      </c>
    </row>
    <row r="1894" spans="1:5" ht="21" customHeight="1" thickBot="1" x14ac:dyDescent="0.25">
      <c r="A1894" s="209" t="s">
        <v>59</v>
      </c>
      <c r="B1894" s="210">
        <f>B1895+B1896+B1897+B1898</f>
        <v>0</v>
      </c>
      <c r="C1894" s="210">
        <f>C1895+C1896+C1897+C1898</f>
        <v>0</v>
      </c>
      <c r="D1894" s="210">
        <f>D1895+D1896+D1897+D1898</f>
        <v>0</v>
      </c>
      <c r="E1894" s="210">
        <f>E1895+E1896+E1897+E1898</f>
        <v>0</v>
      </c>
    </row>
    <row r="1895" spans="1:5" ht="21" customHeight="1" thickBot="1" x14ac:dyDescent="0.25">
      <c r="A1895" s="211" t="s">
        <v>28</v>
      </c>
      <c r="B1895" s="210"/>
      <c r="C1895" s="210"/>
      <c r="D1895" s="210"/>
      <c r="E1895" s="210"/>
    </row>
    <row r="1896" spans="1:5" ht="21" customHeight="1" thickBot="1" x14ac:dyDescent="0.25">
      <c r="A1896" s="211" t="s">
        <v>60</v>
      </c>
      <c r="B1896" s="210"/>
      <c r="C1896" s="210"/>
      <c r="D1896" s="210"/>
      <c r="E1896" s="210"/>
    </row>
    <row r="1897" spans="1:5" ht="21" customHeight="1" thickBot="1" x14ac:dyDescent="0.25">
      <c r="A1897" s="211" t="s">
        <v>42</v>
      </c>
      <c r="B1897" s="210"/>
      <c r="C1897" s="210"/>
      <c r="D1897" s="210"/>
      <c r="E1897" s="210"/>
    </row>
    <row r="1898" spans="1:5" ht="21" customHeight="1" thickBot="1" x14ac:dyDescent="0.25">
      <c r="A1898" s="211" t="s">
        <v>43</v>
      </c>
      <c r="B1898" s="210"/>
      <c r="C1898" s="210"/>
      <c r="D1898" s="210"/>
      <c r="E1898" s="210"/>
    </row>
    <row r="1899" spans="1:5" ht="21" customHeight="1" thickBot="1" x14ac:dyDescent="0.25">
      <c r="A1899" s="209" t="s">
        <v>61</v>
      </c>
      <c r="B1899" s="205">
        <f>B1900+B1901+B1902+B1903</f>
        <v>0</v>
      </c>
      <c r="C1899" s="205">
        <f>C1900+C1901+C1902+C1903</f>
        <v>925</v>
      </c>
      <c r="D1899" s="205">
        <f>D1900+D1901+D1902+D1903</f>
        <v>925</v>
      </c>
      <c r="E1899" s="205">
        <f>E1900+E1901+E1902+E1903</f>
        <v>2776</v>
      </c>
    </row>
    <row r="1900" spans="1:5" s="41" customFormat="1" ht="21" customHeight="1" thickBot="1" x14ac:dyDescent="0.25">
      <c r="A1900" s="211" t="s">
        <v>28</v>
      </c>
      <c r="B1900" s="210">
        <v>0</v>
      </c>
      <c r="C1900" s="210">
        <v>925</v>
      </c>
      <c r="D1900" s="210">
        <v>925</v>
      </c>
      <c r="E1900" s="210">
        <v>2776</v>
      </c>
    </row>
    <row r="1901" spans="1:5" ht="21" customHeight="1" thickBot="1" x14ac:dyDescent="0.25">
      <c r="A1901" s="211" t="s">
        <v>60</v>
      </c>
      <c r="B1901" s="205"/>
      <c r="C1901" s="210"/>
      <c r="D1901" s="210"/>
      <c r="E1901" s="210"/>
    </row>
    <row r="1902" spans="1:5" ht="21" customHeight="1" thickBot="1" x14ac:dyDescent="0.25">
      <c r="A1902" s="211" t="s">
        <v>42</v>
      </c>
      <c r="B1902" s="205"/>
      <c r="C1902" s="210"/>
      <c r="D1902" s="210"/>
      <c r="E1902" s="210"/>
    </row>
    <row r="1903" spans="1:5" ht="21" customHeight="1" thickBot="1" x14ac:dyDescent="0.25">
      <c r="A1903" s="211" t="s">
        <v>43</v>
      </c>
      <c r="B1903" s="205"/>
      <c r="C1903" s="210"/>
      <c r="D1903" s="210"/>
      <c r="E1903" s="210"/>
    </row>
    <row r="1904" spans="1:5" ht="21" customHeight="1" thickBot="1" x14ac:dyDescent="0.25">
      <c r="A1904" s="212" t="s">
        <v>787</v>
      </c>
      <c r="B1904" s="205">
        <f>B1894+B1899</f>
        <v>0</v>
      </c>
      <c r="C1904" s="210">
        <f>C1894+C1899</f>
        <v>925</v>
      </c>
      <c r="D1904" s="213">
        <f>D1894+D1899</f>
        <v>925</v>
      </c>
      <c r="E1904" s="210">
        <f>E1894+E1899</f>
        <v>2776</v>
      </c>
    </row>
    <row r="1905" spans="1:5" ht="72.75" customHeight="1" thickBot="1" x14ac:dyDescent="0.25">
      <c r="A1905" s="178" t="s">
        <v>788</v>
      </c>
      <c r="B1905" s="178" t="s">
        <v>652</v>
      </c>
      <c r="C1905" s="191" t="s">
        <v>653</v>
      </c>
      <c r="D1905" s="192"/>
      <c r="E1905" s="178"/>
    </row>
    <row r="1906" spans="1:5" ht="72.75" customHeight="1" thickBot="1" x14ac:dyDescent="0.25">
      <c r="A1906" s="156" t="s">
        <v>9</v>
      </c>
      <c r="B1906" s="1633" t="s">
        <v>654</v>
      </c>
      <c r="C1906" s="1634"/>
      <c r="D1906" s="1634"/>
      <c r="E1906" s="1635"/>
    </row>
    <row r="1907" spans="1:5" ht="21" customHeight="1" thickBot="1" x14ac:dyDescent="0.25">
      <c r="A1907" s="156" t="s">
        <v>13</v>
      </c>
      <c r="B1907" s="1636" t="s">
        <v>162</v>
      </c>
      <c r="C1907" s="1637"/>
      <c r="D1907" s="1637"/>
      <c r="E1907" s="1638"/>
    </row>
    <row r="1908" spans="1:5" ht="21" customHeight="1" x14ac:dyDescent="0.2">
      <c r="A1908" s="1639"/>
      <c r="B1908" s="180">
        <v>2019</v>
      </c>
      <c r="C1908" s="180">
        <v>2020</v>
      </c>
      <c r="D1908" s="180">
        <v>2021</v>
      </c>
      <c r="E1908" s="180">
        <v>2022</v>
      </c>
    </row>
    <row r="1909" spans="1:5" ht="21" customHeight="1" thickBot="1" x14ac:dyDescent="0.25">
      <c r="A1909" s="1640"/>
      <c r="B1909" s="181" t="s">
        <v>5</v>
      </c>
      <c r="C1909" s="181" t="s">
        <v>6</v>
      </c>
      <c r="D1909" s="181" t="s">
        <v>6</v>
      </c>
      <c r="E1909" s="181" t="s">
        <v>6</v>
      </c>
    </row>
    <row r="1910" spans="1:5" ht="21" customHeight="1" thickBot="1" x14ac:dyDescent="0.25">
      <c r="A1910" s="156" t="s">
        <v>8</v>
      </c>
      <c r="B1910" s="182">
        <v>0</v>
      </c>
      <c r="C1910" s="200">
        <v>5460</v>
      </c>
      <c r="D1910" s="200">
        <v>2700</v>
      </c>
      <c r="E1910" s="200">
        <v>10041</v>
      </c>
    </row>
    <row r="1911" spans="1:5" ht="21" customHeight="1" thickBot="1" x14ac:dyDescent="0.25">
      <c r="A1911" s="156" t="s">
        <v>14</v>
      </c>
      <c r="B1911" s="182">
        <f>B1929</f>
        <v>0</v>
      </c>
      <c r="C1911" s="182">
        <f>C1929</f>
        <v>140136.609</v>
      </c>
      <c r="D1911" s="182">
        <f>D1929</f>
        <v>70000</v>
      </c>
      <c r="E1911" s="182">
        <f>E1929</f>
        <v>237176</v>
      </c>
    </row>
    <row r="1912" spans="1:5" ht="21" customHeight="1" thickBot="1" x14ac:dyDescent="0.25">
      <c r="A1912" s="156" t="s">
        <v>20</v>
      </c>
      <c r="B1912" s="182" t="e">
        <f>B1911/B1910</f>
        <v>#DIV/0!</v>
      </c>
      <c r="C1912" s="182">
        <f>C1911/C1910</f>
        <v>25.666045604395602</v>
      </c>
      <c r="D1912" s="182">
        <f>D1911/D1910</f>
        <v>25.925925925925927</v>
      </c>
      <c r="E1912" s="182">
        <f>E1911/E1910</f>
        <v>23.620754904889949</v>
      </c>
    </row>
    <row r="1913" spans="1:5" ht="21" customHeight="1" thickBot="1" x14ac:dyDescent="0.25">
      <c r="A1913" s="156" t="s">
        <v>15</v>
      </c>
      <c r="B1913" s="184" t="s">
        <v>19</v>
      </c>
      <c r="C1913" s="185" t="e">
        <f t="shared" ref="C1913:E1915" si="73">C1910/B1910-1</f>
        <v>#DIV/0!</v>
      </c>
      <c r="D1913" s="185">
        <f t="shared" si="73"/>
        <v>-0.50549450549450547</v>
      </c>
      <c r="E1913" s="185">
        <f t="shared" si="73"/>
        <v>2.7188888888888889</v>
      </c>
    </row>
    <row r="1914" spans="1:5" ht="21" customHeight="1" thickBot="1" x14ac:dyDescent="0.25">
      <c r="A1914" s="156" t="s">
        <v>16</v>
      </c>
      <c r="B1914" s="184" t="s">
        <v>19</v>
      </c>
      <c r="C1914" s="185" t="e">
        <f t="shared" si="73"/>
        <v>#DIV/0!</v>
      </c>
      <c r="D1914" s="185">
        <f t="shared" si="73"/>
        <v>-0.50048741367789196</v>
      </c>
      <c r="E1914" s="185">
        <f t="shared" si="73"/>
        <v>2.3882285714285714</v>
      </c>
    </row>
    <row r="1915" spans="1:5" ht="21" customHeight="1" thickBot="1" x14ac:dyDescent="0.25">
      <c r="A1915" s="156" t="s">
        <v>17</v>
      </c>
      <c r="B1915" s="184" t="s">
        <v>19</v>
      </c>
      <c r="C1915" s="185" t="e">
        <f t="shared" si="73"/>
        <v>#DIV/0!</v>
      </c>
      <c r="D1915" s="185">
        <f t="shared" si="73"/>
        <v>1.0125452340262964E-2</v>
      </c>
      <c r="E1915" s="185">
        <f t="shared" si="73"/>
        <v>-8.8913739382816326E-2</v>
      </c>
    </row>
    <row r="1916" spans="1:5" ht="21" customHeight="1" thickBot="1" x14ac:dyDescent="0.25">
      <c r="A1916" s="1641" t="s">
        <v>859</v>
      </c>
      <c r="B1916" s="1642"/>
      <c r="C1916" s="1642"/>
      <c r="D1916" s="1642"/>
      <c r="E1916" s="1643"/>
    </row>
    <row r="1917" spans="1:5" ht="21" customHeight="1" x14ac:dyDescent="0.2">
      <c r="A1917" s="1639"/>
      <c r="B1917" s="180">
        <v>2019</v>
      </c>
      <c r="C1917" s="180">
        <v>2020</v>
      </c>
      <c r="D1917" s="180">
        <v>2021</v>
      </c>
      <c r="E1917" s="180">
        <v>2022</v>
      </c>
    </row>
    <row r="1918" spans="1:5" ht="21" customHeight="1" thickBot="1" x14ac:dyDescent="0.25">
      <c r="A1918" s="1640"/>
      <c r="B1918" s="181" t="s">
        <v>5</v>
      </c>
      <c r="C1918" s="181" t="s">
        <v>6</v>
      </c>
      <c r="D1918" s="181" t="s">
        <v>6</v>
      </c>
      <c r="E1918" s="181" t="s">
        <v>6</v>
      </c>
    </row>
    <row r="1919" spans="1:5" ht="21" customHeight="1" thickBot="1" x14ac:dyDescent="0.25">
      <c r="A1919" s="186" t="s">
        <v>59</v>
      </c>
      <c r="B1919" s="187">
        <f>B1920+B1921+B1922+B1923</f>
        <v>0</v>
      </c>
      <c r="C1919" s="187">
        <f>C1920+C1921+C1922+C1923</f>
        <v>0</v>
      </c>
      <c r="D1919" s="187">
        <f>D1920+D1921+D1922+D1923</f>
        <v>0</v>
      </c>
      <c r="E1919" s="187">
        <f>E1920+E1921+E1922+E1923</f>
        <v>0</v>
      </c>
    </row>
    <row r="1920" spans="1:5" ht="21" customHeight="1" thickBot="1" x14ac:dyDescent="0.25">
      <c r="A1920" s="188" t="s">
        <v>28</v>
      </c>
      <c r="B1920" s="187"/>
      <c r="C1920" s="187"/>
      <c r="D1920" s="187"/>
      <c r="E1920" s="187"/>
    </row>
    <row r="1921" spans="1:5" ht="21" customHeight="1" thickBot="1" x14ac:dyDescent="0.25">
      <c r="A1921" s="188" t="s">
        <v>60</v>
      </c>
      <c r="B1921" s="187"/>
      <c r="C1921" s="187"/>
      <c r="D1921" s="187"/>
      <c r="E1921" s="187"/>
    </row>
    <row r="1922" spans="1:5" ht="21" customHeight="1" thickBot="1" x14ac:dyDescent="0.25">
      <c r="A1922" s="188" t="s">
        <v>42</v>
      </c>
      <c r="B1922" s="187"/>
      <c r="C1922" s="187"/>
      <c r="D1922" s="187"/>
      <c r="E1922" s="187"/>
    </row>
    <row r="1923" spans="1:5" ht="21" customHeight="1" thickBot="1" x14ac:dyDescent="0.25">
      <c r="A1923" s="188" t="s">
        <v>43</v>
      </c>
      <c r="B1923" s="187"/>
      <c r="C1923" s="187"/>
      <c r="D1923" s="187"/>
      <c r="E1923" s="187"/>
    </row>
    <row r="1924" spans="1:5" ht="21" customHeight="1" thickBot="1" x14ac:dyDescent="0.25">
      <c r="A1924" s="186" t="s">
        <v>61</v>
      </c>
      <c r="B1924" s="183">
        <f>B1925+B1926+B1927+B1928</f>
        <v>0</v>
      </c>
      <c r="C1924" s="183">
        <f>C1925+C1926+C1927+C1928</f>
        <v>140136.609</v>
      </c>
      <c r="D1924" s="183">
        <f>D1925+D1926+D1927+D1928</f>
        <v>70000</v>
      </c>
      <c r="E1924" s="183">
        <f>E1925+E1926+E1927+E1928</f>
        <v>237176</v>
      </c>
    </row>
    <row r="1925" spans="1:5" s="41" customFormat="1" ht="21" customHeight="1" thickBot="1" x14ac:dyDescent="0.25">
      <c r="A1925" s="188" t="s">
        <v>28</v>
      </c>
      <c r="B1925" s="182">
        <v>0</v>
      </c>
      <c r="C1925" s="182">
        <v>140136.609</v>
      </c>
      <c r="D1925" s="182">
        <v>70000</v>
      </c>
      <c r="E1925" s="182">
        <v>237176</v>
      </c>
    </row>
    <row r="1926" spans="1:5" ht="21" customHeight="1" thickBot="1" x14ac:dyDescent="0.25">
      <c r="A1926" s="188" t="s">
        <v>60</v>
      </c>
      <c r="B1926" s="183"/>
      <c r="C1926" s="187"/>
      <c r="D1926" s="187"/>
      <c r="E1926" s="187"/>
    </row>
    <row r="1927" spans="1:5" ht="21" customHeight="1" thickBot="1" x14ac:dyDescent="0.25">
      <c r="A1927" s="188" t="s">
        <v>42</v>
      </c>
      <c r="B1927" s="183"/>
      <c r="C1927" s="187"/>
      <c r="D1927" s="187"/>
      <c r="E1927" s="187"/>
    </row>
    <row r="1928" spans="1:5" ht="21" customHeight="1" thickBot="1" x14ac:dyDescent="0.25">
      <c r="A1928" s="188" t="s">
        <v>43</v>
      </c>
      <c r="B1928" s="183"/>
      <c r="C1928" s="187"/>
      <c r="D1928" s="187"/>
      <c r="E1928" s="187"/>
    </row>
    <row r="1929" spans="1:5" ht="21" customHeight="1" thickBot="1" x14ac:dyDescent="0.25">
      <c r="A1929" s="189" t="s">
        <v>789</v>
      </c>
      <c r="B1929" s="183">
        <f>B1919+B1924</f>
        <v>0</v>
      </c>
      <c r="C1929" s="187">
        <f>C1919+C1924</f>
        <v>140136.609</v>
      </c>
      <c r="D1929" s="197">
        <f>D1919+D1924</f>
        <v>70000</v>
      </c>
      <c r="E1929" s="187">
        <f>E1919+E1924</f>
        <v>237176</v>
      </c>
    </row>
    <row r="1930" spans="1:5" ht="57.75" customHeight="1" thickBot="1" x14ac:dyDescent="0.25">
      <c r="A1930" s="178" t="s">
        <v>788</v>
      </c>
      <c r="B1930" s="178" t="s">
        <v>655</v>
      </c>
      <c r="C1930" s="191" t="s">
        <v>656</v>
      </c>
      <c r="D1930" s="192"/>
      <c r="E1930" s="178"/>
    </row>
    <row r="1931" spans="1:5" ht="21" customHeight="1" thickBot="1" x14ac:dyDescent="0.25">
      <c r="A1931" s="156" t="s">
        <v>9</v>
      </c>
      <c r="B1931" s="1633" t="s">
        <v>222</v>
      </c>
      <c r="C1931" s="1634"/>
      <c r="D1931" s="1634"/>
      <c r="E1931" s="1635"/>
    </row>
    <row r="1932" spans="1:5" ht="21" customHeight="1" thickBot="1" x14ac:dyDescent="0.25">
      <c r="A1932" s="156" t="s">
        <v>13</v>
      </c>
      <c r="B1932" s="1636" t="s">
        <v>223</v>
      </c>
      <c r="C1932" s="1637"/>
      <c r="D1932" s="1637"/>
      <c r="E1932" s="1638"/>
    </row>
    <row r="1933" spans="1:5" ht="21" customHeight="1" x14ac:dyDescent="0.2">
      <c r="A1933" s="1639"/>
      <c r="B1933" s="180">
        <v>2019</v>
      </c>
      <c r="C1933" s="180">
        <v>2020</v>
      </c>
      <c r="D1933" s="180">
        <v>2021</v>
      </c>
      <c r="E1933" s="180">
        <v>2022</v>
      </c>
    </row>
    <row r="1934" spans="1:5" ht="21" customHeight="1" thickBot="1" x14ac:dyDescent="0.25">
      <c r="A1934" s="1640"/>
      <c r="B1934" s="181" t="s">
        <v>5</v>
      </c>
      <c r="C1934" s="181" t="s">
        <v>6</v>
      </c>
      <c r="D1934" s="181" t="s">
        <v>6</v>
      </c>
      <c r="E1934" s="181" t="s">
        <v>6</v>
      </c>
    </row>
    <row r="1935" spans="1:5" ht="21" customHeight="1" thickBot="1" x14ac:dyDescent="0.25">
      <c r="A1935" s="156" t="s">
        <v>8</v>
      </c>
      <c r="B1935" s="182">
        <v>0</v>
      </c>
      <c r="C1935" s="182">
        <v>1</v>
      </c>
      <c r="D1935" s="182">
        <v>1</v>
      </c>
      <c r="E1935" s="182">
        <v>1</v>
      </c>
    </row>
    <row r="1936" spans="1:5" ht="21" customHeight="1" thickBot="1" x14ac:dyDescent="0.25">
      <c r="A1936" s="156" t="s">
        <v>14</v>
      </c>
      <c r="B1936" s="183">
        <f>B1954</f>
        <v>0</v>
      </c>
      <c r="C1936" s="183">
        <f>C1954</f>
        <v>1145</v>
      </c>
      <c r="D1936" s="183">
        <f>D1954</f>
        <v>1072.8631959552001</v>
      </c>
      <c r="E1936" s="183">
        <f>E1954</f>
        <v>1500</v>
      </c>
    </row>
    <row r="1937" spans="1:5" ht="21" customHeight="1" thickBot="1" x14ac:dyDescent="0.25">
      <c r="A1937" s="156" t="s">
        <v>20</v>
      </c>
      <c r="B1937" s="182" t="e">
        <f>B1936/B1935</f>
        <v>#DIV/0!</v>
      </c>
      <c r="C1937" s="182">
        <f>C1936/C1935</f>
        <v>1145</v>
      </c>
      <c r="D1937" s="182">
        <f>D1936/D1935</f>
        <v>1072.8631959552001</v>
      </c>
      <c r="E1937" s="182">
        <f>E1936/E1935</f>
        <v>1500</v>
      </c>
    </row>
    <row r="1938" spans="1:5" ht="21" customHeight="1" thickBot="1" x14ac:dyDescent="0.25">
      <c r="A1938" s="156" t="s">
        <v>15</v>
      </c>
      <c r="B1938" s="184" t="s">
        <v>19</v>
      </c>
      <c r="C1938" s="185" t="e">
        <f t="shared" ref="C1938:E1940" si="74">C1935/B1935-1</f>
        <v>#DIV/0!</v>
      </c>
      <c r="D1938" s="185">
        <f t="shared" si="74"/>
        <v>0</v>
      </c>
      <c r="E1938" s="185">
        <f t="shared" si="74"/>
        <v>0</v>
      </c>
    </row>
    <row r="1939" spans="1:5" ht="21" customHeight="1" thickBot="1" x14ac:dyDescent="0.25">
      <c r="A1939" s="156" t="s">
        <v>16</v>
      </c>
      <c r="B1939" s="184" t="s">
        <v>19</v>
      </c>
      <c r="C1939" s="185" t="e">
        <f t="shared" si="74"/>
        <v>#DIV/0!</v>
      </c>
      <c r="D1939" s="185">
        <f t="shared" si="74"/>
        <v>-6.3001575584978098E-2</v>
      </c>
      <c r="E1939" s="185">
        <f t="shared" si="74"/>
        <v>0.39812793062074237</v>
      </c>
    </row>
    <row r="1940" spans="1:5" ht="21" customHeight="1" thickBot="1" x14ac:dyDescent="0.25">
      <c r="A1940" s="156" t="s">
        <v>17</v>
      </c>
      <c r="B1940" s="184" t="s">
        <v>19</v>
      </c>
      <c r="C1940" s="185" t="e">
        <f t="shared" si="74"/>
        <v>#DIV/0!</v>
      </c>
      <c r="D1940" s="185">
        <f t="shared" si="74"/>
        <v>-6.3001575584978098E-2</v>
      </c>
      <c r="E1940" s="185">
        <f t="shared" si="74"/>
        <v>0.39812793062074237</v>
      </c>
    </row>
    <row r="1941" spans="1:5" ht="21" customHeight="1" thickBot="1" x14ac:dyDescent="0.25">
      <c r="A1941" s="1641" t="s">
        <v>859</v>
      </c>
      <c r="B1941" s="1642"/>
      <c r="C1941" s="1642"/>
      <c r="D1941" s="1642"/>
      <c r="E1941" s="1643"/>
    </row>
    <row r="1942" spans="1:5" ht="21" customHeight="1" x14ac:dyDescent="0.2">
      <c r="A1942" s="1639"/>
      <c r="B1942" s="180">
        <v>2019</v>
      </c>
      <c r="C1942" s="180">
        <v>2020</v>
      </c>
      <c r="D1942" s="180">
        <v>2021</v>
      </c>
      <c r="E1942" s="180">
        <v>2022</v>
      </c>
    </row>
    <row r="1943" spans="1:5" ht="21" customHeight="1" thickBot="1" x14ac:dyDescent="0.25">
      <c r="A1943" s="1640"/>
      <c r="B1943" s="181" t="s">
        <v>5</v>
      </c>
      <c r="C1943" s="181" t="s">
        <v>6</v>
      </c>
      <c r="D1943" s="181" t="s">
        <v>6</v>
      </c>
      <c r="E1943" s="181" t="s">
        <v>6</v>
      </c>
    </row>
    <row r="1944" spans="1:5" ht="21" customHeight="1" thickBot="1" x14ac:dyDescent="0.25">
      <c r="A1944" s="186" t="s">
        <v>59</v>
      </c>
      <c r="B1944" s="187">
        <f>B1945+B1946+B1947+B1948</f>
        <v>0</v>
      </c>
      <c r="C1944" s="187">
        <f>C1945+C1946+C1947+C1948</f>
        <v>0</v>
      </c>
      <c r="D1944" s="187">
        <f>D1945+D1946+D1947+D1948</f>
        <v>0</v>
      </c>
      <c r="E1944" s="187">
        <f>E1945+E1946+E1947+E1948</f>
        <v>0</v>
      </c>
    </row>
    <row r="1945" spans="1:5" ht="21" customHeight="1" thickBot="1" x14ac:dyDescent="0.25">
      <c r="A1945" s="188" t="s">
        <v>28</v>
      </c>
      <c r="B1945" s="187"/>
      <c r="C1945" s="187"/>
      <c r="D1945" s="187"/>
      <c r="E1945" s="187"/>
    </row>
    <row r="1946" spans="1:5" ht="21" customHeight="1" thickBot="1" x14ac:dyDescent="0.25">
      <c r="A1946" s="188" t="s">
        <v>60</v>
      </c>
      <c r="B1946" s="187"/>
      <c r="C1946" s="187"/>
      <c r="D1946" s="187"/>
      <c r="E1946" s="187"/>
    </row>
    <row r="1947" spans="1:5" ht="21" customHeight="1" thickBot="1" x14ac:dyDescent="0.25">
      <c r="A1947" s="188" t="s">
        <v>42</v>
      </c>
      <c r="B1947" s="187"/>
      <c r="C1947" s="187"/>
      <c r="D1947" s="187"/>
      <c r="E1947" s="187"/>
    </row>
    <row r="1948" spans="1:5" ht="21" customHeight="1" thickBot="1" x14ac:dyDescent="0.25">
      <c r="A1948" s="188" t="s">
        <v>43</v>
      </c>
      <c r="B1948" s="187"/>
      <c r="C1948" s="187"/>
      <c r="D1948" s="187"/>
      <c r="E1948" s="187"/>
    </row>
    <row r="1949" spans="1:5" ht="21" customHeight="1" thickBot="1" x14ac:dyDescent="0.25">
      <c r="A1949" s="186" t="s">
        <v>61</v>
      </c>
      <c r="B1949" s="183">
        <f>SUM(B1950:B1953)</f>
        <v>0</v>
      </c>
      <c r="C1949" s="183">
        <f>SUM(C1950:C1953)</f>
        <v>1145</v>
      </c>
      <c r="D1949" s="183">
        <f>SUM(D1950:D1953)</f>
        <v>1072.8631959552001</v>
      </c>
      <c r="E1949" s="183">
        <f>SUM(E1950:E1953)</f>
        <v>1500</v>
      </c>
    </row>
    <row r="1950" spans="1:5" s="41" customFormat="1" ht="21" customHeight="1" thickBot="1" x14ac:dyDescent="0.25">
      <c r="A1950" s="188" t="s">
        <v>28</v>
      </c>
      <c r="B1950" s="183">
        <v>0</v>
      </c>
      <c r="C1950" s="183">
        <v>1145</v>
      </c>
      <c r="D1950" s="183">
        <v>1072.8631959552001</v>
      </c>
      <c r="E1950" s="187">
        <v>1500</v>
      </c>
    </row>
    <row r="1951" spans="1:5" ht="21" customHeight="1" thickBot="1" x14ac:dyDescent="0.25">
      <c r="A1951" s="188" t="s">
        <v>60</v>
      </c>
      <c r="B1951" s="183"/>
      <c r="C1951" s="187"/>
      <c r="D1951" s="187"/>
      <c r="E1951" s="187"/>
    </row>
    <row r="1952" spans="1:5" ht="21" customHeight="1" thickBot="1" x14ac:dyDescent="0.25">
      <c r="A1952" s="188" t="s">
        <v>42</v>
      </c>
      <c r="B1952" s="183"/>
      <c r="C1952" s="187"/>
      <c r="D1952" s="187"/>
      <c r="E1952" s="187"/>
    </row>
    <row r="1953" spans="1:5" ht="21" customHeight="1" thickBot="1" x14ac:dyDescent="0.25">
      <c r="A1953" s="188" t="s">
        <v>43</v>
      </c>
      <c r="B1953" s="183"/>
      <c r="C1953" s="187"/>
      <c r="D1953" s="187"/>
      <c r="E1953" s="187"/>
    </row>
    <row r="1954" spans="1:5" ht="21" customHeight="1" thickBot="1" x14ac:dyDescent="0.25">
      <c r="A1954" s="189" t="s">
        <v>789</v>
      </c>
      <c r="B1954" s="183">
        <f>B1944+B1949</f>
        <v>0</v>
      </c>
      <c r="C1954" s="187">
        <f>C1944+C1949</f>
        <v>1145</v>
      </c>
      <c r="D1954" s="197">
        <f>D1944+D1949</f>
        <v>1072.8631959552001</v>
      </c>
      <c r="E1954" s="187">
        <f>E1944+E1949</f>
        <v>1500</v>
      </c>
    </row>
    <row r="1955" spans="1:5" ht="123" customHeight="1" thickBot="1" x14ac:dyDescent="0.25">
      <c r="A1955" s="216" t="s">
        <v>790</v>
      </c>
      <c r="B1955" s="216" t="s">
        <v>875</v>
      </c>
      <c r="C1955" s="217" t="s">
        <v>99</v>
      </c>
      <c r="D1955" s="218"/>
      <c r="E1955" s="216"/>
    </row>
    <row r="1956" spans="1:5" ht="41.25" customHeight="1" thickBot="1" x14ac:dyDescent="0.25">
      <c r="A1956" s="201" t="s">
        <v>9</v>
      </c>
      <c r="B1956" s="1647" t="s">
        <v>876</v>
      </c>
      <c r="C1956" s="1648"/>
      <c r="D1956" s="1648"/>
      <c r="E1956" s="1649"/>
    </row>
    <row r="1957" spans="1:5" ht="21" customHeight="1" thickBot="1" x14ac:dyDescent="0.25">
      <c r="A1957" s="201" t="s">
        <v>13</v>
      </c>
      <c r="B1957" s="1597" t="s">
        <v>162</v>
      </c>
      <c r="C1957" s="1598"/>
      <c r="D1957" s="1598"/>
      <c r="E1957" s="1599"/>
    </row>
    <row r="1958" spans="1:5" ht="21" customHeight="1" x14ac:dyDescent="0.2">
      <c r="A1958" s="1583"/>
      <c r="B1958" s="202">
        <v>2019</v>
      </c>
      <c r="C1958" s="202">
        <v>2020</v>
      </c>
      <c r="D1958" s="202">
        <v>2021</v>
      </c>
      <c r="E1958" s="202">
        <v>2022</v>
      </c>
    </row>
    <row r="1959" spans="1:5" ht="21" customHeight="1" thickBot="1" x14ac:dyDescent="0.25">
      <c r="A1959" s="1584"/>
      <c r="B1959" s="203" t="s">
        <v>5</v>
      </c>
      <c r="C1959" s="203" t="s">
        <v>6</v>
      </c>
      <c r="D1959" s="203" t="s">
        <v>6</v>
      </c>
      <c r="E1959" s="203" t="s">
        <v>6</v>
      </c>
    </row>
    <row r="1960" spans="1:5" ht="21" customHeight="1" thickBot="1" x14ac:dyDescent="0.25">
      <c r="A1960" s="201" t="s">
        <v>8</v>
      </c>
      <c r="B1960" s="206">
        <v>0</v>
      </c>
      <c r="C1960" s="204">
        <v>10544</v>
      </c>
      <c r="D1960" s="204">
        <v>7903</v>
      </c>
      <c r="E1960" s="204">
        <v>10843</v>
      </c>
    </row>
    <row r="1961" spans="1:5" ht="21" customHeight="1" thickBot="1" x14ac:dyDescent="0.25">
      <c r="A1961" s="201" t="s">
        <v>14</v>
      </c>
      <c r="B1961" s="205">
        <f>B1979</f>
        <v>0</v>
      </c>
      <c r="C1961" s="205">
        <f>C1979</f>
        <v>117358</v>
      </c>
      <c r="D1961" s="205">
        <f>D1979</f>
        <v>88179</v>
      </c>
      <c r="E1961" s="205">
        <f>E1979</f>
        <v>120000</v>
      </c>
    </row>
    <row r="1962" spans="1:5" ht="21" customHeight="1" thickBot="1" x14ac:dyDescent="0.25">
      <c r="A1962" s="201" t="s">
        <v>20</v>
      </c>
      <c r="B1962" s="206" t="e">
        <f>B1961/B1960</f>
        <v>#DIV/0!</v>
      </c>
      <c r="C1962" s="206">
        <f>C1961/C1960</f>
        <v>11.130311077389985</v>
      </c>
      <c r="D1962" s="206">
        <f>D1961/D1960</f>
        <v>11.157661647475642</v>
      </c>
      <c r="E1962" s="206">
        <f>E1961/E1960</f>
        <v>11.067047864982015</v>
      </c>
    </row>
    <row r="1963" spans="1:5" ht="21" customHeight="1" thickBot="1" x14ac:dyDescent="0.25">
      <c r="A1963" s="201" t="s">
        <v>15</v>
      </c>
      <c r="B1963" s="207" t="s">
        <v>19</v>
      </c>
      <c r="C1963" s="208" t="e">
        <f t="shared" ref="C1963:E1965" si="75">C1960/B1960-1</f>
        <v>#DIV/0!</v>
      </c>
      <c r="D1963" s="208">
        <f t="shared" si="75"/>
        <v>-0.25047420333839154</v>
      </c>
      <c r="E1963" s="208">
        <f t="shared" si="75"/>
        <v>0.37201062887511083</v>
      </c>
    </row>
    <row r="1964" spans="1:5" ht="21" customHeight="1" thickBot="1" x14ac:dyDescent="0.25">
      <c r="A1964" s="201" t="s">
        <v>16</v>
      </c>
      <c r="B1964" s="207" t="s">
        <v>19</v>
      </c>
      <c r="C1964" s="208" t="e">
        <f t="shared" si="75"/>
        <v>#DIV/0!</v>
      </c>
      <c r="D1964" s="208">
        <f t="shared" si="75"/>
        <v>-0.24863238978169366</v>
      </c>
      <c r="E1964" s="208">
        <f t="shared" si="75"/>
        <v>0.3608682339332494</v>
      </c>
    </row>
    <row r="1965" spans="1:5" ht="21" customHeight="1" thickBot="1" x14ac:dyDescent="0.25">
      <c r="A1965" s="201" t="s">
        <v>17</v>
      </c>
      <c r="B1965" s="207" t="s">
        <v>19</v>
      </c>
      <c r="C1965" s="208" t="e">
        <f t="shared" si="75"/>
        <v>#DIV/0!</v>
      </c>
      <c r="D1965" s="208">
        <f t="shared" si="75"/>
        <v>2.457305091967843E-3</v>
      </c>
      <c r="E1965" s="208">
        <f t="shared" si="75"/>
        <v>-8.1212161971345731E-3</v>
      </c>
    </row>
    <row r="1966" spans="1:5" ht="21" customHeight="1" thickBot="1" x14ac:dyDescent="0.25">
      <c r="A1966" s="1600" t="s">
        <v>871</v>
      </c>
      <c r="B1966" s="1601"/>
      <c r="C1966" s="1601"/>
      <c r="D1966" s="1601"/>
      <c r="E1966" s="1602"/>
    </row>
    <row r="1967" spans="1:5" ht="21" customHeight="1" x14ac:dyDescent="0.2">
      <c r="A1967" s="1583"/>
      <c r="B1967" s="202">
        <v>2019</v>
      </c>
      <c r="C1967" s="202">
        <v>2020</v>
      </c>
      <c r="D1967" s="202">
        <v>2021</v>
      </c>
      <c r="E1967" s="202">
        <v>2022</v>
      </c>
    </row>
    <row r="1968" spans="1:5" ht="21" customHeight="1" thickBot="1" x14ac:dyDescent="0.25">
      <c r="A1968" s="1584"/>
      <c r="B1968" s="203" t="s">
        <v>5</v>
      </c>
      <c r="C1968" s="203" t="s">
        <v>6</v>
      </c>
      <c r="D1968" s="203" t="s">
        <v>6</v>
      </c>
      <c r="E1968" s="203" t="s">
        <v>6</v>
      </c>
    </row>
    <row r="1969" spans="1:5" ht="21" customHeight="1" thickBot="1" x14ac:dyDescent="0.25">
      <c r="A1969" s="209" t="s">
        <v>59</v>
      </c>
      <c r="B1969" s="210">
        <f>B1970+B1971+B1972+B1973</f>
        <v>0</v>
      </c>
      <c r="C1969" s="210">
        <f>C1970+C1971+C1972+C1973</f>
        <v>0</v>
      </c>
      <c r="D1969" s="210">
        <f>D1970+D1971+D1972+D1973</f>
        <v>0</v>
      </c>
      <c r="E1969" s="210">
        <f>E1970+E1971+E1972+E1973</f>
        <v>0</v>
      </c>
    </row>
    <row r="1970" spans="1:5" ht="21" customHeight="1" thickBot="1" x14ac:dyDescent="0.25">
      <c r="A1970" s="211" t="s">
        <v>28</v>
      </c>
      <c r="B1970" s="210"/>
      <c r="C1970" s="210"/>
      <c r="D1970" s="210"/>
      <c r="E1970" s="210"/>
    </row>
    <row r="1971" spans="1:5" ht="21" customHeight="1" thickBot="1" x14ac:dyDescent="0.25">
      <c r="A1971" s="211" t="s">
        <v>60</v>
      </c>
      <c r="B1971" s="210"/>
      <c r="C1971" s="210"/>
      <c r="D1971" s="210"/>
      <c r="E1971" s="210"/>
    </row>
    <row r="1972" spans="1:5" ht="21" customHeight="1" thickBot="1" x14ac:dyDescent="0.25">
      <c r="A1972" s="211" t="s">
        <v>42</v>
      </c>
      <c r="B1972" s="210"/>
      <c r="C1972" s="210"/>
      <c r="D1972" s="210"/>
      <c r="E1972" s="210"/>
    </row>
    <row r="1973" spans="1:5" ht="21" customHeight="1" thickBot="1" x14ac:dyDescent="0.25">
      <c r="A1973" s="211" t="s">
        <v>43</v>
      </c>
      <c r="B1973" s="210"/>
      <c r="C1973" s="210"/>
      <c r="D1973" s="210"/>
      <c r="E1973" s="210"/>
    </row>
    <row r="1974" spans="1:5" ht="21" customHeight="1" thickBot="1" x14ac:dyDescent="0.25">
      <c r="A1974" s="209" t="s">
        <v>61</v>
      </c>
      <c r="B1974" s="205">
        <f>B1975+B1976+B1977+B1978</f>
        <v>0</v>
      </c>
      <c r="C1974" s="205">
        <f>C1975+C1976+C1977+C1978</f>
        <v>117358</v>
      </c>
      <c r="D1974" s="205">
        <f>D1975+D1976+D1977+D1978</f>
        <v>88179</v>
      </c>
      <c r="E1974" s="205">
        <f>E1975+E1976+E1977+E1978</f>
        <v>120000</v>
      </c>
    </row>
    <row r="1975" spans="1:5" s="41" customFormat="1" ht="21" customHeight="1" thickBot="1" x14ac:dyDescent="0.25">
      <c r="A1975" s="211" t="s">
        <v>28</v>
      </c>
      <c r="B1975" s="205">
        <v>0</v>
      </c>
      <c r="C1975" s="210">
        <v>117358</v>
      </c>
      <c r="D1975" s="210">
        <v>88179</v>
      </c>
      <c r="E1975" s="210">
        <v>120000</v>
      </c>
    </row>
    <row r="1976" spans="1:5" ht="21" customHeight="1" thickBot="1" x14ac:dyDescent="0.25">
      <c r="A1976" s="211" t="s">
        <v>60</v>
      </c>
      <c r="B1976" s="205"/>
      <c r="C1976" s="210"/>
      <c r="D1976" s="210"/>
      <c r="E1976" s="210"/>
    </row>
    <row r="1977" spans="1:5" ht="21" customHeight="1" thickBot="1" x14ac:dyDescent="0.25">
      <c r="A1977" s="211" t="s">
        <v>42</v>
      </c>
      <c r="B1977" s="205"/>
      <c r="C1977" s="210"/>
      <c r="D1977" s="210"/>
      <c r="E1977" s="210"/>
    </row>
    <row r="1978" spans="1:5" ht="21" customHeight="1" thickBot="1" x14ac:dyDescent="0.25">
      <c r="A1978" s="211" t="s">
        <v>43</v>
      </c>
      <c r="B1978" s="205"/>
      <c r="C1978" s="210"/>
      <c r="D1978" s="210"/>
      <c r="E1978" s="210"/>
    </row>
    <row r="1979" spans="1:5" ht="21" customHeight="1" thickBot="1" x14ac:dyDescent="0.25">
      <c r="A1979" s="212" t="s">
        <v>877</v>
      </c>
      <c r="B1979" s="205">
        <f>B1969+B1974</f>
        <v>0</v>
      </c>
      <c r="C1979" s="210">
        <f>C1969+C1974</f>
        <v>117358</v>
      </c>
      <c r="D1979" s="213">
        <f>D1969+D1974</f>
        <v>88179</v>
      </c>
      <c r="E1979" s="210">
        <f>E1969+E1974</f>
        <v>120000</v>
      </c>
    </row>
    <row r="1980" spans="1:5" ht="96" customHeight="1" thickBot="1" x14ac:dyDescent="0.25">
      <c r="A1980" s="216" t="s">
        <v>790</v>
      </c>
      <c r="B1980" s="216" t="s">
        <v>878</v>
      </c>
      <c r="C1980" s="217" t="s">
        <v>99</v>
      </c>
      <c r="D1980" s="218"/>
      <c r="E1980" s="216"/>
    </row>
    <row r="1981" spans="1:5" ht="21" customHeight="1" thickBot="1" x14ac:dyDescent="0.25">
      <c r="A1981" s="201" t="s">
        <v>9</v>
      </c>
      <c r="B1981" s="1594" t="s">
        <v>222</v>
      </c>
      <c r="C1981" s="1595"/>
      <c r="D1981" s="1595"/>
      <c r="E1981" s="1596"/>
    </row>
    <row r="1982" spans="1:5" ht="21" customHeight="1" thickBot="1" x14ac:dyDescent="0.25">
      <c r="A1982" s="201" t="s">
        <v>13</v>
      </c>
      <c r="B1982" s="1597" t="s">
        <v>223</v>
      </c>
      <c r="C1982" s="1598"/>
      <c r="D1982" s="1598"/>
      <c r="E1982" s="1599"/>
    </row>
    <row r="1983" spans="1:5" ht="21" customHeight="1" x14ac:dyDescent="0.2">
      <c r="A1983" s="1583"/>
      <c r="B1983" s="202">
        <v>2019</v>
      </c>
      <c r="C1983" s="202">
        <v>2020</v>
      </c>
      <c r="D1983" s="202">
        <v>2021</v>
      </c>
      <c r="E1983" s="202">
        <v>2022</v>
      </c>
    </row>
    <row r="1984" spans="1:5" ht="21" customHeight="1" thickBot="1" x14ac:dyDescent="0.25">
      <c r="A1984" s="1584"/>
      <c r="B1984" s="203" t="s">
        <v>5</v>
      </c>
      <c r="C1984" s="203" t="s">
        <v>6</v>
      </c>
      <c r="D1984" s="203" t="s">
        <v>6</v>
      </c>
      <c r="E1984" s="203" t="s">
        <v>6</v>
      </c>
    </row>
    <row r="1985" spans="1:5" ht="21" customHeight="1" thickBot="1" x14ac:dyDescent="0.25">
      <c r="A1985" s="201" t="s">
        <v>8</v>
      </c>
      <c r="B1985" s="206">
        <v>0</v>
      </c>
      <c r="C1985" s="206">
        <v>1</v>
      </c>
      <c r="D1985" s="206">
        <v>1</v>
      </c>
      <c r="E1985" s="206">
        <v>1</v>
      </c>
    </row>
    <row r="1986" spans="1:5" ht="21" customHeight="1" thickBot="1" x14ac:dyDescent="0.25">
      <c r="A1986" s="201" t="s">
        <v>14</v>
      </c>
      <c r="B1986" s="210">
        <f>B2004</f>
        <v>0</v>
      </c>
      <c r="C1986" s="210">
        <f>C2004</f>
        <v>1084</v>
      </c>
      <c r="D1986" s="210">
        <f>D2004</f>
        <v>1084</v>
      </c>
      <c r="E1986" s="210">
        <f>E2004</f>
        <v>1100</v>
      </c>
    </row>
    <row r="1987" spans="1:5" ht="21" customHeight="1" thickBot="1" x14ac:dyDescent="0.25">
      <c r="A1987" s="201" t="s">
        <v>20</v>
      </c>
      <c r="B1987" s="206" t="e">
        <f>B1986/B1985</f>
        <v>#DIV/0!</v>
      </c>
      <c r="C1987" s="206">
        <f>C1986/C1985</f>
        <v>1084</v>
      </c>
      <c r="D1987" s="206">
        <f>D1986/D1985</f>
        <v>1084</v>
      </c>
      <c r="E1987" s="206">
        <f>E1986/E1985</f>
        <v>1100</v>
      </c>
    </row>
    <row r="1988" spans="1:5" ht="21" customHeight="1" thickBot="1" x14ac:dyDescent="0.25">
      <c r="A1988" s="201" t="s">
        <v>15</v>
      </c>
      <c r="B1988" s="207" t="s">
        <v>19</v>
      </c>
      <c r="C1988" s="208" t="e">
        <f t="shared" ref="C1988:E1990" si="76">C1985/B1985-1</f>
        <v>#DIV/0!</v>
      </c>
      <c r="D1988" s="208">
        <f t="shared" si="76"/>
        <v>0</v>
      </c>
      <c r="E1988" s="208">
        <f t="shared" si="76"/>
        <v>0</v>
      </c>
    </row>
    <row r="1989" spans="1:5" ht="21" customHeight="1" thickBot="1" x14ac:dyDescent="0.25">
      <c r="A1989" s="201" t="s">
        <v>16</v>
      </c>
      <c r="B1989" s="207" t="s">
        <v>19</v>
      </c>
      <c r="C1989" s="208" t="e">
        <f t="shared" si="76"/>
        <v>#DIV/0!</v>
      </c>
      <c r="D1989" s="208">
        <f t="shared" si="76"/>
        <v>0</v>
      </c>
      <c r="E1989" s="208">
        <f t="shared" si="76"/>
        <v>1.4760147601476037E-2</v>
      </c>
    </row>
    <row r="1990" spans="1:5" ht="21" customHeight="1" thickBot="1" x14ac:dyDescent="0.25">
      <c r="A1990" s="201" t="s">
        <v>17</v>
      </c>
      <c r="B1990" s="207" t="s">
        <v>19</v>
      </c>
      <c r="C1990" s="208" t="e">
        <f t="shared" si="76"/>
        <v>#DIV/0!</v>
      </c>
      <c r="D1990" s="208">
        <f t="shared" si="76"/>
        <v>0</v>
      </c>
      <c r="E1990" s="208">
        <f t="shared" si="76"/>
        <v>1.4760147601476037E-2</v>
      </c>
    </row>
    <row r="1991" spans="1:5" ht="21" customHeight="1" thickBot="1" x14ac:dyDescent="0.25">
      <c r="A1991" s="1600" t="s">
        <v>871</v>
      </c>
      <c r="B1991" s="1601"/>
      <c r="C1991" s="1601"/>
      <c r="D1991" s="1601"/>
      <c r="E1991" s="1602"/>
    </row>
    <row r="1992" spans="1:5" ht="21" customHeight="1" x14ac:dyDescent="0.2">
      <c r="A1992" s="1583"/>
      <c r="B1992" s="202">
        <v>2019</v>
      </c>
      <c r="C1992" s="202">
        <v>2020</v>
      </c>
      <c r="D1992" s="202">
        <v>2021</v>
      </c>
      <c r="E1992" s="202">
        <v>2022</v>
      </c>
    </row>
    <row r="1993" spans="1:5" ht="21" customHeight="1" thickBot="1" x14ac:dyDescent="0.25">
      <c r="A1993" s="1584"/>
      <c r="B1993" s="203" t="s">
        <v>5</v>
      </c>
      <c r="C1993" s="203" t="s">
        <v>6</v>
      </c>
      <c r="D1993" s="203" t="s">
        <v>6</v>
      </c>
      <c r="E1993" s="203" t="s">
        <v>6</v>
      </c>
    </row>
    <row r="1994" spans="1:5" ht="21" customHeight="1" thickBot="1" x14ac:dyDescent="0.25">
      <c r="A1994" s="209" t="s">
        <v>59</v>
      </c>
      <c r="B1994" s="210">
        <f>B1995+B1996+B1997+B1998</f>
        <v>0</v>
      </c>
      <c r="C1994" s="210">
        <f>C1995+C1996+C1997+C1998</f>
        <v>0</v>
      </c>
      <c r="D1994" s="210">
        <f>D1995+D1996+D1997+D1998</f>
        <v>0</v>
      </c>
      <c r="E1994" s="210">
        <f>E1995+E1996+E1997+E1998</f>
        <v>0</v>
      </c>
    </row>
    <row r="1995" spans="1:5" ht="21" customHeight="1" thickBot="1" x14ac:dyDescent="0.25">
      <c r="A1995" s="211" t="s">
        <v>28</v>
      </c>
      <c r="B1995" s="210"/>
      <c r="C1995" s="210"/>
      <c r="D1995" s="210"/>
      <c r="E1995" s="210"/>
    </row>
    <row r="1996" spans="1:5" ht="21" customHeight="1" thickBot="1" x14ac:dyDescent="0.25">
      <c r="A1996" s="211" t="s">
        <v>60</v>
      </c>
      <c r="B1996" s="210"/>
      <c r="C1996" s="210"/>
      <c r="D1996" s="210"/>
      <c r="E1996" s="210"/>
    </row>
    <row r="1997" spans="1:5" ht="21" customHeight="1" thickBot="1" x14ac:dyDescent="0.25">
      <c r="A1997" s="211" t="s">
        <v>42</v>
      </c>
      <c r="B1997" s="210"/>
      <c r="C1997" s="210"/>
      <c r="D1997" s="210"/>
      <c r="E1997" s="210"/>
    </row>
    <row r="1998" spans="1:5" ht="21" customHeight="1" thickBot="1" x14ac:dyDescent="0.25">
      <c r="A1998" s="211" t="s">
        <v>43</v>
      </c>
      <c r="B1998" s="210"/>
      <c r="C1998" s="210"/>
      <c r="D1998" s="210"/>
      <c r="E1998" s="210"/>
    </row>
    <row r="1999" spans="1:5" ht="21" customHeight="1" thickBot="1" x14ac:dyDescent="0.25">
      <c r="A1999" s="209" t="s">
        <v>61</v>
      </c>
      <c r="B1999" s="205">
        <f>B2000+B2001+B2002+B2003</f>
        <v>0</v>
      </c>
      <c r="C1999" s="205">
        <f>C2000+C2001+C2002+C2003</f>
        <v>1084</v>
      </c>
      <c r="D1999" s="205">
        <f>D2000+D2001+D2002+D2003</f>
        <v>1084</v>
      </c>
      <c r="E1999" s="205">
        <f>E2000+E2001+E2002+E2003</f>
        <v>1100</v>
      </c>
    </row>
    <row r="2000" spans="1:5" s="41" customFormat="1" ht="21" customHeight="1" thickBot="1" x14ac:dyDescent="0.25">
      <c r="A2000" s="211" t="s">
        <v>28</v>
      </c>
      <c r="B2000" s="210">
        <v>0</v>
      </c>
      <c r="C2000" s="210">
        <v>1084</v>
      </c>
      <c r="D2000" s="210">
        <v>1084</v>
      </c>
      <c r="E2000" s="210">
        <v>1100</v>
      </c>
    </row>
    <row r="2001" spans="1:5" ht="21" customHeight="1" thickBot="1" x14ac:dyDescent="0.25">
      <c r="A2001" s="211" t="s">
        <v>60</v>
      </c>
      <c r="B2001" s="205"/>
      <c r="C2001" s="210"/>
      <c r="D2001" s="210"/>
      <c r="E2001" s="210"/>
    </row>
    <row r="2002" spans="1:5" ht="21" customHeight="1" thickBot="1" x14ac:dyDescent="0.25">
      <c r="A2002" s="211" t="s">
        <v>42</v>
      </c>
      <c r="B2002" s="205"/>
      <c r="C2002" s="210"/>
      <c r="D2002" s="210"/>
      <c r="E2002" s="210"/>
    </row>
    <row r="2003" spans="1:5" ht="21" customHeight="1" thickBot="1" x14ac:dyDescent="0.25">
      <c r="A2003" s="211" t="s">
        <v>43</v>
      </c>
      <c r="B2003" s="205"/>
      <c r="C2003" s="210"/>
      <c r="D2003" s="210"/>
      <c r="E2003" s="210"/>
    </row>
    <row r="2004" spans="1:5" ht="21" customHeight="1" thickBot="1" x14ac:dyDescent="0.25">
      <c r="A2004" s="212" t="s">
        <v>791</v>
      </c>
      <c r="B2004" s="205">
        <f>B1994+B1999</f>
        <v>0</v>
      </c>
      <c r="C2004" s="210">
        <f>C1994+C1999</f>
        <v>1084</v>
      </c>
      <c r="D2004" s="213">
        <f>D1994+D1999</f>
        <v>1084</v>
      </c>
      <c r="E2004" s="210">
        <f>E1994+E1999</f>
        <v>1100</v>
      </c>
    </row>
    <row r="2005" spans="1:5" ht="72" customHeight="1" thickBot="1" x14ac:dyDescent="0.25">
      <c r="A2005" s="216" t="s">
        <v>792</v>
      </c>
      <c r="B2005" s="216" t="s">
        <v>879</v>
      </c>
      <c r="C2005" s="217" t="s">
        <v>99</v>
      </c>
      <c r="D2005" s="218"/>
      <c r="E2005" s="216"/>
    </row>
    <row r="2006" spans="1:5" ht="26.25" customHeight="1" thickBot="1" x14ac:dyDescent="0.25">
      <c r="A2006" s="201" t="s">
        <v>9</v>
      </c>
      <c r="B2006" s="1647" t="s">
        <v>880</v>
      </c>
      <c r="C2006" s="1648"/>
      <c r="D2006" s="1648"/>
      <c r="E2006" s="1649"/>
    </row>
    <row r="2007" spans="1:5" ht="21" customHeight="1" thickBot="1" x14ac:dyDescent="0.25">
      <c r="A2007" s="201" t="s">
        <v>13</v>
      </c>
      <c r="B2007" s="1597" t="s">
        <v>162</v>
      </c>
      <c r="C2007" s="1598"/>
      <c r="D2007" s="1598"/>
      <c r="E2007" s="1599"/>
    </row>
    <row r="2008" spans="1:5" ht="21" customHeight="1" x14ac:dyDescent="0.2">
      <c r="A2008" s="1583"/>
      <c r="B2008" s="202">
        <v>2019</v>
      </c>
      <c r="C2008" s="202">
        <v>2020</v>
      </c>
      <c r="D2008" s="202">
        <v>2021</v>
      </c>
      <c r="E2008" s="202">
        <v>2022</v>
      </c>
    </row>
    <row r="2009" spans="1:5" ht="21" customHeight="1" thickBot="1" x14ac:dyDescent="0.25">
      <c r="A2009" s="1584"/>
      <c r="B2009" s="203" t="s">
        <v>5</v>
      </c>
      <c r="C2009" s="203" t="s">
        <v>6</v>
      </c>
      <c r="D2009" s="203" t="s">
        <v>6</v>
      </c>
      <c r="E2009" s="203" t="s">
        <v>6</v>
      </c>
    </row>
    <row r="2010" spans="1:5" ht="21" customHeight="1" thickBot="1" x14ac:dyDescent="0.25">
      <c r="A2010" s="201" t="s">
        <v>8</v>
      </c>
      <c r="B2010" s="206">
        <v>0</v>
      </c>
      <c r="C2010" s="204">
        <v>2000</v>
      </c>
      <c r="D2010" s="204">
        <v>2000</v>
      </c>
      <c r="E2010" s="204">
        <v>8000</v>
      </c>
    </row>
    <row r="2011" spans="1:5" ht="21" customHeight="1" thickBot="1" x14ac:dyDescent="0.25">
      <c r="A2011" s="201" t="s">
        <v>14</v>
      </c>
      <c r="B2011" s="205">
        <f>B2029</f>
        <v>0</v>
      </c>
      <c r="C2011" s="205">
        <f>C2029</f>
        <v>16000</v>
      </c>
      <c r="D2011" s="205">
        <f>D2029</f>
        <v>18000</v>
      </c>
      <c r="E2011" s="205">
        <f>E2029</f>
        <v>46000</v>
      </c>
    </row>
    <row r="2012" spans="1:5" ht="21" customHeight="1" thickBot="1" x14ac:dyDescent="0.25">
      <c r="A2012" s="201" t="s">
        <v>20</v>
      </c>
      <c r="B2012" s="206" t="e">
        <f>B2011/B2010</f>
        <v>#DIV/0!</v>
      </c>
      <c r="C2012" s="206">
        <f>C2011/C2010</f>
        <v>8</v>
      </c>
      <c r="D2012" s="206">
        <f>D2011/D2010</f>
        <v>9</v>
      </c>
      <c r="E2012" s="206">
        <f>E2011/E2010</f>
        <v>5.75</v>
      </c>
    </row>
    <row r="2013" spans="1:5" ht="21" customHeight="1" thickBot="1" x14ac:dyDescent="0.25">
      <c r="A2013" s="201" t="s">
        <v>15</v>
      </c>
      <c r="B2013" s="207" t="s">
        <v>19</v>
      </c>
      <c r="C2013" s="208" t="e">
        <f t="shared" ref="C2013:E2015" si="77">C2010/B2010-1</f>
        <v>#DIV/0!</v>
      </c>
      <c r="D2013" s="208">
        <f t="shared" si="77"/>
        <v>0</v>
      </c>
      <c r="E2013" s="208">
        <f t="shared" si="77"/>
        <v>3</v>
      </c>
    </row>
    <row r="2014" spans="1:5" ht="21" customHeight="1" thickBot="1" x14ac:dyDescent="0.25">
      <c r="A2014" s="201" t="s">
        <v>16</v>
      </c>
      <c r="B2014" s="207" t="s">
        <v>19</v>
      </c>
      <c r="C2014" s="208" t="e">
        <f t="shared" si="77"/>
        <v>#DIV/0!</v>
      </c>
      <c r="D2014" s="208">
        <f t="shared" si="77"/>
        <v>0.125</v>
      </c>
      <c r="E2014" s="208">
        <f t="shared" si="77"/>
        <v>1.5555555555555554</v>
      </c>
    </row>
    <row r="2015" spans="1:5" ht="21" customHeight="1" thickBot="1" x14ac:dyDescent="0.25">
      <c r="A2015" s="201" t="s">
        <v>17</v>
      </c>
      <c r="B2015" s="207" t="s">
        <v>19</v>
      </c>
      <c r="C2015" s="208" t="e">
        <f t="shared" si="77"/>
        <v>#DIV/0!</v>
      </c>
      <c r="D2015" s="208">
        <f t="shared" si="77"/>
        <v>0.125</v>
      </c>
      <c r="E2015" s="208">
        <f t="shared" si="77"/>
        <v>-0.36111111111111116</v>
      </c>
    </row>
    <row r="2016" spans="1:5" ht="21" customHeight="1" thickBot="1" x14ac:dyDescent="0.25">
      <c r="A2016" s="1600" t="s">
        <v>871</v>
      </c>
      <c r="B2016" s="1601"/>
      <c r="C2016" s="1601"/>
      <c r="D2016" s="1601"/>
      <c r="E2016" s="1602"/>
    </row>
    <row r="2017" spans="1:5" ht="21" customHeight="1" x14ac:dyDescent="0.2">
      <c r="A2017" s="1583"/>
      <c r="B2017" s="202">
        <v>2019</v>
      </c>
      <c r="C2017" s="202">
        <v>2020</v>
      </c>
      <c r="D2017" s="202">
        <v>2021</v>
      </c>
      <c r="E2017" s="202">
        <v>2022</v>
      </c>
    </row>
    <row r="2018" spans="1:5" ht="21" customHeight="1" thickBot="1" x14ac:dyDescent="0.25">
      <c r="A2018" s="1584"/>
      <c r="B2018" s="203" t="s">
        <v>5</v>
      </c>
      <c r="C2018" s="203" t="s">
        <v>6</v>
      </c>
      <c r="D2018" s="203" t="s">
        <v>6</v>
      </c>
      <c r="E2018" s="203" t="s">
        <v>6</v>
      </c>
    </row>
    <row r="2019" spans="1:5" ht="21" customHeight="1" thickBot="1" x14ac:dyDescent="0.25">
      <c r="A2019" s="209" t="s">
        <v>59</v>
      </c>
      <c r="B2019" s="210">
        <f>B2020+B2021+B2022+B2023</f>
        <v>0</v>
      </c>
      <c r="C2019" s="210">
        <f>C2020+C2021+C2022+C2023</f>
        <v>0</v>
      </c>
      <c r="D2019" s="210">
        <f>D2020+D2021+D2022+D2023</f>
        <v>0</v>
      </c>
      <c r="E2019" s="210">
        <f>E2020+E2021+E2022+E2023</f>
        <v>0</v>
      </c>
    </row>
    <row r="2020" spans="1:5" ht="21" customHeight="1" thickBot="1" x14ac:dyDescent="0.25">
      <c r="A2020" s="211" t="s">
        <v>28</v>
      </c>
      <c r="B2020" s="210"/>
      <c r="C2020" s="210"/>
      <c r="D2020" s="210"/>
      <c r="E2020" s="210"/>
    </row>
    <row r="2021" spans="1:5" ht="21" customHeight="1" thickBot="1" x14ac:dyDescent="0.25">
      <c r="A2021" s="211" t="s">
        <v>60</v>
      </c>
      <c r="B2021" s="210"/>
      <c r="C2021" s="210"/>
      <c r="D2021" s="210"/>
      <c r="E2021" s="210"/>
    </row>
    <row r="2022" spans="1:5" ht="21" customHeight="1" thickBot="1" x14ac:dyDescent="0.25">
      <c r="A2022" s="211" t="s">
        <v>42</v>
      </c>
      <c r="B2022" s="210"/>
      <c r="C2022" s="210"/>
      <c r="D2022" s="210"/>
      <c r="E2022" s="210"/>
    </row>
    <row r="2023" spans="1:5" ht="21" customHeight="1" thickBot="1" x14ac:dyDescent="0.25">
      <c r="A2023" s="211" t="s">
        <v>43</v>
      </c>
      <c r="B2023" s="210"/>
      <c r="C2023" s="210"/>
      <c r="D2023" s="210"/>
      <c r="E2023" s="210"/>
    </row>
    <row r="2024" spans="1:5" ht="21" customHeight="1" thickBot="1" x14ac:dyDescent="0.25">
      <c r="A2024" s="209" t="s">
        <v>61</v>
      </c>
      <c r="B2024" s="205">
        <f>B2025+B2026+B2027+B2028</f>
        <v>0</v>
      </c>
      <c r="C2024" s="205">
        <f>C2025+C2026+C2027+C2028</f>
        <v>16000</v>
      </c>
      <c r="D2024" s="205">
        <f>D2025+D2026+D2027+D2028</f>
        <v>18000</v>
      </c>
      <c r="E2024" s="205">
        <f>E2025+E2026+E2027+E2028</f>
        <v>46000</v>
      </c>
    </row>
    <row r="2025" spans="1:5" s="41" customFormat="1" ht="21" customHeight="1" thickBot="1" x14ac:dyDescent="0.25">
      <c r="A2025" s="211" t="s">
        <v>28</v>
      </c>
      <c r="B2025" s="205">
        <v>0</v>
      </c>
      <c r="C2025" s="210">
        <v>16000</v>
      </c>
      <c r="D2025" s="210">
        <v>18000</v>
      </c>
      <c r="E2025" s="210">
        <v>46000</v>
      </c>
    </row>
    <row r="2026" spans="1:5" ht="21" customHeight="1" thickBot="1" x14ac:dyDescent="0.25">
      <c r="A2026" s="211" t="s">
        <v>60</v>
      </c>
      <c r="B2026" s="205"/>
      <c r="C2026" s="210"/>
      <c r="D2026" s="210"/>
      <c r="E2026" s="210"/>
    </row>
    <row r="2027" spans="1:5" ht="21" customHeight="1" thickBot="1" x14ac:dyDescent="0.25">
      <c r="A2027" s="211" t="s">
        <v>42</v>
      </c>
      <c r="B2027" s="205"/>
      <c r="C2027" s="210"/>
      <c r="D2027" s="210"/>
      <c r="E2027" s="210"/>
    </row>
    <row r="2028" spans="1:5" ht="21" customHeight="1" thickBot="1" x14ac:dyDescent="0.25">
      <c r="A2028" s="211" t="s">
        <v>43</v>
      </c>
      <c r="B2028" s="205"/>
      <c r="C2028" s="210"/>
      <c r="D2028" s="210"/>
      <c r="E2028" s="210"/>
    </row>
    <row r="2029" spans="1:5" ht="21" customHeight="1" thickBot="1" x14ac:dyDescent="0.25">
      <c r="A2029" s="212" t="s">
        <v>793</v>
      </c>
      <c r="B2029" s="205">
        <f>B2019+B2024</f>
        <v>0</v>
      </c>
      <c r="C2029" s="210">
        <f>C2019+C2024</f>
        <v>16000</v>
      </c>
      <c r="D2029" s="213">
        <f>D2019+D2024</f>
        <v>18000</v>
      </c>
      <c r="E2029" s="210">
        <f>E2019+E2024</f>
        <v>46000</v>
      </c>
    </row>
    <row r="2030" spans="1:5" ht="95.25" customHeight="1" thickBot="1" x14ac:dyDescent="0.25">
      <c r="A2030" s="216" t="s">
        <v>792</v>
      </c>
      <c r="B2030" s="216" t="s">
        <v>878</v>
      </c>
      <c r="C2030" s="217" t="s">
        <v>99</v>
      </c>
      <c r="D2030" s="218"/>
      <c r="E2030" s="216"/>
    </row>
    <row r="2031" spans="1:5" ht="21" customHeight="1" thickBot="1" x14ac:dyDescent="0.25">
      <c r="A2031" s="201" t="s">
        <v>9</v>
      </c>
      <c r="B2031" s="1594" t="s">
        <v>222</v>
      </c>
      <c r="C2031" s="1595"/>
      <c r="D2031" s="1595"/>
      <c r="E2031" s="1596"/>
    </row>
    <row r="2032" spans="1:5" ht="21" customHeight="1" thickBot="1" x14ac:dyDescent="0.25">
      <c r="A2032" s="201" t="s">
        <v>13</v>
      </c>
      <c r="B2032" s="1597" t="s">
        <v>223</v>
      </c>
      <c r="C2032" s="1598"/>
      <c r="D2032" s="1598"/>
      <c r="E2032" s="1599"/>
    </row>
    <row r="2033" spans="1:5" ht="21" customHeight="1" x14ac:dyDescent="0.2">
      <c r="A2033" s="1583"/>
      <c r="B2033" s="202">
        <v>2019</v>
      </c>
      <c r="C2033" s="202">
        <v>2020</v>
      </c>
      <c r="D2033" s="202">
        <v>2021</v>
      </c>
      <c r="E2033" s="202">
        <v>2022</v>
      </c>
    </row>
    <row r="2034" spans="1:5" ht="21" customHeight="1" thickBot="1" x14ac:dyDescent="0.25">
      <c r="A2034" s="1584"/>
      <c r="B2034" s="203" t="s">
        <v>5</v>
      </c>
      <c r="C2034" s="203" t="s">
        <v>6</v>
      </c>
      <c r="D2034" s="203" t="s">
        <v>6</v>
      </c>
      <c r="E2034" s="203" t="s">
        <v>6</v>
      </c>
    </row>
    <row r="2035" spans="1:5" ht="21" customHeight="1" thickBot="1" x14ac:dyDescent="0.25">
      <c r="A2035" s="201" t="s">
        <v>8</v>
      </c>
      <c r="B2035" s="206">
        <v>0</v>
      </c>
      <c r="C2035" s="206">
        <v>1</v>
      </c>
      <c r="D2035" s="206">
        <v>1</v>
      </c>
      <c r="E2035" s="206">
        <v>1</v>
      </c>
    </row>
    <row r="2036" spans="1:5" ht="21" customHeight="1" thickBot="1" x14ac:dyDescent="0.25">
      <c r="A2036" s="201" t="s">
        <v>14</v>
      </c>
      <c r="B2036" s="210">
        <f>B2054</f>
        <v>0</v>
      </c>
      <c r="C2036" s="210">
        <f>C2054</f>
        <v>341</v>
      </c>
      <c r="D2036" s="210">
        <f>D2054</f>
        <v>400</v>
      </c>
      <c r="E2036" s="210">
        <f>E2054</f>
        <v>962</v>
      </c>
    </row>
    <row r="2037" spans="1:5" ht="21" customHeight="1" thickBot="1" x14ac:dyDescent="0.25">
      <c r="A2037" s="201" t="s">
        <v>20</v>
      </c>
      <c r="B2037" s="206" t="e">
        <f>B2036/B2035</f>
        <v>#DIV/0!</v>
      </c>
      <c r="C2037" s="206">
        <f>C2036/C2035</f>
        <v>341</v>
      </c>
      <c r="D2037" s="206">
        <f>D2036/D2035</f>
        <v>400</v>
      </c>
      <c r="E2037" s="206">
        <f>E2036/E2035</f>
        <v>962</v>
      </c>
    </row>
    <row r="2038" spans="1:5" ht="21" customHeight="1" thickBot="1" x14ac:dyDescent="0.25">
      <c r="A2038" s="201" t="s">
        <v>15</v>
      </c>
      <c r="B2038" s="207" t="s">
        <v>19</v>
      </c>
      <c r="C2038" s="208" t="e">
        <f t="shared" ref="C2038:E2040" si="78">C2035/B2035-1</f>
        <v>#DIV/0!</v>
      </c>
      <c r="D2038" s="208">
        <f t="shared" si="78"/>
        <v>0</v>
      </c>
      <c r="E2038" s="208">
        <f t="shared" si="78"/>
        <v>0</v>
      </c>
    </row>
    <row r="2039" spans="1:5" ht="21" customHeight="1" thickBot="1" x14ac:dyDescent="0.25">
      <c r="A2039" s="201" t="s">
        <v>16</v>
      </c>
      <c r="B2039" s="207" t="s">
        <v>19</v>
      </c>
      <c r="C2039" s="208" t="e">
        <f t="shared" si="78"/>
        <v>#DIV/0!</v>
      </c>
      <c r="D2039" s="208">
        <f t="shared" si="78"/>
        <v>0.17302052785923761</v>
      </c>
      <c r="E2039" s="208">
        <f t="shared" si="78"/>
        <v>1.4049999999999998</v>
      </c>
    </row>
    <row r="2040" spans="1:5" ht="21" customHeight="1" thickBot="1" x14ac:dyDescent="0.25">
      <c r="A2040" s="201" t="s">
        <v>17</v>
      </c>
      <c r="B2040" s="207" t="s">
        <v>19</v>
      </c>
      <c r="C2040" s="208" t="e">
        <f t="shared" si="78"/>
        <v>#DIV/0!</v>
      </c>
      <c r="D2040" s="208">
        <f t="shared" si="78"/>
        <v>0.17302052785923761</v>
      </c>
      <c r="E2040" s="208">
        <f t="shared" si="78"/>
        <v>1.4049999999999998</v>
      </c>
    </row>
    <row r="2041" spans="1:5" ht="21" customHeight="1" thickBot="1" x14ac:dyDescent="0.25">
      <c r="A2041" s="1600" t="s">
        <v>871</v>
      </c>
      <c r="B2041" s="1601"/>
      <c r="C2041" s="1601"/>
      <c r="D2041" s="1601"/>
      <c r="E2041" s="1602"/>
    </row>
    <row r="2042" spans="1:5" ht="21" customHeight="1" x14ac:dyDescent="0.2">
      <c r="A2042" s="1583"/>
      <c r="B2042" s="202">
        <v>2019</v>
      </c>
      <c r="C2042" s="202">
        <v>2020</v>
      </c>
      <c r="D2042" s="202">
        <v>2021</v>
      </c>
      <c r="E2042" s="202">
        <v>2022</v>
      </c>
    </row>
    <row r="2043" spans="1:5" ht="21" customHeight="1" thickBot="1" x14ac:dyDescent="0.25">
      <c r="A2043" s="1584"/>
      <c r="B2043" s="203" t="s">
        <v>5</v>
      </c>
      <c r="C2043" s="203" t="s">
        <v>6</v>
      </c>
      <c r="D2043" s="203" t="s">
        <v>6</v>
      </c>
      <c r="E2043" s="203" t="s">
        <v>6</v>
      </c>
    </row>
    <row r="2044" spans="1:5" ht="21" customHeight="1" thickBot="1" x14ac:dyDescent="0.25">
      <c r="A2044" s="209" t="s">
        <v>59</v>
      </c>
      <c r="B2044" s="210">
        <f>B2045+B2046+B2047+B2048</f>
        <v>0</v>
      </c>
      <c r="C2044" s="210">
        <f>C2045+C2046+C2047+C2048</f>
        <v>0</v>
      </c>
      <c r="D2044" s="210">
        <f>D2045+D2046+D2047+D2048</f>
        <v>0</v>
      </c>
      <c r="E2044" s="210">
        <f>E2045+E2046+E2047+E2048</f>
        <v>0</v>
      </c>
    </row>
    <row r="2045" spans="1:5" ht="21" customHeight="1" thickBot="1" x14ac:dyDescent="0.25">
      <c r="A2045" s="211" t="s">
        <v>28</v>
      </c>
      <c r="B2045" s="210"/>
      <c r="C2045" s="210"/>
      <c r="D2045" s="210"/>
      <c r="E2045" s="210"/>
    </row>
    <row r="2046" spans="1:5" ht="21" customHeight="1" thickBot="1" x14ac:dyDescent="0.25">
      <c r="A2046" s="211" t="s">
        <v>60</v>
      </c>
      <c r="B2046" s="210"/>
      <c r="C2046" s="210"/>
      <c r="D2046" s="210"/>
      <c r="E2046" s="210"/>
    </row>
    <row r="2047" spans="1:5" ht="21" customHeight="1" thickBot="1" x14ac:dyDescent="0.25">
      <c r="A2047" s="211" t="s">
        <v>42</v>
      </c>
      <c r="B2047" s="210"/>
      <c r="C2047" s="210"/>
      <c r="D2047" s="210"/>
      <c r="E2047" s="210"/>
    </row>
    <row r="2048" spans="1:5" ht="21" customHeight="1" thickBot="1" x14ac:dyDescent="0.25">
      <c r="A2048" s="211" t="s">
        <v>43</v>
      </c>
      <c r="B2048" s="210"/>
      <c r="C2048" s="210"/>
      <c r="D2048" s="210"/>
      <c r="E2048" s="210"/>
    </row>
    <row r="2049" spans="1:5" ht="21" customHeight="1" thickBot="1" x14ac:dyDescent="0.25">
      <c r="A2049" s="209" t="s">
        <v>61</v>
      </c>
      <c r="B2049" s="205">
        <f>B2050+B2051+B2052+B2053</f>
        <v>0</v>
      </c>
      <c r="C2049" s="205">
        <f>C2050+C2051+C2052+C2053</f>
        <v>341</v>
      </c>
      <c r="D2049" s="205">
        <f>D2050+D2051+D2052+D2053</f>
        <v>400</v>
      </c>
      <c r="E2049" s="205">
        <f>E2050+E2051+E2052+E2053</f>
        <v>962</v>
      </c>
    </row>
    <row r="2050" spans="1:5" s="41" customFormat="1" ht="21" customHeight="1" thickBot="1" x14ac:dyDescent="0.25">
      <c r="A2050" s="211" t="s">
        <v>28</v>
      </c>
      <c r="B2050" s="210">
        <v>0</v>
      </c>
      <c r="C2050" s="210">
        <v>341</v>
      </c>
      <c r="D2050" s="210">
        <v>400</v>
      </c>
      <c r="E2050" s="210">
        <v>962</v>
      </c>
    </row>
    <row r="2051" spans="1:5" ht="21" customHeight="1" thickBot="1" x14ac:dyDescent="0.25">
      <c r="A2051" s="211" t="s">
        <v>60</v>
      </c>
      <c r="B2051" s="205"/>
      <c r="C2051" s="210"/>
      <c r="D2051" s="210"/>
      <c r="E2051" s="210"/>
    </row>
    <row r="2052" spans="1:5" ht="21" customHeight="1" thickBot="1" x14ac:dyDescent="0.25">
      <c r="A2052" s="211" t="s">
        <v>42</v>
      </c>
      <c r="B2052" s="205"/>
      <c r="C2052" s="210"/>
      <c r="D2052" s="210"/>
      <c r="E2052" s="210"/>
    </row>
    <row r="2053" spans="1:5" ht="21" customHeight="1" thickBot="1" x14ac:dyDescent="0.25">
      <c r="A2053" s="211" t="s">
        <v>43</v>
      </c>
      <c r="B2053" s="205"/>
      <c r="C2053" s="210"/>
      <c r="D2053" s="210"/>
      <c r="E2053" s="210"/>
    </row>
    <row r="2054" spans="1:5" ht="21" customHeight="1" thickBot="1" x14ac:dyDescent="0.25">
      <c r="A2054" s="212" t="s">
        <v>793</v>
      </c>
      <c r="B2054" s="205">
        <f>B2044+B2049</f>
        <v>0</v>
      </c>
      <c r="C2054" s="210">
        <f>C2044+C2049</f>
        <v>341</v>
      </c>
      <c r="D2054" s="213">
        <f>D2044+D2049</f>
        <v>400</v>
      </c>
      <c r="E2054" s="210">
        <f>E2044+E2049</f>
        <v>962</v>
      </c>
    </row>
    <row r="2055" spans="1:5" ht="53.25" customHeight="1" thickBot="1" x14ac:dyDescent="0.25">
      <c r="A2055" s="216" t="s">
        <v>794</v>
      </c>
      <c r="B2055" s="216" t="s">
        <v>881</v>
      </c>
      <c r="C2055" s="217" t="s">
        <v>99</v>
      </c>
      <c r="D2055" s="218"/>
      <c r="E2055" s="216"/>
    </row>
    <row r="2056" spans="1:5" ht="54" customHeight="1" thickBot="1" x14ac:dyDescent="0.25">
      <c r="A2056" s="201" t="s">
        <v>9</v>
      </c>
      <c r="B2056" s="1647" t="s">
        <v>420</v>
      </c>
      <c r="C2056" s="1648"/>
      <c r="D2056" s="1648"/>
      <c r="E2056" s="1649"/>
    </row>
    <row r="2057" spans="1:5" ht="21" customHeight="1" thickBot="1" x14ac:dyDescent="0.25">
      <c r="A2057" s="201" t="s">
        <v>13</v>
      </c>
      <c r="B2057" s="1597" t="s">
        <v>162</v>
      </c>
      <c r="C2057" s="1598"/>
      <c r="D2057" s="1598"/>
      <c r="E2057" s="1599"/>
    </row>
    <row r="2058" spans="1:5" ht="21" customHeight="1" x14ac:dyDescent="0.2">
      <c r="A2058" s="1583"/>
      <c r="B2058" s="202">
        <v>2019</v>
      </c>
      <c r="C2058" s="202">
        <v>2020</v>
      </c>
      <c r="D2058" s="202">
        <v>2021</v>
      </c>
      <c r="E2058" s="202">
        <v>2022</v>
      </c>
    </row>
    <row r="2059" spans="1:5" ht="21" customHeight="1" thickBot="1" x14ac:dyDescent="0.25">
      <c r="A2059" s="1584"/>
      <c r="B2059" s="203" t="s">
        <v>5</v>
      </c>
      <c r="C2059" s="203" t="s">
        <v>6</v>
      </c>
      <c r="D2059" s="203" t="s">
        <v>6</v>
      </c>
      <c r="E2059" s="203" t="s">
        <v>6</v>
      </c>
    </row>
    <row r="2060" spans="1:5" ht="21" customHeight="1" thickBot="1" x14ac:dyDescent="0.25">
      <c r="A2060" s="201" t="s">
        <v>8</v>
      </c>
      <c r="B2060" s="206">
        <v>0</v>
      </c>
      <c r="C2060" s="204">
        <v>5506</v>
      </c>
      <c r="D2060" s="204">
        <v>5506</v>
      </c>
      <c r="E2060" s="204">
        <v>16518</v>
      </c>
    </row>
    <row r="2061" spans="1:5" ht="21" customHeight="1" thickBot="1" x14ac:dyDescent="0.25">
      <c r="A2061" s="201" t="s">
        <v>14</v>
      </c>
      <c r="B2061" s="205">
        <f>B2079</f>
        <v>0</v>
      </c>
      <c r="C2061" s="205">
        <f>C2079</f>
        <v>27784</v>
      </c>
      <c r="D2061" s="205">
        <f>D2079</f>
        <v>27785</v>
      </c>
      <c r="E2061" s="205">
        <f>E2079</f>
        <v>83353</v>
      </c>
    </row>
    <row r="2062" spans="1:5" ht="21" customHeight="1" thickBot="1" x14ac:dyDescent="0.25">
      <c r="A2062" s="201" t="s">
        <v>20</v>
      </c>
      <c r="B2062" s="206" t="e">
        <f>B2061/B2060</f>
        <v>#DIV/0!</v>
      </c>
      <c r="C2062" s="206">
        <f>C2061/C2060</f>
        <v>5.0461314929168184</v>
      </c>
      <c r="D2062" s="206">
        <f>D2061/D2060</f>
        <v>5.0463131129676713</v>
      </c>
      <c r="E2062" s="206">
        <f>E2061/E2060</f>
        <v>5.0461920329337691</v>
      </c>
    </row>
    <row r="2063" spans="1:5" ht="21" customHeight="1" thickBot="1" x14ac:dyDescent="0.25">
      <c r="A2063" s="201" t="s">
        <v>15</v>
      </c>
      <c r="B2063" s="207" t="s">
        <v>19</v>
      </c>
      <c r="C2063" s="208" t="e">
        <f t="shared" ref="C2063:E2065" si="79">C2060/B2060-1</f>
        <v>#DIV/0!</v>
      </c>
      <c r="D2063" s="208">
        <f t="shared" si="79"/>
        <v>0</v>
      </c>
      <c r="E2063" s="208">
        <f t="shared" si="79"/>
        <v>2</v>
      </c>
    </row>
    <row r="2064" spans="1:5" ht="21" customHeight="1" thickBot="1" x14ac:dyDescent="0.25">
      <c r="A2064" s="201" t="s">
        <v>16</v>
      </c>
      <c r="B2064" s="207" t="s">
        <v>19</v>
      </c>
      <c r="C2064" s="208" t="e">
        <f t="shared" si="79"/>
        <v>#DIV/0!</v>
      </c>
      <c r="D2064" s="208">
        <f t="shared" si="79"/>
        <v>3.5991937805901486E-5</v>
      </c>
      <c r="E2064" s="208">
        <f t="shared" si="79"/>
        <v>1.999928018715134</v>
      </c>
    </row>
    <row r="2065" spans="1:5" ht="21" customHeight="1" thickBot="1" x14ac:dyDescent="0.25">
      <c r="A2065" s="201" t="s">
        <v>17</v>
      </c>
      <c r="B2065" s="207" t="s">
        <v>19</v>
      </c>
      <c r="C2065" s="208" t="e">
        <f t="shared" si="79"/>
        <v>#DIV/0!</v>
      </c>
      <c r="D2065" s="208">
        <f t="shared" si="79"/>
        <v>3.5991937805679441E-5</v>
      </c>
      <c r="E2065" s="208">
        <f t="shared" si="79"/>
        <v>-2.399376162198763E-5</v>
      </c>
    </row>
    <row r="2066" spans="1:5" ht="21" customHeight="1" thickBot="1" x14ac:dyDescent="0.25">
      <c r="A2066" s="1600" t="s">
        <v>871</v>
      </c>
      <c r="B2066" s="1601"/>
      <c r="C2066" s="1601"/>
      <c r="D2066" s="1601"/>
      <c r="E2066" s="1602"/>
    </row>
    <row r="2067" spans="1:5" ht="21" customHeight="1" x14ac:dyDescent="0.2">
      <c r="A2067" s="1583"/>
      <c r="B2067" s="202">
        <v>2019</v>
      </c>
      <c r="C2067" s="202">
        <v>2020</v>
      </c>
      <c r="D2067" s="202">
        <v>2021</v>
      </c>
      <c r="E2067" s="202">
        <v>2022</v>
      </c>
    </row>
    <row r="2068" spans="1:5" ht="21" customHeight="1" thickBot="1" x14ac:dyDescent="0.25">
      <c r="A2068" s="1584"/>
      <c r="B2068" s="203" t="s">
        <v>5</v>
      </c>
      <c r="C2068" s="203" t="s">
        <v>6</v>
      </c>
      <c r="D2068" s="203" t="s">
        <v>6</v>
      </c>
      <c r="E2068" s="203" t="s">
        <v>6</v>
      </c>
    </row>
    <row r="2069" spans="1:5" ht="21" customHeight="1" thickBot="1" x14ac:dyDescent="0.25">
      <c r="A2069" s="209" t="s">
        <v>59</v>
      </c>
      <c r="B2069" s="210">
        <f>B2070+B2071+B2072+B2073</f>
        <v>0</v>
      </c>
      <c r="C2069" s="210">
        <f>C2070+C2071+C2072+C2073</f>
        <v>0</v>
      </c>
      <c r="D2069" s="210">
        <f>D2070+D2071+D2072+D2073</f>
        <v>0</v>
      </c>
      <c r="E2069" s="210">
        <f>E2070+E2071+E2072+E2073</f>
        <v>0</v>
      </c>
    </row>
    <row r="2070" spans="1:5" ht="21" customHeight="1" thickBot="1" x14ac:dyDescent="0.25">
      <c r="A2070" s="211" t="s">
        <v>28</v>
      </c>
      <c r="B2070" s="210"/>
      <c r="C2070" s="210"/>
      <c r="D2070" s="210"/>
      <c r="E2070" s="210"/>
    </row>
    <row r="2071" spans="1:5" ht="21" customHeight="1" thickBot="1" x14ac:dyDescent="0.25">
      <c r="A2071" s="211" t="s">
        <v>60</v>
      </c>
      <c r="B2071" s="210"/>
      <c r="C2071" s="210"/>
      <c r="D2071" s="210"/>
      <c r="E2071" s="210"/>
    </row>
    <row r="2072" spans="1:5" ht="21" customHeight="1" thickBot="1" x14ac:dyDescent="0.25">
      <c r="A2072" s="211" t="s">
        <v>42</v>
      </c>
      <c r="B2072" s="210"/>
      <c r="C2072" s="210"/>
      <c r="D2072" s="210"/>
      <c r="E2072" s="210"/>
    </row>
    <row r="2073" spans="1:5" ht="21" customHeight="1" thickBot="1" x14ac:dyDescent="0.25">
      <c r="A2073" s="211" t="s">
        <v>43</v>
      </c>
      <c r="B2073" s="210"/>
      <c r="C2073" s="210"/>
      <c r="D2073" s="210"/>
      <c r="E2073" s="210"/>
    </row>
    <row r="2074" spans="1:5" ht="21" customHeight="1" thickBot="1" x14ac:dyDescent="0.25">
      <c r="A2074" s="209" t="s">
        <v>61</v>
      </c>
      <c r="B2074" s="205">
        <f>B2075+B2076+B2077+B2078</f>
        <v>0</v>
      </c>
      <c r="C2074" s="205">
        <f>C2075+C2076+C2077+C2078</f>
        <v>27784</v>
      </c>
      <c r="D2074" s="205">
        <f>D2075+D2076+D2077+D2078</f>
        <v>27785</v>
      </c>
      <c r="E2074" s="205">
        <f>E2075+E2076+E2077+E2078</f>
        <v>83353</v>
      </c>
    </row>
    <row r="2075" spans="1:5" s="41" customFormat="1" ht="21" customHeight="1" thickBot="1" x14ac:dyDescent="0.25">
      <c r="A2075" s="211" t="s">
        <v>28</v>
      </c>
      <c r="B2075" s="205">
        <v>0</v>
      </c>
      <c r="C2075" s="210">
        <v>27784</v>
      </c>
      <c r="D2075" s="210">
        <v>27785</v>
      </c>
      <c r="E2075" s="210">
        <v>83353</v>
      </c>
    </row>
    <row r="2076" spans="1:5" ht="21" customHeight="1" thickBot="1" x14ac:dyDescent="0.25">
      <c r="A2076" s="211" t="s">
        <v>60</v>
      </c>
      <c r="B2076" s="205"/>
      <c r="C2076" s="210"/>
      <c r="D2076" s="210"/>
      <c r="E2076" s="210"/>
    </row>
    <row r="2077" spans="1:5" ht="21" customHeight="1" thickBot="1" x14ac:dyDescent="0.25">
      <c r="A2077" s="211" t="s">
        <v>42</v>
      </c>
      <c r="B2077" s="205"/>
      <c r="C2077" s="210"/>
      <c r="D2077" s="210"/>
      <c r="E2077" s="210"/>
    </row>
    <row r="2078" spans="1:5" ht="21" customHeight="1" thickBot="1" x14ac:dyDescent="0.25">
      <c r="A2078" s="211" t="s">
        <v>43</v>
      </c>
      <c r="B2078" s="205"/>
      <c r="C2078" s="210"/>
      <c r="D2078" s="210"/>
      <c r="E2078" s="210"/>
    </row>
    <row r="2079" spans="1:5" ht="21" customHeight="1" thickBot="1" x14ac:dyDescent="0.25">
      <c r="A2079" s="212" t="s">
        <v>795</v>
      </c>
      <c r="B2079" s="205">
        <f>B2069+B2074</f>
        <v>0</v>
      </c>
      <c r="C2079" s="210">
        <f>C2069+C2074</f>
        <v>27784</v>
      </c>
      <c r="D2079" s="213">
        <f>D2069+D2074</f>
        <v>27785</v>
      </c>
      <c r="E2079" s="210">
        <f>E2069+E2074</f>
        <v>83353</v>
      </c>
    </row>
    <row r="2080" spans="1:5" ht="45" customHeight="1" thickBot="1" x14ac:dyDescent="0.25">
      <c r="A2080" s="216" t="s">
        <v>794</v>
      </c>
      <c r="B2080" s="216" t="s">
        <v>882</v>
      </c>
      <c r="C2080" s="217" t="s">
        <v>99</v>
      </c>
      <c r="D2080" s="218"/>
      <c r="E2080" s="216"/>
    </row>
    <row r="2081" spans="1:5" ht="21" customHeight="1" thickBot="1" x14ac:dyDescent="0.25">
      <c r="A2081" s="201" t="s">
        <v>9</v>
      </c>
      <c r="B2081" s="1594" t="s">
        <v>222</v>
      </c>
      <c r="C2081" s="1595"/>
      <c r="D2081" s="1595"/>
      <c r="E2081" s="1596"/>
    </row>
    <row r="2082" spans="1:5" ht="21" customHeight="1" thickBot="1" x14ac:dyDescent="0.25">
      <c r="A2082" s="201" t="s">
        <v>13</v>
      </c>
      <c r="B2082" s="1597" t="s">
        <v>223</v>
      </c>
      <c r="C2082" s="1598"/>
      <c r="D2082" s="1598"/>
      <c r="E2082" s="1599"/>
    </row>
    <row r="2083" spans="1:5" ht="21" customHeight="1" x14ac:dyDescent="0.2">
      <c r="A2083" s="1583"/>
      <c r="B2083" s="202">
        <v>2019</v>
      </c>
      <c r="C2083" s="202">
        <v>2020</v>
      </c>
      <c r="D2083" s="202">
        <v>2021</v>
      </c>
      <c r="E2083" s="202">
        <v>2022</v>
      </c>
    </row>
    <row r="2084" spans="1:5" ht="21" customHeight="1" thickBot="1" x14ac:dyDescent="0.25">
      <c r="A2084" s="1584"/>
      <c r="B2084" s="203" t="s">
        <v>5</v>
      </c>
      <c r="C2084" s="203" t="s">
        <v>6</v>
      </c>
      <c r="D2084" s="203" t="s">
        <v>6</v>
      </c>
      <c r="E2084" s="203" t="s">
        <v>6</v>
      </c>
    </row>
    <row r="2085" spans="1:5" ht="21" customHeight="1" thickBot="1" x14ac:dyDescent="0.25">
      <c r="A2085" s="201" t="s">
        <v>8</v>
      </c>
      <c r="B2085" s="206">
        <v>0</v>
      </c>
      <c r="C2085" s="206">
        <v>1</v>
      </c>
      <c r="D2085" s="206">
        <v>1</v>
      </c>
      <c r="E2085" s="206">
        <v>1</v>
      </c>
    </row>
    <row r="2086" spans="1:5" ht="21" customHeight="1" thickBot="1" x14ac:dyDescent="0.25">
      <c r="A2086" s="201" t="s">
        <v>14</v>
      </c>
      <c r="B2086" s="210">
        <f>B2104</f>
        <v>0</v>
      </c>
      <c r="C2086" s="210">
        <f>C2104</f>
        <v>499</v>
      </c>
      <c r="D2086" s="210">
        <f>D2104</f>
        <v>499</v>
      </c>
      <c r="E2086" s="210">
        <f>E2104</f>
        <v>1496</v>
      </c>
    </row>
    <row r="2087" spans="1:5" ht="21" customHeight="1" thickBot="1" x14ac:dyDescent="0.25">
      <c r="A2087" s="201" t="s">
        <v>20</v>
      </c>
      <c r="B2087" s="206" t="e">
        <f>B2086/B2085</f>
        <v>#DIV/0!</v>
      </c>
      <c r="C2087" s="206">
        <f>C2086/C2085</f>
        <v>499</v>
      </c>
      <c r="D2087" s="206">
        <f>D2086/D2085</f>
        <v>499</v>
      </c>
      <c r="E2087" s="206">
        <f>E2086/E2085</f>
        <v>1496</v>
      </c>
    </row>
    <row r="2088" spans="1:5" ht="21" customHeight="1" thickBot="1" x14ac:dyDescent="0.25">
      <c r="A2088" s="201" t="s">
        <v>15</v>
      </c>
      <c r="B2088" s="207" t="s">
        <v>19</v>
      </c>
      <c r="C2088" s="208" t="e">
        <f t="shared" ref="C2088:E2090" si="80">C2085/B2085-1</f>
        <v>#DIV/0!</v>
      </c>
      <c r="D2088" s="208">
        <f t="shared" si="80"/>
        <v>0</v>
      </c>
      <c r="E2088" s="208">
        <f t="shared" si="80"/>
        <v>0</v>
      </c>
    </row>
    <row r="2089" spans="1:5" ht="21" customHeight="1" thickBot="1" x14ac:dyDescent="0.25">
      <c r="A2089" s="201" t="s">
        <v>16</v>
      </c>
      <c r="B2089" s="207" t="s">
        <v>19</v>
      </c>
      <c r="C2089" s="208" t="e">
        <f t="shared" si="80"/>
        <v>#DIV/0!</v>
      </c>
      <c r="D2089" s="208">
        <f t="shared" si="80"/>
        <v>0</v>
      </c>
      <c r="E2089" s="208">
        <f t="shared" si="80"/>
        <v>1.9979959919839678</v>
      </c>
    </row>
    <row r="2090" spans="1:5" ht="21" customHeight="1" thickBot="1" x14ac:dyDescent="0.25">
      <c r="A2090" s="201" t="s">
        <v>17</v>
      </c>
      <c r="B2090" s="207" t="s">
        <v>19</v>
      </c>
      <c r="C2090" s="208" t="e">
        <f t="shared" si="80"/>
        <v>#DIV/0!</v>
      </c>
      <c r="D2090" s="208">
        <f t="shared" si="80"/>
        <v>0</v>
      </c>
      <c r="E2090" s="208">
        <f t="shared" si="80"/>
        <v>1.9979959919839678</v>
      </c>
    </row>
    <row r="2091" spans="1:5" ht="21" customHeight="1" thickBot="1" x14ac:dyDescent="0.25">
      <c r="A2091" s="1600" t="s">
        <v>871</v>
      </c>
      <c r="B2091" s="1601"/>
      <c r="C2091" s="1601"/>
      <c r="D2091" s="1601"/>
      <c r="E2091" s="1602"/>
    </row>
    <row r="2092" spans="1:5" ht="21" customHeight="1" x14ac:dyDescent="0.2">
      <c r="A2092" s="1583"/>
      <c r="B2092" s="202">
        <v>2019</v>
      </c>
      <c r="C2092" s="202">
        <v>2020</v>
      </c>
      <c r="D2092" s="202">
        <v>2021</v>
      </c>
      <c r="E2092" s="202">
        <v>2022</v>
      </c>
    </row>
    <row r="2093" spans="1:5" ht="21" customHeight="1" thickBot="1" x14ac:dyDescent="0.25">
      <c r="A2093" s="1584"/>
      <c r="B2093" s="203" t="s">
        <v>5</v>
      </c>
      <c r="C2093" s="203" t="s">
        <v>6</v>
      </c>
      <c r="D2093" s="203" t="s">
        <v>6</v>
      </c>
      <c r="E2093" s="203" t="s">
        <v>6</v>
      </c>
    </row>
    <row r="2094" spans="1:5" ht="21" customHeight="1" thickBot="1" x14ac:dyDescent="0.25">
      <c r="A2094" s="209" t="s">
        <v>59</v>
      </c>
      <c r="B2094" s="210">
        <f>B2095+B2096+B2097+B2098</f>
        <v>0</v>
      </c>
      <c r="C2094" s="210">
        <f>C2095+C2096+C2097+C2098</f>
        <v>0</v>
      </c>
      <c r="D2094" s="210">
        <f>D2095+D2096+D2097+D2098</f>
        <v>0</v>
      </c>
      <c r="E2094" s="210">
        <f>E2095+E2096+E2097+E2098</f>
        <v>0</v>
      </c>
    </row>
    <row r="2095" spans="1:5" ht="21" customHeight="1" thickBot="1" x14ac:dyDescent="0.25">
      <c r="A2095" s="211" t="s">
        <v>28</v>
      </c>
      <c r="B2095" s="210"/>
      <c r="C2095" s="210"/>
      <c r="D2095" s="210"/>
      <c r="E2095" s="210"/>
    </row>
    <row r="2096" spans="1:5" ht="21" customHeight="1" thickBot="1" x14ac:dyDescent="0.25">
      <c r="A2096" s="211" t="s">
        <v>60</v>
      </c>
      <c r="B2096" s="210"/>
      <c r="C2096" s="210"/>
      <c r="D2096" s="210"/>
      <c r="E2096" s="210"/>
    </row>
    <row r="2097" spans="1:5" ht="21" customHeight="1" thickBot="1" x14ac:dyDescent="0.25">
      <c r="A2097" s="211" t="s">
        <v>42</v>
      </c>
      <c r="B2097" s="210"/>
      <c r="C2097" s="210"/>
      <c r="D2097" s="210"/>
      <c r="E2097" s="210"/>
    </row>
    <row r="2098" spans="1:5" ht="21" customHeight="1" thickBot="1" x14ac:dyDescent="0.25">
      <c r="A2098" s="211" t="s">
        <v>43</v>
      </c>
      <c r="B2098" s="210"/>
      <c r="C2098" s="210"/>
      <c r="D2098" s="210"/>
      <c r="E2098" s="210"/>
    </row>
    <row r="2099" spans="1:5" ht="21" customHeight="1" thickBot="1" x14ac:dyDescent="0.25">
      <c r="A2099" s="209" t="s">
        <v>61</v>
      </c>
      <c r="B2099" s="205">
        <f>B2100+B2101+B2102+B2103</f>
        <v>0</v>
      </c>
      <c r="C2099" s="205">
        <f>C2100+C2101+C2102+C2103</f>
        <v>499</v>
      </c>
      <c r="D2099" s="205">
        <f>D2100+D2101+D2102+D2103</f>
        <v>499</v>
      </c>
      <c r="E2099" s="205">
        <f>E2100+E2101+E2102+E2103</f>
        <v>1496</v>
      </c>
    </row>
    <row r="2100" spans="1:5" s="41" customFormat="1" ht="21" customHeight="1" thickBot="1" x14ac:dyDescent="0.25">
      <c r="A2100" s="211" t="s">
        <v>28</v>
      </c>
      <c r="B2100" s="210">
        <v>0</v>
      </c>
      <c r="C2100" s="210">
        <v>499</v>
      </c>
      <c r="D2100" s="210">
        <v>499</v>
      </c>
      <c r="E2100" s="210">
        <v>1496</v>
      </c>
    </row>
    <row r="2101" spans="1:5" ht="21" customHeight="1" thickBot="1" x14ac:dyDescent="0.25">
      <c r="A2101" s="211" t="s">
        <v>60</v>
      </c>
      <c r="B2101" s="205"/>
      <c r="C2101" s="210"/>
      <c r="D2101" s="210"/>
      <c r="E2101" s="210"/>
    </row>
    <row r="2102" spans="1:5" ht="21" customHeight="1" thickBot="1" x14ac:dyDescent="0.25">
      <c r="A2102" s="211" t="s">
        <v>42</v>
      </c>
      <c r="B2102" s="205"/>
      <c r="C2102" s="210"/>
      <c r="D2102" s="210"/>
      <c r="E2102" s="210"/>
    </row>
    <row r="2103" spans="1:5" ht="21" customHeight="1" thickBot="1" x14ac:dyDescent="0.25">
      <c r="A2103" s="211" t="s">
        <v>43</v>
      </c>
      <c r="B2103" s="205"/>
      <c r="C2103" s="210"/>
      <c r="D2103" s="210"/>
      <c r="E2103" s="210"/>
    </row>
    <row r="2104" spans="1:5" ht="21" customHeight="1" thickBot="1" x14ac:dyDescent="0.25">
      <c r="A2104" s="212" t="s">
        <v>795</v>
      </c>
      <c r="B2104" s="205">
        <f>B2094+B2099</f>
        <v>0</v>
      </c>
      <c r="C2104" s="210">
        <f>C2094+C2099</f>
        <v>499</v>
      </c>
      <c r="D2104" s="213">
        <f>D2094+D2099</f>
        <v>499</v>
      </c>
      <c r="E2104" s="210">
        <f>E2094+E2099</f>
        <v>1496</v>
      </c>
    </row>
    <row r="2105" spans="1:5" ht="60.75" customHeight="1" thickBot="1" x14ac:dyDescent="0.25">
      <c r="A2105" s="216" t="s">
        <v>796</v>
      </c>
      <c r="B2105" s="216" t="s">
        <v>883</v>
      </c>
      <c r="C2105" s="217" t="s">
        <v>99</v>
      </c>
      <c r="D2105" s="218"/>
      <c r="E2105" s="216"/>
    </row>
    <row r="2106" spans="1:5" ht="45.75" customHeight="1" thickBot="1" x14ac:dyDescent="0.25">
      <c r="A2106" s="201" t="s">
        <v>9</v>
      </c>
      <c r="B2106" s="1647" t="s">
        <v>884</v>
      </c>
      <c r="C2106" s="1648"/>
      <c r="D2106" s="1648"/>
      <c r="E2106" s="1649"/>
    </row>
    <row r="2107" spans="1:5" ht="21" customHeight="1" thickBot="1" x14ac:dyDescent="0.25">
      <c r="A2107" s="201" t="s">
        <v>13</v>
      </c>
      <c r="B2107" s="1597" t="s">
        <v>162</v>
      </c>
      <c r="C2107" s="1598"/>
      <c r="D2107" s="1598"/>
      <c r="E2107" s="1599"/>
    </row>
    <row r="2108" spans="1:5" ht="21" customHeight="1" x14ac:dyDescent="0.2">
      <c r="A2108" s="1583"/>
      <c r="B2108" s="202">
        <v>2019</v>
      </c>
      <c r="C2108" s="202">
        <v>2020</v>
      </c>
      <c r="D2108" s="202">
        <v>2021</v>
      </c>
      <c r="E2108" s="202">
        <v>2022</v>
      </c>
    </row>
    <row r="2109" spans="1:5" ht="21" customHeight="1" thickBot="1" x14ac:dyDescent="0.25">
      <c r="A2109" s="1584"/>
      <c r="B2109" s="203" t="s">
        <v>5</v>
      </c>
      <c r="C2109" s="203" t="s">
        <v>6</v>
      </c>
      <c r="D2109" s="203" t="s">
        <v>6</v>
      </c>
      <c r="E2109" s="203" t="s">
        <v>6</v>
      </c>
    </row>
    <row r="2110" spans="1:5" ht="21" customHeight="1" thickBot="1" x14ac:dyDescent="0.25">
      <c r="A2110" s="201" t="s">
        <v>8</v>
      </c>
      <c r="B2110" s="206">
        <v>0</v>
      </c>
      <c r="C2110" s="204">
        <v>2000</v>
      </c>
      <c r="D2110" s="204">
        <v>2000</v>
      </c>
      <c r="E2110" s="204">
        <v>8000</v>
      </c>
    </row>
    <row r="2111" spans="1:5" ht="21" customHeight="1" thickBot="1" x14ac:dyDescent="0.25">
      <c r="A2111" s="201" t="s">
        <v>14</v>
      </c>
      <c r="B2111" s="205">
        <f>B2129</f>
        <v>0</v>
      </c>
      <c r="C2111" s="205">
        <f>C2129</f>
        <v>218074</v>
      </c>
      <c r="D2111" s="205">
        <f>D2129</f>
        <v>98000</v>
      </c>
      <c r="E2111" s="205">
        <f>E2129</f>
        <v>100000</v>
      </c>
    </row>
    <row r="2112" spans="1:5" ht="21" customHeight="1" thickBot="1" x14ac:dyDescent="0.25">
      <c r="A2112" s="201" t="s">
        <v>20</v>
      </c>
      <c r="B2112" s="206" t="e">
        <f>B2111/B2110</f>
        <v>#DIV/0!</v>
      </c>
      <c r="C2112" s="206">
        <f>C2111/C2110</f>
        <v>109.03700000000001</v>
      </c>
      <c r="D2112" s="206">
        <f>D2111/D2110</f>
        <v>49</v>
      </c>
      <c r="E2112" s="206">
        <f>E2111/E2110</f>
        <v>12.5</v>
      </c>
    </row>
    <row r="2113" spans="1:5" ht="21" customHeight="1" thickBot="1" x14ac:dyDescent="0.25">
      <c r="A2113" s="201" t="s">
        <v>15</v>
      </c>
      <c r="B2113" s="207" t="s">
        <v>19</v>
      </c>
      <c r="C2113" s="208" t="e">
        <f t="shared" ref="C2113:E2115" si="81">C2110/B2110-1</f>
        <v>#DIV/0!</v>
      </c>
      <c r="D2113" s="208">
        <f t="shared" si="81"/>
        <v>0</v>
      </c>
      <c r="E2113" s="208">
        <f t="shared" si="81"/>
        <v>3</v>
      </c>
    </row>
    <row r="2114" spans="1:5" ht="21" customHeight="1" thickBot="1" x14ac:dyDescent="0.25">
      <c r="A2114" s="201" t="s">
        <v>16</v>
      </c>
      <c r="B2114" s="207" t="s">
        <v>19</v>
      </c>
      <c r="C2114" s="208" t="e">
        <f t="shared" si="81"/>
        <v>#DIV/0!</v>
      </c>
      <c r="D2114" s="208">
        <f t="shared" si="81"/>
        <v>-0.55061126039784658</v>
      </c>
      <c r="E2114" s="208">
        <f t="shared" si="81"/>
        <v>2.0408163265306145E-2</v>
      </c>
    </row>
    <row r="2115" spans="1:5" ht="21" customHeight="1" thickBot="1" x14ac:dyDescent="0.25">
      <c r="A2115" s="201" t="s">
        <v>17</v>
      </c>
      <c r="B2115" s="207" t="s">
        <v>19</v>
      </c>
      <c r="C2115" s="208" t="e">
        <f t="shared" si="81"/>
        <v>#DIV/0!</v>
      </c>
      <c r="D2115" s="208">
        <f t="shared" si="81"/>
        <v>-0.55061126039784658</v>
      </c>
      <c r="E2115" s="208">
        <f t="shared" si="81"/>
        <v>-0.74489795918367352</v>
      </c>
    </row>
    <row r="2116" spans="1:5" ht="21" customHeight="1" thickBot="1" x14ac:dyDescent="0.25">
      <c r="A2116" s="1600" t="s">
        <v>871</v>
      </c>
      <c r="B2116" s="1601"/>
      <c r="C2116" s="1601"/>
      <c r="D2116" s="1601"/>
      <c r="E2116" s="1602"/>
    </row>
    <row r="2117" spans="1:5" ht="21" customHeight="1" x14ac:dyDescent="0.2">
      <c r="A2117" s="1583"/>
      <c r="B2117" s="202">
        <v>2019</v>
      </c>
      <c r="C2117" s="202">
        <v>2020</v>
      </c>
      <c r="D2117" s="202">
        <v>2021</v>
      </c>
      <c r="E2117" s="202">
        <v>2022</v>
      </c>
    </row>
    <row r="2118" spans="1:5" ht="21" customHeight="1" thickBot="1" x14ac:dyDescent="0.25">
      <c r="A2118" s="1584"/>
      <c r="B2118" s="203" t="s">
        <v>5</v>
      </c>
      <c r="C2118" s="203" t="s">
        <v>6</v>
      </c>
      <c r="D2118" s="203" t="s">
        <v>6</v>
      </c>
      <c r="E2118" s="203" t="s">
        <v>6</v>
      </c>
    </row>
    <row r="2119" spans="1:5" ht="21" customHeight="1" thickBot="1" x14ac:dyDescent="0.25">
      <c r="A2119" s="209" t="s">
        <v>59</v>
      </c>
      <c r="B2119" s="210">
        <f>B2120+B2121+B2122+B2123</f>
        <v>0</v>
      </c>
      <c r="C2119" s="210">
        <f>C2120+C2121+C2122+C2123</f>
        <v>0</v>
      </c>
      <c r="D2119" s="210">
        <f>D2120+D2121+D2122+D2123</f>
        <v>0</v>
      </c>
      <c r="E2119" s="210">
        <f>E2120+E2121+E2122+E2123</f>
        <v>0</v>
      </c>
    </row>
    <row r="2120" spans="1:5" ht="21" customHeight="1" thickBot="1" x14ac:dyDescent="0.25">
      <c r="A2120" s="211" t="s">
        <v>28</v>
      </c>
      <c r="B2120" s="210"/>
      <c r="C2120" s="210"/>
      <c r="D2120" s="210"/>
      <c r="E2120" s="210"/>
    </row>
    <row r="2121" spans="1:5" ht="21" customHeight="1" thickBot="1" x14ac:dyDescent="0.25">
      <c r="A2121" s="211" t="s">
        <v>60</v>
      </c>
      <c r="B2121" s="210"/>
      <c r="C2121" s="210"/>
      <c r="D2121" s="210"/>
      <c r="E2121" s="210"/>
    </row>
    <row r="2122" spans="1:5" ht="21" customHeight="1" thickBot="1" x14ac:dyDescent="0.25">
      <c r="A2122" s="211" t="s">
        <v>42</v>
      </c>
      <c r="B2122" s="210"/>
      <c r="C2122" s="210"/>
      <c r="D2122" s="210"/>
      <c r="E2122" s="210"/>
    </row>
    <row r="2123" spans="1:5" ht="21" customHeight="1" thickBot="1" x14ac:dyDescent="0.25">
      <c r="A2123" s="211" t="s">
        <v>43</v>
      </c>
      <c r="B2123" s="210"/>
      <c r="C2123" s="210"/>
      <c r="D2123" s="210"/>
      <c r="E2123" s="210"/>
    </row>
    <row r="2124" spans="1:5" ht="21" customHeight="1" thickBot="1" x14ac:dyDescent="0.25">
      <c r="A2124" s="209" t="s">
        <v>61</v>
      </c>
      <c r="B2124" s="205">
        <f>B2125+B2126+B2127+B2128</f>
        <v>0</v>
      </c>
      <c r="C2124" s="205">
        <f>C2125+C2126+C2127+C2128</f>
        <v>218074</v>
      </c>
      <c r="D2124" s="205">
        <f>D2125+D2126+D2127+D2128</f>
        <v>98000</v>
      </c>
      <c r="E2124" s="205">
        <f>E2125+E2126+E2127+E2128</f>
        <v>100000</v>
      </c>
    </row>
    <row r="2125" spans="1:5" s="41" customFormat="1" ht="21" customHeight="1" thickBot="1" x14ac:dyDescent="0.25">
      <c r="A2125" s="211" t="s">
        <v>28</v>
      </c>
      <c r="B2125" s="205">
        <v>0</v>
      </c>
      <c r="C2125" s="210">
        <v>218074</v>
      </c>
      <c r="D2125" s="210">
        <v>98000</v>
      </c>
      <c r="E2125" s="210">
        <v>100000</v>
      </c>
    </row>
    <row r="2126" spans="1:5" ht="21" customHeight="1" thickBot="1" x14ac:dyDescent="0.25">
      <c r="A2126" s="211" t="s">
        <v>60</v>
      </c>
      <c r="B2126" s="205"/>
      <c r="C2126" s="210"/>
      <c r="D2126" s="210"/>
      <c r="E2126" s="210"/>
    </row>
    <row r="2127" spans="1:5" ht="21" customHeight="1" thickBot="1" x14ac:dyDescent="0.25">
      <c r="A2127" s="211" t="s">
        <v>42</v>
      </c>
      <c r="B2127" s="205"/>
      <c r="C2127" s="210"/>
      <c r="D2127" s="210"/>
      <c r="E2127" s="210"/>
    </row>
    <row r="2128" spans="1:5" ht="21" customHeight="1" thickBot="1" x14ac:dyDescent="0.25">
      <c r="A2128" s="211" t="s">
        <v>43</v>
      </c>
      <c r="B2128" s="205"/>
      <c r="C2128" s="210"/>
      <c r="D2128" s="210"/>
      <c r="E2128" s="210"/>
    </row>
    <row r="2129" spans="1:5" ht="21" customHeight="1" thickBot="1" x14ac:dyDescent="0.25">
      <c r="A2129" s="212" t="s">
        <v>797</v>
      </c>
      <c r="B2129" s="205">
        <f>B2119+B2124</f>
        <v>0</v>
      </c>
      <c r="C2129" s="210">
        <f>C2119+C2124</f>
        <v>218074</v>
      </c>
      <c r="D2129" s="213">
        <f>D2119+D2124</f>
        <v>98000</v>
      </c>
      <c r="E2129" s="210">
        <f>E2119+E2124</f>
        <v>100000</v>
      </c>
    </row>
    <row r="2130" spans="1:5" ht="65.25" customHeight="1" thickBot="1" x14ac:dyDescent="0.25">
      <c r="A2130" s="216" t="s">
        <v>796</v>
      </c>
      <c r="B2130" s="216" t="s">
        <v>885</v>
      </c>
      <c r="C2130" s="217" t="s">
        <v>99</v>
      </c>
      <c r="D2130" s="218"/>
      <c r="E2130" s="216"/>
    </row>
    <row r="2131" spans="1:5" ht="21" customHeight="1" thickBot="1" x14ac:dyDescent="0.25">
      <c r="A2131" s="201" t="s">
        <v>9</v>
      </c>
      <c r="B2131" s="1594" t="s">
        <v>222</v>
      </c>
      <c r="C2131" s="1595"/>
      <c r="D2131" s="1595"/>
      <c r="E2131" s="1596"/>
    </row>
    <row r="2132" spans="1:5" ht="21" customHeight="1" thickBot="1" x14ac:dyDescent="0.25">
      <c r="A2132" s="201" t="s">
        <v>13</v>
      </c>
      <c r="B2132" s="1597" t="s">
        <v>223</v>
      </c>
      <c r="C2132" s="1598"/>
      <c r="D2132" s="1598"/>
      <c r="E2132" s="1599"/>
    </row>
    <row r="2133" spans="1:5" ht="21" customHeight="1" x14ac:dyDescent="0.2">
      <c r="A2133" s="1583"/>
      <c r="B2133" s="202">
        <v>2019</v>
      </c>
      <c r="C2133" s="202">
        <v>2020</v>
      </c>
      <c r="D2133" s="202">
        <v>2021</v>
      </c>
      <c r="E2133" s="202">
        <v>2022</v>
      </c>
    </row>
    <row r="2134" spans="1:5" ht="21" customHeight="1" thickBot="1" x14ac:dyDescent="0.25">
      <c r="A2134" s="1584"/>
      <c r="B2134" s="203" t="s">
        <v>5</v>
      </c>
      <c r="C2134" s="203" t="s">
        <v>6</v>
      </c>
      <c r="D2134" s="203" t="s">
        <v>6</v>
      </c>
      <c r="E2134" s="203" t="s">
        <v>6</v>
      </c>
    </row>
    <row r="2135" spans="1:5" ht="21" customHeight="1" thickBot="1" x14ac:dyDescent="0.25">
      <c r="A2135" s="201" t="s">
        <v>8</v>
      </c>
      <c r="B2135" s="206">
        <v>0</v>
      </c>
      <c r="C2135" s="206">
        <v>1</v>
      </c>
      <c r="D2135" s="206">
        <v>1</v>
      </c>
      <c r="E2135" s="206">
        <v>1</v>
      </c>
    </row>
    <row r="2136" spans="1:5" ht="21" customHeight="1" thickBot="1" x14ac:dyDescent="0.25">
      <c r="A2136" s="201" t="s">
        <v>14</v>
      </c>
      <c r="B2136" s="210">
        <f>B2154</f>
        <v>0</v>
      </c>
      <c r="C2136" s="210">
        <f>C2154</f>
        <v>1745</v>
      </c>
      <c r="D2136" s="210">
        <f>D2154</f>
        <v>1745</v>
      </c>
      <c r="E2136" s="210">
        <f>E2154</f>
        <v>1800</v>
      </c>
    </row>
    <row r="2137" spans="1:5" ht="21" customHeight="1" thickBot="1" x14ac:dyDescent="0.25">
      <c r="A2137" s="201" t="s">
        <v>20</v>
      </c>
      <c r="B2137" s="206" t="e">
        <f>B2136/B2135</f>
        <v>#DIV/0!</v>
      </c>
      <c r="C2137" s="206">
        <f>C2136/C2135</f>
        <v>1745</v>
      </c>
      <c r="D2137" s="206">
        <f>D2136/D2135</f>
        <v>1745</v>
      </c>
      <c r="E2137" s="206">
        <f>E2136/E2135</f>
        <v>1800</v>
      </c>
    </row>
    <row r="2138" spans="1:5" ht="21" customHeight="1" thickBot="1" x14ac:dyDescent="0.25">
      <c r="A2138" s="201" t="s">
        <v>15</v>
      </c>
      <c r="B2138" s="207" t="s">
        <v>19</v>
      </c>
      <c r="C2138" s="208" t="e">
        <f t="shared" ref="C2138:E2140" si="82">C2135/B2135-1</f>
        <v>#DIV/0!</v>
      </c>
      <c r="D2138" s="208">
        <f t="shared" si="82"/>
        <v>0</v>
      </c>
      <c r="E2138" s="208">
        <f t="shared" si="82"/>
        <v>0</v>
      </c>
    </row>
    <row r="2139" spans="1:5" ht="21" customHeight="1" thickBot="1" x14ac:dyDescent="0.25">
      <c r="A2139" s="201" t="s">
        <v>16</v>
      </c>
      <c r="B2139" s="207" t="s">
        <v>19</v>
      </c>
      <c r="C2139" s="208" t="e">
        <f t="shared" si="82"/>
        <v>#DIV/0!</v>
      </c>
      <c r="D2139" s="208">
        <f t="shared" si="82"/>
        <v>0</v>
      </c>
      <c r="E2139" s="208">
        <f t="shared" si="82"/>
        <v>3.1518624641833748E-2</v>
      </c>
    </row>
    <row r="2140" spans="1:5" ht="21" customHeight="1" thickBot="1" x14ac:dyDescent="0.25">
      <c r="A2140" s="201" t="s">
        <v>17</v>
      </c>
      <c r="B2140" s="207" t="s">
        <v>19</v>
      </c>
      <c r="C2140" s="208" t="e">
        <f t="shared" si="82"/>
        <v>#DIV/0!</v>
      </c>
      <c r="D2140" s="208">
        <f t="shared" si="82"/>
        <v>0</v>
      </c>
      <c r="E2140" s="208">
        <f t="shared" si="82"/>
        <v>3.1518624641833748E-2</v>
      </c>
    </row>
    <row r="2141" spans="1:5" ht="21" customHeight="1" thickBot="1" x14ac:dyDescent="0.25">
      <c r="A2141" s="1600" t="s">
        <v>871</v>
      </c>
      <c r="B2141" s="1601"/>
      <c r="C2141" s="1601"/>
      <c r="D2141" s="1601"/>
      <c r="E2141" s="1602"/>
    </row>
    <row r="2142" spans="1:5" ht="21" customHeight="1" x14ac:dyDescent="0.2">
      <c r="A2142" s="1583"/>
      <c r="B2142" s="202">
        <v>2019</v>
      </c>
      <c r="C2142" s="202">
        <v>2020</v>
      </c>
      <c r="D2142" s="202">
        <v>2021</v>
      </c>
      <c r="E2142" s="202">
        <v>2022</v>
      </c>
    </row>
    <row r="2143" spans="1:5" ht="21" customHeight="1" thickBot="1" x14ac:dyDescent="0.25">
      <c r="A2143" s="1584"/>
      <c r="B2143" s="203" t="s">
        <v>5</v>
      </c>
      <c r="C2143" s="203" t="s">
        <v>6</v>
      </c>
      <c r="D2143" s="203" t="s">
        <v>6</v>
      </c>
      <c r="E2143" s="203" t="s">
        <v>6</v>
      </c>
    </row>
    <row r="2144" spans="1:5" ht="21" customHeight="1" thickBot="1" x14ac:dyDescent="0.25">
      <c r="A2144" s="209" t="s">
        <v>59</v>
      </c>
      <c r="B2144" s="210">
        <f>B2145+B2146+B2147+B2148</f>
        <v>0</v>
      </c>
      <c r="C2144" s="210">
        <f>C2145+C2146+C2147+C2148</f>
        <v>0</v>
      </c>
      <c r="D2144" s="210">
        <f>D2145+D2146+D2147+D2148</f>
        <v>0</v>
      </c>
      <c r="E2144" s="210">
        <f>E2145+E2146+E2147+E2148</f>
        <v>0</v>
      </c>
    </row>
    <row r="2145" spans="1:5" ht="21" customHeight="1" thickBot="1" x14ac:dyDescent="0.25">
      <c r="A2145" s="211" t="s">
        <v>28</v>
      </c>
      <c r="B2145" s="210"/>
      <c r="C2145" s="210"/>
      <c r="D2145" s="210"/>
      <c r="E2145" s="210"/>
    </row>
    <row r="2146" spans="1:5" ht="21" customHeight="1" thickBot="1" x14ac:dyDescent="0.25">
      <c r="A2146" s="211" t="s">
        <v>60</v>
      </c>
      <c r="B2146" s="210"/>
      <c r="C2146" s="210"/>
      <c r="D2146" s="210"/>
      <c r="E2146" s="210"/>
    </row>
    <row r="2147" spans="1:5" ht="21" customHeight="1" thickBot="1" x14ac:dyDescent="0.25">
      <c r="A2147" s="211" t="s">
        <v>42</v>
      </c>
      <c r="B2147" s="210"/>
      <c r="C2147" s="210"/>
      <c r="D2147" s="210"/>
      <c r="E2147" s="210"/>
    </row>
    <row r="2148" spans="1:5" ht="21" customHeight="1" thickBot="1" x14ac:dyDescent="0.25">
      <c r="A2148" s="211" t="s">
        <v>43</v>
      </c>
      <c r="B2148" s="210"/>
      <c r="C2148" s="210"/>
      <c r="D2148" s="210"/>
      <c r="E2148" s="210"/>
    </row>
    <row r="2149" spans="1:5" ht="21" customHeight="1" thickBot="1" x14ac:dyDescent="0.25">
      <c r="A2149" s="209" t="s">
        <v>61</v>
      </c>
      <c r="B2149" s="205">
        <f>B2150+B2151+B2152+B2153</f>
        <v>0</v>
      </c>
      <c r="C2149" s="205">
        <f>C2150+C2151+C2152+C2153</f>
        <v>1745</v>
      </c>
      <c r="D2149" s="205">
        <f>D2150+D2151+D2152+D2153</f>
        <v>1745</v>
      </c>
      <c r="E2149" s="205">
        <f>E2150+E2151+E2152+E2153</f>
        <v>1800</v>
      </c>
    </row>
    <row r="2150" spans="1:5" s="41" customFormat="1" ht="21" customHeight="1" thickBot="1" x14ac:dyDescent="0.25">
      <c r="A2150" s="211" t="s">
        <v>28</v>
      </c>
      <c r="B2150" s="210">
        <v>0</v>
      </c>
      <c r="C2150" s="210">
        <v>1745</v>
      </c>
      <c r="D2150" s="210">
        <v>1745</v>
      </c>
      <c r="E2150" s="210">
        <v>1800</v>
      </c>
    </row>
    <row r="2151" spans="1:5" ht="21" customHeight="1" thickBot="1" x14ac:dyDescent="0.25">
      <c r="A2151" s="211" t="s">
        <v>60</v>
      </c>
      <c r="B2151" s="205"/>
      <c r="C2151" s="210"/>
      <c r="D2151" s="210"/>
      <c r="E2151" s="210"/>
    </row>
    <row r="2152" spans="1:5" ht="21" customHeight="1" thickBot="1" x14ac:dyDescent="0.25">
      <c r="A2152" s="211" t="s">
        <v>42</v>
      </c>
      <c r="B2152" s="205"/>
      <c r="C2152" s="210"/>
      <c r="D2152" s="210"/>
      <c r="E2152" s="210"/>
    </row>
    <row r="2153" spans="1:5" ht="21" customHeight="1" thickBot="1" x14ac:dyDescent="0.25">
      <c r="A2153" s="211" t="s">
        <v>43</v>
      </c>
      <c r="B2153" s="205"/>
      <c r="C2153" s="210"/>
      <c r="D2153" s="210"/>
      <c r="E2153" s="210"/>
    </row>
    <row r="2154" spans="1:5" ht="21" customHeight="1" thickBot="1" x14ac:dyDescent="0.25">
      <c r="A2154" s="212" t="s">
        <v>797</v>
      </c>
      <c r="B2154" s="205">
        <f>B2144+B2149</f>
        <v>0</v>
      </c>
      <c r="C2154" s="210">
        <f>C2144+C2149</f>
        <v>1745</v>
      </c>
      <c r="D2154" s="213">
        <f>D2144+D2149</f>
        <v>1745</v>
      </c>
      <c r="E2154" s="210">
        <f>E2144+E2149</f>
        <v>1800</v>
      </c>
    </row>
    <row r="2155" spans="1:5" ht="30" customHeight="1" thickBot="1" x14ac:dyDescent="0.25">
      <c r="A2155" s="216" t="s">
        <v>798</v>
      </c>
      <c r="B2155" s="216" t="s">
        <v>669</v>
      </c>
      <c r="C2155" s="217" t="s">
        <v>99</v>
      </c>
      <c r="D2155" s="218"/>
      <c r="E2155" s="216"/>
    </row>
    <row r="2156" spans="1:5" ht="45" customHeight="1" thickBot="1" x14ac:dyDescent="0.25">
      <c r="A2156" s="201" t="s">
        <v>9</v>
      </c>
      <c r="B2156" s="1647" t="s">
        <v>886</v>
      </c>
      <c r="C2156" s="1648"/>
      <c r="D2156" s="1648"/>
      <c r="E2156" s="1649"/>
    </row>
    <row r="2157" spans="1:5" ht="21" customHeight="1" thickBot="1" x14ac:dyDescent="0.25">
      <c r="A2157" s="201" t="s">
        <v>13</v>
      </c>
      <c r="B2157" s="1597" t="s">
        <v>162</v>
      </c>
      <c r="C2157" s="1598"/>
      <c r="D2157" s="1598"/>
      <c r="E2157" s="1599"/>
    </row>
    <row r="2158" spans="1:5" ht="21" customHeight="1" x14ac:dyDescent="0.2">
      <c r="A2158" s="1583"/>
      <c r="B2158" s="202">
        <v>2019</v>
      </c>
      <c r="C2158" s="202">
        <v>2020</v>
      </c>
      <c r="D2158" s="202">
        <v>2021</v>
      </c>
      <c r="E2158" s="202">
        <v>2022</v>
      </c>
    </row>
    <row r="2159" spans="1:5" ht="21" customHeight="1" thickBot="1" x14ac:dyDescent="0.25">
      <c r="A2159" s="1584"/>
      <c r="B2159" s="203" t="s">
        <v>5</v>
      </c>
      <c r="C2159" s="203" t="s">
        <v>6</v>
      </c>
      <c r="D2159" s="203" t="s">
        <v>6</v>
      </c>
      <c r="E2159" s="203" t="s">
        <v>6</v>
      </c>
    </row>
    <row r="2160" spans="1:5" ht="21" customHeight="1" thickBot="1" x14ac:dyDescent="0.25">
      <c r="A2160" s="201" t="s">
        <v>8</v>
      </c>
      <c r="B2160" s="206">
        <v>0</v>
      </c>
      <c r="C2160" s="204">
        <v>3000</v>
      </c>
      <c r="D2160" s="204">
        <v>2000</v>
      </c>
      <c r="E2160" s="204">
        <v>4000</v>
      </c>
    </row>
    <row r="2161" spans="1:5" ht="21" customHeight="1" thickBot="1" x14ac:dyDescent="0.25">
      <c r="A2161" s="201" t="s">
        <v>14</v>
      </c>
      <c r="B2161" s="205">
        <f>B2179</f>
        <v>0</v>
      </c>
      <c r="C2161" s="205">
        <f>C2179</f>
        <v>100000</v>
      </c>
      <c r="D2161" s="205">
        <f>D2179</f>
        <v>87953</v>
      </c>
      <c r="E2161" s="205">
        <f>E2179</f>
        <v>109319</v>
      </c>
    </row>
    <row r="2162" spans="1:5" ht="21" customHeight="1" thickBot="1" x14ac:dyDescent="0.25">
      <c r="A2162" s="201" t="s">
        <v>20</v>
      </c>
      <c r="B2162" s="206" t="e">
        <f>B2161/B2160</f>
        <v>#DIV/0!</v>
      </c>
      <c r="C2162" s="206">
        <f>C2161/C2160</f>
        <v>33.333333333333336</v>
      </c>
      <c r="D2162" s="206">
        <f>D2161/D2160</f>
        <v>43.976500000000001</v>
      </c>
      <c r="E2162" s="206">
        <f>E2161/E2160</f>
        <v>27.329750000000001</v>
      </c>
    </row>
    <row r="2163" spans="1:5" ht="21" customHeight="1" thickBot="1" x14ac:dyDescent="0.25">
      <c r="A2163" s="201" t="s">
        <v>15</v>
      </c>
      <c r="B2163" s="207" t="s">
        <v>19</v>
      </c>
      <c r="C2163" s="208" t="e">
        <f t="shared" ref="C2163:E2165" si="83">C2160/B2160-1</f>
        <v>#DIV/0!</v>
      </c>
      <c r="D2163" s="208">
        <f t="shared" si="83"/>
        <v>-0.33333333333333337</v>
      </c>
      <c r="E2163" s="208">
        <f t="shared" si="83"/>
        <v>1</v>
      </c>
    </row>
    <row r="2164" spans="1:5" ht="21" customHeight="1" thickBot="1" x14ac:dyDescent="0.25">
      <c r="A2164" s="201" t="s">
        <v>16</v>
      </c>
      <c r="B2164" s="207" t="s">
        <v>19</v>
      </c>
      <c r="C2164" s="208" t="e">
        <f t="shared" si="83"/>
        <v>#DIV/0!</v>
      </c>
      <c r="D2164" s="208">
        <f t="shared" si="83"/>
        <v>-0.12046999999999997</v>
      </c>
      <c r="E2164" s="208">
        <f t="shared" si="83"/>
        <v>0.24292519868566176</v>
      </c>
    </row>
    <row r="2165" spans="1:5" ht="21" customHeight="1" thickBot="1" x14ac:dyDescent="0.25">
      <c r="A2165" s="201" t="s">
        <v>17</v>
      </c>
      <c r="B2165" s="207" t="s">
        <v>19</v>
      </c>
      <c r="C2165" s="208" t="e">
        <f t="shared" si="83"/>
        <v>#DIV/0!</v>
      </c>
      <c r="D2165" s="208">
        <f t="shared" si="83"/>
        <v>0.31929499999999988</v>
      </c>
      <c r="E2165" s="208">
        <f t="shared" si="83"/>
        <v>-0.37853740065716912</v>
      </c>
    </row>
    <row r="2166" spans="1:5" ht="21" customHeight="1" thickBot="1" x14ac:dyDescent="0.25">
      <c r="A2166" s="1600" t="s">
        <v>871</v>
      </c>
      <c r="B2166" s="1601"/>
      <c r="C2166" s="1601"/>
      <c r="D2166" s="1601"/>
      <c r="E2166" s="1602"/>
    </row>
    <row r="2167" spans="1:5" ht="21" customHeight="1" x14ac:dyDescent="0.2">
      <c r="A2167" s="1583"/>
      <c r="B2167" s="202">
        <v>2019</v>
      </c>
      <c r="C2167" s="202">
        <v>2020</v>
      </c>
      <c r="D2167" s="202">
        <v>2021</v>
      </c>
      <c r="E2167" s="202">
        <v>2022</v>
      </c>
    </row>
    <row r="2168" spans="1:5" ht="21" customHeight="1" thickBot="1" x14ac:dyDescent="0.25">
      <c r="A2168" s="1584"/>
      <c r="B2168" s="203" t="s">
        <v>5</v>
      </c>
      <c r="C2168" s="203" t="s">
        <v>6</v>
      </c>
      <c r="D2168" s="203" t="s">
        <v>6</v>
      </c>
      <c r="E2168" s="203" t="s">
        <v>6</v>
      </c>
    </row>
    <row r="2169" spans="1:5" ht="21" customHeight="1" thickBot="1" x14ac:dyDescent="0.25">
      <c r="A2169" s="209" t="s">
        <v>59</v>
      </c>
      <c r="B2169" s="210">
        <f>B2170+B2171+B2172+B2173</f>
        <v>0</v>
      </c>
      <c r="C2169" s="210">
        <f>C2170+C2171+C2172+C2173</f>
        <v>0</v>
      </c>
      <c r="D2169" s="210">
        <f>D2170+D2171+D2172+D2173</f>
        <v>0</v>
      </c>
      <c r="E2169" s="210">
        <f>E2170+E2171+E2172+E2173</f>
        <v>0</v>
      </c>
    </row>
    <row r="2170" spans="1:5" ht="21" customHeight="1" thickBot="1" x14ac:dyDescent="0.25">
      <c r="A2170" s="211" t="s">
        <v>28</v>
      </c>
      <c r="B2170" s="210"/>
      <c r="C2170" s="210"/>
      <c r="D2170" s="210"/>
      <c r="E2170" s="210"/>
    </row>
    <row r="2171" spans="1:5" ht="21" customHeight="1" thickBot="1" x14ac:dyDescent="0.25">
      <c r="A2171" s="211" t="s">
        <v>60</v>
      </c>
      <c r="B2171" s="210"/>
      <c r="C2171" s="210"/>
      <c r="D2171" s="210"/>
      <c r="E2171" s="210"/>
    </row>
    <row r="2172" spans="1:5" ht="21" customHeight="1" thickBot="1" x14ac:dyDescent="0.25">
      <c r="A2172" s="211" t="s">
        <v>42</v>
      </c>
      <c r="B2172" s="210"/>
      <c r="C2172" s="210"/>
      <c r="D2172" s="210"/>
      <c r="E2172" s="210"/>
    </row>
    <row r="2173" spans="1:5" ht="21" customHeight="1" thickBot="1" x14ac:dyDescent="0.25">
      <c r="A2173" s="211" t="s">
        <v>43</v>
      </c>
      <c r="B2173" s="210"/>
      <c r="C2173" s="210"/>
      <c r="D2173" s="210"/>
      <c r="E2173" s="210"/>
    </row>
    <row r="2174" spans="1:5" ht="21" customHeight="1" thickBot="1" x14ac:dyDescent="0.25">
      <c r="A2174" s="209" t="s">
        <v>61</v>
      </c>
      <c r="B2174" s="205">
        <f>B2175+B2176+B2177+B2178</f>
        <v>0</v>
      </c>
      <c r="C2174" s="205">
        <f>C2175+C2176+C2177+C2178</f>
        <v>100000</v>
      </c>
      <c r="D2174" s="205">
        <f>D2175+D2176+D2177+D2178</f>
        <v>87953</v>
      </c>
      <c r="E2174" s="205">
        <f>E2175+E2176+E2177+E2178</f>
        <v>109319</v>
      </c>
    </row>
    <row r="2175" spans="1:5" s="41" customFormat="1" ht="21" customHeight="1" thickBot="1" x14ac:dyDescent="0.25">
      <c r="A2175" s="211" t="s">
        <v>28</v>
      </c>
      <c r="B2175" s="205">
        <v>0</v>
      </c>
      <c r="C2175" s="210">
        <v>100000</v>
      </c>
      <c r="D2175" s="210">
        <v>87953</v>
      </c>
      <c r="E2175" s="210">
        <v>109319</v>
      </c>
    </row>
    <row r="2176" spans="1:5" ht="21" customHeight="1" thickBot="1" x14ac:dyDescent="0.25">
      <c r="A2176" s="211" t="s">
        <v>60</v>
      </c>
      <c r="B2176" s="205"/>
      <c r="C2176" s="210"/>
      <c r="D2176" s="210"/>
      <c r="E2176" s="210"/>
    </row>
    <row r="2177" spans="1:5" ht="21" customHeight="1" thickBot="1" x14ac:dyDescent="0.25">
      <c r="A2177" s="211" t="s">
        <v>42</v>
      </c>
      <c r="B2177" s="205"/>
      <c r="C2177" s="210"/>
      <c r="D2177" s="210"/>
      <c r="E2177" s="210"/>
    </row>
    <row r="2178" spans="1:5" ht="21" customHeight="1" thickBot="1" x14ac:dyDescent="0.25">
      <c r="A2178" s="211" t="s">
        <v>43</v>
      </c>
      <c r="B2178" s="205"/>
      <c r="C2178" s="210"/>
      <c r="D2178" s="210"/>
      <c r="E2178" s="210"/>
    </row>
    <row r="2179" spans="1:5" ht="21" customHeight="1" thickBot="1" x14ac:dyDescent="0.25">
      <c r="A2179" s="212" t="s">
        <v>887</v>
      </c>
      <c r="B2179" s="205">
        <f>B2169+B2174</f>
        <v>0</v>
      </c>
      <c r="C2179" s="210">
        <f>C2169+C2174</f>
        <v>100000</v>
      </c>
      <c r="D2179" s="213">
        <f>D2169+D2174</f>
        <v>87953</v>
      </c>
      <c r="E2179" s="210">
        <f>E2169+E2174</f>
        <v>109319</v>
      </c>
    </row>
    <row r="2180" spans="1:5" ht="44.25" customHeight="1" thickBot="1" x14ac:dyDescent="0.25">
      <c r="A2180" s="216" t="s">
        <v>800</v>
      </c>
      <c r="B2180" s="216" t="s">
        <v>888</v>
      </c>
      <c r="C2180" s="217" t="s">
        <v>99</v>
      </c>
      <c r="D2180" s="218"/>
      <c r="E2180" s="216"/>
    </row>
    <row r="2181" spans="1:5" ht="21" customHeight="1" thickBot="1" x14ac:dyDescent="0.25">
      <c r="A2181" s="201" t="s">
        <v>9</v>
      </c>
      <c r="B2181" s="1594" t="s">
        <v>222</v>
      </c>
      <c r="C2181" s="1595"/>
      <c r="D2181" s="1595"/>
      <c r="E2181" s="1596"/>
    </row>
    <row r="2182" spans="1:5" ht="21" customHeight="1" thickBot="1" x14ac:dyDescent="0.25">
      <c r="A2182" s="201" t="s">
        <v>13</v>
      </c>
      <c r="B2182" s="1597" t="s">
        <v>223</v>
      </c>
      <c r="C2182" s="1598"/>
      <c r="D2182" s="1598"/>
      <c r="E2182" s="1599"/>
    </row>
    <row r="2183" spans="1:5" ht="21" customHeight="1" x14ac:dyDescent="0.2">
      <c r="A2183" s="1583"/>
      <c r="B2183" s="202">
        <v>2019</v>
      </c>
      <c r="C2183" s="202">
        <v>2020</v>
      </c>
      <c r="D2183" s="202">
        <v>2021</v>
      </c>
      <c r="E2183" s="202">
        <v>2022</v>
      </c>
    </row>
    <row r="2184" spans="1:5" ht="21" customHeight="1" thickBot="1" x14ac:dyDescent="0.25">
      <c r="A2184" s="1584"/>
      <c r="B2184" s="203" t="s">
        <v>5</v>
      </c>
      <c r="C2184" s="203" t="s">
        <v>6</v>
      </c>
      <c r="D2184" s="203" t="s">
        <v>6</v>
      </c>
      <c r="E2184" s="203" t="s">
        <v>6</v>
      </c>
    </row>
    <row r="2185" spans="1:5" ht="21" customHeight="1" thickBot="1" x14ac:dyDescent="0.25">
      <c r="A2185" s="201" t="s">
        <v>8</v>
      </c>
      <c r="B2185" s="206">
        <v>0</v>
      </c>
      <c r="C2185" s="206">
        <v>1</v>
      </c>
      <c r="D2185" s="206">
        <v>1</v>
      </c>
      <c r="E2185" s="206">
        <v>1</v>
      </c>
    </row>
    <row r="2186" spans="1:5" ht="21" customHeight="1" thickBot="1" x14ac:dyDescent="0.25">
      <c r="A2186" s="201" t="s">
        <v>14</v>
      </c>
      <c r="B2186" s="210">
        <f>B2204</f>
        <v>0</v>
      </c>
      <c r="C2186" s="210">
        <f>C2204</f>
        <v>1021</v>
      </c>
      <c r="D2186" s="210">
        <f>D2204</f>
        <v>1021</v>
      </c>
      <c r="E2186" s="210">
        <f>E2204</f>
        <v>1100</v>
      </c>
    </row>
    <row r="2187" spans="1:5" ht="21" customHeight="1" thickBot="1" x14ac:dyDescent="0.25">
      <c r="A2187" s="201" t="s">
        <v>20</v>
      </c>
      <c r="B2187" s="206" t="e">
        <f>B2186/B2185</f>
        <v>#DIV/0!</v>
      </c>
      <c r="C2187" s="206">
        <f>C2186/C2185</f>
        <v>1021</v>
      </c>
      <c r="D2187" s="206">
        <f>D2186/D2185</f>
        <v>1021</v>
      </c>
      <c r="E2187" s="206">
        <f>E2186/E2185</f>
        <v>1100</v>
      </c>
    </row>
    <row r="2188" spans="1:5" ht="21" customHeight="1" thickBot="1" x14ac:dyDescent="0.25">
      <c r="A2188" s="201" t="s">
        <v>15</v>
      </c>
      <c r="B2188" s="207" t="s">
        <v>19</v>
      </c>
      <c r="C2188" s="208" t="e">
        <f t="shared" ref="C2188:E2190" si="84">C2185/B2185-1</f>
        <v>#DIV/0!</v>
      </c>
      <c r="D2188" s="208">
        <f t="shared" si="84"/>
        <v>0</v>
      </c>
      <c r="E2188" s="208">
        <f t="shared" si="84"/>
        <v>0</v>
      </c>
    </row>
    <row r="2189" spans="1:5" ht="21" customHeight="1" thickBot="1" x14ac:dyDescent="0.25">
      <c r="A2189" s="201" t="s">
        <v>16</v>
      </c>
      <c r="B2189" s="207" t="s">
        <v>19</v>
      </c>
      <c r="C2189" s="208" t="e">
        <f t="shared" si="84"/>
        <v>#DIV/0!</v>
      </c>
      <c r="D2189" s="208">
        <f t="shared" si="84"/>
        <v>0</v>
      </c>
      <c r="E2189" s="208">
        <f t="shared" si="84"/>
        <v>7.7375122428991139E-2</v>
      </c>
    </row>
    <row r="2190" spans="1:5" ht="21" customHeight="1" thickBot="1" x14ac:dyDescent="0.25">
      <c r="A2190" s="201" t="s">
        <v>17</v>
      </c>
      <c r="B2190" s="207" t="s">
        <v>19</v>
      </c>
      <c r="C2190" s="208" t="e">
        <f t="shared" si="84"/>
        <v>#DIV/0!</v>
      </c>
      <c r="D2190" s="208">
        <f t="shared" si="84"/>
        <v>0</v>
      </c>
      <c r="E2190" s="208">
        <f t="shared" si="84"/>
        <v>7.7375122428991139E-2</v>
      </c>
    </row>
    <row r="2191" spans="1:5" ht="21" customHeight="1" thickBot="1" x14ac:dyDescent="0.25">
      <c r="A2191" s="1600" t="s">
        <v>871</v>
      </c>
      <c r="B2191" s="1601"/>
      <c r="C2191" s="1601"/>
      <c r="D2191" s="1601"/>
      <c r="E2191" s="1602"/>
    </row>
    <row r="2192" spans="1:5" ht="21" customHeight="1" x14ac:dyDescent="0.2">
      <c r="A2192" s="1583"/>
      <c r="B2192" s="202">
        <v>2019</v>
      </c>
      <c r="C2192" s="202">
        <v>2020</v>
      </c>
      <c r="D2192" s="202">
        <v>2021</v>
      </c>
      <c r="E2192" s="202">
        <v>2022</v>
      </c>
    </row>
    <row r="2193" spans="1:5" ht="21" customHeight="1" thickBot="1" x14ac:dyDescent="0.25">
      <c r="A2193" s="1584"/>
      <c r="B2193" s="203" t="s">
        <v>5</v>
      </c>
      <c r="C2193" s="203" t="s">
        <v>6</v>
      </c>
      <c r="D2193" s="203" t="s">
        <v>6</v>
      </c>
      <c r="E2193" s="203" t="s">
        <v>6</v>
      </c>
    </row>
    <row r="2194" spans="1:5" ht="21" customHeight="1" thickBot="1" x14ac:dyDescent="0.25">
      <c r="A2194" s="209" t="s">
        <v>59</v>
      </c>
      <c r="B2194" s="210">
        <f>B2195+B2196+B2197+B2198</f>
        <v>0</v>
      </c>
      <c r="C2194" s="210">
        <f>C2195+C2196+C2197+C2198</f>
        <v>0</v>
      </c>
      <c r="D2194" s="210">
        <f>D2195+D2196+D2197+D2198</f>
        <v>0</v>
      </c>
      <c r="E2194" s="210">
        <f>E2195+E2196+E2197+E2198</f>
        <v>0</v>
      </c>
    </row>
    <row r="2195" spans="1:5" ht="21" customHeight="1" thickBot="1" x14ac:dyDescent="0.25">
      <c r="A2195" s="211" t="s">
        <v>28</v>
      </c>
      <c r="B2195" s="210"/>
      <c r="C2195" s="210"/>
      <c r="D2195" s="210"/>
      <c r="E2195" s="210"/>
    </row>
    <row r="2196" spans="1:5" ht="21" customHeight="1" thickBot="1" x14ac:dyDescent="0.25">
      <c r="A2196" s="211" t="s">
        <v>60</v>
      </c>
      <c r="B2196" s="210"/>
      <c r="C2196" s="210"/>
      <c r="D2196" s="210"/>
      <c r="E2196" s="210"/>
    </row>
    <row r="2197" spans="1:5" ht="21" customHeight="1" thickBot="1" x14ac:dyDescent="0.25">
      <c r="A2197" s="211" t="s">
        <v>42</v>
      </c>
      <c r="B2197" s="210"/>
      <c r="C2197" s="210"/>
      <c r="D2197" s="210"/>
      <c r="E2197" s="210"/>
    </row>
    <row r="2198" spans="1:5" ht="21" customHeight="1" thickBot="1" x14ac:dyDescent="0.25">
      <c r="A2198" s="211" t="s">
        <v>43</v>
      </c>
      <c r="B2198" s="210"/>
      <c r="C2198" s="210"/>
      <c r="D2198" s="210"/>
      <c r="E2198" s="210"/>
    </row>
    <row r="2199" spans="1:5" ht="21" customHeight="1" thickBot="1" x14ac:dyDescent="0.25">
      <c r="A2199" s="209" t="s">
        <v>61</v>
      </c>
      <c r="B2199" s="205">
        <f>B2200+B2201+B2202+B2203</f>
        <v>0</v>
      </c>
      <c r="C2199" s="205">
        <f>C2200+C2201+C2202+C2203</f>
        <v>1021</v>
      </c>
      <c r="D2199" s="205">
        <f>D2200+D2201+D2202+D2203</f>
        <v>1021</v>
      </c>
      <c r="E2199" s="205">
        <f>E2200+E2201+E2202+E2203</f>
        <v>1100</v>
      </c>
    </row>
    <row r="2200" spans="1:5" s="41" customFormat="1" ht="21" customHeight="1" thickBot="1" x14ac:dyDescent="0.25">
      <c r="A2200" s="211" t="s">
        <v>28</v>
      </c>
      <c r="B2200" s="210">
        <v>0</v>
      </c>
      <c r="C2200" s="210">
        <v>1021</v>
      </c>
      <c r="D2200" s="210">
        <v>1021</v>
      </c>
      <c r="E2200" s="210">
        <v>1100</v>
      </c>
    </row>
    <row r="2201" spans="1:5" ht="21" customHeight="1" thickBot="1" x14ac:dyDescent="0.25">
      <c r="A2201" s="211" t="s">
        <v>60</v>
      </c>
      <c r="B2201" s="205"/>
      <c r="C2201" s="210"/>
      <c r="D2201" s="210"/>
      <c r="E2201" s="210"/>
    </row>
    <row r="2202" spans="1:5" ht="21" customHeight="1" thickBot="1" x14ac:dyDescent="0.25">
      <c r="A2202" s="211" t="s">
        <v>42</v>
      </c>
      <c r="B2202" s="205"/>
      <c r="C2202" s="210"/>
      <c r="D2202" s="210"/>
      <c r="E2202" s="210"/>
    </row>
    <row r="2203" spans="1:5" ht="21" customHeight="1" thickBot="1" x14ac:dyDescent="0.25">
      <c r="A2203" s="211" t="s">
        <v>43</v>
      </c>
      <c r="B2203" s="205"/>
      <c r="C2203" s="210"/>
      <c r="D2203" s="210"/>
      <c r="E2203" s="210"/>
    </row>
    <row r="2204" spans="1:5" ht="21" customHeight="1" thickBot="1" x14ac:dyDescent="0.25">
      <c r="A2204" s="212" t="s">
        <v>799</v>
      </c>
      <c r="B2204" s="205">
        <f>B2194+B2199</f>
        <v>0</v>
      </c>
      <c r="C2204" s="210">
        <f>C2194+C2199</f>
        <v>1021</v>
      </c>
      <c r="D2204" s="213">
        <f>D2194+D2199</f>
        <v>1021</v>
      </c>
      <c r="E2204" s="210">
        <f>E2194+E2199</f>
        <v>1100</v>
      </c>
    </row>
    <row r="2205" spans="1:5" ht="45.75" customHeight="1" thickBot="1" x14ac:dyDescent="0.25">
      <c r="A2205" s="216" t="s">
        <v>800</v>
      </c>
      <c r="B2205" s="216" t="s">
        <v>889</v>
      </c>
      <c r="C2205" s="217" t="s">
        <v>99</v>
      </c>
      <c r="D2205" s="218"/>
      <c r="E2205" s="216"/>
    </row>
    <row r="2206" spans="1:5" ht="45.75" customHeight="1" thickBot="1" x14ac:dyDescent="0.25">
      <c r="A2206" s="201" t="s">
        <v>9</v>
      </c>
      <c r="B2206" s="1647" t="s">
        <v>420</v>
      </c>
      <c r="C2206" s="1648"/>
      <c r="D2206" s="1648"/>
      <c r="E2206" s="1649"/>
    </row>
    <row r="2207" spans="1:5" ht="21" customHeight="1" thickBot="1" x14ac:dyDescent="0.25">
      <c r="A2207" s="201" t="s">
        <v>13</v>
      </c>
      <c r="B2207" s="1597" t="s">
        <v>162</v>
      </c>
      <c r="C2207" s="1598"/>
      <c r="D2207" s="1598"/>
      <c r="E2207" s="1599"/>
    </row>
    <row r="2208" spans="1:5" ht="21" customHeight="1" x14ac:dyDescent="0.2">
      <c r="A2208" s="1583"/>
      <c r="B2208" s="202">
        <v>2019</v>
      </c>
      <c r="C2208" s="202">
        <v>2020</v>
      </c>
      <c r="D2208" s="202">
        <v>2021</v>
      </c>
      <c r="E2208" s="202">
        <v>2022</v>
      </c>
    </row>
    <row r="2209" spans="1:5" ht="21" customHeight="1" thickBot="1" x14ac:dyDescent="0.25">
      <c r="A2209" s="1584"/>
      <c r="B2209" s="203" t="s">
        <v>5</v>
      </c>
      <c r="C2209" s="203" t="s">
        <v>6</v>
      </c>
      <c r="D2209" s="203" t="s">
        <v>6</v>
      </c>
      <c r="E2209" s="203" t="s">
        <v>6</v>
      </c>
    </row>
    <row r="2210" spans="1:5" ht="21" customHeight="1" thickBot="1" x14ac:dyDescent="0.25">
      <c r="A2210" s="201" t="s">
        <v>8</v>
      </c>
      <c r="B2210" s="206">
        <v>0</v>
      </c>
      <c r="C2210" s="204">
        <v>1000</v>
      </c>
      <c r="D2210" s="204">
        <v>1500</v>
      </c>
      <c r="E2210" s="204">
        <v>10000</v>
      </c>
    </row>
    <row r="2211" spans="1:5" ht="21" customHeight="1" thickBot="1" x14ac:dyDescent="0.25">
      <c r="A2211" s="201" t="s">
        <v>14</v>
      </c>
      <c r="B2211" s="205">
        <f>B2229</f>
        <v>0</v>
      </c>
      <c r="C2211" s="205">
        <f>C2229</f>
        <v>68000</v>
      </c>
      <c r="D2211" s="205">
        <f>D2229</f>
        <v>80000</v>
      </c>
      <c r="E2211" s="205">
        <f>E2229</f>
        <v>192000</v>
      </c>
    </row>
    <row r="2212" spans="1:5" ht="21" customHeight="1" thickBot="1" x14ac:dyDescent="0.25">
      <c r="A2212" s="201" t="s">
        <v>20</v>
      </c>
      <c r="B2212" s="206" t="e">
        <f>B2211/B2210</f>
        <v>#DIV/0!</v>
      </c>
      <c r="C2212" s="206">
        <f>C2211/C2210</f>
        <v>68</v>
      </c>
      <c r="D2212" s="206">
        <f>D2211/D2210</f>
        <v>53.333333333333336</v>
      </c>
      <c r="E2212" s="206">
        <f>E2211/E2210</f>
        <v>19.2</v>
      </c>
    </row>
    <row r="2213" spans="1:5" ht="21" customHeight="1" thickBot="1" x14ac:dyDescent="0.25">
      <c r="A2213" s="201" t="s">
        <v>15</v>
      </c>
      <c r="B2213" s="207" t="s">
        <v>19</v>
      </c>
      <c r="C2213" s="208" t="e">
        <f t="shared" ref="C2213:E2215" si="85">C2210/B2210-1</f>
        <v>#DIV/0!</v>
      </c>
      <c r="D2213" s="208">
        <f t="shared" si="85"/>
        <v>0.5</v>
      </c>
      <c r="E2213" s="208">
        <f t="shared" si="85"/>
        <v>5.666666666666667</v>
      </c>
    </row>
    <row r="2214" spans="1:5" ht="21" customHeight="1" thickBot="1" x14ac:dyDescent="0.25">
      <c r="A2214" s="201" t="s">
        <v>16</v>
      </c>
      <c r="B2214" s="207" t="s">
        <v>19</v>
      </c>
      <c r="C2214" s="208" t="e">
        <f t="shared" si="85"/>
        <v>#DIV/0!</v>
      </c>
      <c r="D2214" s="208">
        <f t="shared" si="85"/>
        <v>0.17647058823529416</v>
      </c>
      <c r="E2214" s="208">
        <f t="shared" si="85"/>
        <v>1.4</v>
      </c>
    </row>
    <row r="2215" spans="1:5" ht="21" customHeight="1" thickBot="1" x14ac:dyDescent="0.25">
      <c r="A2215" s="201" t="s">
        <v>17</v>
      </c>
      <c r="B2215" s="207" t="s">
        <v>19</v>
      </c>
      <c r="C2215" s="208" t="e">
        <f t="shared" si="85"/>
        <v>#DIV/0!</v>
      </c>
      <c r="D2215" s="208">
        <f t="shared" si="85"/>
        <v>-0.21568627450980393</v>
      </c>
      <c r="E2215" s="208">
        <f t="shared" si="85"/>
        <v>-0.64</v>
      </c>
    </row>
    <row r="2216" spans="1:5" ht="21" customHeight="1" thickBot="1" x14ac:dyDescent="0.25">
      <c r="A2216" s="1600" t="s">
        <v>871</v>
      </c>
      <c r="B2216" s="1601"/>
      <c r="C2216" s="1601"/>
      <c r="D2216" s="1601"/>
      <c r="E2216" s="1602"/>
    </row>
    <row r="2217" spans="1:5" ht="21" customHeight="1" x14ac:dyDescent="0.2">
      <c r="A2217" s="1583"/>
      <c r="B2217" s="202">
        <v>2019</v>
      </c>
      <c r="C2217" s="202">
        <v>2020</v>
      </c>
      <c r="D2217" s="202">
        <v>2021</v>
      </c>
      <c r="E2217" s="202">
        <v>2022</v>
      </c>
    </row>
    <row r="2218" spans="1:5" ht="21" customHeight="1" thickBot="1" x14ac:dyDescent="0.25">
      <c r="A2218" s="1584"/>
      <c r="B2218" s="203" t="s">
        <v>5</v>
      </c>
      <c r="C2218" s="203" t="s">
        <v>6</v>
      </c>
      <c r="D2218" s="203" t="s">
        <v>6</v>
      </c>
      <c r="E2218" s="203" t="s">
        <v>6</v>
      </c>
    </row>
    <row r="2219" spans="1:5" ht="21" customHeight="1" thickBot="1" x14ac:dyDescent="0.25">
      <c r="A2219" s="209" t="s">
        <v>59</v>
      </c>
      <c r="B2219" s="210">
        <f>B2220+B2221+B2222+B2223</f>
        <v>0</v>
      </c>
      <c r="C2219" s="210">
        <f>C2220+C2221+C2222+C2223</f>
        <v>0</v>
      </c>
      <c r="D2219" s="210">
        <f>D2220+D2221+D2222+D2223</f>
        <v>0</v>
      </c>
      <c r="E2219" s="210">
        <f>E2220+E2221+E2222+E2223</f>
        <v>0</v>
      </c>
    </row>
    <row r="2220" spans="1:5" ht="21" customHeight="1" thickBot="1" x14ac:dyDescent="0.25">
      <c r="A2220" s="211" t="s">
        <v>28</v>
      </c>
      <c r="B2220" s="210"/>
      <c r="C2220" s="210"/>
      <c r="D2220" s="210"/>
      <c r="E2220" s="210"/>
    </row>
    <row r="2221" spans="1:5" ht="21" customHeight="1" thickBot="1" x14ac:dyDescent="0.25">
      <c r="A2221" s="211" t="s">
        <v>60</v>
      </c>
      <c r="B2221" s="210"/>
      <c r="C2221" s="210"/>
      <c r="D2221" s="210"/>
      <c r="E2221" s="210"/>
    </row>
    <row r="2222" spans="1:5" ht="21" customHeight="1" thickBot="1" x14ac:dyDescent="0.25">
      <c r="A2222" s="211" t="s">
        <v>42</v>
      </c>
      <c r="B2222" s="210"/>
      <c r="C2222" s="210"/>
      <c r="D2222" s="210"/>
      <c r="E2222" s="210"/>
    </row>
    <row r="2223" spans="1:5" ht="21" customHeight="1" thickBot="1" x14ac:dyDescent="0.25">
      <c r="A2223" s="211" t="s">
        <v>43</v>
      </c>
      <c r="B2223" s="210"/>
      <c r="C2223" s="210"/>
      <c r="D2223" s="210"/>
      <c r="E2223" s="210"/>
    </row>
    <row r="2224" spans="1:5" ht="21" customHeight="1" thickBot="1" x14ac:dyDescent="0.25">
      <c r="A2224" s="209" t="s">
        <v>61</v>
      </c>
      <c r="B2224" s="205">
        <f>B2225+B2226+B2227+B2228</f>
        <v>0</v>
      </c>
      <c r="C2224" s="205">
        <f>C2225+C2226+C2227+C2228</f>
        <v>68000</v>
      </c>
      <c r="D2224" s="205">
        <f>D2225+D2226+D2227+D2228</f>
        <v>80000</v>
      </c>
      <c r="E2224" s="205">
        <f>E2225+E2226+E2227+E2228</f>
        <v>192000</v>
      </c>
    </row>
    <row r="2225" spans="1:5" s="41" customFormat="1" ht="21" customHeight="1" thickBot="1" x14ac:dyDescent="0.25">
      <c r="A2225" s="211" t="s">
        <v>28</v>
      </c>
      <c r="B2225" s="205">
        <v>0</v>
      </c>
      <c r="C2225" s="210">
        <v>68000</v>
      </c>
      <c r="D2225" s="210">
        <v>80000</v>
      </c>
      <c r="E2225" s="210">
        <v>192000</v>
      </c>
    </row>
    <row r="2226" spans="1:5" ht="21" customHeight="1" thickBot="1" x14ac:dyDescent="0.25">
      <c r="A2226" s="211" t="s">
        <v>60</v>
      </c>
      <c r="B2226" s="205"/>
      <c r="C2226" s="210"/>
      <c r="D2226" s="210"/>
      <c r="E2226" s="210"/>
    </row>
    <row r="2227" spans="1:5" ht="21" customHeight="1" thickBot="1" x14ac:dyDescent="0.25">
      <c r="A2227" s="211" t="s">
        <v>42</v>
      </c>
      <c r="B2227" s="205"/>
      <c r="C2227" s="210"/>
      <c r="D2227" s="210"/>
      <c r="E2227" s="210"/>
    </row>
    <row r="2228" spans="1:5" ht="21" customHeight="1" thickBot="1" x14ac:dyDescent="0.25">
      <c r="A2228" s="211" t="s">
        <v>43</v>
      </c>
      <c r="B2228" s="205"/>
      <c r="C2228" s="210"/>
      <c r="D2228" s="210"/>
      <c r="E2228" s="210"/>
    </row>
    <row r="2229" spans="1:5" ht="21" customHeight="1" thickBot="1" x14ac:dyDescent="0.25">
      <c r="A2229" s="212" t="s">
        <v>890</v>
      </c>
      <c r="B2229" s="205">
        <f>B2219+B2224</f>
        <v>0</v>
      </c>
      <c r="C2229" s="210">
        <f>C2219+C2224</f>
        <v>68000</v>
      </c>
      <c r="D2229" s="213">
        <f>D2219+D2224</f>
        <v>80000</v>
      </c>
      <c r="E2229" s="210">
        <f>E2219+E2224</f>
        <v>192000</v>
      </c>
    </row>
    <row r="2230" spans="1:5" ht="53.25" customHeight="1" thickBot="1" x14ac:dyDescent="0.25">
      <c r="A2230" s="216" t="s">
        <v>800</v>
      </c>
      <c r="B2230" s="216" t="s">
        <v>891</v>
      </c>
      <c r="C2230" s="217" t="s">
        <v>99</v>
      </c>
      <c r="D2230" s="218"/>
      <c r="E2230" s="216"/>
    </row>
    <row r="2231" spans="1:5" ht="21" customHeight="1" thickBot="1" x14ac:dyDescent="0.25">
      <c r="A2231" s="201" t="s">
        <v>9</v>
      </c>
      <c r="B2231" s="1594" t="s">
        <v>222</v>
      </c>
      <c r="C2231" s="1595"/>
      <c r="D2231" s="1595"/>
      <c r="E2231" s="1596"/>
    </row>
    <row r="2232" spans="1:5" ht="21" customHeight="1" thickBot="1" x14ac:dyDescent="0.25">
      <c r="A2232" s="201" t="s">
        <v>13</v>
      </c>
      <c r="B2232" s="1597" t="s">
        <v>223</v>
      </c>
      <c r="C2232" s="1598"/>
      <c r="D2232" s="1598"/>
      <c r="E2232" s="1599"/>
    </row>
    <row r="2233" spans="1:5" ht="21" customHeight="1" x14ac:dyDescent="0.2">
      <c r="A2233" s="1583"/>
      <c r="B2233" s="202">
        <v>2019</v>
      </c>
      <c r="C2233" s="202">
        <v>2020</v>
      </c>
      <c r="D2233" s="202">
        <v>2021</v>
      </c>
      <c r="E2233" s="202">
        <v>2022</v>
      </c>
    </row>
    <row r="2234" spans="1:5" ht="21" customHeight="1" thickBot="1" x14ac:dyDescent="0.25">
      <c r="A2234" s="1584"/>
      <c r="B2234" s="203" t="s">
        <v>5</v>
      </c>
      <c r="C2234" s="203" t="s">
        <v>6</v>
      </c>
      <c r="D2234" s="203" t="s">
        <v>6</v>
      </c>
      <c r="E2234" s="203" t="s">
        <v>6</v>
      </c>
    </row>
    <row r="2235" spans="1:5" ht="21" customHeight="1" thickBot="1" x14ac:dyDescent="0.25">
      <c r="A2235" s="201" t="s">
        <v>8</v>
      </c>
      <c r="B2235" s="206">
        <v>0</v>
      </c>
      <c r="C2235" s="206">
        <v>1</v>
      </c>
      <c r="D2235" s="206">
        <v>1</v>
      </c>
      <c r="E2235" s="206">
        <v>1</v>
      </c>
    </row>
    <row r="2236" spans="1:5" ht="21" customHeight="1" thickBot="1" x14ac:dyDescent="0.25">
      <c r="A2236" s="201" t="s">
        <v>14</v>
      </c>
      <c r="B2236" s="210">
        <f>B2254</f>
        <v>0</v>
      </c>
      <c r="C2236" s="210">
        <f>C2254</f>
        <v>853</v>
      </c>
      <c r="D2236" s="210">
        <f>D2254</f>
        <v>1000</v>
      </c>
      <c r="E2236" s="210">
        <f>E2254</f>
        <v>2413</v>
      </c>
    </row>
    <row r="2237" spans="1:5" ht="21" customHeight="1" thickBot="1" x14ac:dyDescent="0.25">
      <c r="A2237" s="201" t="s">
        <v>20</v>
      </c>
      <c r="B2237" s="206" t="e">
        <f>B2236/B2235</f>
        <v>#DIV/0!</v>
      </c>
      <c r="C2237" s="206">
        <f>C2236/C2235</f>
        <v>853</v>
      </c>
      <c r="D2237" s="206">
        <f>D2236/D2235</f>
        <v>1000</v>
      </c>
      <c r="E2237" s="206">
        <f>E2236/E2235</f>
        <v>2413</v>
      </c>
    </row>
    <row r="2238" spans="1:5" ht="21" customHeight="1" thickBot="1" x14ac:dyDescent="0.25">
      <c r="A2238" s="201" t="s">
        <v>15</v>
      </c>
      <c r="B2238" s="207" t="s">
        <v>19</v>
      </c>
      <c r="C2238" s="208" t="e">
        <f t="shared" ref="C2238:E2240" si="86">C2235/B2235-1</f>
        <v>#DIV/0!</v>
      </c>
      <c r="D2238" s="208">
        <f t="shared" si="86"/>
        <v>0</v>
      </c>
      <c r="E2238" s="208">
        <f t="shared" si="86"/>
        <v>0</v>
      </c>
    </row>
    <row r="2239" spans="1:5" ht="21" customHeight="1" thickBot="1" x14ac:dyDescent="0.25">
      <c r="A2239" s="201" t="s">
        <v>16</v>
      </c>
      <c r="B2239" s="207" t="s">
        <v>19</v>
      </c>
      <c r="C2239" s="208" t="e">
        <f t="shared" si="86"/>
        <v>#DIV/0!</v>
      </c>
      <c r="D2239" s="208">
        <f t="shared" si="86"/>
        <v>0.17233294255568588</v>
      </c>
      <c r="E2239" s="208">
        <f t="shared" si="86"/>
        <v>1.4129999999999998</v>
      </c>
    </row>
    <row r="2240" spans="1:5" ht="21" customHeight="1" thickBot="1" x14ac:dyDescent="0.25">
      <c r="A2240" s="201" t="s">
        <v>17</v>
      </c>
      <c r="B2240" s="207" t="s">
        <v>19</v>
      </c>
      <c r="C2240" s="208" t="e">
        <f t="shared" si="86"/>
        <v>#DIV/0!</v>
      </c>
      <c r="D2240" s="208">
        <f t="shared" si="86"/>
        <v>0.17233294255568588</v>
      </c>
      <c r="E2240" s="208">
        <f t="shared" si="86"/>
        <v>1.4129999999999998</v>
      </c>
    </row>
    <row r="2241" spans="1:5" ht="21" customHeight="1" thickBot="1" x14ac:dyDescent="0.25">
      <c r="A2241" s="1600" t="s">
        <v>871</v>
      </c>
      <c r="B2241" s="1601"/>
      <c r="C2241" s="1601"/>
      <c r="D2241" s="1601"/>
      <c r="E2241" s="1602"/>
    </row>
    <row r="2242" spans="1:5" ht="21" customHeight="1" x14ac:dyDescent="0.2">
      <c r="A2242" s="1583"/>
      <c r="B2242" s="202">
        <v>2019</v>
      </c>
      <c r="C2242" s="202">
        <v>2020</v>
      </c>
      <c r="D2242" s="202">
        <v>2021</v>
      </c>
      <c r="E2242" s="202">
        <v>2022</v>
      </c>
    </row>
    <row r="2243" spans="1:5" ht="21" customHeight="1" thickBot="1" x14ac:dyDescent="0.25">
      <c r="A2243" s="1584"/>
      <c r="B2243" s="203" t="s">
        <v>5</v>
      </c>
      <c r="C2243" s="203" t="s">
        <v>6</v>
      </c>
      <c r="D2243" s="203" t="s">
        <v>6</v>
      </c>
      <c r="E2243" s="203" t="s">
        <v>6</v>
      </c>
    </row>
    <row r="2244" spans="1:5" ht="21" customHeight="1" thickBot="1" x14ac:dyDescent="0.25">
      <c r="A2244" s="209" t="s">
        <v>59</v>
      </c>
      <c r="B2244" s="210">
        <f>B2245+B2246+B2247+B2248</f>
        <v>0</v>
      </c>
      <c r="C2244" s="210">
        <f>C2245+C2246+C2247+C2248</f>
        <v>0</v>
      </c>
      <c r="D2244" s="210">
        <f>D2245+D2246+D2247+D2248</f>
        <v>0</v>
      </c>
      <c r="E2244" s="210">
        <f>E2245+E2246+E2247+E2248</f>
        <v>0</v>
      </c>
    </row>
    <row r="2245" spans="1:5" ht="21" customHeight="1" thickBot="1" x14ac:dyDescent="0.25">
      <c r="A2245" s="211" t="s">
        <v>28</v>
      </c>
      <c r="B2245" s="210"/>
      <c r="C2245" s="210"/>
      <c r="D2245" s="210"/>
      <c r="E2245" s="210"/>
    </row>
    <row r="2246" spans="1:5" ht="21" customHeight="1" thickBot="1" x14ac:dyDescent="0.25">
      <c r="A2246" s="211" t="s">
        <v>60</v>
      </c>
      <c r="B2246" s="210"/>
      <c r="C2246" s="210"/>
      <c r="D2246" s="210"/>
      <c r="E2246" s="210"/>
    </row>
    <row r="2247" spans="1:5" ht="21" customHeight="1" thickBot="1" x14ac:dyDescent="0.25">
      <c r="A2247" s="211" t="s">
        <v>42</v>
      </c>
      <c r="B2247" s="210"/>
      <c r="C2247" s="210"/>
      <c r="D2247" s="210"/>
      <c r="E2247" s="210"/>
    </row>
    <row r="2248" spans="1:5" ht="21" customHeight="1" thickBot="1" x14ac:dyDescent="0.25">
      <c r="A2248" s="211" t="s">
        <v>43</v>
      </c>
      <c r="B2248" s="210"/>
      <c r="C2248" s="210"/>
      <c r="D2248" s="210"/>
      <c r="E2248" s="210"/>
    </row>
    <row r="2249" spans="1:5" ht="21" customHeight="1" thickBot="1" x14ac:dyDescent="0.25">
      <c r="A2249" s="209" t="s">
        <v>61</v>
      </c>
      <c r="B2249" s="205">
        <f>B2250+B2251+B2252+B2253</f>
        <v>0</v>
      </c>
      <c r="C2249" s="205">
        <f>C2250+C2251+C2252+C2253</f>
        <v>853</v>
      </c>
      <c r="D2249" s="205">
        <f>D2250+D2251+D2252+D2253</f>
        <v>1000</v>
      </c>
      <c r="E2249" s="205">
        <f>E2250+E2251+E2252+E2253</f>
        <v>2413</v>
      </c>
    </row>
    <row r="2250" spans="1:5" s="41" customFormat="1" ht="21" customHeight="1" thickBot="1" x14ac:dyDescent="0.25">
      <c r="A2250" s="211" t="s">
        <v>28</v>
      </c>
      <c r="B2250" s="210">
        <v>0</v>
      </c>
      <c r="C2250" s="210">
        <v>853</v>
      </c>
      <c r="D2250" s="210">
        <v>1000</v>
      </c>
      <c r="E2250" s="210">
        <v>2413</v>
      </c>
    </row>
    <row r="2251" spans="1:5" ht="21" customHeight="1" thickBot="1" x14ac:dyDescent="0.25">
      <c r="A2251" s="211" t="s">
        <v>60</v>
      </c>
      <c r="B2251" s="205"/>
      <c r="C2251" s="210"/>
      <c r="D2251" s="210"/>
      <c r="E2251" s="210"/>
    </row>
    <row r="2252" spans="1:5" ht="21" customHeight="1" thickBot="1" x14ac:dyDescent="0.25">
      <c r="A2252" s="211" t="s">
        <v>42</v>
      </c>
      <c r="B2252" s="205"/>
      <c r="C2252" s="210"/>
      <c r="D2252" s="210"/>
      <c r="E2252" s="210"/>
    </row>
    <row r="2253" spans="1:5" ht="21" customHeight="1" thickBot="1" x14ac:dyDescent="0.25">
      <c r="A2253" s="211" t="s">
        <v>43</v>
      </c>
      <c r="B2253" s="205"/>
      <c r="C2253" s="210"/>
      <c r="D2253" s="210"/>
      <c r="E2253" s="210"/>
    </row>
    <row r="2254" spans="1:5" ht="21" customHeight="1" thickBot="1" x14ac:dyDescent="0.25">
      <c r="A2254" s="212" t="s">
        <v>668</v>
      </c>
      <c r="B2254" s="205">
        <f>B2244+B2249</f>
        <v>0</v>
      </c>
      <c r="C2254" s="210">
        <f>C2244+C2249</f>
        <v>853</v>
      </c>
      <c r="D2254" s="213">
        <f>D2244+D2249</f>
        <v>1000</v>
      </c>
      <c r="E2254" s="210">
        <f>E2244+E2249</f>
        <v>2413</v>
      </c>
    </row>
    <row r="2255" spans="1:5" ht="78.75" customHeight="1" thickBot="1" x14ac:dyDescent="0.25">
      <c r="A2255" s="216" t="s">
        <v>801</v>
      </c>
      <c r="B2255" s="216" t="s">
        <v>892</v>
      </c>
      <c r="C2255" s="217" t="s">
        <v>99</v>
      </c>
      <c r="D2255" s="218"/>
      <c r="E2255" s="216"/>
    </row>
    <row r="2256" spans="1:5" ht="41.25" customHeight="1" thickBot="1" x14ac:dyDescent="0.25">
      <c r="A2256" s="201" t="s">
        <v>9</v>
      </c>
      <c r="B2256" s="1647" t="s">
        <v>420</v>
      </c>
      <c r="C2256" s="1648"/>
      <c r="D2256" s="1648"/>
      <c r="E2256" s="1649"/>
    </row>
    <row r="2257" spans="1:5" ht="21" customHeight="1" thickBot="1" x14ac:dyDescent="0.25">
      <c r="A2257" s="201" t="s">
        <v>13</v>
      </c>
      <c r="B2257" s="1597" t="s">
        <v>162</v>
      </c>
      <c r="C2257" s="1598"/>
      <c r="D2257" s="1598"/>
      <c r="E2257" s="1599"/>
    </row>
    <row r="2258" spans="1:5" ht="21" customHeight="1" x14ac:dyDescent="0.2">
      <c r="A2258" s="1583"/>
      <c r="B2258" s="202">
        <v>2019</v>
      </c>
      <c r="C2258" s="202">
        <v>2020</v>
      </c>
      <c r="D2258" s="202">
        <v>2021</v>
      </c>
      <c r="E2258" s="202">
        <v>2022</v>
      </c>
    </row>
    <row r="2259" spans="1:5" ht="21" customHeight="1" thickBot="1" x14ac:dyDescent="0.25">
      <c r="A2259" s="1584"/>
      <c r="B2259" s="203" t="s">
        <v>5</v>
      </c>
      <c r="C2259" s="203" t="s">
        <v>6</v>
      </c>
      <c r="D2259" s="203" t="s">
        <v>6</v>
      </c>
      <c r="E2259" s="203" t="s">
        <v>6</v>
      </c>
    </row>
    <row r="2260" spans="1:5" ht="21" customHeight="1" thickBot="1" x14ac:dyDescent="0.25">
      <c r="A2260" s="201" t="s">
        <v>8</v>
      </c>
      <c r="B2260" s="206">
        <v>0</v>
      </c>
      <c r="C2260" s="204">
        <v>500</v>
      </c>
      <c r="D2260" s="204">
        <v>8000</v>
      </c>
      <c r="E2260" s="204">
        <v>0</v>
      </c>
    </row>
    <row r="2261" spans="1:5" ht="21" customHeight="1" thickBot="1" x14ac:dyDescent="0.25">
      <c r="A2261" s="201" t="s">
        <v>14</v>
      </c>
      <c r="B2261" s="205">
        <f>B2279</f>
        <v>0</v>
      </c>
      <c r="C2261" s="205">
        <f>C2279</f>
        <v>4000</v>
      </c>
      <c r="D2261" s="205">
        <f>D2279</f>
        <v>16000</v>
      </c>
      <c r="E2261" s="205">
        <f>E2279</f>
        <v>0</v>
      </c>
    </row>
    <row r="2262" spans="1:5" ht="21" customHeight="1" thickBot="1" x14ac:dyDescent="0.25">
      <c r="A2262" s="201" t="s">
        <v>20</v>
      </c>
      <c r="B2262" s="206" t="e">
        <f>B2261/B2260</f>
        <v>#DIV/0!</v>
      </c>
      <c r="C2262" s="206">
        <f>C2261/C2260</f>
        <v>8</v>
      </c>
      <c r="D2262" s="206">
        <f>D2261/D2260</f>
        <v>2</v>
      </c>
      <c r="E2262" s="206" t="e">
        <f>E2261/E2260</f>
        <v>#DIV/0!</v>
      </c>
    </row>
    <row r="2263" spans="1:5" ht="21" customHeight="1" thickBot="1" x14ac:dyDescent="0.25">
      <c r="A2263" s="201" t="s">
        <v>15</v>
      </c>
      <c r="B2263" s="207" t="s">
        <v>19</v>
      </c>
      <c r="C2263" s="208" t="e">
        <f t="shared" ref="C2263:E2265" si="87">C2260/B2260-1</f>
        <v>#DIV/0!</v>
      </c>
      <c r="D2263" s="208">
        <f t="shared" si="87"/>
        <v>15</v>
      </c>
      <c r="E2263" s="208">
        <f t="shared" si="87"/>
        <v>-1</v>
      </c>
    </row>
    <row r="2264" spans="1:5" ht="21" customHeight="1" thickBot="1" x14ac:dyDescent="0.25">
      <c r="A2264" s="201" t="s">
        <v>16</v>
      </c>
      <c r="B2264" s="207" t="s">
        <v>19</v>
      </c>
      <c r="C2264" s="208" t="e">
        <f t="shared" si="87"/>
        <v>#DIV/0!</v>
      </c>
      <c r="D2264" s="208">
        <f t="shared" si="87"/>
        <v>3</v>
      </c>
      <c r="E2264" s="208">
        <f t="shared" si="87"/>
        <v>-1</v>
      </c>
    </row>
    <row r="2265" spans="1:5" ht="21" customHeight="1" thickBot="1" x14ac:dyDescent="0.25">
      <c r="A2265" s="201" t="s">
        <v>17</v>
      </c>
      <c r="B2265" s="207" t="s">
        <v>19</v>
      </c>
      <c r="C2265" s="208" t="e">
        <f t="shared" si="87"/>
        <v>#DIV/0!</v>
      </c>
      <c r="D2265" s="208">
        <f t="shared" si="87"/>
        <v>-0.75</v>
      </c>
      <c r="E2265" s="208" t="e">
        <f t="shared" si="87"/>
        <v>#DIV/0!</v>
      </c>
    </row>
    <row r="2266" spans="1:5" ht="21" customHeight="1" thickBot="1" x14ac:dyDescent="0.25">
      <c r="A2266" s="1600" t="s">
        <v>871</v>
      </c>
      <c r="B2266" s="1601"/>
      <c r="C2266" s="1601"/>
      <c r="D2266" s="1601"/>
      <c r="E2266" s="1602"/>
    </row>
    <row r="2267" spans="1:5" ht="21" customHeight="1" x14ac:dyDescent="0.2">
      <c r="A2267" s="1583"/>
      <c r="B2267" s="202">
        <v>2019</v>
      </c>
      <c r="C2267" s="202">
        <v>2020</v>
      </c>
      <c r="D2267" s="202">
        <v>2021</v>
      </c>
      <c r="E2267" s="202">
        <v>2022</v>
      </c>
    </row>
    <row r="2268" spans="1:5" ht="21" customHeight="1" thickBot="1" x14ac:dyDescent="0.25">
      <c r="A2268" s="1584"/>
      <c r="B2268" s="203" t="s">
        <v>5</v>
      </c>
      <c r="C2268" s="203" t="s">
        <v>6</v>
      </c>
      <c r="D2268" s="203" t="s">
        <v>6</v>
      </c>
      <c r="E2268" s="203" t="s">
        <v>6</v>
      </c>
    </row>
    <row r="2269" spans="1:5" ht="21" customHeight="1" thickBot="1" x14ac:dyDescent="0.25">
      <c r="A2269" s="209" t="s">
        <v>59</v>
      </c>
      <c r="B2269" s="210">
        <f>B2270+B2271+B2272+B2273</f>
        <v>0</v>
      </c>
      <c r="C2269" s="210">
        <f>C2270+C2271+C2272+C2273</f>
        <v>0</v>
      </c>
      <c r="D2269" s="210">
        <f>D2270+D2271+D2272+D2273</f>
        <v>0</v>
      </c>
      <c r="E2269" s="210">
        <f>E2270+E2271+E2272+E2273</f>
        <v>0</v>
      </c>
    </row>
    <row r="2270" spans="1:5" ht="21" customHeight="1" thickBot="1" x14ac:dyDescent="0.25">
      <c r="A2270" s="211" t="s">
        <v>28</v>
      </c>
      <c r="B2270" s="210"/>
      <c r="C2270" s="210"/>
      <c r="D2270" s="210"/>
      <c r="E2270" s="210"/>
    </row>
    <row r="2271" spans="1:5" ht="21" customHeight="1" thickBot="1" x14ac:dyDescent="0.25">
      <c r="A2271" s="211" t="s">
        <v>60</v>
      </c>
      <c r="B2271" s="210"/>
      <c r="C2271" s="210"/>
      <c r="D2271" s="210"/>
      <c r="E2271" s="210"/>
    </row>
    <row r="2272" spans="1:5" ht="21" customHeight="1" thickBot="1" x14ac:dyDescent="0.25">
      <c r="A2272" s="211" t="s">
        <v>42</v>
      </c>
      <c r="B2272" s="210"/>
      <c r="C2272" s="210"/>
      <c r="D2272" s="210"/>
      <c r="E2272" s="210"/>
    </row>
    <row r="2273" spans="1:5" ht="21" customHeight="1" thickBot="1" x14ac:dyDescent="0.25">
      <c r="A2273" s="211" t="s">
        <v>43</v>
      </c>
      <c r="B2273" s="210"/>
      <c r="C2273" s="210"/>
      <c r="D2273" s="210"/>
      <c r="E2273" s="210"/>
    </row>
    <row r="2274" spans="1:5" ht="21" customHeight="1" thickBot="1" x14ac:dyDescent="0.25">
      <c r="A2274" s="209" t="s">
        <v>61</v>
      </c>
      <c r="B2274" s="205">
        <f>B2275+B2276+B2277+B2278</f>
        <v>0</v>
      </c>
      <c r="C2274" s="205">
        <f>C2275+C2276+C2277+C2278</f>
        <v>4000</v>
      </c>
      <c r="D2274" s="205">
        <f>D2275+D2276+D2277+D2278</f>
        <v>16000</v>
      </c>
      <c r="E2274" s="205">
        <f>E2275+E2276+E2277+E2278</f>
        <v>0</v>
      </c>
    </row>
    <row r="2275" spans="1:5" s="41" customFormat="1" ht="21" customHeight="1" thickBot="1" x14ac:dyDescent="0.25">
      <c r="A2275" s="211" t="s">
        <v>28</v>
      </c>
      <c r="B2275" s="205">
        <v>0</v>
      </c>
      <c r="C2275" s="210">
        <v>4000</v>
      </c>
      <c r="D2275" s="210">
        <v>16000</v>
      </c>
      <c r="E2275" s="210">
        <v>0</v>
      </c>
    </row>
    <row r="2276" spans="1:5" ht="21" customHeight="1" thickBot="1" x14ac:dyDescent="0.25">
      <c r="A2276" s="211" t="s">
        <v>60</v>
      </c>
      <c r="B2276" s="205"/>
      <c r="C2276" s="210"/>
      <c r="D2276" s="210"/>
      <c r="E2276" s="210"/>
    </row>
    <row r="2277" spans="1:5" ht="21" customHeight="1" thickBot="1" x14ac:dyDescent="0.25">
      <c r="A2277" s="211" t="s">
        <v>42</v>
      </c>
      <c r="B2277" s="205"/>
      <c r="C2277" s="210"/>
      <c r="D2277" s="210"/>
      <c r="E2277" s="210"/>
    </row>
    <row r="2278" spans="1:5" ht="21" customHeight="1" thickBot="1" x14ac:dyDescent="0.25">
      <c r="A2278" s="211" t="s">
        <v>43</v>
      </c>
      <c r="B2278" s="205"/>
      <c r="C2278" s="210"/>
      <c r="D2278" s="210"/>
      <c r="E2278" s="210"/>
    </row>
    <row r="2279" spans="1:5" ht="21" customHeight="1" thickBot="1" x14ac:dyDescent="0.25">
      <c r="A2279" s="212" t="s">
        <v>802</v>
      </c>
      <c r="B2279" s="205">
        <f>B2269+B2274</f>
        <v>0</v>
      </c>
      <c r="C2279" s="210">
        <f>C2269+C2274</f>
        <v>4000</v>
      </c>
      <c r="D2279" s="213">
        <f>D2269+D2274</f>
        <v>16000</v>
      </c>
      <c r="E2279" s="210">
        <f>E2269+E2274</f>
        <v>0</v>
      </c>
    </row>
    <row r="2280" spans="1:5" ht="49.5" customHeight="1" thickBot="1" x14ac:dyDescent="0.25">
      <c r="A2280" s="216" t="s">
        <v>801</v>
      </c>
      <c r="B2280" s="216" t="s">
        <v>893</v>
      </c>
      <c r="C2280" s="217" t="s">
        <v>99</v>
      </c>
      <c r="D2280" s="218"/>
      <c r="E2280" s="216"/>
    </row>
    <row r="2281" spans="1:5" ht="21" customHeight="1" thickBot="1" x14ac:dyDescent="0.25">
      <c r="A2281" s="201" t="s">
        <v>9</v>
      </c>
      <c r="B2281" s="1594" t="s">
        <v>222</v>
      </c>
      <c r="C2281" s="1595"/>
      <c r="D2281" s="1595"/>
      <c r="E2281" s="1596"/>
    </row>
    <row r="2282" spans="1:5" ht="21" customHeight="1" thickBot="1" x14ac:dyDescent="0.25">
      <c r="A2282" s="201" t="s">
        <v>13</v>
      </c>
      <c r="B2282" s="1597" t="s">
        <v>223</v>
      </c>
      <c r="C2282" s="1598"/>
      <c r="D2282" s="1598"/>
      <c r="E2282" s="1599"/>
    </row>
    <row r="2283" spans="1:5" ht="21" customHeight="1" x14ac:dyDescent="0.2">
      <c r="A2283" s="1583"/>
      <c r="B2283" s="202">
        <v>2019</v>
      </c>
      <c r="C2283" s="202">
        <v>2020</v>
      </c>
      <c r="D2283" s="202">
        <v>2021</v>
      </c>
      <c r="E2283" s="202">
        <v>2022</v>
      </c>
    </row>
    <row r="2284" spans="1:5" ht="21" customHeight="1" thickBot="1" x14ac:dyDescent="0.25">
      <c r="A2284" s="1584"/>
      <c r="B2284" s="203" t="s">
        <v>5</v>
      </c>
      <c r="C2284" s="203" t="s">
        <v>6</v>
      </c>
      <c r="D2284" s="203" t="s">
        <v>6</v>
      </c>
      <c r="E2284" s="203" t="s">
        <v>6</v>
      </c>
    </row>
    <row r="2285" spans="1:5" ht="21" customHeight="1" thickBot="1" x14ac:dyDescent="0.25">
      <c r="A2285" s="201" t="s">
        <v>8</v>
      </c>
      <c r="B2285" s="206">
        <v>0</v>
      </c>
      <c r="C2285" s="206">
        <v>1</v>
      </c>
      <c r="D2285" s="206">
        <v>1</v>
      </c>
      <c r="E2285" s="206">
        <v>0</v>
      </c>
    </row>
    <row r="2286" spans="1:5" ht="21" customHeight="1" thickBot="1" x14ac:dyDescent="0.25">
      <c r="A2286" s="201" t="s">
        <v>14</v>
      </c>
      <c r="B2286" s="210">
        <f>B2304</f>
        <v>0</v>
      </c>
      <c r="C2286" s="210">
        <f>C2304</f>
        <v>104</v>
      </c>
      <c r="D2286" s="210">
        <f>D2304</f>
        <v>416</v>
      </c>
      <c r="E2286" s="210">
        <f>E2304</f>
        <v>0</v>
      </c>
    </row>
    <row r="2287" spans="1:5" ht="21" customHeight="1" thickBot="1" x14ac:dyDescent="0.25">
      <c r="A2287" s="201" t="s">
        <v>20</v>
      </c>
      <c r="B2287" s="206" t="e">
        <f>B2286/B2285</f>
        <v>#DIV/0!</v>
      </c>
      <c r="C2287" s="206">
        <f>C2286/C2285</f>
        <v>104</v>
      </c>
      <c r="D2287" s="206">
        <f>D2286/D2285</f>
        <v>416</v>
      </c>
      <c r="E2287" s="206" t="e">
        <f>E2286/E2285</f>
        <v>#DIV/0!</v>
      </c>
    </row>
    <row r="2288" spans="1:5" ht="21" customHeight="1" thickBot="1" x14ac:dyDescent="0.25">
      <c r="A2288" s="201" t="s">
        <v>15</v>
      </c>
      <c r="B2288" s="207" t="s">
        <v>19</v>
      </c>
      <c r="C2288" s="208" t="e">
        <f t="shared" ref="C2288:E2290" si="88">C2285/B2285-1</f>
        <v>#DIV/0!</v>
      </c>
      <c r="D2288" s="208">
        <f t="shared" si="88"/>
        <v>0</v>
      </c>
      <c r="E2288" s="208">
        <f t="shared" si="88"/>
        <v>-1</v>
      </c>
    </row>
    <row r="2289" spans="1:5" ht="21" customHeight="1" thickBot="1" x14ac:dyDescent="0.25">
      <c r="A2289" s="201" t="s">
        <v>16</v>
      </c>
      <c r="B2289" s="207" t="s">
        <v>19</v>
      </c>
      <c r="C2289" s="208" t="e">
        <f t="shared" si="88"/>
        <v>#DIV/0!</v>
      </c>
      <c r="D2289" s="208">
        <f t="shared" si="88"/>
        <v>3</v>
      </c>
      <c r="E2289" s="208">
        <f t="shared" si="88"/>
        <v>-1</v>
      </c>
    </row>
    <row r="2290" spans="1:5" ht="21" customHeight="1" thickBot="1" x14ac:dyDescent="0.25">
      <c r="A2290" s="201" t="s">
        <v>17</v>
      </c>
      <c r="B2290" s="207" t="s">
        <v>19</v>
      </c>
      <c r="C2290" s="208" t="e">
        <f t="shared" si="88"/>
        <v>#DIV/0!</v>
      </c>
      <c r="D2290" s="208">
        <f t="shared" si="88"/>
        <v>3</v>
      </c>
      <c r="E2290" s="208" t="e">
        <f t="shared" si="88"/>
        <v>#DIV/0!</v>
      </c>
    </row>
    <row r="2291" spans="1:5" ht="21" customHeight="1" thickBot="1" x14ac:dyDescent="0.25">
      <c r="A2291" s="1600" t="s">
        <v>871</v>
      </c>
      <c r="B2291" s="1601"/>
      <c r="C2291" s="1601"/>
      <c r="D2291" s="1601"/>
      <c r="E2291" s="1602"/>
    </row>
    <row r="2292" spans="1:5" ht="21" customHeight="1" x14ac:dyDescent="0.2">
      <c r="A2292" s="1583"/>
      <c r="B2292" s="202">
        <v>2019</v>
      </c>
      <c r="C2292" s="202">
        <v>2020</v>
      </c>
      <c r="D2292" s="202">
        <v>2021</v>
      </c>
      <c r="E2292" s="202">
        <v>2022</v>
      </c>
    </row>
    <row r="2293" spans="1:5" ht="21" customHeight="1" thickBot="1" x14ac:dyDescent="0.25">
      <c r="A2293" s="1584"/>
      <c r="B2293" s="203" t="s">
        <v>5</v>
      </c>
      <c r="C2293" s="203" t="s">
        <v>6</v>
      </c>
      <c r="D2293" s="203" t="s">
        <v>6</v>
      </c>
      <c r="E2293" s="203" t="s">
        <v>6</v>
      </c>
    </row>
    <row r="2294" spans="1:5" ht="21" customHeight="1" thickBot="1" x14ac:dyDescent="0.25">
      <c r="A2294" s="209" t="s">
        <v>59</v>
      </c>
      <c r="B2294" s="210">
        <f>B2295+B2296+B2297+B2298</f>
        <v>0</v>
      </c>
      <c r="C2294" s="210">
        <f>C2295+C2296+C2297+C2298</f>
        <v>0</v>
      </c>
      <c r="D2294" s="210">
        <f>D2295+D2296+D2297+D2298</f>
        <v>0</v>
      </c>
      <c r="E2294" s="210">
        <f>E2295+E2296+E2297+E2298</f>
        <v>0</v>
      </c>
    </row>
    <row r="2295" spans="1:5" ht="21" customHeight="1" thickBot="1" x14ac:dyDescent="0.25">
      <c r="A2295" s="211" t="s">
        <v>28</v>
      </c>
      <c r="B2295" s="210"/>
      <c r="C2295" s="210"/>
      <c r="D2295" s="210"/>
      <c r="E2295" s="210"/>
    </row>
    <row r="2296" spans="1:5" ht="21" customHeight="1" thickBot="1" x14ac:dyDescent="0.25">
      <c r="A2296" s="211" t="s">
        <v>60</v>
      </c>
      <c r="B2296" s="210"/>
      <c r="C2296" s="210"/>
      <c r="D2296" s="210"/>
      <c r="E2296" s="210"/>
    </row>
    <row r="2297" spans="1:5" ht="21" customHeight="1" thickBot="1" x14ac:dyDescent="0.25">
      <c r="A2297" s="211" t="s">
        <v>42</v>
      </c>
      <c r="B2297" s="210"/>
      <c r="C2297" s="210"/>
      <c r="D2297" s="210"/>
      <c r="E2297" s="210"/>
    </row>
    <row r="2298" spans="1:5" ht="21" customHeight="1" thickBot="1" x14ac:dyDescent="0.25">
      <c r="A2298" s="211" t="s">
        <v>43</v>
      </c>
      <c r="B2298" s="210"/>
      <c r="C2298" s="210"/>
      <c r="D2298" s="210"/>
      <c r="E2298" s="210"/>
    </row>
    <row r="2299" spans="1:5" ht="21" customHeight="1" thickBot="1" x14ac:dyDescent="0.25">
      <c r="A2299" s="209" t="s">
        <v>61</v>
      </c>
      <c r="B2299" s="205">
        <f>B2300+B2301+B2302+B2303</f>
        <v>0</v>
      </c>
      <c r="C2299" s="205">
        <f>C2300+C2301+C2302+C2303</f>
        <v>104</v>
      </c>
      <c r="D2299" s="205">
        <f>D2300+D2301+D2302+D2303</f>
        <v>416</v>
      </c>
      <c r="E2299" s="205">
        <f>E2300+E2301+E2302+E2303</f>
        <v>0</v>
      </c>
    </row>
    <row r="2300" spans="1:5" s="41" customFormat="1" ht="21" customHeight="1" thickBot="1" x14ac:dyDescent="0.25">
      <c r="A2300" s="211" t="s">
        <v>28</v>
      </c>
      <c r="B2300" s="210">
        <v>0</v>
      </c>
      <c r="C2300" s="210">
        <v>104</v>
      </c>
      <c r="D2300" s="210">
        <v>416</v>
      </c>
      <c r="E2300" s="210">
        <v>0</v>
      </c>
    </row>
    <row r="2301" spans="1:5" ht="21" customHeight="1" thickBot="1" x14ac:dyDescent="0.25">
      <c r="A2301" s="211" t="s">
        <v>60</v>
      </c>
      <c r="B2301" s="205"/>
      <c r="C2301" s="210"/>
      <c r="D2301" s="210"/>
      <c r="E2301" s="210"/>
    </row>
    <row r="2302" spans="1:5" ht="21" customHeight="1" thickBot="1" x14ac:dyDescent="0.25">
      <c r="A2302" s="211" t="s">
        <v>42</v>
      </c>
      <c r="B2302" s="205"/>
      <c r="C2302" s="210"/>
      <c r="D2302" s="210"/>
      <c r="E2302" s="210"/>
    </row>
    <row r="2303" spans="1:5" ht="21" customHeight="1" thickBot="1" x14ac:dyDescent="0.25">
      <c r="A2303" s="211" t="s">
        <v>43</v>
      </c>
      <c r="B2303" s="205"/>
      <c r="C2303" s="210"/>
      <c r="D2303" s="210"/>
      <c r="E2303" s="210"/>
    </row>
    <row r="2304" spans="1:5" ht="21" customHeight="1" thickBot="1" x14ac:dyDescent="0.25">
      <c r="A2304" s="212" t="s">
        <v>802</v>
      </c>
      <c r="B2304" s="205">
        <f>B2294+B2299</f>
        <v>0</v>
      </c>
      <c r="C2304" s="210">
        <f>C2294+C2299</f>
        <v>104</v>
      </c>
      <c r="D2304" s="213">
        <f>D2294+D2299</f>
        <v>416</v>
      </c>
      <c r="E2304" s="210">
        <f>E2294+E2299</f>
        <v>0</v>
      </c>
    </row>
    <row r="2305" spans="1:5" ht="59.25" customHeight="1" thickBot="1" x14ac:dyDescent="0.25">
      <c r="A2305" s="178" t="s">
        <v>24</v>
      </c>
      <c r="B2305" s="178" t="s">
        <v>360</v>
      </c>
      <c r="C2305" s="191" t="s">
        <v>361</v>
      </c>
      <c r="D2305" s="192"/>
      <c r="E2305" s="193"/>
    </row>
    <row r="2306" spans="1:5" ht="96" customHeight="1" thickBot="1" x14ac:dyDescent="0.25">
      <c r="A2306" s="156" t="s">
        <v>9</v>
      </c>
      <c r="B2306" s="1644" t="s">
        <v>362</v>
      </c>
      <c r="C2306" s="1645"/>
      <c r="D2306" s="1645"/>
      <c r="E2306" s="1646"/>
    </row>
    <row r="2307" spans="1:5" ht="21" customHeight="1" thickBot="1" x14ac:dyDescent="0.25">
      <c r="A2307" s="156" t="s">
        <v>13</v>
      </c>
      <c r="B2307" s="1636" t="s">
        <v>162</v>
      </c>
      <c r="C2307" s="1637"/>
      <c r="D2307" s="1637"/>
      <c r="E2307" s="1638"/>
    </row>
    <row r="2308" spans="1:5" ht="21" customHeight="1" x14ac:dyDescent="0.2">
      <c r="A2308" s="1639"/>
      <c r="B2308" s="180">
        <v>2019</v>
      </c>
      <c r="C2308" s="180">
        <v>2020</v>
      </c>
      <c r="D2308" s="180">
        <v>2021</v>
      </c>
      <c r="E2308" s="180">
        <v>2022</v>
      </c>
    </row>
    <row r="2309" spans="1:5" ht="21" customHeight="1" thickBot="1" x14ac:dyDescent="0.25">
      <c r="A2309" s="1640"/>
      <c r="B2309" s="181" t="s">
        <v>5</v>
      </c>
      <c r="C2309" s="181" t="s">
        <v>6</v>
      </c>
      <c r="D2309" s="181" t="s">
        <v>6</v>
      </c>
      <c r="E2309" s="181" t="s">
        <v>6</v>
      </c>
    </row>
    <row r="2310" spans="1:5" ht="21" customHeight="1" thickBot="1" x14ac:dyDescent="0.25">
      <c r="A2310" s="156" t="s">
        <v>8</v>
      </c>
      <c r="B2310" s="182">
        <v>16016</v>
      </c>
      <c r="C2310" s="182">
        <v>0</v>
      </c>
      <c r="D2310" s="182">
        <v>0</v>
      </c>
      <c r="E2310" s="184">
        <v>0</v>
      </c>
    </row>
    <row r="2311" spans="1:5" ht="21" customHeight="1" thickBot="1" x14ac:dyDescent="0.25">
      <c r="A2311" s="156" t="s">
        <v>14</v>
      </c>
      <c r="B2311" s="183">
        <f>B2329</f>
        <v>102469</v>
      </c>
      <c r="C2311" s="183">
        <f>C2329</f>
        <v>0</v>
      </c>
      <c r="D2311" s="183">
        <f>D2329</f>
        <v>0</v>
      </c>
      <c r="E2311" s="183">
        <f>E2329</f>
        <v>0</v>
      </c>
    </row>
    <row r="2312" spans="1:5" ht="21" customHeight="1" thickBot="1" x14ac:dyDescent="0.25">
      <c r="A2312" s="156" t="s">
        <v>20</v>
      </c>
      <c r="B2312" s="182">
        <f>B2311/B2310</f>
        <v>6.3979145854145854</v>
      </c>
      <c r="C2312" s="182" t="e">
        <f>C2311/C2310</f>
        <v>#DIV/0!</v>
      </c>
      <c r="D2312" s="182" t="e">
        <f>D2311/D2310</f>
        <v>#DIV/0!</v>
      </c>
      <c r="E2312" s="182" t="e">
        <f>E2311/E2310</f>
        <v>#DIV/0!</v>
      </c>
    </row>
    <row r="2313" spans="1:5" ht="21" customHeight="1" thickBot="1" x14ac:dyDescent="0.25">
      <c r="A2313" s="156" t="s">
        <v>15</v>
      </c>
      <c r="B2313" s="184" t="s">
        <v>19</v>
      </c>
      <c r="C2313" s="185">
        <f t="shared" ref="C2313:E2315" si="89">C2310/B2310-1</f>
        <v>-1</v>
      </c>
      <c r="D2313" s="185" t="e">
        <f t="shared" si="89"/>
        <v>#DIV/0!</v>
      </c>
      <c r="E2313" s="185" t="e">
        <f t="shared" si="89"/>
        <v>#DIV/0!</v>
      </c>
    </row>
    <row r="2314" spans="1:5" ht="21" customHeight="1" thickBot="1" x14ac:dyDescent="0.25">
      <c r="A2314" s="156" t="s">
        <v>16</v>
      </c>
      <c r="B2314" s="184" t="s">
        <v>19</v>
      </c>
      <c r="C2314" s="185">
        <f t="shared" si="89"/>
        <v>-1</v>
      </c>
      <c r="D2314" s="185" t="e">
        <f t="shared" si="89"/>
        <v>#DIV/0!</v>
      </c>
      <c r="E2314" s="185" t="e">
        <f t="shared" si="89"/>
        <v>#DIV/0!</v>
      </c>
    </row>
    <row r="2315" spans="1:5" ht="21" customHeight="1" thickBot="1" x14ac:dyDescent="0.25">
      <c r="A2315" s="156" t="s">
        <v>17</v>
      </c>
      <c r="B2315" s="184" t="s">
        <v>19</v>
      </c>
      <c r="C2315" s="185" t="e">
        <f t="shared" si="89"/>
        <v>#DIV/0!</v>
      </c>
      <c r="D2315" s="185" t="e">
        <f t="shared" si="89"/>
        <v>#DIV/0!</v>
      </c>
      <c r="E2315" s="185" t="e">
        <f t="shared" si="89"/>
        <v>#DIV/0!</v>
      </c>
    </row>
    <row r="2316" spans="1:5" ht="21" customHeight="1" thickBot="1" x14ac:dyDescent="0.25">
      <c r="A2316" s="1641" t="s">
        <v>859</v>
      </c>
      <c r="B2316" s="1642"/>
      <c r="C2316" s="1642"/>
      <c r="D2316" s="1642"/>
      <c r="E2316" s="1643"/>
    </row>
    <row r="2317" spans="1:5" ht="21" customHeight="1" x14ac:dyDescent="0.2">
      <c r="A2317" s="1639"/>
      <c r="B2317" s="180">
        <v>2019</v>
      </c>
      <c r="C2317" s="180">
        <v>2020</v>
      </c>
      <c r="D2317" s="180">
        <v>2021</v>
      </c>
      <c r="E2317" s="180">
        <v>2022</v>
      </c>
    </row>
    <row r="2318" spans="1:5" ht="21" customHeight="1" thickBot="1" x14ac:dyDescent="0.25">
      <c r="A2318" s="1640"/>
      <c r="B2318" s="181" t="s">
        <v>5</v>
      </c>
      <c r="C2318" s="181" t="s">
        <v>6</v>
      </c>
      <c r="D2318" s="181" t="s">
        <v>6</v>
      </c>
      <c r="E2318" s="181" t="s">
        <v>6</v>
      </c>
    </row>
    <row r="2319" spans="1:5" ht="21" customHeight="1" thickBot="1" x14ac:dyDescent="0.25">
      <c r="A2319" s="186" t="s">
        <v>59</v>
      </c>
      <c r="B2319" s="187">
        <f>B2320+B2321+B2322+B2323</f>
        <v>0</v>
      </c>
      <c r="C2319" s="187">
        <f>C2320+C2321+C2322+C2323</f>
        <v>0</v>
      </c>
      <c r="D2319" s="187">
        <f>D2320+D2321+D2322+D2323</f>
        <v>0</v>
      </c>
      <c r="E2319" s="187">
        <f>E2320+E2321+E2322+E2323</f>
        <v>0</v>
      </c>
    </row>
    <row r="2320" spans="1:5" ht="21" customHeight="1" thickBot="1" x14ac:dyDescent="0.25">
      <c r="A2320" s="188" t="s">
        <v>28</v>
      </c>
      <c r="B2320" s="187"/>
      <c r="C2320" s="187"/>
      <c r="D2320" s="187"/>
      <c r="E2320" s="187"/>
    </row>
    <row r="2321" spans="1:5" ht="21" customHeight="1" thickBot="1" x14ac:dyDescent="0.25">
      <c r="A2321" s="188" t="s">
        <v>60</v>
      </c>
      <c r="B2321" s="187"/>
      <c r="C2321" s="187"/>
      <c r="D2321" s="187"/>
      <c r="E2321" s="187"/>
    </row>
    <row r="2322" spans="1:5" ht="21" customHeight="1" thickBot="1" x14ac:dyDescent="0.25">
      <c r="A2322" s="188" t="s">
        <v>42</v>
      </c>
      <c r="B2322" s="187"/>
      <c r="C2322" s="187"/>
      <c r="D2322" s="187"/>
      <c r="E2322" s="187"/>
    </row>
    <row r="2323" spans="1:5" ht="21" customHeight="1" thickBot="1" x14ac:dyDescent="0.25">
      <c r="A2323" s="188" t="s">
        <v>43</v>
      </c>
      <c r="B2323" s="187"/>
      <c r="C2323" s="187"/>
      <c r="D2323" s="187"/>
      <c r="E2323" s="187"/>
    </row>
    <row r="2324" spans="1:5" ht="21" customHeight="1" thickBot="1" x14ac:dyDescent="0.25">
      <c r="A2324" s="186" t="s">
        <v>61</v>
      </c>
      <c r="B2324" s="183">
        <f>B2325+B2326+B2327+B2328</f>
        <v>102469</v>
      </c>
      <c r="C2324" s="183">
        <f>C2325+C2326+C2327+C2328</f>
        <v>0</v>
      </c>
      <c r="D2324" s="183">
        <f>D2325+D2326+D2327+D2328</f>
        <v>0</v>
      </c>
      <c r="E2324" s="183">
        <f>E2325+E2326+E2327+E2328</f>
        <v>0</v>
      </c>
    </row>
    <row r="2325" spans="1:5" s="41" customFormat="1" ht="21" customHeight="1" thickBot="1" x14ac:dyDescent="0.25">
      <c r="A2325" s="188" t="s">
        <v>28</v>
      </c>
      <c r="B2325" s="183">
        <v>102469</v>
      </c>
      <c r="C2325" s="187">
        <v>0</v>
      </c>
      <c r="D2325" s="187">
        <v>0</v>
      </c>
      <c r="E2325" s="187">
        <v>0</v>
      </c>
    </row>
    <row r="2326" spans="1:5" ht="21" customHeight="1" thickBot="1" x14ac:dyDescent="0.25">
      <c r="A2326" s="188" t="s">
        <v>60</v>
      </c>
      <c r="B2326" s="183"/>
      <c r="C2326" s="187"/>
      <c r="D2326" s="187"/>
      <c r="E2326" s="187"/>
    </row>
    <row r="2327" spans="1:5" ht="21" customHeight="1" thickBot="1" x14ac:dyDescent="0.25">
      <c r="A2327" s="188" t="s">
        <v>42</v>
      </c>
      <c r="B2327" s="183"/>
      <c r="C2327" s="187"/>
      <c r="D2327" s="187"/>
      <c r="E2327" s="187"/>
    </row>
    <row r="2328" spans="1:5" ht="21" customHeight="1" thickBot="1" x14ac:dyDescent="0.25">
      <c r="A2328" s="188" t="s">
        <v>43</v>
      </c>
      <c r="B2328" s="183"/>
      <c r="C2328" s="187"/>
      <c r="D2328" s="187"/>
      <c r="E2328" s="187"/>
    </row>
    <row r="2329" spans="1:5" ht="21" customHeight="1" thickBot="1" x14ac:dyDescent="0.25">
      <c r="A2329" s="189" t="s">
        <v>26</v>
      </c>
      <c r="B2329" s="183">
        <f>B2319+B2324</f>
        <v>102469</v>
      </c>
      <c r="C2329" s="183">
        <f>C2319+C2324</f>
        <v>0</v>
      </c>
      <c r="D2329" s="183">
        <f>D2319+D2324</f>
        <v>0</v>
      </c>
      <c r="E2329" s="183">
        <f>E2319+E2324</f>
        <v>0</v>
      </c>
    </row>
    <row r="2330" spans="1:5" ht="36.75" customHeight="1" thickBot="1" x14ac:dyDescent="0.25">
      <c r="A2330" s="178" t="s">
        <v>24</v>
      </c>
      <c r="B2330" s="178" t="s">
        <v>363</v>
      </c>
      <c r="C2330" s="191" t="s">
        <v>364</v>
      </c>
      <c r="D2330" s="192"/>
      <c r="E2330" s="193"/>
    </row>
    <row r="2331" spans="1:5" ht="21" customHeight="1" thickBot="1" x14ac:dyDescent="0.25">
      <c r="A2331" s="156" t="s">
        <v>9</v>
      </c>
      <c r="B2331" s="1633" t="s">
        <v>222</v>
      </c>
      <c r="C2331" s="1634"/>
      <c r="D2331" s="1634"/>
      <c r="E2331" s="1635"/>
    </row>
    <row r="2332" spans="1:5" ht="21" customHeight="1" thickBot="1" x14ac:dyDescent="0.25">
      <c r="A2332" s="156" t="s">
        <v>13</v>
      </c>
      <c r="B2332" s="1636" t="s">
        <v>223</v>
      </c>
      <c r="C2332" s="1637"/>
      <c r="D2332" s="1637"/>
      <c r="E2332" s="1638"/>
    </row>
    <row r="2333" spans="1:5" ht="21" customHeight="1" x14ac:dyDescent="0.2">
      <c r="A2333" s="1639"/>
      <c r="B2333" s="180">
        <v>2019</v>
      </c>
      <c r="C2333" s="180">
        <v>2020</v>
      </c>
      <c r="D2333" s="180">
        <v>2021</v>
      </c>
      <c r="E2333" s="180">
        <v>2022</v>
      </c>
    </row>
    <row r="2334" spans="1:5" ht="21" customHeight="1" thickBot="1" x14ac:dyDescent="0.25">
      <c r="A2334" s="1640"/>
      <c r="B2334" s="181" t="s">
        <v>5</v>
      </c>
      <c r="C2334" s="181" t="s">
        <v>6</v>
      </c>
      <c r="D2334" s="181" t="s">
        <v>6</v>
      </c>
      <c r="E2334" s="181" t="s">
        <v>6</v>
      </c>
    </row>
    <row r="2335" spans="1:5" ht="21" customHeight="1" thickBot="1" x14ac:dyDescent="0.25">
      <c r="A2335" s="156" t="s">
        <v>8</v>
      </c>
      <c r="B2335" s="182">
        <v>1</v>
      </c>
      <c r="C2335" s="182">
        <v>0</v>
      </c>
      <c r="D2335" s="182">
        <v>0</v>
      </c>
      <c r="E2335" s="184">
        <v>0</v>
      </c>
    </row>
    <row r="2336" spans="1:5" ht="21" customHeight="1" thickBot="1" x14ac:dyDescent="0.25">
      <c r="A2336" s="156" t="s">
        <v>14</v>
      </c>
      <c r="B2336" s="187">
        <f>B2354</f>
        <v>1996</v>
      </c>
      <c r="C2336" s="187">
        <f>C2354</f>
        <v>0</v>
      </c>
      <c r="D2336" s="187">
        <f>D2354</f>
        <v>0</v>
      </c>
      <c r="E2336" s="187">
        <f>E2354</f>
        <v>0</v>
      </c>
    </row>
    <row r="2337" spans="1:5" ht="21" customHeight="1" thickBot="1" x14ac:dyDescent="0.25">
      <c r="A2337" s="156" t="s">
        <v>20</v>
      </c>
      <c r="B2337" s="182">
        <f>B2336/B2335</f>
        <v>1996</v>
      </c>
      <c r="C2337" s="182" t="e">
        <f>C2336/C2335</f>
        <v>#DIV/0!</v>
      </c>
      <c r="D2337" s="182" t="e">
        <f>D2336/D2335</f>
        <v>#DIV/0!</v>
      </c>
      <c r="E2337" s="182" t="e">
        <f>E2336/E2335</f>
        <v>#DIV/0!</v>
      </c>
    </row>
    <row r="2338" spans="1:5" ht="21" customHeight="1" thickBot="1" x14ac:dyDescent="0.25">
      <c r="A2338" s="156" t="s">
        <v>15</v>
      </c>
      <c r="B2338" s="184" t="s">
        <v>19</v>
      </c>
      <c r="C2338" s="185">
        <f t="shared" ref="C2338:E2340" si="90">C2335/B2335-1</f>
        <v>-1</v>
      </c>
      <c r="D2338" s="185" t="e">
        <f t="shared" si="90"/>
        <v>#DIV/0!</v>
      </c>
      <c r="E2338" s="185" t="e">
        <f t="shared" si="90"/>
        <v>#DIV/0!</v>
      </c>
    </row>
    <row r="2339" spans="1:5" ht="21" customHeight="1" thickBot="1" x14ac:dyDescent="0.25">
      <c r="A2339" s="156" t="s">
        <v>16</v>
      </c>
      <c r="B2339" s="184" t="s">
        <v>19</v>
      </c>
      <c r="C2339" s="185">
        <f t="shared" si="90"/>
        <v>-1</v>
      </c>
      <c r="D2339" s="185" t="e">
        <f t="shared" si="90"/>
        <v>#DIV/0!</v>
      </c>
      <c r="E2339" s="185" t="e">
        <f t="shared" si="90"/>
        <v>#DIV/0!</v>
      </c>
    </row>
    <row r="2340" spans="1:5" ht="21" customHeight="1" thickBot="1" x14ac:dyDescent="0.25">
      <c r="A2340" s="156" t="s">
        <v>17</v>
      </c>
      <c r="B2340" s="184" t="s">
        <v>19</v>
      </c>
      <c r="C2340" s="185" t="e">
        <f t="shared" si="90"/>
        <v>#DIV/0!</v>
      </c>
      <c r="D2340" s="185" t="e">
        <f t="shared" si="90"/>
        <v>#DIV/0!</v>
      </c>
      <c r="E2340" s="185" t="e">
        <f t="shared" si="90"/>
        <v>#DIV/0!</v>
      </c>
    </row>
    <row r="2341" spans="1:5" ht="21" customHeight="1" thickBot="1" x14ac:dyDescent="0.25">
      <c r="A2341" s="1641" t="s">
        <v>859</v>
      </c>
      <c r="B2341" s="1642"/>
      <c r="C2341" s="1642"/>
      <c r="D2341" s="1642"/>
      <c r="E2341" s="1643"/>
    </row>
    <row r="2342" spans="1:5" ht="21" customHeight="1" x14ac:dyDescent="0.2">
      <c r="A2342" s="1639"/>
      <c r="B2342" s="180">
        <v>2019</v>
      </c>
      <c r="C2342" s="180">
        <v>2020</v>
      </c>
      <c r="D2342" s="180">
        <v>2021</v>
      </c>
      <c r="E2342" s="180">
        <v>2022</v>
      </c>
    </row>
    <row r="2343" spans="1:5" ht="21" customHeight="1" thickBot="1" x14ac:dyDescent="0.25">
      <c r="A2343" s="1640"/>
      <c r="B2343" s="181" t="s">
        <v>5</v>
      </c>
      <c r="C2343" s="181" t="s">
        <v>6</v>
      </c>
      <c r="D2343" s="181" t="s">
        <v>6</v>
      </c>
      <c r="E2343" s="181" t="s">
        <v>6</v>
      </c>
    </row>
    <row r="2344" spans="1:5" ht="21" customHeight="1" thickBot="1" x14ac:dyDescent="0.25">
      <c r="A2344" s="186" t="s">
        <v>59</v>
      </c>
      <c r="B2344" s="187">
        <f>B2346+B2346+B2347+B2348</f>
        <v>0</v>
      </c>
      <c r="C2344" s="187">
        <f>C2346+C2346+C2347+C2348</f>
        <v>0</v>
      </c>
      <c r="D2344" s="187">
        <f>D2346+D2346+D2347+D2348</f>
        <v>0</v>
      </c>
      <c r="E2344" s="187">
        <f>E2346+E2346+E2347+E2348</f>
        <v>0</v>
      </c>
    </row>
    <row r="2345" spans="1:5" ht="21" customHeight="1" thickBot="1" x14ac:dyDescent="0.25">
      <c r="A2345" s="188" t="s">
        <v>28</v>
      </c>
      <c r="B2345" s="187"/>
      <c r="C2345" s="187"/>
      <c r="D2345" s="187"/>
      <c r="E2345" s="187"/>
    </row>
    <row r="2346" spans="1:5" ht="21" customHeight="1" thickBot="1" x14ac:dyDescent="0.25">
      <c r="A2346" s="188" t="s">
        <v>60</v>
      </c>
      <c r="B2346" s="187"/>
      <c r="C2346" s="187"/>
      <c r="D2346" s="187"/>
      <c r="E2346" s="187"/>
    </row>
    <row r="2347" spans="1:5" ht="21" customHeight="1" thickBot="1" x14ac:dyDescent="0.25">
      <c r="A2347" s="188" t="s">
        <v>42</v>
      </c>
      <c r="B2347" s="187"/>
      <c r="C2347" s="187"/>
      <c r="D2347" s="187"/>
      <c r="E2347" s="187"/>
    </row>
    <row r="2348" spans="1:5" ht="21" customHeight="1" thickBot="1" x14ac:dyDescent="0.25">
      <c r="A2348" s="188" t="s">
        <v>43</v>
      </c>
      <c r="B2348" s="187"/>
      <c r="C2348" s="187"/>
      <c r="D2348" s="187"/>
      <c r="E2348" s="187"/>
    </row>
    <row r="2349" spans="1:5" ht="21" customHeight="1" thickBot="1" x14ac:dyDescent="0.25">
      <c r="A2349" s="186" t="s">
        <v>61</v>
      </c>
      <c r="B2349" s="183">
        <f>B2350+B2351+B2352+B2353</f>
        <v>1996</v>
      </c>
      <c r="C2349" s="183">
        <f>C2350+C2351+C2352+C2353</f>
        <v>0</v>
      </c>
      <c r="D2349" s="183">
        <f>D2350+D2351+D2352+D2353</f>
        <v>0</v>
      </c>
      <c r="E2349" s="183">
        <f>E2350+E2351+E2352+E2353</f>
        <v>0</v>
      </c>
    </row>
    <row r="2350" spans="1:5" s="41" customFormat="1" ht="21" customHeight="1" thickBot="1" x14ac:dyDescent="0.25">
      <c r="A2350" s="188" t="s">
        <v>28</v>
      </c>
      <c r="B2350" s="187">
        <v>1996</v>
      </c>
      <c r="C2350" s="187">
        <v>0</v>
      </c>
      <c r="D2350" s="187">
        <v>0</v>
      </c>
      <c r="E2350" s="187">
        <v>0</v>
      </c>
    </row>
    <row r="2351" spans="1:5" ht="21" customHeight="1" thickBot="1" x14ac:dyDescent="0.25">
      <c r="A2351" s="188" t="s">
        <v>60</v>
      </c>
      <c r="B2351" s="183"/>
      <c r="C2351" s="187"/>
      <c r="D2351" s="187"/>
      <c r="E2351" s="187"/>
    </row>
    <row r="2352" spans="1:5" ht="21" customHeight="1" thickBot="1" x14ac:dyDescent="0.25">
      <c r="A2352" s="188" t="s">
        <v>42</v>
      </c>
      <c r="B2352" s="183"/>
      <c r="C2352" s="187"/>
      <c r="D2352" s="187"/>
      <c r="E2352" s="187"/>
    </row>
    <row r="2353" spans="1:5" ht="21" customHeight="1" thickBot="1" x14ac:dyDescent="0.25">
      <c r="A2353" s="188" t="s">
        <v>43</v>
      </c>
      <c r="B2353" s="183"/>
      <c r="C2353" s="187"/>
      <c r="D2353" s="187"/>
      <c r="E2353" s="187"/>
    </row>
    <row r="2354" spans="1:5" ht="21" customHeight="1" thickBot="1" x14ac:dyDescent="0.25">
      <c r="A2354" s="189" t="s">
        <v>26</v>
      </c>
      <c r="B2354" s="183">
        <f>B2345+B2349</f>
        <v>1996</v>
      </c>
      <c r="C2354" s="183">
        <f>C2345+C2349</f>
        <v>0</v>
      </c>
      <c r="D2354" s="183">
        <f>D2345+D2349</f>
        <v>0</v>
      </c>
      <c r="E2354" s="183">
        <f>E2345+E2349</f>
        <v>0</v>
      </c>
    </row>
    <row r="2355" spans="1:5" ht="46.5" customHeight="1" thickBot="1" x14ac:dyDescent="0.25">
      <c r="A2355" s="178" t="s">
        <v>40</v>
      </c>
      <c r="B2355" s="178" t="s">
        <v>365</v>
      </c>
      <c r="C2355" s="191" t="s">
        <v>366</v>
      </c>
      <c r="D2355" s="192"/>
      <c r="E2355" s="178"/>
    </row>
    <row r="2356" spans="1:5" ht="60" customHeight="1" thickBot="1" x14ac:dyDescent="0.25">
      <c r="A2356" s="156" t="s">
        <v>9</v>
      </c>
      <c r="B2356" s="1633" t="s">
        <v>367</v>
      </c>
      <c r="C2356" s="1634"/>
      <c r="D2356" s="1634"/>
      <c r="E2356" s="1635"/>
    </row>
    <row r="2357" spans="1:5" ht="21" customHeight="1" thickBot="1" x14ac:dyDescent="0.25">
      <c r="A2357" s="156" t="s">
        <v>13</v>
      </c>
      <c r="B2357" s="1636" t="s">
        <v>162</v>
      </c>
      <c r="C2357" s="1637"/>
      <c r="D2357" s="1637"/>
      <c r="E2357" s="1638"/>
    </row>
    <row r="2358" spans="1:5" ht="21" customHeight="1" x14ac:dyDescent="0.2">
      <c r="A2358" s="1639"/>
      <c r="B2358" s="180">
        <v>2019</v>
      </c>
      <c r="C2358" s="180">
        <v>2020</v>
      </c>
      <c r="D2358" s="180">
        <v>2021</v>
      </c>
      <c r="E2358" s="180">
        <v>2022</v>
      </c>
    </row>
    <row r="2359" spans="1:5" ht="21" customHeight="1" thickBot="1" x14ac:dyDescent="0.25">
      <c r="A2359" s="1640"/>
      <c r="B2359" s="181" t="s">
        <v>5</v>
      </c>
      <c r="C2359" s="181" t="s">
        <v>6</v>
      </c>
      <c r="D2359" s="181" t="s">
        <v>6</v>
      </c>
      <c r="E2359" s="181" t="s">
        <v>6</v>
      </c>
    </row>
    <row r="2360" spans="1:5" ht="21" customHeight="1" thickBot="1" x14ac:dyDescent="0.25">
      <c r="A2360" s="156" t="s">
        <v>8</v>
      </c>
      <c r="B2360" s="182">
        <v>4000</v>
      </c>
      <c r="C2360" s="182">
        <v>3698</v>
      </c>
      <c r="D2360" s="184">
        <v>0</v>
      </c>
      <c r="E2360" s="184">
        <v>0</v>
      </c>
    </row>
    <row r="2361" spans="1:5" ht="21" customHeight="1" thickBot="1" x14ac:dyDescent="0.25">
      <c r="A2361" s="156" t="s">
        <v>14</v>
      </c>
      <c r="B2361" s="183">
        <f>B2379</f>
        <v>168867</v>
      </c>
      <c r="C2361" s="183">
        <f>C2379</f>
        <v>100000</v>
      </c>
      <c r="D2361" s="183">
        <f>D2379</f>
        <v>0</v>
      </c>
      <c r="E2361" s="183">
        <f>E2379</f>
        <v>0</v>
      </c>
    </row>
    <row r="2362" spans="1:5" ht="21" customHeight="1" thickBot="1" x14ac:dyDescent="0.25">
      <c r="A2362" s="156" t="s">
        <v>20</v>
      </c>
      <c r="B2362" s="182">
        <f>B2361/B2360</f>
        <v>42.216749999999998</v>
      </c>
      <c r="C2362" s="182">
        <f>C2361/C2360</f>
        <v>27.041644131963224</v>
      </c>
      <c r="D2362" s="182" t="e">
        <f>D2361/D2360</f>
        <v>#DIV/0!</v>
      </c>
      <c r="E2362" s="182" t="e">
        <f>E2361/E2360</f>
        <v>#DIV/0!</v>
      </c>
    </row>
    <row r="2363" spans="1:5" ht="21" customHeight="1" thickBot="1" x14ac:dyDescent="0.25">
      <c r="A2363" s="156" t="s">
        <v>15</v>
      </c>
      <c r="B2363" s="184" t="s">
        <v>19</v>
      </c>
      <c r="C2363" s="185">
        <f t="shared" ref="C2363:E2365" si="91">C2360/B2360-1</f>
        <v>-7.5500000000000012E-2</v>
      </c>
      <c r="D2363" s="185">
        <f t="shared" si="91"/>
        <v>-1</v>
      </c>
      <c r="E2363" s="185" t="e">
        <f t="shared" si="91"/>
        <v>#DIV/0!</v>
      </c>
    </row>
    <row r="2364" spans="1:5" ht="21" customHeight="1" thickBot="1" x14ac:dyDescent="0.25">
      <c r="A2364" s="156" t="s">
        <v>16</v>
      </c>
      <c r="B2364" s="184" t="s">
        <v>19</v>
      </c>
      <c r="C2364" s="185">
        <f t="shared" si="91"/>
        <v>-0.40781798693646476</v>
      </c>
      <c r="D2364" s="185">
        <f t="shared" si="91"/>
        <v>-1</v>
      </c>
      <c r="E2364" s="185" t="e">
        <f t="shared" si="91"/>
        <v>#DIV/0!</v>
      </c>
    </row>
    <row r="2365" spans="1:5" ht="21" customHeight="1" thickBot="1" x14ac:dyDescent="0.25">
      <c r="A2365" s="156" t="s">
        <v>17</v>
      </c>
      <c r="B2365" s="184" t="s">
        <v>19</v>
      </c>
      <c r="C2365" s="185">
        <f t="shared" si="91"/>
        <v>-0.35945698965545136</v>
      </c>
      <c r="D2365" s="185" t="e">
        <f t="shared" si="91"/>
        <v>#DIV/0!</v>
      </c>
      <c r="E2365" s="185" t="e">
        <f t="shared" si="91"/>
        <v>#DIV/0!</v>
      </c>
    </row>
    <row r="2366" spans="1:5" ht="21" customHeight="1" thickBot="1" x14ac:dyDescent="0.25">
      <c r="A2366" s="1641" t="s">
        <v>859</v>
      </c>
      <c r="B2366" s="1642"/>
      <c r="C2366" s="1642"/>
      <c r="D2366" s="1642"/>
      <c r="E2366" s="1643"/>
    </row>
    <row r="2367" spans="1:5" ht="21" customHeight="1" x14ac:dyDescent="0.2">
      <c r="A2367" s="1639"/>
      <c r="B2367" s="180">
        <v>2019</v>
      </c>
      <c r="C2367" s="180">
        <v>2020</v>
      </c>
      <c r="D2367" s="180">
        <v>2021</v>
      </c>
      <c r="E2367" s="180">
        <v>2022</v>
      </c>
    </row>
    <row r="2368" spans="1:5" ht="21" customHeight="1" thickBot="1" x14ac:dyDescent="0.25">
      <c r="A2368" s="1640"/>
      <c r="B2368" s="181" t="s">
        <v>5</v>
      </c>
      <c r="C2368" s="181" t="s">
        <v>6</v>
      </c>
      <c r="D2368" s="181" t="s">
        <v>6</v>
      </c>
      <c r="E2368" s="181" t="s">
        <v>6</v>
      </c>
    </row>
    <row r="2369" spans="1:5" ht="21" customHeight="1" thickBot="1" x14ac:dyDescent="0.25">
      <c r="A2369" s="186" t="s">
        <v>59</v>
      </c>
      <c r="B2369" s="187">
        <f>B2370+B2371+B2372+B2373</f>
        <v>0</v>
      </c>
      <c r="C2369" s="187">
        <f>C2370+C2371+C2372+C2373</f>
        <v>0</v>
      </c>
      <c r="D2369" s="187">
        <f>D2370+D2371+D2372+D2373</f>
        <v>0</v>
      </c>
      <c r="E2369" s="187">
        <f>E2370+E2371+E2372+E2373</f>
        <v>0</v>
      </c>
    </row>
    <row r="2370" spans="1:5" ht="21" customHeight="1" thickBot="1" x14ac:dyDescent="0.25">
      <c r="A2370" s="188" t="s">
        <v>28</v>
      </c>
      <c r="B2370" s="187"/>
      <c r="C2370" s="187"/>
      <c r="D2370" s="187"/>
      <c r="E2370" s="187"/>
    </row>
    <row r="2371" spans="1:5" ht="21" customHeight="1" thickBot="1" x14ac:dyDescent="0.25">
      <c r="A2371" s="188" t="s">
        <v>60</v>
      </c>
      <c r="B2371" s="187"/>
      <c r="C2371" s="187"/>
      <c r="D2371" s="187"/>
      <c r="E2371" s="187"/>
    </row>
    <row r="2372" spans="1:5" ht="21" customHeight="1" thickBot="1" x14ac:dyDescent="0.25">
      <c r="A2372" s="188" t="s">
        <v>42</v>
      </c>
      <c r="B2372" s="187"/>
      <c r="C2372" s="187"/>
      <c r="D2372" s="187"/>
      <c r="E2372" s="187"/>
    </row>
    <row r="2373" spans="1:5" ht="21" customHeight="1" thickBot="1" x14ac:dyDescent="0.25">
      <c r="A2373" s="188" t="s">
        <v>43</v>
      </c>
      <c r="B2373" s="187"/>
      <c r="C2373" s="187"/>
      <c r="D2373" s="187"/>
      <c r="E2373" s="187"/>
    </row>
    <row r="2374" spans="1:5" s="41" customFormat="1" ht="21" customHeight="1" thickBot="1" x14ac:dyDescent="0.25">
      <c r="A2374" s="186" t="s">
        <v>61</v>
      </c>
      <c r="B2374" s="183">
        <f>B2375+B2376+B2377+B2378</f>
        <v>168867</v>
      </c>
      <c r="C2374" s="183">
        <f>C2375+C2376+C2377+C2378</f>
        <v>100000</v>
      </c>
      <c r="D2374" s="183">
        <f>D2375+D2376+D2377+D2378</f>
        <v>0</v>
      </c>
      <c r="E2374" s="183">
        <f>E2375+E2376+E2377+E2378</f>
        <v>0</v>
      </c>
    </row>
    <row r="2375" spans="1:5" ht="21" customHeight="1" thickBot="1" x14ac:dyDescent="0.25">
      <c r="A2375" s="188" t="s">
        <v>28</v>
      </c>
      <c r="B2375" s="183">
        <v>168867</v>
      </c>
      <c r="C2375" s="187">
        <v>100000</v>
      </c>
      <c r="D2375" s="187">
        <v>0</v>
      </c>
      <c r="E2375" s="187">
        <v>0</v>
      </c>
    </row>
    <row r="2376" spans="1:5" ht="21" customHeight="1" thickBot="1" x14ac:dyDescent="0.25">
      <c r="A2376" s="188" t="s">
        <v>60</v>
      </c>
      <c r="B2376" s="183"/>
      <c r="C2376" s="187"/>
      <c r="D2376" s="187"/>
      <c r="E2376" s="187"/>
    </row>
    <row r="2377" spans="1:5" ht="21" customHeight="1" thickBot="1" x14ac:dyDescent="0.25">
      <c r="A2377" s="188" t="s">
        <v>42</v>
      </c>
      <c r="B2377" s="183"/>
      <c r="C2377" s="187"/>
      <c r="D2377" s="187"/>
      <c r="E2377" s="187"/>
    </row>
    <row r="2378" spans="1:5" ht="21" customHeight="1" thickBot="1" x14ac:dyDescent="0.25">
      <c r="A2378" s="188" t="s">
        <v>43</v>
      </c>
      <c r="B2378" s="183"/>
      <c r="C2378" s="187"/>
      <c r="D2378" s="187"/>
      <c r="E2378" s="187"/>
    </row>
    <row r="2379" spans="1:5" ht="21" customHeight="1" thickBot="1" x14ac:dyDescent="0.25">
      <c r="A2379" s="189" t="s">
        <v>35</v>
      </c>
      <c r="B2379" s="183">
        <f>B2369+B2374</f>
        <v>168867</v>
      </c>
      <c r="C2379" s="183">
        <f>C2369+C2374</f>
        <v>100000</v>
      </c>
      <c r="D2379" s="183">
        <f>D2369+D2374</f>
        <v>0</v>
      </c>
      <c r="E2379" s="183">
        <f>E2369+E2374</f>
        <v>0</v>
      </c>
    </row>
    <row r="2380" spans="1:5" ht="51.75" customHeight="1" thickBot="1" x14ac:dyDescent="0.25">
      <c r="A2380" s="178" t="s">
        <v>40</v>
      </c>
      <c r="B2380" s="178" t="s">
        <v>368</v>
      </c>
      <c r="C2380" s="191" t="s">
        <v>369</v>
      </c>
      <c r="D2380" s="192"/>
      <c r="E2380" s="178"/>
    </row>
    <row r="2381" spans="1:5" ht="21" customHeight="1" thickBot="1" x14ac:dyDescent="0.25">
      <c r="A2381" s="156" t="s">
        <v>9</v>
      </c>
      <c r="B2381" s="1633" t="s">
        <v>222</v>
      </c>
      <c r="C2381" s="1634"/>
      <c r="D2381" s="1634"/>
      <c r="E2381" s="1635"/>
    </row>
    <row r="2382" spans="1:5" ht="21" customHeight="1" thickBot="1" x14ac:dyDescent="0.25">
      <c r="A2382" s="156" t="s">
        <v>13</v>
      </c>
      <c r="B2382" s="1636" t="s">
        <v>223</v>
      </c>
      <c r="C2382" s="1637"/>
      <c r="D2382" s="1637"/>
      <c r="E2382" s="1638"/>
    </row>
    <row r="2383" spans="1:5" ht="21" customHeight="1" x14ac:dyDescent="0.2">
      <c r="A2383" s="1639"/>
      <c r="B2383" s="180">
        <v>2019</v>
      </c>
      <c r="C2383" s="180">
        <v>2020</v>
      </c>
      <c r="D2383" s="180">
        <v>2021</v>
      </c>
      <c r="E2383" s="180">
        <v>2022</v>
      </c>
    </row>
    <row r="2384" spans="1:5" ht="21" customHeight="1" thickBot="1" x14ac:dyDescent="0.25">
      <c r="A2384" s="1640"/>
      <c r="B2384" s="181" t="s">
        <v>5</v>
      </c>
      <c r="C2384" s="181" t="s">
        <v>6</v>
      </c>
      <c r="D2384" s="181" t="s">
        <v>6</v>
      </c>
      <c r="E2384" s="181" t="s">
        <v>6</v>
      </c>
    </row>
    <row r="2385" spans="1:5" ht="21" customHeight="1" thickBot="1" x14ac:dyDescent="0.25">
      <c r="A2385" s="156" t="s">
        <v>8</v>
      </c>
      <c r="B2385" s="182">
        <v>1</v>
      </c>
      <c r="C2385" s="182">
        <v>1</v>
      </c>
      <c r="D2385" s="184">
        <v>0</v>
      </c>
      <c r="E2385" s="184">
        <v>0</v>
      </c>
    </row>
    <row r="2386" spans="1:5" ht="21" customHeight="1" thickBot="1" x14ac:dyDescent="0.25">
      <c r="A2386" s="156" t="s">
        <v>14</v>
      </c>
      <c r="B2386" s="182">
        <f>B2404</f>
        <v>1000</v>
      </c>
      <c r="C2386" s="182">
        <f>C2404</f>
        <v>973</v>
      </c>
      <c r="D2386" s="182">
        <f>D2404</f>
        <v>0</v>
      </c>
      <c r="E2386" s="182">
        <f>E2404</f>
        <v>0</v>
      </c>
    </row>
    <row r="2387" spans="1:5" ht="21" customHeight="1" thickBot="1" x14ac:dyDescent="0.25">
      <c r="A2387" s="156" t="s">
        <v>20</v>
      </c>
      <c r="B2387" s="182">
        <f>B2386/B2385</f>
        <v>1000</v>
      </c>
      <c r="C2387" s="182">
        <f>C2386/C2385</f>
        <v>973</v>
      </c>
      <c r="D2387" s="182" t="e">
        <f>D2386/D2385</f>
        <v>#DIV/0!</v>
      </c>
      <c r="E2387" s="182" t="e">
        <f>E2386/E2385</f>
        <v>#DIV/0!</v>
      </c>
    </row>
    <row r="2388" spans="1:5" ht="21" customHeight="1" thickBot="1" x14ac:dyDescent="0.25">
      <c r="A2388" s="156" t="s">
        <v>15</v>
      </c>
      <c r="B2388" s="184" t="s">
        <v>19</v>
      </c>
      <c r="C2388" s="185">
        <f t="shared" ref="C2388:E2390" si="92">C2385/B2385-1</f>
        <v>0</v>
      </c>
      <c r="D2388" s="185">
        <f t="shared" si="92"/>
        <v>-1</v>
      </c>
      <c r="E2388" s="185" t="e">
        <f t="shared" si="92"/>
        <v>#DIV/0!</v>
      </c>
    </row>
    <row r="2389" spans="1:5" ht="21" customHeight="1" thickBot="1" x14ac:dyDescent="0.25">
      <c r="A2389" s="156" t="s">
        <v>16</v>
      </c>
      <c r="B2389" s="184" t="s">
        <v>19</v>
      </c>
      <c r="C2389" s="185">
        <f t="shared" si="92"/>
        <v>-2.7000000000000024E-2</v>
      </c>
      <c r="D2389" s="185">
        <f t="shared" si="92"/>
        <v>-1</v>
      </c>
      <c r="E2389" s="185" t="e">
        <f t="shared" si="92"/>
        <v>#DIV/0!</v>
      </c>
    </row>
    <row r="2390" spans="1:5" ht="21" customHeight="1" thickBot="1" x14ac:dyDescent="0.25">
      <c r="A2390" s="156" t="s">
        <v>17</v>
      </c>
      <c r="B2390" s="184" t="s">
        <v>19</v>
      </c>
      <c r="C2390" s="185">
        <f t="shared" si="92"/>
        <v>-2.7000000000000024E-2</v>
      </c>
      <c r="D2390" s="185" t="e">
        <f t="shared" si="92"/>
        <v>#DIV/0!</v>
      </c>
      <c r="E2390" s="185" t="e">
        <f t="shared" si="92"/>
        <v>#DIV/0!</v>
      </c>
    </row>
    <row r="2391" spans="1:5" ht="21" customHeight="1" thickBot="1" x14ac:dyDescent="0.25">
      <c r="A2391" s="1641" t="s">
        <v>859</v>
      </c>
      <c r="B2391" s="1642"/>
      <c r="C2391" s="1642"/>
      <c r="D2391" s="1642"/>
      <c r="E2391" s="1643"/>
    </row>
    <row r="2392" spans="1:5" ht="21" customHeight="1" x14ac:dyDescent="0.2">
      <c r="A2392" s="1639"/>
      <c r="B2392" s="180">
        <v>2019</v>
      </c>
      <c r="C2392" s="180">
        <v>2020</v>
      </c>
      <c r="D2392" s="180">
        <v>2021</v>
      </c>
      <c r="E2392" s="180">
        <v>2022</v>
      </c>
    </row>
    <row r="2393" spans="1:5" ht="21" customHeight="1" thickBot="1" x14ac:dyDescent="0.25">
      <c r="A2393" s="1640"/>
      <c r="B2393" s="181" t="s">
        <v>5</v>
      </c>
      <c r="C2393" s="181" t="s">
        <v>6</v>
      </c>
      <c r="D2393" s="181" t="s">
        <v>6</v>
      </c>
      <c r="E2393" s="181" t="s">
        <v>6</v>
      </c>
    </row>
    <row r="2394" spans="1:5" ht="21" customHeight="1" thickBot="1" x14ac:dyDescent="0.25">
      <c r="A2394" s="186" t="s">
        <v>59</v>
      </c>
      <c r="B2394" s="187">
        <f>B2395+B2396+B2397+B2398</f>
        <v>0</v>
      </c>
      <c r="C2394" s="187">
        <f>C2395+C2396+C2397+C2398</f>
        <v>0</v>
      </c>
      <c r="D2394" s="187">
        <f>D2395+D2396+D2397+D2398</f>
        <v>0</v>
      </c>
      <c r="E2394" s="187">
        <f>E2395+E2396+E2397+E2398</f>
        <v>0</v>
      </c>
    </row>
    <row r="2395" spans="1:5" ht="21" customHeight="1" thickBot="1" x14ac:dyDescent="0.25">
      <c r="A2395" s="188" t="s">
        <v>28</v>
      </c>
      <c r="B2395" s="187"/>
      <c r="C2395" s="187"/>
      <c r="D2395" s="187"/>
      <c r="E2395" s="187"/>
    </row>
    <row r="2396" spans="1:5" ht="21" customHeight="1" thickBot="1" x14ac:dyDescent="0.25">
      <c r="A2396" s="188" t="s">
        <v>60</v>
      </c>
      <c r="B2396" s="187"/>
      <c r="C2396" s="187"/>
      <c r="D2396" s="187"/>
      <c r="E2396" s="187"/>
    </row>
    <row r="2397" spans="1:5" ht="21" customHeight="1" thickBot="1" x14ac:dyDescent="0.25">
      <c r="A2397" s="188" t="s">
        <v>42</v>
      </c>
      <c r="B2397" s="187"/>
      <c r="C2397" s="187"/>
      <c r="D2397" s="187"/>
      <c r="E2397" s="187"/>
    </row>
    <row r="2398" spans="1:5" ht="21" customHeight="1" thickBot="1" x14ac:dyDescent="0.25">
      <c r="A2398" s="188" t="s">
        <v>43</v>
      </c>
      <c r="B2398" s="187"/>
      <c r="C2398" s="187"/>
      <c r="D2398" s="187"/>
      <c r="E2398" s="187"/>
    </row>
    <row r="2399" spans="1:5" ht="21" customHeight="1" thickBot="1" x14ac:dyDescent="0.25">
      <c r="A2399" s="186" t="s">
        <v>61</v>
      </c>
      <c r="B2399" s="183">
        <f>B2400+B2401+B2402+B2403</f>
        <v>1000</v>
      </c>
      <c r="C2399" s="183">
        <f>C2400+C2401+C2402+C2403</f>
        <v>973</v>
      </c>
      <c r="D2399" s="183">
        <f>D2400+D2401+D2402+D2403</f>
        <v>0</v>
      </c>
      <c r="E2399" s="183">
        <f>E2400+E2401+E2402+E2403</f>
        <v>0</v>
      </c>
    </row>
    <row r="2400" spans="1:5" s="41" customFormat="1" ht="21" customHeight="1" thickBot="1" x14ac:dyDescent="0.25">
      <c r="A2400" s="188" t="s">
        <v>28</v>
      </c>
      <c r="B2400" s="187">
        <v>1000</v>
      </c>
      <c r="C2400" s="187">
        <v>973</v>
      </c>
      <c r="D2400" s="187">
        <v>0</v>
      </c>
      <c r="E2400" s="187">
        <v>0</v>
      </c>
    </row>
    <row r="2401" spans="1:5" ht="21" customHeight="1" thickBot="1" x14ac:dyDescent="0.25">
      <c r="A2401" s="188" t="s">
        <v>60</v>
      </c>
      <c r="B2401" s="183"/>
      <c r="C2401" s="187"/>
      <c r="D2401" s="187"/>
      <c r="E2401" s="187"/>
    </row>
    <row r="2402" spans="1:5" ht="21" customHeight="1" thickBot="1" x14ac:dyDescent="0.25">
      <c r="A2402" s="188" t="s">
        <v>42</v>
      </c>
      <c r="B2402" s="183"/>
      <c r="C2402" s="187"/>
      <c r="D2402" s="187"/>
      <c r="E2402" s="187"/>
    </row>
    <row r="2403" spans="1:5" ht="21" customHeight="1" thickBot="1" x14ac:dyDescent="0.25">
      <c r="A2403" s="188" t="s">
        <v>43</v>
      </c>
      <c r="B2403" s="183"/>
      <c r="C2403" s="187"/>
      <c r="D2403" s="187"/>
      <c r="E2403" s="187"/>
    </row>
    <row r="2404" spans="1:5" ht="21" customHeight="1" thickBot="1" x14ac:dyDescent="0.25">
      <c r="A2404" s="189" t="s">
        <v>35</v>
      </c>
      <c r="B2404" s="183">
        <f>B2394+B2399</f>
        <v>1000</v>
      </c>
      <c r="C2404" s="183">
        <f>C2394+C2399</f>
        <v>973</v>
      </c>
      <c r="D2404" s="183">
        <f>D2394+D2399</f>
        <v>0</v>
      </c>
      <c r="E2404" s="183">
        <f>E2394+E2399</f>
        <v>0</v>
      </c>
    </row>
    <row r="2405" spans="1:5" ht="55.5" customHeight="1" thickBot="1" x14ac:dyDescent="0.25">
      <c r="A2405" s="178" t="s">
        <v>55</v>
      </c>
      <c r="B2405" s="178" t="s">
        <v>345</v>
      </c>
      <c r="C2405" s="191" t="s">
        <v>346</v>
      </c>
      <c r="D2405" s="192"/>
      <c r="E2405" s="193"/>
    </row>
    <row r="2406" spans="1:5" ht="21" customHeight="1" thickBot="1" x14ac:dyDescent="0.25">
      <c r="A2406" s="156" t="s">
        <v>9</v>
      </c>
      <c r="B2406" s="1633" t="s">
        <v>347</v>
      </c>
      <c r="C2406" s="1634"/>
      <c r="D2406" s="1634"/>
      <c r="E2406" s="1635"/>
    </row>
    <row r="2407" spans="1:5" ht="21" customHeight="1" thickBot="1" x14ac:dyDescent="0.25">
      <c r="A2407" s="156" t="s">
        <v>13</v>
      </c>
      <c r="B2407" s="1636" t="s">
        <v>67</v>
      </c>
      <c r="C2407" s="1637"/>
      <c r="D2407" s="1637"/>
      <c r="E2407" s="1638"/>
    </row>
    <row r="2408" spans="1:5" ht="21" customHeight="1" x14ac:dyDescent="0.2">
      <c r="A2408" s="1639"/>
      <c r="B2408" s="180">
        <v>2019</v>
      </c>
      <c r="C2408" s="180">
        <v>2020</v>
      </c>
      <c r="D2408" s="180">
        <v>2021</v>
      </c>
      <c r="E2408" s="180">
        <v>2022</v>
      </c>
    </row>
    <row r="2409" spans="1:5" ht="21" customHeight="1" thickBot="1" x14ac:dyDescent="0.25">
      <c r="A2409" s="1640"/>
      <c r="B2409" s="181" t="s">
        <v>5</v>
      </c>
      <c r="C2409" s="181" t="s">
        <v>6</v>
      </c>
      <c r="D2409" s="181" t="s">
        <v>6</v>
      </c>
      <c r="E2409" s="181" t="s">
        <v>6</v>
      </c>
    </row>
    <row r="2410" spans="1:5" ht="21" customHeight="1" thickBot="1" x14ac:dyDescent="0.25">
      <c r="A2410" s="156" t="s">
        <v>8</v>
      </c>
      <c r="B2410" s="182">
        <v>1</v>
      </c>
      <c r="C2410" s="182">
        <v>0</v>
      </c>
      <c r="D2410" s="184">
        <v>0</v>
      </c>
      <c r="E2410" s="184">
        <v>0</v>
      </c>
    </row>
    <row r="2411" spans="1:5" ht="21" customHeight="1" thickBot="1" x14ac:dyDescent="0.25">
      <c r="A2411" s="156" t="s">
        <v>14</v>
      </c>
      <c r="B2411" s="183">
        <f>B2429</f>
        <v>118</v>
      </c>
      <c r="C2411" s="183">
        <f>C2429</f>
        <v>0</v>
      </c>
      <c r="D2411" s="183">
        <f>D2429</f>
        <v>0</v>
      </c>
      <c r="E2411" s="183">
        <f>E2429</f>
        <v>0</v>
      </c>
    </row>
    <row r="2412" spans="1:5" ht="21" customHeight="1" thickBot="1" x14ac:dyDescent="0.25">
      <c r="A2412" s="156" t="s">
        <v>20</v>
      </c>
      <c r="B2412" s="182">
        <f>B2411/B2410</f>
        <v>118</v>
      </c>
      <c r="C2412" s="182" t="e">
        <f>C2411/C2410</f>
        <v>#DIV/0!</v>
      </c>
      <c r="D2412" s="182" t="e">
        <f>D2411/D2410</f>
        <v>#DIV/0!</v>
      </c>
      <c r="E2412" s="182" t="e">
        <f>E2411/E2410</f>
        <v>#DIV/0!</v>
      </c>
    </row>
    <row r="2413" spans="1:5" ht="21" customHeight="1" thickBot="1" x14ac:dyDescent="0.25">
      <c r="A2413" s="156" t="s">
        <v>15</v>
      </c>
      <c r="B2413" s="184" t="s">
        <v>19</v>
      </c>
      <c r="C2413" s="185">
        <f t="shared" ref="C2413:E2415" si="93">C2410/B2410-1</f>
        <v>-1</v>
      </c>
      <c r="D2413" s="185" t="e">
        <f t="shared" si="93"/>
        <v>#DIV/0!</v>
      </c>
      <c r="E2413" s="185" t="e">
        <f t="shared" si="93"/>
        <v>#DIV/0!</v>
      </c>
    </row>
    <row r="2414" spans="1:5" ht="21" customHeight="1" thickBot="1" x14ac:dyDescent="0.25">
      <c r="A2414" s="156" t="s">
        <v>16</v>
      </c>
      <c r="B2414" s="184" t="s">
        <v>19</v>
      </c>
      <c r="C2414" s="185">
        <f t="shared" si="93"/>
        <v>-1</v>
      </c>
      <c r="D2414" s="185" t="e">
        <f t="shared" si="93"/>
        <v>#DIV/0!</v>
      </c>
      <c r="E2414" s="185" t="e">
        <f t="shared" si="93"/>
        <v>#DIV/0!</v>
      </c>
    </row>
    <row r="2415" spans="1:5" ht="21" customHeight="1" thickBot="1" x14ac:dyDescent="0.25">
      <c r="A2415" s="156" t="s">
        <v>17</v>
      </c>
      <c r="B2415" s="184" t="s">
        <v>19</v>
      </c>
      <c r="C2415" s="185" t="e">
        <f t="shared" si="93"/>
        <v>#DIV/0!</v>
      </c>
      <c r="D2415" s="185" t="e">
        <f t="shared" si="93"/>
        <v>#DIV/0!</v>
      </c>
      <c r="E2415" s="185" t="e">
        <f t="shared" si="93"/>
        <v>#DIV/0!</v>
      </c>
    </row>
    <row r="2416" spans="1:5" ht="21" customHeight="1" thickBot="1" x14ac:dyDescent="0.25">
      <c r="A2416" s="1641" t="s">
        <v>859</v>
      </c>
      <c r="B2416" s="1642"/>
      <c r="C2416" s="1642"/>
      <c r="D2416" s="1642"/>
      <c r="E2416" s="1643"/>
    </row>
    <row r="2417" spans="1:5" ht="21" customHeight="1" x14ac:dyDescent="0.2">
      <c r="A2417" s="1639"/>
      <c r="B2417" s="180">
        <v>2019</v>
      </c>
      <c r="C2417" s="180">
        <v>2020</v>
      </c>
      <c r="D2417" s="180">
        <v>2021</v>
      </c>
      <c r="E2417" s="180">
        <v>2022</v>
      </c>
    </row>
    <row r="2418" spans="1:5" ht="21" customHeight="1" thickBot="1" x14ac:dyDescent="0.25">
      <c r="A2418" s="1640"/>
      <c r="B2418" s="181" t="s">
        <v>5</v>
      </c>
      <c r="C2418" s="181" t="s">
        <v>6</v>
      </c>
      <c r="D2418" s="181" t="s">
        <v>6</v>
      </c>
      <c r="E2418" s="181" t="s">
        <v>6</v>
      </c>
    </row>
    <row r="2419" spans="1:5" ht="21" customHeight="1" thickBot="1" x14ac:dyDescent="0.25">
      <c r="A2419" s="186" t="s">
        <v>59</v>
      </c>
      <c r="B2419" s="187">
        <f>B2420+B2421+B2422+B2423</f>
        <v>0</v>
      </c>
      <c r="C2419" s="187">
        <f>C2420+C2421+C2422+C2423</f>
        <v>0</v>
      </c>
      <c r="D2419" s="187">
        <f>D2420+D2421+D2422+D2423</f>
        <v>0</v>
      </c>
      <c r="E2419" s="187">
        <f>E2420+E2421+E2422+E2423</f>
        <v>0</v>
      </c>
    </row>
    <row r="2420" spans="1:5" ht="21" customHeight="1" thickBot="1" x14ac:dyDescent="0.25">
      <c r="A2420" s="188" t="s">
        <v>28</v>
      </c>
      <c r="B2420" s="187"/>
      <c r="C2420" s="187"/>
      <c r="D2420" s="187"/>
      <c r="E2420" s="187"/>
    </row>
    <row r="2421" spans="1:5" ht="21" customHeight="1" thickBot="1" x14ac:dyDescent="0.25">
      <c r="A2421" s="188" t="s">
        <v>60</v>
      </c>
      <c r="B2421" s="187"/>
      <c r="C2421" s="187"/>
      <c r="D2421" s="187"/>
      <c r="E2421" s="187"/>
    </row>
    <row r="2422" spans="1:5" ht="21" customHeight="1" thickBot="1" x14ac:dyDescent="0.25">
      <c r="A2422" s="188" t="s">
        <v>42</v>
      </c>
      <c r="B2422" s="187"/>
      <c r="C2422" s="187"/>
      <c r="D2422" s="187"/>
      <c r="E2422" s="187"/>
    </row>
    <row r="2423" spans="1:5" ht="21" customHeight="1" thickBot="1" x14ac:dyDescent="0.25">
      <c r="A2423" s="188" t="s">
        <v>43</v>
      </c>
      <c r="B2423" s="187"/>
      <c r="C2423" s="187"/>
      <c r="D2423" s="187"/>
      <c r="E2423" s="187"/>
    </row>
    <row r="2424" spans="1:5" ht="21" customHeight="1" thickBot="1" x14ac:dyDescent="0.25">
      <c r="A2424" s="186" t="s">
        <v>61</v>
      </c>
      <c r="B2424" s="183">
        <f>B2425+B2426+B2427+B2428</f>
        <v>118</v>
      </c>
      <c r="C2424" s="183">
        <f>C2425+C2426+C2427+C2428</f>
        <v>0</v>
      </c>
      <c r="D2424" s="183">
        <f>D2425+D2426+D2427+D2428</f>
        <v>0</v>
      </c>
      <c r="E2424" s="183">
        <f>E2425+E2426+E2427+E2428</f>
        <v>0</v>
      </c>
    </row>
    <row r="2425" spans="1:5" s="41" customFormat="1" ht="21" customHeight="1" thickBot="1" x14ac:dyDescent="0.25">
      <c r="A2425" s="188" t="s">
        <v>28</v>
      </c>
      <c r="B2425" s="183">
        <v>118</v>
      </c>
      <c r="C2425" s="183">
        <v>0</v>
      </c>
      <c r="D2425" s="187">
        <v>0</v>
      </c>
      <c r="E2425" s="187">
        <v>0</v>
      </c>
    </row>
    <row r="2426" spans="1:5" ht="21" customHeight="1" thickBot="1" x14ac:dyDescent="0.25">
      <c r="A2426" s="188" t="s">
        <v>60</v>
      </c>
      <c r="B2426" s="183"/>
      <c r="C2426" s="187"/>
      <c r="D2426" s="187"/>
      <c r="E2426" s="187"/>
    </row>
    <row r="2427" spans="1:5" ht="21" customHeight="1" thickBot="1" x14ac:dyDescent="0.25">
      <c r="A2427" s="188" t="s">
        <v>42</v>
      </c>
      <c r="B2427" s="183"/>
      <c r="C2427" s="187"/>
      <c r="D2427" s="187"/>
      <c r="E2427" s="187"/>
    </row>
    <row r="2428" spans="1:5" ht="21" customHeight="1" thickBot="1" x14ac:dyDescent="0.25">
      <c r="A2428" s="188" t="s">
        <v>43</v>
      </c>
      <c r="B2428" s="183"/>
      <c r="C2428" s="187"/>
      <c r="D2428" s="187"/>
      <c r="E2428" s="187"/>
    </row>
    <row r="2429" spans="1:5" ht="21" customHeight="1" thickBot="1" x14ac:dyDescent="0.25">
      <c r="A2429" s="189" t="s">
        <v>36</v>
      </c>
      <c r="B2429" s="183">
        <f>B2419+B2424</f>
        <v>118</v>
      </c>
      <c r="C2429" s="183">
        <f>C2419+C2424</f>
        <v>0</v>
      </c>
      <c r="D2429" s="183">
        <f>D2419+D2424</f>
        <v>0</v>
      </c>
      <c r="E2429" s="183">
        <f>E2419+E2424</f>
        <v>0</v>
      </c>
    </row>
    <row r="2430" spans="1:5" ht="71.25" customHeight="1" thickBot="1" x14ac:dyDescent="0.25">
      <c r="A2430" s="178" t="s">
        <v>55</v>
      </c>
      <c r="B2430" s="178" t="s">
        <v>348</v>
      </c>
      <c r="C2430" s="191" t="s">
        <v>349</v>
      </c>
      <c r="D2430" s="192"/>
      <c r="E2430" s="193"/>
    </row>
    <row r="2431" spans="1:5" ht="21" customHeight="1" thickBot="1" x14ac:dyDescent="0.25">
      <c r="A2431" s="156" t="s">
        <v>9</v>
      </c>
      <c r="B2431" s="1633" t="s">
        <v>222</v>
      </c>
      <c r="C2431" s="1634"/>
      <c r="D2431" s="1634"/>
      <c r="E2431" s="1635"/>
    </row>
    <row r="2432" spans="1:5" ht="21" customHeight="1" thickBot="1" x14ac:dyDescent="0.25">
      <c r="A2432" s="156" t="s">
        <v>13</v>
      </c>
      <c r="B2432" s="1636" t="s">
        <v>223</v>
      </c>
      <c r="C2432" s="1637"/>
      <c r="D2432" s="1637"/>
      <c r="E2432" s="1638"/>
    </row>
    <row r="2433" spans="1:5" ht="21" customHeight="1" x14ac:dyDescent="0.2">
      <c r="A2433" s="1639"/>
      <c r="B2433" s="180">
        <v>2019</v>
      </c>
      <c r="C2433" s="180">
        <v>2019</v>
      </c>
      <c r="D2433" s="180">
        <v>2021</v>
      </c>
      <c r="E2433" s="180">
        <v>2022</v>
      </c>
    </row>
    <row r="2434" spans="1:5" ht="21" customHeight="1" thickBot="1" x14ac:dyDescent="0.25">
      <c r="A2434" s="1640"/>
      <c r="B2434" s="181" t="s">
        <v>5</v>
      </c>
      <c r="C2434" s="181" t="s">
        <v>6</v>
      </c>
      <c r="D2434" s="181" t="s">
        <v>6</v>
      </c>
      <c r="E2434" s="181" t="s">
        <v>6</v>
      </c>
    </row>
    <row r="2435" spans="1:5" ht="21" customHeight="1" thickBot="1" x14ac:dyDescent="0.25">
      <c r="A2435" s="156" t="s">
        <v>8</v>
      </c>
      <c r="B2435" s="182">
        <v>1</v>
      </c>
      <c r="C2435" s="182">
        <v>0</v>
      </c>
      <c r="D2435" s="184">
        <v>0</v>
      </c>
      <c r="E2435" s="184">
        <v>0</v>
      </c>
    </row>
    <row r="2436" spans="1:5" ht="21" customHeight="1" thickBot="1" x14ac:dyDescent="0.25">
      <c r="A2436" s="156" t="s">
        <v>14</v>
      </c>
      <c r="B2436" s="182">
        <f>B2454</f>
        <v>228</v>
      </c>
      <c r="C2436" s="182">
        <f>C2454</f>
        <v>0</v>
      </c>
      <c r="D2436" s="182">
        <f>D2454</f>
        <v>0</v>
      </c>
      <c r="E2436" s="182">
        <f>E2454</f>
        <v>0</v>
      </c>
    </row>
    <row r="2437" spans="1:5" ht="21" customHeight="1" thickBot="1" x14ac:dyDescent="0.25">
      <c r="A2437" s="156" t="s">
        <v>20</v>
      </c>
      <c r="B2437" s="182">
        <f>B2436/B2435</f>
        <v>228</v>
      </c>
      <c r="C2437" s="182" t="e">
        <f>C2436/C2435</f>
        <v>#DIV/0!</v>
      </c>
      <c r="D2437" s="182" t="e">
        <f>D2436/D2435</f>
        <v>#DIV/0!</v>
      </c>
      <c r="E2437" s="182" t="e">
        <f>E2436/E2435</f>
        <v>#DIV/0!</v>
      </c>
    </row>
    <row r="2438" spans="1:5" ht="21" customHeight="1" thickBot="1" x14ac:dyDescent="0.25">
      <c r="A2438" s="156" t="s">
        <v>15</v>
      </c>
      <c r="B2438" s="184" t="s">
        <v>19</v>
      </c>
      <c r="C2438" s="185">
        <f t="shared" ref="C2438:E2440" si="94">C2435/B2435-1</f>
        <v>-1</v>
      </c>
      <c r="D2438" s="185" t="e">
        <f t="shared" si="94"/>
        <v>#DIV/0!</v>
      </c>
      <c r="E2438" s="185" t="e">
        <f t="shared" si="94"/>
        <v>#DIV/0!</v>
      </c>
    </row>
    <row r="2439" spans="1:5" ht="21" customHeight="1" thickBot="1" x14ac:dyDescent="0.25">
      <c r="A2439" s="156" t="s">
        <v>16</v>
      </c>
      <c r="B2439" s="184" t="s">
        <v>19</v>
      </c>
      <c r="C2439" s="185">
        <f t="shared" si="94"/>
        <v>-1</v>
      </c>
      <c r="D2439" s="185" t="e">
        <f t="shared" si="94"/>
        <v>#DIV/0!</v>
      </c>
      <c r="E2439" s="185" t="e">
        <f t="shared" si="94"/>
        <v>#DIV/0!</v>
      </c>
    </row>
    <row r="2440" spans="1:5" ht="21" customHeight="1" thickBot="1" x14ac:dyDescent="0.25">
      <c r="A2440" s="156" t="s">
        <v>17</v>
      </c>
      <c r="B2440" s="184" t="s">
        <v>19</v>
      </c>
      <c r="C2440" s="185" t="e">
        <f t="shared" si="94"/>
        <v>#DIV/0!</v>
      </c>
      <c r="D2440" s="185" t="e">
        <f t="shared" si="94"/>
        <v>#DIV/0!</v>
      </c>
      <c r="E2440" s="185" t="e">
        <f t="shared" si="94"/>
        <v>#DIV/0!</v>
      </c>
    </row>
    <row r="2441" spans="1:5" ht="21" customHeight="1" thickBot="1" x14ac:dyDescent="0.25">
      <c r="A2441" s="1641" t="s">
        <v>859</v>
      </c>
      <c r="B2441" s="1642"/>
      <c r="C2441" s="1642"/>
      <c r="D2441" s="1642"/>
      <c r="E2441" s="1643"/>
    </row>
    <row r="2442" spans="1:5" ht="21" customHeight="1" x14ac:dyDescent="0.2">
      <c r="A2442" s="1639"/>
      <c r="B2442" s="180">
        <v>2019</v>
      </c>
      <c r="C2442" s="180">
        <v>2019</v>
      </c>
      <c r="D2442" s="180">
        <v>2021</v>
      </c>
      <c r="E2442" s="180">
        <v>2022</v>
      </c>
    </row>
    <row r="2443" spans="1:5" ht="21" customHeight="1" thickBot="1" x14ac:dyDescent="0.25">
      <c r="A2443" s="1640"/>
      <c r="B2443" s="181" t="s">
        <v>5</v>
      </c>
      <c r="C2443" s="181" t="s">
        <v>6</v>
      </c>
      <c r="D2443" s="181" t="s">
        <v>6</v>
      </c>
      <c r="E2443" s="181" t="s">
        <v>6</v>
      </c>
    </row>
    <row r="2444" spans="1:5" ht="21" customHeight="1" thickBot="1" x14ac:dyDescent="0.25">
      <c r="A2444" s="186" t="s">
        <v>59</v>
      </c>
      <c r="B2444" s="187">
        <f>B2445+B2446+B2447+B2448</f>
        <v>0</v>
      </c>
      <c r="C2444" s="187">
        <f>C2445+C2446+C2447+C2448</f>
        <v>0</v>
      </c>
      <c r="D2444" s="187">
        <f>D2445+D2446+D2447+D2448</f>
        <v>0</v>
      </c>
      <c r="E2444" s="187">
        <f>E2445+E2446+E2447+E2448</f>
        <v>0</v>
      </c>
    </row>
    <row r="2445" spans="1:5" ht="21" customHeight="1" thickBot="1" x14ac:dyDescent="0.25">
      <c r="A2445" s="188" t="s">
        <v>28</v>
      </c>
      <c r="B2445" s="187"/>
      <c r="C2445" s="187"/>
      <c r="D2445" s="187"/>
      <c r="E2445" s="187"/>
    </row>
    <row r="2446" spans="1:5" ht="21" customHeight="1" thickBot="1" x14ac:dyDescent="0.25">
      <c r="A2446" s="188" t="s">
        <v>60</v>
      </c>
      <c r="B2446" s="187"/>
      <c r="C2446" s="187"/>
      <c r="D2446" s="187"/>
      <c r="E2446" s="187"/>
    </row>
    <row r="2447" spans="1:5" ht="21" customHeight="1" thickBot="1" x14ac:dyDescent="0.25">
      <c r="A2447" s="188" t="s">
        <v>42</v>
      </c>
      <c r="B2447" s="187"/>
      <c r="C2447" s="187"/>
      <c r="D2447" s="187"/>
      <c r="E2447" s="187"/>
    </row>
    <row r="2448" spans="1:5" ht="21" customHeight="1" thickBot="1" x14ac:dyDescent="0.25">
      <c r="A2448" s="188" t="s">
        <v>43</v>
      </c>
      <c r="B2448" s="187"/>
      <c r="C2448" s="187"/>
      <c r="D2448" s="187"/>
      <c r="E2448" s="187"/>
    </row>
    <row r="2449" spans="1:5" ht="21" customHeight="1" thickBot="1" x14ac:dyDescent="0.25">
      <c r="A2449" s="186" t="s">
        <v>61</v>
      </c>
      <c r="B2449" s="183">
        <f>B2450+B2451+B2452+B2453</f>
        <v>228</v>
      </c>
      <c r="C2449" s="183">
        <f>C2450+C2451+C2452+C2453</f>
        <v>0</v>
      </c>
      <c r="D2449" s="183">
        <f>D2450+D2451+D2452+D2453</f>
        <v>0</v>
      </c>
      <c r="E2449" s="183">
        <f>E2450+E2451+E2452+E2453</f>
        <v>0</v>
      </c>
    </row>
    <row r="2450" spans="1:5" s="41" customFormat="1" ht="21" customHeight="1" thickBot="1" x14ac:dyDescent="0.25">
      <c r="A2450" s="188" t="s">
        <v>28</v>
      </c>
      <c r="B2450" s="187">
        <v>228</v>
      </c>
      <c r="C2450" s="187">
        <v>0</v>
      </c>
      <c r="D2450" s="187">
        <v>0</v>
      </c>
      <c r="E2450" s="187">
        <v>0</v>
      </c>
    </row>
    <row r="2451" spans="1:5" ht="21" customHeight="1" thickBot="1" x14ac:dyDescent="0.25">
      <c r="A2451" s="188" t="s">
        <v>60</v>
      </c>
      <c r="B2451" s="183"/>
      <c r="C2451" s="187"/>
      <c r="D2451" s="187"/>
      <c r="E2451" s="187"/>
    </row>
    <row r="2452" spans="1:5" ht="21" customHeight="1" thickBot="1" x14ac:dyDescent="0.25">
      <c r="A2452" s="188" t="s">
        <v>42</v>
      </c>
      <c r="B2452" s="183"/>
      <c r="C2452" s="187"/>
      <c r="D2452" s="187"/>
      <c r="E2452" s="187"/>
    </row>
    <row r="2453" spans="1:5" ht="21" customHeight="1" thickBot="1" x14ac:dyDescent="0.25">
      <c r="A2453" s="188" t="s">
        <v>43</v>
      </c>
      <c r="B2453" s="183"/>
      <c r="C2453" s="187"/>
      <c r="D2453" s="187"/>
      <c r="E2453" s="187"/>
    </row>
    <row r="2454" spans="1:5" ht="21" customHeight="1" thickBot="1" x14ac:dyDescent="0.25">
      <c r="A2454" s="189" t="s">
        <v>36</v>
      </c>
      <c r="B2454" s="183">
        <f>B2444+B2449</f>
        <v>228</v>
      </c>
      <c r="C2454" s="183">
        <f>C2444+C2449</f>
        <v>0</v>
      </c>
      <c r="D2454" s="183">
        <f>D2444+D2449</f>
        <v>0</v>
      </c>
      <c r="E2454" s="183">
        <f>E2444+E2449</f>
        <v>0</v>
      </c>
    </row>
    <row r="2455" spans="1:5" ht="66" customHeight="1" thickBot="1" x14ac:dyDescent="0.25">
      <c r="A2455" s="178" t="s">
        <v>62</v>
      </c>
      <c r="B2455" s="178" t="s">
        <v>351</v>
      </c>
      <c r="C2455" s="191" t="s">
        <v>352</v>
      </c>
      <c r="D2455" s="192"/>
      <c r="E2455" s="193"/>
    </row>
    <row r="2456" spans="1:5" ht="21" customHeight="1" thickBot="1" x14ac:dyDescent="0.25">
      <c r="A2456" s="156" t="s">
        <v>9</v>
      </c>
      <c r="B2456" s="1633" t="s">
        <v>222</v>
      </c>
      <c r="C2456" s="1634"/>
      <c r="D2456" s="1634"/>
      <c r="E2456" s="1635"/>
    </row>
    <row r="2457" spans="1:5" ht="21" customHeight="1" thickBot="1" x14ac:dyDescent="0.25">
      <c r="A2457" s="156" t="s">
        <v>13</v>
      </c>
      <c r="B2457" s="1636" t="s">
        <v>223</v>
      </c>
      <c r="C2457" s="1637"/>
      <c r="D2457" s="1637"/>
      <c r="E2457" s="1638"/>
    </row>
    <row r="2458" spans="1:5" ht="21" customHeight="1" x14ac:dyDescent="0.2">
      <c r="A2458" s="1639"/>
      <c r="B2458" s="180">
        <v>2019</v>
      </c>
      <c r="C2458" s="180">
        <v>2020</v>
      </c>
      <c r="D2458" s="180">
        <v>2021</v>
      </c>
      <c r="E2458" s="180">
        <v>2022</v>
      </c>
    </row>
    <row r="2459" spans="1:5" ht="21" customHeight="1" thickBot="1" x14ac:dyDescent="0.25">
      <c r="A2459" s="1640"/>
      <c r="B2459" s="181" t="s">
        <v>5</v>
      </c>
      <c r="C2459" s="181" t="s">
        <v>6</v>
      </c>
      <c r="D2459" s="181" t="s">
        <v>6</v>
      </c>
      <c r="E2459" s="181" t="s">
        <v>6</v>
      </c>
    </row>
    <row r="2460" spans="1:5" ht="21" customHeight="1" thickBot="1" x14ac:dyDescent="0.25">
      <c r="A2460" s="156" t="s">
        <v>8</v>
      </c>
      <c r="B2460" s="182">
        <v>1</v>
      </c>
      <c r="C2460" s="182">
        <v>0</v>
      </c>
      <c r="D2460" s="184">
        <v>0</v>
      </c>
      <c r="E2460" s="184">
        <v>0</v>
      </c>
    </row>
    <row r="2461" spans="1:5" ht="21" customHeight="1" thickBot="1" x14ac:dyDescent="0.25">
      <c r="A2461" s="156" t="s">
        <v>14</v>
      </c>
      <c r="B2461" s="187">
        <f>B2479</f>
        <v>133</v>
      </c>
      <c r="C2461" s="187">
        <f>C2479</f>
        <v>0</v>
      </c>
      <c r="D2461" s="187">
        <f>D2479</f>
        <v>0</v>
      </c>
      <c r="E2461" s="187">
        <f>E2479</f>
        <v>0</v>
      </c>
    </row>
    <row r="2462" spans="1:5" ht="21" customHeight="1" thickBot="1" x14ac:dyDescent="0.25">
      <c r="A2462" s="156" t="s">
        <v>20</v>
      </c>
      <c r="B2462" s="182">
        <f>B2461/B2460</f>
        <v>133</v>
      </c>
      <c r="C2462" s="182" t="e">
        <f>C2461/C2460</f>
        <v>#DIV/0!</v>
      </c>
      <c r="D2462" s="182" t="e">
        <f>D2461/D2460</f>
        <v>#DIV/0!</v>
      </c>
      <c r="E2462" s="182" t="e">
        <f>E2461/E2460</f>
        <v>#DIV/0!</v>
      </c>
    </row>
    <row r="2463" spans="1:5" ht="21" customHeight="1" thickBot="1" x14ac:dyDescent="0.25">
      <c r="A2463" s="156" t="s">
        <v>15</v>
      </c>
      <c r="B2463" s="184" t="s">
        <v>19</v>
      </c>
      <c r="C2463" s="185">
        <f t="shared" ref="C2463:E2465" si="95">C2460/B2460-1</f>
        <v>-1</v>
      </c>
      <c r="D2463" s="185" t="e">
        <f t="shared" si="95"/>
        <v>#DIV/0!</v>
      </c>
      <c r="E2463" s="185" t="e">
        <f t="shared" si="95"/>
        <v>#DIV/0!</v>
      </c>
    </row>
    <row r="2464" spans="1:5" ht="21" customHeight="1" thickBot="1" x14ac:dyDescent="0.25">
      <c r="A2464" s="156" t="s">
        <v>16</v>
      </c>
      <c r="B2464" s="184" t="s">
        <v>19</v>
      </c>
      <c r="C2464" s="185">
        <f t="shared" si="95"/>
        <v>-1</v>
      </c>
      <c r="D2464" s="185" t="e">
        <f t="shared" si="95"/>
        <v>#DIV/0!</v>
      </c>
      <c r="E2464" s="185" t="e">
        <f t="shared" si="95"/>
        <v>#DIV/0!</v>
      </c>
    </row>
    <row r="2465" spans="1:5" ht="21" customHeight="1" thickBot="1" x14ac:dyDescent="0.25">
      <c r="A2465" s="156" t="s">
        <v>17</v>
      </c>
      <c r="B2465" s="184" t="s">
        <v>19</v>
      </c>
      <c r="C2465" s="185" t="e">
        <f t="shared" si="95"/>
        <v>#DIV/0!</v>
      </c>
      <c r="D2465" s="185" t="e">
        <f t="shared" si="95"/>
        <v>#DIV/0!</v>
      </c>
      <c r="E2465" s="185" t="e">
        <f t="shared" si="95"/>
        <v>#DIV/0!</v>
      </c>
    </row>
    <row r="2466" spans="1:5" ht="21" customHeight="1" thickBot="1" x14ac:dyDescent="0.25">
      <c r="A2466" s="1641" t="s">
        <v>859</v>
      </c>
      <c r="B2466" s="1642"/>
      <c r="C2466" s="1642"/>
      <c r="D2466" s="1642"/>
      <c r="E2466" s="1643"/>
    </row>
    <row r="2467" spans="1:5" ht="21" customHeight="1" x14ac:dyDescent="0.2">
      <c r="A2467" s="1639"/>
      <c r="B2467" s="180">
        <v>2019</v>
      </c>
      <c r="C2467" s="180">
        <v>2020</v>
      </c>
      <c r="D2467" s="180">
        <v>2021</v>
      </c>
      <c r="E2467" s="180">
        <v>2022</v>
      </c>
    </row>
    <row r="2468" spans="1:5" ht="21" customHeight="1" thickBot="1" x14ac:dyDescent="0.25">
      <c r="A2468" s="1640"/>
      <c r="B2468" s="181" t="s">
        <v>5</v>
      </c>
      <c r="C2468" s="181" t="s">
        <v>6</v>
      </c>
      <c r="D2468" s="181" t="s">
        <v>6</v>
      </c>
      <c r="E2468" s="181" t="s">
        <v>6</v>
      </c>
    </row>
    <row r="2469" spans="1:5" ht="21" customHeight="1" thickBot="1" x14ac:dyDescent="0.25">
      <c r="A2469" s="186" t="s">
        <v>59</v>
      </c>
      <c r="B2469" s="187">
        <f>B2470+B2471+B2472+B2473</f>
        <v>0</v>
      </c>
      <c r="C2469" s="187">
        <f>C2470+C2471+C2472+C2473</f>
        <v>0</v>
      </c>
      <c r="D2469" s="187">
        <f>D2470+D2471+D2472+D2473</f>
        <v>0</v>
      </c>
      <c r="E2469" s="187">
        <f>E2470+E2471+E2472+E2473</f>
        <v>0</v>
      </c>
    </row>
    <row r="2470" spans="1:5" ht="21" customHeight="1" thickBot="1" x14ac:dyDescent="0.25">
      <c r="A2470" s="188" t="s">
        <v>28</v>
      </c>
      <c r="B2470" s="187"/>
      <c r="C2470" s="187"/>
      <c r="D2470" s="187"/>
      <c r="E2470" s="187"/>
    </row>
    <row r="2471" spans="1:5" ht="21" customHeight="1" thickBot="1" x14ac:dyDescent="0.25">
      <c r="A2471" s="188" t="s">
        <v>60</v>
      </c>
      <c r="B2471" s="187"/>
      <c r="C2471" s="187"/>
      <c r="D2471" s="187"/>
      <c r="E2471" s="187"/>
    </row>
    <row r="2472" spans="1:5" ht="21" customHeight="1" thickBot="1" x14ac:dyDescent="0.25">
      <c r="A2472" s="188" t="s">
        <v>42</v>
      </c>
      <c r="B2472" s="187"/>
      <c r="C2472" s="187"/>
      <c r="D2472" s="187"/>
      <c r="E2472" s="187"/>
    </row>
    <row r="2473" spans="1:5" ht="21" customHeight="1" thickBot="1" x14ac:dyDescent="0.25">
      <c r="A2473" s="188" t="s">
        <v>43</v>
      </c>
      <c r="B2473" s="187"/>
      <c r="C2473" s="187"/>
      <c r="D2473" s="187"/>
      <c r="E2473" s="187"/>
    </row>
    <row r="2474" spans="1:5" ht="21" customHeight="1" thickBot="1" x14ac:dyDescent="0.25">
      <c r="A2474" s="186" t="s">
        <v>61</v>
      </c>
      <c r="B2474" s="183">
        <f>B2475+B2476+B2477+B2478</f>
        <v>133</v>
      </c>
      <c r="C2474" s="183">
        <f>C2475+C2476+C2477+C2478</f>
        <v>0</v>
      </c>
      <c r="D2474" s="183">
        <f>D2475+D2476+D2477+D2478</f>
        <v>0</v>
      </c>
      <c r="E2474" s="183">
        <f>E2475+E2476+E2477+E2478</f>
        <v>0</v>
      </c>
    </row>
    <row r="2475" spans="1:5" s="41" customFormat="1" ht="21" customHeight="1" thickBot="1" x14ac:dyDescent="0.25">
      <c r="A2475" s="188" t="s">
        <v>28</v>
      </c>
      <c r="B2475" s="187">
        <v>133</v>
      </c>
      <c r="C2475" s="187">
        <v>0</v>
      </c>
      <c r="D2475" s="187">
        <v>0</v>
      </c>
      <c r="E2475" s="187">
        <v>0</v>
      </c>
    </row>
    <row r="2476" spans="1:5" ht="21" customHeight="1" thickBot="1" x14ac:dyDescent="0.25">
      <c r="A2476" s="188" t="s">
        <v>60</v>
      </c>
      <c r="B2476" s="183"/>
      <c r="C2476" s="187"/>
      <c r="D2476" s="187"/>
      <c r="E2476" s="187"/>
    </row>
    <row r="2477" spans="1:5" ht="21" customHeight="1" thickBot="1" x14ac:dyDescent="0.25">
      <c r="A2477" s="188" t="s">
        <v>42</v>
      </c>
      <c r="B2477" s="183"/>
      <c r="C2477" s="187"/>
      <c r="D2477" s="187"/>
      <c r="E2477" s="187"/>
    </row>
    <row r="2478" spans="1:5" ht="21" customHeight="1" thickBot="1" x14ac:dyDescent="0.25">
      <c r="A2478" s="188" t="s">
        <v>43</v>
      </c>
      <c r="B2478" s="183"/>
      <c r="C2478" s="187"/>
      <c r="D2478" s="187"/>
      <c r="E2478" s="187"/>
    </row>
    <row r="2479" spans="1:5" ht="21" customHeight="1" thickBot="1" x14ac:dyDescent="0.25">
      <c r="A2479" s="189" t="s">
        <v>350</v>
      </c>
      <c r="B2479" s="183">
        <f>B2469+B2474</f>
        <v>133</v>
      </c>
      <c r="C2479" s="183">
        <f>C2469+C2474</f>
        <v>0</v>
      </c>
      <c r="D2479" s="183">
        <f>D2469+D2474</f>
        <v>0</v>
      </c>
      <c r="E2479" s="183">
        <f>E2469+E2474</f>
        <v>0</v>
      </c>
    </row>
    <row r="2480" spans="1:5" ht="61.5" customHeight="1" thickBot="1" x14ac:dyDescent="0.25">
      <c r="A2480" s="178" t="s">
        <v>64</v>
      </c>
      <c r="B2480" s="178" t="s">
        <v>353</v>
      </c>
      <c r="C2480" s="191" t="s">
        <v>354</v>
      </c>
      <c r="D2480" s="192"/>
      <c r="E2480" s="193"/>
    </row>
    <row r="2481" spans="1:5" ht="21" customHeight="1" thickBot="1" x14ac:dyDescent="0.25">
      <c r="A2481" s="156" t="s">
        <v>9</v>
      </c>
      <c r="B2481" s="1633" t="s">
        <v>222</v>
      </c>
      <c r="C2481" s="1634"/>
      <c r="D2481" s="1634"/>
      <c r="E2481" s="1635"/>
    </row>
    <row r="2482" spans="1:5" ht="21" customHeight="1" thickBot="1" x14ac:dyDescent="0.25">
      <c r="A2482" s="156" t="s">
        <v>13</v>
      </c>
      <c r="B2482" s="1636" t="s">
        <v>223</v>
      </c>
      <c r="C2482" s="1637"/>
      <c r="D2482" s="1637"/>
      <c r="E2482" s="1638"/>
    </row>
    <row r="2483" spans="1:5" ht="21" customHeight="1" x14ac:dyDescent="0.2">
      <c r="A2483" s="1639"/>
      <c r="B2483" s="180">
        <v>2019</v>
      </c>
      <c r="C2483" s="180">
        <v>2020</v>
      </c>
      <c r="D2483" s="180">
        <v>2021</v>
      </c>
      <c r="E2483" s="180">
        <v>2022</v>
      </c>
    </row>
    <row r="2484" spans="1:5" ht="21" customHeight="1" thickBot="1" x14ac:dyDescent="0.25">
      <c r="A2484" s="1640"/>
      <c r="B2484" s="181" t="s">
        <v>5</v>
      </c>
      <c r="C2484" s="181" t="s">
        <v>6</v>
      </c>
      <c r="D2484" s="181" t="s">
        <v>6</v>
      </c>
      <c r="E2484" s="181" t="s">
        <v>6</v>
      </c>
    </row>
    <row r="2485" spans="1:5" ht="21" customHeight="1" thickBot="1" x14ac:dyDescent="0.25">
      <c r="A2485" s="156" t="s">
        <v>8</v>
      </c>
      <c r="B2485" s="182">
        <v>1</v>
      </c>
      <c r="C2485" s="182">
        <v>0</v>
      </c>
      <c r="D2485" s="184">
        <v>0</v>
      </c>
      <c r="E2485" s="184">
        <v>0</v>
      </c>
    </row>
    <row r="2486" spans="1:5" ht="21" customHeight="1" thickBot="1" x14ac:dyDescent="0.25">
      <c r="A2486" s="156" t="s">
        <v>14</v>
      </c>
      <c r="B2486" s="187">
        <f>B2504</f>
        <v>200</v>
      </c>
      <c r="C2486" s="187">
        <f>C2504</f>
        <v>0</v>
      </c>
      <c r="D2486" s="187">
        <f>D2504</f>
        <v>0</v>
      </c>
      <c r="E2486" s="187">
        <f>E2504</f>
        <v>0</v>
      </c>
    </row>
    <row r="2487" spans="1:5" ht="21" customHeight="1" thickBot="1" x14ac:dyDescent="0.25">
      <c r="A2487" s="156" t="s">
        <v>20</v>
      </c>
      <c r="B2487" s="182">
        <f>B2486/B2485</f>
        <v>200</v>
      </c>
      <c r="C2487" s="182" t="e">
        <f>C2486/C2485</f>
        <v>#DIV/0!</v>
      </c>
      <c r="D2487" s="182" t="e">
        <f>D2486/D2485</f>
        <v>#DIV/0!</v>
      </c>
      <c r="E2487" s="182" t="e">
        <f>E2486/E2485</f>
        <v>#DIV/0!</v>
      </c>
    </row>
    <row r="2488" spans="1:5" ht="21" customHeight="1" thickBot="1" x14ac:dyDescent="0.25">
      <c r="A2488" s="156" t="s">
        <v>15</v>
      </c>
      <c r="B2488" s="184" t="s">
        <v>19</v>
      </c>
      <c r="C2488" s="185">
        <f t="shared" ref="C2488:E2490" si="96">C2485/B2485-1</f>
        <v>-1</v>
      </c>
      <c r="D2488" s="185" t="e">
        <f t="shared" si="96"/>
        <v>#DIV/0!</v>
      </c>
      <c r="E2488" s="185" t="e">
        <f t="shared" si="96"/>
        <v>#DIV/0!</v>
      </c>
    </row>
    <row r="2489" spans="1:5" ht="21" customHeight="1" thickBot="1" x14ac:dyDescent="0.25">
      <c r="A2489" s="156" t="s">
        <v>16</v>
      </c>
      <c r="B2489" s="184" t="s">
        <v>19</v>
      </c>
      <c r="C2489" s="185">
        <f t="shared" si="96"/>
        <v>-1</v>
      </c>
      <c r="D2489" s="185" t="e">
        <f t="shared" si="96"/>
        <v>#DIV/0!</v>
      </c>
      <c r="E2489" s="185" t="e">
        <f t="shared" si="96"/>
        <v>#DIV/0!</v>
      </c>
    </row>
    <row r="2490" spans="1:5" ht="21" customHeight="1" thickBot="1" x14ac:dyDescent="0.25">
      <c r="A2490" s="156" t="s">
        <v>17</v>
      </c>
      <c r="B2490" s="184" t="s">
        <v>19</v>
      </c>
      <c r="C2490" s="185" t="e">
        <f t="shared" si="96"/>
        <v>#DIV/0!</v>
      </c>
      <c r="D2490" s="185" t="e">
        <f t="shared" si="96"/>
        <v>#DIV/0!</v>
      </c>
      <c r="E2490" s="185" t="e">
        <f t="shared" si="96"/>
        <v>#DIV/0!</v>
      </c>
    </row>
    <row r="2491" spans="1:5" ht="21" customHeight="1" thickBot="1" x14ac:dyDescent="0.25">
      <c r="A2491" s="1641" t="s">
        <v>859</v>
      </c>
      <c r="B2491" s="1642"/>
      <c r="C2491" s="1642"/>
      <c r="D2491" s="1642"/>
      <c r="E2491" s="1643"/>
    </row>
    <row r="2492" spans="1:5" ht="21" customHeight="1" x14ac:dyDescent="0.2">
      <c r="A2492" s="1639"/>
      <c r="B2492" s="180">
        <v>2019</v>
      </c>
      <c r="C2492" s="180">
        <v>2020</v>
      </c>
      <c r="D2492" s="180">
        <v>2021</v>
      </c>
      <c r="E2492" s="180">
        <v>2022</v>
      </c>
    </row>
    <row r="2493" spans="1:5" ht="21" customHeight="1" thickBot="1" x14ac:dyDescent="0.25">
      <c r="A2493" s="1640"/>
      <c r="B2493" s="181" t="s">
        <v>5</v>
      </c>
      <c r="C2493" s="181" t="s">
        <v>6</v>
      </c>
      <c r="D2493" s="181" t="s">
        <v>6</v>
      </c>
      <c r="E2493" s="181" t="s">
        <v>6</v>
      </c>
    </row>
    <row r="2494" spans="1:5" ht="21" customHeight="1" thickBot="1" x14ac:dyDescent="0.25">
      <c r="A2494" s="186" t="s">
        <v>59</v>
      </c>
      <c r="B2494" s="187">
        <f>B2495+B2496+B2497+B2498</f>
        <v>0</v>
      </c>
      <c r="C2494" s="187">
        <f>C2495+C2496+C2497+C2498</f>
        <v>0</v>
      </c>
      <c r="D2494" s="187">
        <f>D2495+D2496+D2497+D2498</f>
        <v>0</v>
      </c>
      <c r="E2494" s="187">
        <f>E2495+E2496+E2497+E2498</f>
        <v>0</v>
      </c>
    </row>
    <row r="2495" spans="1:5" ht="21" customHeight="1" thickBot="1" x14ac:dyDescent="0.25">
      <c r="A2495" s="188" t="s">
        <v>28</v>
      </c>
      <c r="B2495" s="187"/>
      <c r="C2495" s="187"/>
      <c r="D2495" s="187"/>
      <c r="E2495" s="187"/>
    </row>
    <row r="2496" spans="1:5" ht="21" customHeight="1" thickBot="1" x14ac:dyDescent="0.25">
      <c r="A2496" s="188" t="s">
        <v>60</v>
      </c>
      <c r="B2496" s="187"/>
      <c r="C2496" s="187"/>
      <c r="D2496" s="187"/>
      <c r="E2496" s="187"/>
    </row>
    <row r="2497" spans="1:5" ht="21" customHeight="1" thickBot="1" x14ac:dyDescent="0.25">
      <c r="A2497" s="188" t="s">
        <v>42</v>
      </c>
      <c r="B2497" s="187"/>
      <c r="C2497" s="187"/>
      <c r="D2497" s="187"/>
      <c r="E2497" s="187"/>
    </row>
    <row r="2498" spans="1:5" ht="21" customHeight="1" thickBot="1" x14ac:dyDescent="0.25">
      <c r="A2498" s="188" t="s">
        <v>43</v>
      </c>
      <c r="B2498" s="187"/>
      <c r="C2498" s="187"/>
      <c r="D2498" s="187"/>
      <c r="E2498" s="187"/>
    </row>
    <row r="2499" spans="1:5" ht="21" customHeight="1" thickBot="1" x14ac:dyDescent="0.25">
      <c r="A2499" s="186" t="s">
        <v>61</v>
      </c>
      <c r="B2499" s="183">
        <f>B2500+B2501+B2502+B2503</f>
        <v>200</v>
      </c>
      <c r="C2499" s="183">
        <f>C2500+C2501+C2502+C2503</f>
        <v>0</v>
      </c>
      <c r="D2499" s="183">
        <f>D2500+D2501+D2502+D2503</f>
        <v>0</v>
      </c>
      <c r="E2499" s="183">
        <f>E2500+E2501+E2502+E2503</f>
        <v>0</v>
      </c>
    </row>
    <row r="2500" spans="1:5" s="41" customFormat="1" ht="21" customHeight="1" thickBot="1" x14ac:dyDescent="0.25">
      <c r="A2500" s="188" t="s">
        <v>28</v>
      </c>
      <c r="B2500" s="187">
        <v>200</v>
      </c>
      <c r="C2500" s="187">
        <v>0</v>
      </c>
      <c r="D2500" s="187">
        <v>0</v>
      </c>
      <c r="E2500" s="187">
        <v>0</v>
      </c>
    </row>
    <row r="2501" spans="1:5" ht="21" customHeight="1" thickBot="1" x14ac:dyDescent="0.25">
      <c r="A2501" s="188" t="s">
        <v>60</v>
      </c>
      <c r="B2501" s="183"/>
      <c r="C2501" s="187"/>
      <c r="D2501" s="187"/>
      <c r="E2501" s="187"/>
    </row>
    <row r="2502" spans="1:5" ht="21" customHeight="1" thickBot="1" x14ac:dyDescent="0.25">
      <c r="A2502" s="188" t="s">
        <v>42</v>
      </c>
      <c r="B2502" s="183"/>
      <c r="C2502" s="187"/>
      <c r="D2502" s="187"/>
      <c r="E2502" s="187"/>
    </row>
    <row r="2503" spans="1:5" ht="21" customHeight="1" thickBot="1" x14ac:dyDescent="0.25">
      <c r="A2503" s="188" t="s">
        <v>43</v>
      </c>
      <c r="B2503" s="183"/>
      <c r="C2503" s="187"/>
      <c r="D2503" s="187"/>
      <c r="E2503" s="187"/>
    </row>
    <row r="2504" spans="1:5" ht="21" customHeight="1" thickBot="1" x14ac:dyDescent="0.25">
      <c r="A2504" s="189" t="s">
        <v>65</v>
      </c>
      <c r="B2504" s="183">
        <f>B2494+B2499</f>
        <v>200</v>
      </c>
      <c r="C2504" s="183">
        <f>C2494+C2499</f>
        <v>0</v>
      </c>
      <c r="D2504" s="183">
        <f>D2494+D2499</f>
        <v>0</v>
      </c>
      <c r="E2504" s="183">
        <f>E2494+E2499</f>
        <v>0</v>
      </c>
    </row>
    <row r="2505" spans="1:5" ht="48.75" customHeight="1" thickBot="1" x14ac:dyDescent="0.25">
      <c r="A2505" s="178" t="s">
        <v>66</v>
      </c>
      <c r="B2505" s="178" t="s">
        <v>355</v>
      </c>
      <c r="C2505" s="191" t="s">
        <v>356</v>
      </c>
      <c r="D2505" s="192"/>
      <c r="E2505" s="193"/>
    </row>
    <row r="2506" spans="1:5" ht="51.75" customHeight="1" thickBot="1" x14ac:dyDescent="0.25">
      <c r="A2506" s="156" t="s">
        <v>9</v>
      </c>
      <c r="B2506" s="1633" t="s">
        <v>357</v>
      </c>
      <c r="C2506" s="1634"/>
      <c r="D2506" s="1634"/>
      <c r="E2506" s="1635"/>
    </row>
    <row r="2507" spans="1:5" ht="21" customHeight="1" thickBot="1" x14ac:dyDescent="0.25">
      <c r="A2507" s="156" t="s">
        <v>13</v>
      </c>
      <c r="B2507" s="1636" t="s">
        <v>162</v>
      </c>
      <c r="C2507" s="1637"/>
      <c r="D2507" s="1637"/>
      <c r="E2507" s="1638"/>
    </row>
    <row r="2508" spans="1:5" ht="21" customHeight="1" x14ac:dyDescent="0.2">
      <c r="A2508" s="1639"/>
      <c r="B2508" s="180">
        <v>2019</v>
      </c>
      <c r="C2508" s="180">
        <v>2020</v>
      </c>
      <c r="D2508" s="180">
        <v>2021</v>
      </c>
      <c r="E2508" s="180">
        <v>2022</v>
      </c>
    </row>
    <row r="2509" spans="1:5" ht="21" customHeight="1" thickBot="1" x14ac:dyDescent="0.25">
      <c r="A2509" s="1640"/>
      <c r="B2509" s="181" t="s">
        <v>5</v>
      </c>
      <c r="C2509" s="181" t="s">
        <v>6</v>
      </c>
      <c r="D2509" s="181" t="s">
        <v>6</v>
      </c>
      <c r="E2509" s="181" t="s">
        <v>6</v>
      </c>
    </row>
    <row r="2510" spans="1:5" ht="21" customHeight="1" thickBot="1" x14ac:dyDescent="0.25">
      <c r="A2510" s="156" t="s">
        <v>8</v>
      </c>
      <c r="B2510" s="182">
        <v>1000</v>
      </c>
      <c r="C2510" s="182">
        <v>0</v>
      </c>
      <c r="D2510" s="184">
        <v>0</v>
      </c>
      <c r="E2510" s="184">
        <v>0</v>
      </c>
    </row>
    <row r="2511" spans="1:5" ht="21" customHeight="1" thickBot="1" x14ac:dyDescent="0.25">
      <c r="A2511" s="156" t="s">
        <v>14</v>
      </c>
      <c r="B2511" s="183">
        <f>B2529</f>
        <v>62008</v>
      </c>
      <c r="C2511" s="183">
        <f>C2529</f>
        <v>0</v>
      </c>
      <c r="D2511" s="183">
        <f>D2529</f>
        <v>0</v>
      </c>
      <c r="E2511" s="183">
        <f>E2529</f>
        <v>0</v>
      </c>
    </row>
    <row r="2512" spans="1:5" ht="21" customHeight="1" thickBot="1" x14ac:dyDescent="0.25">
      <c r="A2512" s="156" t="s">
        <v>20</v>
      </c>
      <c r="B2512" s="182">
        <f>B2511/B2510</f>
        <v>62.008000000000003</v>
      </c>
      <c r="C2512" s="182" t="e">
        <f>C2511/C2510</f>
        <v>#DIV/0!</v>
      </c>
      <c r="D2512" s="182" t="e">
        <f>D2511/D2510</f>
        <v>#DIV/0!</v>
      </c>
      <c r="E2512" s="182" t="e">
        <f>E2511/E2510</f>
        <v>#DIV/0!</v>
      </c>
    </row>
    <row r="2513" spans="1:5" ht="21" customHeight="1" thickBot="1" x14ac:dyDescent="0.25">
      <c r="A2513" s="156" t="s">
        <v>15</v>
      </c>
      <c r="B2513" s="184" t="s">
        <v>19</v>
      </c>
      <c r="C2513" s="185">
        <f t="shared" ref="C2513:E2515" si="97">C2510/B2510-1</f>
        <v>-1</v>
      </c>
      <c r="D2513" s="185" t="e">
        <f t="shared" si="97"/>
        <v>#DIV/0!</v>
      </c>
      <c r="E2513" s="185" t="e">
        <f t="shared" si="97"/>
        <v>#DIV/0!</v>
      </c>
    </row>
    <row r="2514" spans="1:5" ht="21" customHeight="1" thickBot="1" x14ac:dyDescent="0.25">
      <c r="A2514" s="156" t="s">
        <v>16</v>
      </c>
      <c r="B2514" s="184" t="s">
        <v>19</v>
      </c>
      <c r="C2514" s="185">
        <f t="shared" si="97"/>
        <v>-1</v>
      </c>
      <c r="D2514" s="185" t="e">
        <f t="shared" si="97"/>
        <v>#DIV/0!</v>
      </c>
      <c r="E2514" s="185" t="e">
        <f t="shared" si="97"/>
        <v>#DIV/0!</v>
      </c>
    </row>
    <row r="2515" spans="1:5" ht="21" customHeight="1" thickBot="1" x14ac:dyDescent="0.25">
      <c r="A2515" s="156" t="s">
        <v>17</v>
      </c>
      <c r="B2515" s="184" t="s">
        <v>19</v>
      </c>
      <c r="C2515" s="185" t="e">
        <f t="shared" si="97"/>
        <v>#DIV/0!</v>
      </c>
      <c r="D2515" s="185" t="e">
        <f t="shared" si="97"/>
        <v>#DIV/0!</v>
      </c>
      <c r="E2515" s="185" t="e">
        <f t="shared" si="97"/>
        <v>#DIV/0!</v>
      </c>
    </row>
    <row r="2516" spans="1:5" ht="21" customHeight="1" thickBot="1" x14ac:dyDescent="0.25">
      <c r="A2516" s="1641" t="s">
        <v>859</v>
      </c>
      <c r="B2516" s="1642"/>
      <c r="C2516" s="1642"/>
      <c r="D2516" s="1642"/>
      <c r="E2516" s="1643"/>
    </row>
    <row r="2517" spans="1:5" ht="21" customHeight="1" x14ac:dyDescent="0.2">
      <c r="A2517" s="1639"/>
      <c r="B2517" s="180">
        <v>2019</v>
      </c>
      <c r="C2517" s="180">
        <v>2020</v>
      </c>
      <c r="D2517" s="180">
        <v>2021</v>
      </c>
      <c r="E2517" s="180">
        <v>2022</v>
      </c>
    </row>
    <row r="2518" spans="1:5" ht="21" customHeight="1" thickBot="1" x14ac:dyDescent="0.25">
      <c r="A2518" s="1640"/>
      <c r="B2518" s="181" t="s">
        <v>5</v>
      </c>
      <c r="C2518" s="181" t="s">
        <v>6</v>
      </c>
      <c r="D2518" s="181" t="s">
        <v>6</v>
      </c>
      <c r="E2518" s="181" t="s">
        <v>6</v>
      </c>
    </row>
    <row r="2519" spans="1:5" ht="21" customHeight="1" thickBot="1" x14ac:dyDescent="0.25">
      <c r="A2519" s="186" t="s">
        <v>59</v>
      </c>
      <c r="B2519" s="187">
        <f>B2520+B2521+B2522+B2523</f>
        <v>0</v>
      </c>
      <c r="C2519" s="187">
        <f>C2520+C2521+C2522+C2523</f>
        <v>0</v>
      </c>
      <c r="D2519" s="187">
        <f>D2520+D2521+D2522+D2523</f>
        <v>0</v>
      </c>
      <c r="E2519" s="187">
        <f>E2520+E2521+E2522+E2523</f>
        <v>0</v>
      </c>
    </row>
    <row r="2520" spans="1:5" ht="21" customHeight="1" thickBot="1" x14ac:dyDescent="0.25">
      <c r="A2520" s="188" t="s">
        <v>28</v>
      </c>
      <c r="B2520" s="187"/>
      <c r="C2520" s="187"/>
      <c r="D2520" s="187"/>
      <c r="E2520" s="187"/>
    </row>
    <row r="2521" spans="1:5" ht="21" customHeight="1" thickBot="1" x14ac:dyDescent="0.25">
      <c r="A2521" s="188" t="s">
        <v>60</v>
      </c>
      <c r="B2521" s="187"/>
      <c r="C2521" s="187"/>
      <c r="D2521" s="187"/>
      <c r="E2521" s="187"/>
    </row>
    <row r="2522" spans="1:5" ht="21" customHeight="1" thickBot="1" x14ac:dyDescent="0.25">
      <c r="A2522" s="188" t="s">
        <v>42</v>
      </c>
      <c r="B2522" s="187"/>
      <c r="C2522" s="187"/>
      <c r="D2522" s="187"/>
      <c r="E2522" s="187"/>
    </row>
    <row r="2523" spans="1:5" ht="21" customHeight="1" thickBot="1" x14ac:dyDescent="0.25">
      <c r="A2523" s="188" t="s">
        <v>43</v>
      </c>
      <c r="B2523" s="187"/>
      <c r="C2523" s="187"/>
      <c r="D2523" s="187"/>
      <c r="E2523" s="187"/>
    </row>
    <row r="2524" spans="1:5" ht="21" customHeight="1" thickBot="1" x14ac:dyDescent="0.25">
      <c r="A2524" s="186" t="s">
        <v>61</v>
      </c>
      <c r="B2524" s="183">
        <f>B2525+B2526+B2527+B2528</f>
        <v>62008</v>
      </c>
      <c r="C2524" s="183">
        <f>C2525+C2526+C2527+C2528</f>
        <v>0</v>
      </c>
      <c r="D2524" s="183">
        <f>D2525+D2526+D2527+D2528</f>
        <v>0</v>
      </c>
      <c r="E2524" s="183">
        <f>E2525+E2526+E2527+E2528</f>
        <v>0</v>
      </c>
    </row>
    <row r="2525" spans="1:5" s="41" customFormat="1" ht="21" customHeight="1" thickBot="1" x14ac:dyDescent="0.25">
      <c r="A2525" s="188" t="s">
        <v>28</v>
      </c>
      <c r="B2525" s="183">
        <v>62008</v>
      </c>
      <c r="C2525" s="187">
        <v>0</v>
      </c>
      <c r="D2525" s="187">
        <v>0</v>
      </c>
      <c r="E2525" s="187">
        <v>0</v>
      </c>
    </row>
    <row r="2526" spans="1:5" ht="21" customHeight="1" thickBot="1" x14ac:dyDescent="0.25">
      <c r="A2526" s="188" t="s">
        <v>60</v>
      </c>
      <c r="B2526" s="183"/>
      <c r="C2526" s="187"/>
      <c r="D2526" s="187"/>
      <c r="E2526" s="187"/>
    </row>
    <row r="2527" spans="1:5" ht="21" customHeight="1" thickBot="1" x14ac:dyDescent="0.25">
      <c r="A2527" s="188" t="s">
        <v>42</v>
      </c>
      <c r="B2527" s="183"/>
      <c r="C2527" s="187"/>
      <c r="D2527" s="187"/>
      <c r="E2527" s="187"/>
    </row>
    <row r="2528" spans="1:5" ht="21" customHeight="1" thickBot="1" x14ac:dyDescent="0.25">
      <c r="A2528" s="188" t="s">
        <v>43</v>
      </c>
      <c r="B2528" s="183"/>
      <c r="C2528" s="187"/>
      <c r="D2528" s="187"/>
      <c r="E2528" s="187"/>
    </row>
    <row r="2529" spans="1:5" ht="21" customHeight="1" thickBot="1" x14ac:dyDescent="0.25">
      <c r="A2529" s="189" t="s">
        <v>68</v>
      </c>
      <c r="B2529" s="183">
        <f>B2519+B2524</f>
        <v>62008</v>
      </c>
      <c r="C2529" s="183">
        <f>C2519+C2524</f>
        <v>0</v>
      </c>
      <c r="D2529" s="183">
        <f>D2519+D2524</f>
        <v>0</v>
      </c>
      <c r="E2529" s="183">
        <f>E2519+E2524</f>
        <v>0</v>
      </c>
    </row>
    <row r="2530" spans="1:5" ht="63" customHeight="1" thickBot="1" x14ac:dyDescent="0.25">
      <c r="A2530" s="178" t="s">
        <v>66</v>
      </c>
      <c r="B2530" s="178" t="s">
        <v>358</v>
      </c>
      <c r="C2530" s="191" t="s">
        <v>359</v>
      </c>
      <c r="D2530" s="192"/>
      <c r="E2530" s="193"/>
    </row>
    <row r="2531" spans="1:5" ht="21" customHeight="1" thickBot="1" x14ac:dyDescent="0.25">
      <c r="A2531" s="156" t="s">
        <v>9</v>
      </c>
      <c r="B2531" s="1633" t="s">
        <v>222</v>
      </c>
      <c r="C2531" s="1634"/>
      <c r="D2531" s="1634"/>
      <c r="E2531" s="1635"/>
    </row>
    <row r="2532" spans="1:5" ht="21" customHeight="1" thickBot="1" x14ac:dyDescent="0.25">
      <c r="A2532" s="156" t="s">
        <v>13</v>
      </c>
      <c r="B2532" s="1636" t="s">
        <v>223</v>
      </c>
      <c r="C2532" s="1637"/>
      <c r="D2532" s="1637"/>
      <c r="E2532" s="1638"/>
    </row>
    <row r="2533" spans="1:5" ht="21" customHeight="1" x14ac:dyDescent="0.2">
      <c r="A2533" s="1639"/>
      <c r="B2533" s="180">
        <v>2019</v>
      </c>
      <c r="C2533" s="180">
        <v>2020</v>
      </c>
      <c r="D2533" s="180">
        <v>2021</v>
      </c>
      <c r="E2533" s="180">
        <v>2022</v>
      </c>
    </row>
    <row r="2534" spans="1:5" ht="21" customHeight="1" thickBot="1" x14ac:dyDescent="0.25">
      <c r="A2534" s="1640"/>
      <c r="B2534" s="181" t="s">
        <v>5</v>
      </c>
      <c r="C2534" s="181" t="s">
        <v>6</v>
      </c>
      <c r="D2534" s="181" t="s">
        <v>6</v>
      </c>
      <c r="E2534" s="181" t="s">
        <v>6</v>
      </c>
    </row>
    <row r="2535" spans="1:5" ht="21" customHeight="1" thickBot="1" x14ac:dyDescent="0.25">
      <c r="A2535" s="156" t="s">
        <v>8</v>
      </c>
      <c r="B2535" s="182">
        <v>1</v>
      </c>
      <c r="C2535" s="182">
        <v>0</v>
      </c>
      <c r="D2535" s="184">
        <v>0</v>
      </c>
      <c r="E2535" s="184">
        <v>0</v>
      </c>
    </row>
    <row r="2536" spans="1:5" ht="21" customHeight="1" thickBot="1" x14ac:dyDescent="0.25">
      <c r="A2536" s="156" t="s">
        <v>14</v>
      </c>
      <c r="B2536" s="187">
        <f>B2554</f>
        <v>483</v>
      </c>
      <c r="C2536" s="187">
        <f>C2554</f>
        <v>0</v>
      </c>
      <c r="D2536" s="187">
        <f>D2554</f>
        <v>0</v>
      </c>
      <c r="E2536" s="187">
        <f>E2554</f>
        <v>0</v>
      </c>
    </row>
    <row r="2537" spans="1:5" ht="21" customHeight="1" thickBot="1" x14ac:dyDescent="0.25">
      <c r="A2537" s="156" t="s">
        <v>20</v>
      </c>
      <c r="B2537" s="182">
        <f>B2536/B2535</f>
        <v>483</v>
      </c>
      <c r="C2537" s="182" t="e">
        <f>C2536/C2535</f>
        <v>#DIV/0!</v>
      </c>
      <c r="D2537" s="182" t="e">
        <f>D2536/D2535</f>
        <v>#DIV/0!</v>
      </c>
      <c r="E2537" s="182" t="e">
        <f>E2536/E2535</f>
        <v>#DIV/0!</v>
      </c>
    </row>
    <row r="2538" spans="1:5" ht="21" customHeight="1" thickBot="1" x14ac:dyDescent="0.25">
      <c r="A2538" s="156" t="s">
        <v>15</v>
      </c>
      <c r="B2538" s="184" t="s">
        <v>19</v>
      </c>
      <c r="C2538" s="185">
        <f t="shared" ref="C2538:E2540" si="98">C2535/B2535-1</f>
        <v>-1</v>
      </c>
      <c r="D2538" s="185" t="e">
        <f t="shared" si="98"/>
        <v>#DIV/0!</v>
      </c>
      <c r="E2538" s="185" t="e">
        <f t="shared" si="98"/>
        <v>#DIV/0!</v>
      </c>
    </row>
    <row r="2539" spans="1:5" ht="21" customHeight="1" thickBot="1" x14ac:dyDescent="0.25">
      <c r="A2539" s="156" t="s">
        <v>16</v>
      </c>
      <c r="B2539" s="184" t="s">
        <v>19</v>
      </c>
      <c r="C2539" s="185">
        <f t="shared" si="98"/>
        <v>-1</v>
      </c>
      <c r="D2539" s="185" t="e">
        <f t="shared" si="98"/>
        <v>#DIV/0!</v>
      </c>
      <c r="E2539" s="185" t="e">
        <f t="shared" si="98"/>
        <v>#DIV/0!</v>
      </c>
    </row>
    <row r="2540" spans="1:5" ht="21" customHeight="1" thickBot="1" x14ac:dyDescent="0.25">
      <c r="A2540" s="156" t="s">
        <v>17</v>
      </c>
      <c r="B2540" s="184" t="s">
        <v>19</v>
      </c>
      <c r="C2540" s="185" t="e">
        <f t="shared" si="98"/>
        <v>#DIV/0!</v>
      </c>
      <c r="D2540" s="185" t="e">
        <f t="shared" si="98"/>
        <v>#DIV/0!</v>
      </c>
      <c r="E2540" s="185" t="e">
        <f t="shared" si="98"/>
        <v>#DIV/0!</v>
      </c>
    </row>
    <row r="2541" spans="1:5" ht="21" customHeight="1" thickBot="1" x14ac:dyDescent="0.25">
      <c r="A2541" s="1641" t="s">
        <v>859</v>
      </c>
      <c r="B2541" s="1642"/>
      <c r="C2541" s="1642"/>
      <c r="D2541" s="1642"/>
      <c r="E2541" s="1643"/>
    </row>
    <row r="2542" spans="1:5" ht="21" customHeight="1" x14ac:dyDescent="0.2">
      <c r="A2542" s="1639"/>
      <c r="B2542" s="180">
        <v>2019</v>
      </c>
      <c r="C2542" s="180">
        <v>2020</v>
      </c>
      <c r="D2542" s="180">
        <v>2021</v>
      </c>
      <c r="E2542" s="180">
        <v>2022</v>
      </c>
    </row>
    <row r="2543" spans="1:5" ht="21" customHeight="1" thickBot="1" x14ac:dyDescent="0.25">
      <c r="A2543" s="1640"/>
      <c r="B2543" s="181" t="s">
        <v>5</v>
      </c>
      <c r="C2543" s="181" t="s">
        <v>6</v>
      </c>
      <c r="D2543" s="181" t="s">
        <v>6</v>
      </c>
      <c r="E2543" s="181" t="s">
        <v>6</v>
      </c>
    </row>
    <row r="2544" spans="1:5" ht="21" customHeight="1" thickBot="1" x14ac:dyDescent="0.25">
      <c r="A2544" s="186" t="s">
        <v>59</v>
      </c>
      <c r="B2544" s="187">
        <f>B2545+B2546+B2547+B2548</f>
        <v>0</v>
      </c>
      <c r="C2544" s="187">
        <f>C2545+C2546+C2547+C2548</f>
        <v>0</v>
      </c>
      <c r="D2544" s="187">
        <f>D2545+D2546+D2547+D2548</f>
        <v>0</v>
      </c>
      <c r="E2544" s="187">
        <f>E2545+E2546+E2547+E2548</f>
        <v>0</v>
      </c>
    </row>
    <row r="2545" spans="1:5" ht="21" customHeight="1" thickBot="1" x14ac:dyDescent="0.25">
      <c r="A2545" s="188" t="s">
        <v>28</v>
      </c>
      <c r="B2545" s="187"/>
      <c r="C2545" s="187"/>
      <c r="D2545" s="187"/>
      <c r="E2545" s="187"/>
    </row>
    <row r="2546" spans="1:5" ht="21" customHeight="1" thickBot="1" x14ac:dyDescent="0.25">
      <c r="A2546" s="188" t="s">
        <v>60</v>
      </c>
      <c r="B2546" s="187"/>
      <c r="C2546" s="187"/>
      <c r="D2546" s="187"/>
      <c r="E2546" s="187"/>
    </row>
    <row r="2547" spans="1:5" ht="21" customHeight="1" thickBot="1" x14ac:dyDescent="0.25">
      <c r="A2547" s="188" t="s">
        <v>42</v>
      </c>
      <c r="B2547" s="187"/>
      <c r="C2547" s="187"/>
      <c r="D2547" s="187"/>
      <c r="E2547" s="187"/>
    </row>
    <row r="2548" spans="1:5" ht="21" customHeight="1" thickBot="1" x14ac:dyDescent="0.25">
      <c r="A2548" s="188" t="s">
        <v>43</v>
      </c>
      <c r="B2548" s="187"/>
      <c r="C2548" s="187"/>
      <c r="D2548" s="187"/>
      <c r="E2548" s="187"/>
    </row>
    <row r="2549" spans="1:5" ht="21" customHeight="1" thickBot="1" x14ac:dyDescent="0.25">
      <c r="A2549" s="186" t="s">
        <v>61</v>
      </c>
      <c r="B2549" s="183">
        <f>B2550+B2551+B2552+B2553</f>
        <v>483</v>
      </c>
      <c r="C2549" s="183">
        <f>C2550+C2551+C2552+C2553</f>
        <v>0</v>
      </c>
      <c r="D2549" s="183">
        <f>D2550+D2551+D2552+D2553</f>
        <v>0</v>
      </c>
      <c r="E2549" s="183">
        <f>E2550+E2551+E2552+E2553</f>
        <v>0</v>
      </c>
    </row>
    <row r="2550" spans="1:5" s="41" customFormat="1" ht="21" customHeight="1" thickBot="1" x14ac:dyDescent="0.25">
      <c r="A2550" s="188" t="s">
        <v>28</v>
      </c>
      <c r="B2550" s="187">
        <v>483</v>
      </c>
      <c r="C2550" s="187">
        <v>0</v>
      </c>
      <c r="D2550" s="187">
        <v>0</v>
      </c>
      <c r="E2550" s="187">
        <v>0</v>
      </c>
    </row>
    <row r="2551" spans="1:5" ht="21" customHeight="1" thickBot="1" x14ac:dyDescent="0.25">
      <c r="A2551" s="188" t="s">
        <v>60</v>
      </c>
      <c r="B2551" s="183"/>
      <c r="C2551" s="187"/>
      <c r="D2551" s="187"/>
      <c r="E2551" s="187"/>
    </row>
    <row r="2552" spans="1:5" ht="21" customHeight="1" thickBot="1" x14ac:dyDescent="0.25">
      <c r="A2552" s="188" t="s">
        <v>42</v>
      </c>
      <c r="B2552" s="183"/>
      <c r="C2552" s="187"/>
      <c r="D2552" s="187"/>
      <c r="E2552" s="187"/>
    </row>
    <row r="2553" spans="1:5" ht="21" customHeight="1" thickBot="1" x14ac:dyDescent="0.25">
      <c r="A2553" s="188" t="s">
        <v>43</v>
      </c>
      <c r="B2553" s="183"/>
      <c r="C2553" s="187"/>
      <c r="D2553" s="187"/>
      <c r="E2553" s="187"/>
    </row>
    <row r="2554" spans="1:5" ht="21" customHeight="1" thickBot="1" x14ac:dyDescent="0.25">
      <c r="A2554" s="189" t="s">
        <v>68</v>
      </c>
      <c r="B2554" s="183">
        <f>B2544+B2549</f>
        <v>483</v>
      </c>
      <c r="C2554" s="183">
        <f>C2544+C2549</f>
        <v>0</v>
      </c>
      <c r="D2554" s="183">
        <f>D2544+D2549</f>
        <v>0</v>
      </c>
      <c r="E2554" s="183">
        <f>E2544+E2549</f>
        <v>0</v>
      </c>
    </row>
    <row r="2555" spans="1:5" ht="38.25" customHeight="1" thickBot="1" x14ac:dyDescent="0.25">
      <c r="A2555" s="178" t="s">
        <v>69</v>
      </c>
      <c r="B2555" s="178" t="s">
        <v>370</v>
      </c>
      <c r="C2555" s="191" t="s">
        <v>371</v>
      </c>
      <c r="D2555" s="192"/>
      <c r="E2555" s="178"/>
    </row>
    <row r="2556" spans="1:5" ht="21" customHeight="1" thickBot="1" x14ac:dyDescent="0.25">
      <c r="A2556" s="156" t="s">
        <v>9</v>
      </c>
      <c r="B2556" s="1633" t="s">
        <v>372</v>
      </c>
      <c r="C2556" s="1634"/>
      <c r="D2556" s="1634"/>
      <c r="E2556" s="1635"/>
    </row>
    <row r="2557" spans="1:5" ht="21" customHeight="1" thickBot="1" x14ac:dyDescent="0.25">
      <c r="A2557" s="156" t="s">
        <v>13</v>
      </c>
      <c r="B2557" s="1636" t="s">
        <v>162</v>
      </c>
      <c r="C2557" s="1637"/>
      <c r="D2557" s="1637"/>
      <c r="E2557" s="1638"/>
    </row>
    <row r="2558" spans="1:5" ht="21" customHeight="1" x14ac:dyDescent="0.2">
      <c r="A2558" s="1639"/>
      <c r="B2558" s="180">
        <v>2019</v>
      </c>
      <c r="C2558" s="180">
        <v>2020</v>
      </c>
      <c r="D2558" s="180">
        <v>2021</v>
      </c>
      <c r="E2558" s="180">
        <v>2022</v>
      </c>
    </row>
    <row r="2559" spans="1:5" ht="21" customHeight="1" thickBot="1" x14ac:dyDescent="0.25">
      <c r="A2559" s="1640"/>
      <c r="B2559" s="181" t="s">
        <v>5</v>
      </c>
      <c r="C2559" s="181" t="s">
        <v>6</v>
      </c>
      <c r="D2559" s="181" t="s">
        <v>6</v>
      </c>
      <c r="E2559" s="181" t="s">
        <v>6</v>
      </c>
    </row>
    <row r="2560" spans="1:5" ht="21" customHeight="1" thickBot="1" x14ac:dyDescent="0.25">
      <c r="A2560" s="156" t="s">
        <v>8</v>
      </c>
      <c r="B2560" s="182">
        <v>11451</v>
      </c>
      <c r="C2560" s="182">
        <v>0</v>
      </c>
      <c r="D2560" s="184">
        <v>0</v>
      </c>
      <c r="E2560" s="184">
        <v>0</v>
      </c>
    </row>
    <row r="2561" spans="1:5" ht="21" customHeight="1" thickBot="1" x14ac:dyDescent="0.25">
      <c r="A2561" s="156" t="s">
        <v>14</v>
      </c>
      <c r="B2561" s="183">
        <f>B2579</f>
        <v>57292</v>
      </c>
      <c r="C2561" s="183">
        <f>C2579</f>
        <v>0</v>
      </c>
      <c r="D2561" s="183">
        <f>D2579</f>
        <v>0</v>
      </c>
      <c r="E2561" s="183">
        <f>E2579</f>
        <v>0</v>
      </c>
    </row>
    <row r="2562" spans="1:5" ht="21" customHeight="1" thickBot="1" x14ac:dyDescent="0.25">
      <c r="A2562" s="156" t="s">
        <v>20</v>
      </c>
      <c r="B2562" s="182">
        <f>B2561/B2560</f>
        <v>5.0032311588507552</v>
      </c>
      <c r="C2562" s="182" t="e">
        <f>C2561/C2560</f>
        <v>#DIV/0!</v>
      </c>
      <c r="D2562" s="182" t="e">
        <f>D2561/D2560</f>
        <v>#DIV/0!</v>
      </c>
      <c r="E2562" s="182" t="e">
        <f>E2561/E2560</f>
        <v>#DIV/0!</v>
      </c>
    </row>
    <row r="2563" spans="1:5" ht="21" customHeight="1" thickBot="1" x14ac:dyDescent="0.25">
      <c r="A2563" s="156" t="s">
        <v>15</v>
      </c>
      <c r="B2563" s="184" t="s">
        <v>19</v>
      </c>
      <c r="C2563" s="185">
        <f t="shared" ref="C2563:E2565" si="99">C2560/B2560-1</f>
        <v>-1</v>
      </c>
      <c r="D2563" s="185" t="e">
        <f t="shared" si="99"/>
        <v>#DIV/0!</v>
      </c>
      <c r="E2563" s="185" t="e">
        <f t="shared" si="99"/>
        <v>#DIV/0!</v>
      </c>
    </row>
    <row r="2564" spans="1:5" ht="21" customHeight="1" thickBot="1" x14ac:dyDescent="0.25">
      <c r="A2564" s="156" t="s">
        <v>16</v>
      </c>
      <c r="B2564" s="184" t="s">
        <v>19</v>
      </c>
      <c r="C2564" s="185">
        <f t="shared" si="99"/>
        <v>-1</v>
      </c>
      <c r="D2564" s="185" t="e">
        <f t="shared" si="99"/>
        <v>#DIV/0!</v>
      </c>
      <c r="E2564" s="185" t="e">
        <f t="shared" si="99"/>
        <v>#DIV/0!</v>
      </c>
    </row>
    <row r="2565" spans="1:5" ht="21" customHeight="1" thickBot="1" x14ac:dyDescent="0.25">
      <c r="A2565" s="156" t="s">
        <v>17</v>
      </c>
      <c r="B2565" s="184" t="s">
        <v>19</v>
      </c>
      <c r="C2565" s="185" t="e">
        <f t="shared" si="99"/>
        <v>#DIV/0!</v>
      </c>
      <c r="D2565" s="185" t="e">
        <f t="shared" si="99"/>
        <v>#DIV/0!</v>
      </c>
      <c r="E2565" s="185" t="e">
        <f t="shared" si="99"/>
        <v>#DIV/0!</v>
      </c>
    </row>
    <row r="2566" spans="1:5" ht="21" customHeight="1" thickBot="1" x14ac:dyDescent="0.25">
      <c r="A2566" s="1641" t="s">
        <v>859</v>
      </c>
      <c r="B2566" s="1642"/>
      <c r="C2566" s="1642"/>
      <c r="D2566" s="1642"/>
      <c r="E2566" s="1643"/>
    </row>
    <row r="2567" spans="1:5" ht="21" customHeight="1" x14ac:dyDescent="0.2">
      <c r="A2567" s="1639"/>
      <c r="B2567" s="180">
        <v>2019</v>
      </c>
      <c r="C2567" s="180">
        <v>2020</v>
      </c>
      <c r="D2567" s="180">
        <v>2021</v>
      </c>
      <c r="E2567" s="180">
        <v>2022</v>
      </c>
    </row>
    <row r="2568" spans="1:5" ht="21" customHeight="1" thickBot="1" x14ac:dyDescent="0.25">
      <c r="A2568" s="1640"/>
      <c r="B2568" s="181" t="s">
        <v>5</v>
      </c>
      <c r="C2568" s="181" t="s">
        <v>6</v>
      </c>
      <c r="D2568" s="181" t="s">
        <v>6</v>
      </c>
      <c r="E2568" s="181" t="s">
        <v>6</v>
      </c>
    </row>
    <row r="2569" spans="1:5" ht="21" customHeight="1" thickBot="1" x14ac:dyDescent="0.25">
      <c r="A2569" s="186" t="s">
        <v>59</v>
      </c>
      <c r="B2569" s="187">
        <f>B2570+B2571+B2572+B2573</f>
        <v>0</v>
      </c>
      <c r="C2569" s="187">
        <f>C2570+C2571+C2572+C2573</f>
        <v>0</v>
      </c>
      <c r="D2569" s="187">
        <f>D2570+D2571+D2572+D2573</f>
        <v>0</v>
      </c>
      <c r="E2569" s="187">
        <f>E2570+E2571+E2572+E2573</f>
        <v>0</v>
      </c>
    </row>
    <row r="2570" spans="1:5" ht="21" customHeight="1" thickBot="1" x14ac:dyDescent="0.25">
      <c r="A2570" s="188" t="s">
        <v>28</v>
      </c>
      <c r="B2570" s="187"/>
      <c r="C2570" s="187"/>
      <c r="D2570" s="187"/>
      <c r="E2570" s="187"/>
    </row>
    <row r="2571" spans="1:5" ht="21" customHeight="1" thickBot="1" x14ac:dyDescent="0.25">
      <c r="A2571" s="188" t="s">
        <v>60</v>
      </c>
      <c r="B2571" s="187"/>
      <c r="C2571" s="187"/>
      <c r="D2571" s="187"/>
      <c r="E2571" s="187"/>
    </row>
    <row r="2572" spans="1:5" ht="21" customHeight="1" thickBot="1" x14ac:dyDescent="0.25">
      <c r="A2572" s="188" t="s">
        <v>42</v>
      </c>
      <c r="B2572" s="187"/>
      <c r="C2572" s="187"/>
      <c r="D2572" s="187"/>
      <c r="E2572" s="187"/>
    </row>
    <row r="2573" spans="1:5" ht="21" customHeight="1" thickBot="1" x14ac:dyDescent="0.25">
      <c r="A2573" s="188" t="s">
        <v>43</v>
      </c>
      <c r="B2573" s="187"/>
      <c r="C2573" s="187"/>
      <c r="D2573" s="187"/>
      <c r="E2573" s="187"/>
    </row>
    <row r="2574" spans="1:5" ht="21" customHeight="1" thickBot="1" x14ac:dyDescent="0.25">
      <c r="A2574" s="186" t="s">
        <v>61</v>
      </c>
      <c r="B2574" s="183">
        <f>B2575+B2576+B2577+B2578</f>
        <v>57292</v>
      </c>
      <c r="C2574" s="183">
        <f>C2575+C2576+C2577+C2578</f>
        <v>0</v>
      </c>
      <c r="D2574" s="183">
        <f>D2575+D2576+D2577+D2578</f>
        <v>0</v>
      </c>
      <c r="E2574" s="183">
        <f>E2575+E2576+E2577+E2578</f>
        <v>0</v>
      </c>
    </row>
    <row r="2575" spans="1:5" s="41" customFormat="1" ht="21" customHeight="1" thickBot="1" x14ac:dyDescent="0.25">
      <c r="A2575" s="188" t="s">
        <v>28</v>
      </c>
      <c r="B2575" s="183">
        <v>57292</v>
      </c>
      <c r="C2575" s="187">
        <v>0</v>
      </c>
      <c r="D2575" s="187">
        <v>0</v>
      </c>
      <c r="E2575" s="187">
        <v>0</v>
      </c>
    </row>
    <row r="2576" spans="1:5" ht="21" customHeight="1" thickBot="1" x14ac:dyDescent="0.25">
      <c r="A2576" s="188" t="s">
        <v>60</v>
      </c>
      <c r="B2576" s="183"/>
      <c r="C2576" s="187"/>
      <c r="D2576" s="187"/>
      <c r="E2576" s="187"/>
    </row>
    <row r="2577" spans="1:5" ht="21" customHeight="1" thickBot="1" x14ac:dyDescent="0.25">
      <c r="A2577" s="188" t="s">
        <v>42</v>
      </c>
      <c r="B2577" s="183"/>
      <c r="C2577" s="187"/>
      <c r="D2577" s="187"/>
      <c r="E2577" s="187"/>
    </row>
    <row r="2578" spans="1:5" ht="21" customHeight="1" thickBot="1" x14ac:dyDescent="0.25">
      <c r="A2578" s="188" t="s">
        <v>43</v>
      </c>
      <c r="B2578" s="183"/>
      <c r="C2578" s="187"/>
      <c r="D2578" s="187"/>
      <c r="E2578" s="187"/>
    </row>
    <row r="2579" spans="1:5" ht="21" customHeight="1" thickBot="1" x14ac:dyDescent="0.25">
      <c r="A2579" s="189" t="s">
        <v>71</v>
      </c>
      <c r="B2579" s="183">
        <f>B2569+B2574</f>
        <v>57292</v>
      </c>
      <c r="C2579" s="183">
        <f>C2569+C2574</f>
        <v>0</v>
      </c>
      <c r="D2579" s="183">
        <f>D2569+D2574</f>
        <v>0</v>
      </c>
      <c r="E2579" s="183">
        <f>E2569+E2574</f>
        <v>0</v>
      </c>
    </row>
    <row r="2580" spans="1:5" ht="57.75" customHeight="1" thickBot="1" x14ac:dyDescent="0.25">
      <c r="A2580" s="178" t="s">
        <v>69</v>
      </c>
      <c r="B2580" s="178" t="s">
        <v>373</v>
      </c>
      <c r="C2580" s="191" t="s">
        <v>672</v>
      </c>
      <c r="D2580" s="192"/>
      <c r="E2580" s="178"/>
    </row>
    <row r="2581" spans="1:5" ht="21" customHeight="1" thickBot="1" x14ac:dyDescent="0.25">
      <c r="A2581" s="156" t="s">
        <v>9</v>
      </c>
      <c r="B2581" s="1633" t="s">
        <v>222</v>
      </c>
      <c r="C2581" s="1634"/>
      <c r="D2581" s="1634"/>
      <c r="E2581" s="1635"/>
    </row>
    <row r="2582" spans="1:5" ht="21" customHeight="1" thickBot="1" x14ac:dyDescent="0.25">
      <c r="A2582" s="156" t="s">
        <v>13</v>
      </c>
      <c r="B2582" s="1636" t="s">
        <v>223</v>
      </c>
      <c r="C2582" s="1637"/>
      <c r="D2582" s="1637"/>
      <c r="E2582" s="1638"/>
    </row>
    <row r="2583" spans="1:5" ht="21" customHeight="1" x14ac:dyDescent="0.2">
      <c r="A2583" s="1639"/>
      <c r="B2583" s="180">
        <v>2019</v>
      </c>
      <c r="C2583" s="180">
        <v>2020</v>
      </c>
      <c r="D2583" s="180">
        <v>2021</v>
      </c>
      <c r="E2583" s="180">
        <v>2022</v>
      </c>
    </row>
    <row r="2584" spans="1:5" ht="21" customHeight="1" thickBot="1" x14ac:dyDescent="0.25">
      <c r="A2584" s="1640"/>
      <c r="B2584" s="181" t="s">
        <v>5</v>
      </c>
      <c r="C2584" s="181" t="s">
        <v>6</v>
      </c>
      <c r="D2584" s="181" t="s">
        <v>6</v>
      </c>
      <c r="E2584" s="181" t="s">
        <v>6</v>
      </c>
    </row>
    <row r="2585" spans="1:5" ht="21" customHeight="1" thickBot="1" x14ac:dyDescent="0.25">
      <c r="A2585" s="156" t="s">
        <v>8</v>
      </c>
      <c r="B2585" s="182">
        <v>1</v>
      </c>
      <c r="C2585" s="182">
        <v>0</v>
      </c>
      <c r="D2585" s="184">
        <v>0</v>
      </c>
      <c r="E2585" s="184">
        <v>0</v>
      </c>
    </row>
    <row r="2586" spans="1:5" ht="21" customHeight="1" thickBot="1" x14ac:dyDescent="0.25">
      <c r="A2586" s="156" t="s">
        <v>14</v>
      </c>
      <c r="B2586" s="182">
        <f>B2604</f>
        <v>1610</v>
      </c>
      <c r="C2586" s="182">
        <f>C2604</f>
        <v>0</v>
      </c>
      <c r="D2586" s="182">
        <f>D2604</f>
        <v>0</v>
      </c>
      <c r="E2586" s="182">
        <f>E2604</f>
        <v>0</v>
      </c>
    </row>
    <row r="2587" spans="1:5" ht="21" customHeight="1" thickBot="1" x14ac:dyDescent="0.25">
      <c r="A2587" s="156" t="s">
        <v>20</v>
      </c>
      <c r="B2587" s="182">
        <f>B2586/B2585</f>
        <v>1610</v>
      </c>
      <c r="C2587" s="182" t="e">
        <f>C2586/C2585</f>
        <v>#DIV/0!</v>
      </c>
      <c r="D2587" s="182" t="e">
        <f>D2586/D2585</f>
        <v>#DIV/0!</v>
      </c>
      <c r="E2587" s="182" t="e">
        <f>E2586/E2585</f>
        <v>#DIV/0!</v>
      </c>
    </row>
    <row r="2588" spans="1:5" ht="21" customHeight="1" thickBot="1" x14ac:dyDescent="0.25">
      <c r="A2588" s="156" t="s">
        <v>15</v>
      </c>
      <c r="B2588" s="184" t="s">
        <v>19</v>
      </c>
      <c r="C2588" s="185">
        <f t="shared" ref="C2588:E2590" si="100">C2585/B2585-1</f>
        <v>-1</v>
      </c>
      <c r="D2588" s="185" t="e">
        <f t="shared" si="100"/>
        <v>#DIV/0!</v>
      </c>
      <c r="E2588" s="185" t="e">
        <f t="shared" si="100"/>
        <v>#DIV/0!</v>
      </c>
    </row>
    <row r="2589" spans="1:5" ht="21" customHeight="1" thickBot="1" x14ac:dyDescent="0.25">
      <c r="A2589" s="156" t="s">
        <v>16</v>
      </c>
      <c r="B2589" s="184" t="s">
        <v>19</v>
      </c>
      <c r="C2589" s="185">
        <f t="shared" si="100"/>
        <v>-1</v>
      </c>
      <c r="D2589" s="185" t="e">
        <f t="shared" si="100"/>
        <v>#DIV/0!</v>
      </c>
      <c r="E2589" s="185" t="e">
        <f t="shared" si="100"/>
        <v>#DIV/0!</v>
      </c>
    </row>
    <row r="2590" spans="1:5" ht="21" customHeight="1" thickBot="1" x14ac:dyDescent="0.25">
      <c r="A2590" s="156" t="s">
        <v>17</v>
      </c>
      <c r="B2590" s="184" t="s">
        <v>19</v>
      </c>
      <c r="C2590" s="185" t="e">
        <f t="shared" si="100"/>
        <v>#DIV/0!</v>
      </c>
      <c r="D2590" s="185" t="e">
        <f t="shared" si="100"/>
        <v>#DIV/0!</v>
      </c>
      <c r="E2590" s="185" t="e">
        <f t="shared" si="100"/>
        <v>#DIV/0!</v>
      </c>
    </row>
    <row r="2591" spans="1:5" ht="21" customHeight="1" thickBot="1" x14ac:dyDescent="0.25">
      <c r="A2591" s="1641" t="s">
        <v>859</v>
      </c>
      <c r="B2591" s="1642"/>
      <c r="C2591" s="1642"/>
      <c r="D2591" s="1642"/>
      <c r="E2591" s="1643"/>
    </row>
    <row r="2592" spans="1:5" ht="21" customHeight="1" x14ac:dyDescent="0.2">
      <c r="A2592" s="1639"/>
      <c r="B2592" s="180">
        <v>2019</v>
      </c>
      <c r="C2592" s="180">
        <v>2020</v>
      </c>
      <c r="D2592" s="180">
        <v>2021</v>
      </c>
      <c r="E2592" s="180">
        <v>2022</v>
      </c>
    </row>
    <row r="2593" spans="1:5" ht="21" customHeight="1" thickBot="1" x14ac:dyDescent="0.25">
      <c r="A2593" s="1640"/>
      <c r="B2593" s="181" t="s">
        <v>5</v>
      </c>
      <c r="C2593" s="181" t="s">
        <v>6</v>
      </c>
      <c r="D2593" s="181" t="s">
        <v>6</v>
      </c>
      <c r="E2593" s="181" t="s">
        <v>6</v>
      </c>
    </row>
    <row r="2594" spans="1:5" ht="21" customHeight="1" thickBot="1" x14ac:dyDescent="0.25">
      <c r="A2594" s="186" t="s">
        <v>59</v>
      </c>
      <c r="B2594" s="187">
        <f>B2595+B2596+B2597+B2598</f>
        <v>0</v>
      </c>
      <c r="C2594" s="187">
        <f>C2595+C2596+C2597+C2598</f>
        <v>0</v>
      </c>
      <c r="D2594" s="187">
        <f>D2595+D2596+D2597+D2598</f>
        <v>0</v>
      </c>
      <c r="E2594" s="187">
        <f>E2595+E2596+E2597+E2598</f>
        <v>0</v>
      </c>
    </row>
    <row r="2595" spans="1:5" ht="21" customHeight="1" thickBot="1" x14ac:dyDescent="0.25">
      <c r="A2595" s="188" t="s">
        <v>28</v>
      </c>
      <c r="B2595" s="187"/>
      <c r="C2595" s="187"/>
      <c r="D2595" s="187"/>
      <c r="E2595" s="187"/>
    </row>
    <row r="2596" spans="1:5" ht="21" customHeight="1" thickBot="1" x14ac:dyDescent="0.25">
      <c r="A2596" s="188" t="s">
        <v>60</v>
      </c>
      <c r="B2596" s="187"/>
      <c r="C2596" s="187"/>
      <c r="D2596" s="187"/>
      <c r="E2596" s="187"/>
    </row>
    <row r="2597" spans="1:5" ht="21" customHeight="1" thickBot="1" x14ac:dyDescent="0.25">
      <c r="A2597" s="188" t="s">
        <v>42</v>
      </c>
      <c r="B2597" s="187"/>
      <c r="C2597" s="187"/>
      <c r="D2597" s="187"/>
      <c r="E2597" s="187"/>
    </row>
    <row r="2598" spans="1:5" ht="21" customHeight="1" thickBot="1" x14ac:dyDescent="0.25">
      <c r="A2598" s="188" t="s">
        <v>43</v>
      </c>
      <c r="B2598" s="187"/>
      <c r="C2598" s="187"/>
      <c r="D2598" s="187"/>
      <c r="E2598" s="187"/>
    </row>
    <row r="2599" spans="1:5" ht="21" customHeight="1" thickBot="1" x14ac:dyDescent="0.25">
      <c r="A2599" s="186" t="s">
        <v>61</v>
      </c>
      <c r="B2599" s="183">
        <f>B2600+B2601+B2602+B2603</f>
        <v>1610</v>
      </c>
      <c r="C2599" s="183">
        <f>C2600+C2601+C2602+C2603</f>
        <v>0</v>
      </c>
      <c r="D2599" s="183">
        <f>D2600+D2601+D2602+D2603</f>
        <v>0</v>
      </c>
      <c r="E2599" s="183">
        <f>E2600+E2601+E2602+E2603</f>
        <v>0</v>
      </c>
    </row>
    <row r="2600" spans="1:5" s="41" customFormat="1" ht="21" customHeight="1" thickBot="1" x14ac:dyDescent="0.25">
      <c r="A2600" s="188" t="s">
        <v>28</v>
      </c>
      <c r="B2600" s="187">
        <v>1610</v>
      </c>
      <c r="C2600" s="187">
        <v>0</v>
      </c>
      <c r="D2600" s="187">
        <v>0</v>
      </c>
      <c r="E2600" s="187">
        <v>0</v>
      </c>
    </row>
    <row r="2601" spans="1:5" ht="21" customHeight="1" thickBot="1" x14ac:dyDescent="0.25">
      <c r="A2601" s="188" t="s">
        <v>60</v>
      </c>
      <c r="B2601" s="183"/>
      <c r="C2601" s="187"/>
      <c r="D2601" s="187"/>
      <c r="E2601" s="187"/>
    </row>
    <row r="2602" spans="1:5" ht="21" customHeight="1" thickBot="1" x14ac:dyDescent="0.25">
      <c r="A2602" s="188" t="s">
        <v>42</v>
      </c>
      <c r="B2602" s="183"/>
      <c r="C2602" s="187"/>
      <c r="D2602" s="187"/>
      <c r="E2602" s="187"/>
    </row>
    <row r="2603" spans="1:5" ht="21" customHeight="1" thickBot="1" x14ac:dyDescent="0.25">
      <c r="A2603" s="188" t="s">
        <v>43</v>
      </c>
      <c r="B2603" s="183"/>
      <c r="C2603" s="187"/>
      <c r="D2603" s="187"/>
      <c r="E2603" s="187"/>
    </row>
    <row r="2604" spans="1:5" ht="21" customHeight="1" thickBot="1" x14ac:dyDescent="0.25">
      <c r="A2604" s="189" t="s">
        <v>71</v>
      </c>
      <c r="B2604" s="183">
        <f>B2594+B2599</f>
        <v>1610</v>
      </c>
      <c r="C2604" s="183">
        <f>C2594+C2599</f>
        <v>0</v>
      </c>
      <c r="D2604" s="183">
        <f>D2594+D2599</f>
        <v>0</v>
      </c>
      <c r="E2604" s="183">
        <f>E2594+E2599</f>
        <v>0</v>
      </c>
    </row>
    <row r="2605" spans="1:5" ht="37.5" customHeight="1" thickBot="1" x14ac:dyDescent="0.25">
      <c r="A2605" s="178" t="s">
        <v>72</v>
      </c>
      <c r="B2605" s="178" t="s">
        <v>374</v>
      </c>
      <c r="C2605" s="191" t="s">
        <v>375</v>
      </c>
      <c r="D2605" s="192"/>
      <c r="E2605" s="178"/>
    </row>
    <row r="2606" spans="1:5" ht="72.75" customHeight="1" thickBot="1" x14ac:dyDescent="0.25">
      <c r="A2606" s="156" t="s">
        <v>9</v>
      </c>
      <c r="B2606" s="1633" t="s">
        <v>376</v>
      </c>
      <c r="C2606" s="1634"/>
      <c r="D2606" s="1634"/>
      <c r="E2606" s="1635"/>
    </row>
    <row r="2607" spans="1:5" ht="21" customHeight="1" thickBot="1" x14ac:dyDescent="0.25">
      <c r="A2607" s="156" t="s">
        <v>13</v>
      </c>
      <c r="B2607" s="1636" t="s">
        <v>162</v>
      </c>
      <c r="C2607" s="1637"/>
      <c r="D2607" s="1637"/>
      <c r="E2607" s="1638"/>
    </row>
    <row r="2608" spans="1:5" ht="21" customHeight="1" x14ac:dyDescent="0.2">
      <c r="A2608" s="1639"/>
      <c r="B2608" s="180">
        <v>2019</v>
      </c>
      <c r="C2608" s="180">
        <v>2020</v>
      </c>
      <c r="D2608" s="180">
        <v>2021</v>
      </c>
      <c r="E2608" s="180">
        <v>2022</v>
      </c>
    </row>
    <row r="2609" spans="1:5" ht="21" customHeight="1" thickBot="1" x14ac:dyDescent="0.25">
      <c r="A2609" s="1640"/>
      <c r="B2609" s="181" t="s">
        <v>5</v>
      </c>
      <c r="C2609" s="181" t="s">
        <v>6</v>
      </c>
      <c r="D2609" s="181" t="s">
        <v>6</v>
      </c>
      <c r="E2609" s="181" t="s">
        <v>6</v>
      </c>
    </row>
    <row r="2610" spans="1:5" ht="21" customHeight="1" thickBot="1" x14ac:dyDescent="0.25">
      <c r="A2610" s="156" t="s">
        <v>8</v>
      </c>
      <c r="B2610" s="182">
        <v>6703</v>
      </c>
      <c r="C2610" s="182">
        <v>0</v>
      </c>
      <c r="D2610" s="184">
        <v>0</v>
      </c>
      <c r="E2610" s="184">
        <v>0</v>
      </c>
    </row>
    <row r="2611" spans="1:5" ht="21" customHeight="1" thickBot="1" x14ac:dyDescent="0.25">
      <c r="A2611" s="156" t="s">
        <v>14</v>
      </c>
      <c r="B2611" s="183">
        <f>B2629</f>
        <v>53407</v>
      </c>
      <c r="C2611" s="183">
        <f>C2629</f>
        <v>0</v>
      </c>
      <c r="D2611" s="183">
        <f>D2629</f>
        <v>0</v>
      </c>
      <c r="E2611" s="183">
        <f>E2629</f>
        <v>0</v>
      </c>
    </row>
    <row r="2612" spans="1:5" ht="21" customHeight="1" thickBot="1" x14ac:dyDescent="0.25">
      <c r="A2612" s="156" t="s">
        <v>20</v>
      </c>
      <c r="B2612" s="182">
        <f>B2611/B2610</f>
        <v>7.9676264359242133</v>
      </c>
      <c r="C2612" s="182" t="e">
        <f>C2611/C2610</f>
        <v>#DIV/0!</v>
      </c>
      <c r="D2612" s="182" t="e">
        <f>D2611/D2610</f>
        <v>#DIV/0!</v>
      </c>
      <c r="E2612" s="182" t="e">
        <f>E2611/E2610</f>
        <v>#DIV/0!</v>
      </c>
    </row>
    <row r="2613" spans="1:5" ht="21" customHeight="1" thickBot="1" x14ac:dyDescent="0.25">
      <c r="A2613" s="156" t="s">
        <v>15</v>
      </c>
      <c r="B2613" s="184" t="s">
        <v>19</v>
      </c>
      <c r="C2613" s="185">
        <f t="shared" ref="C2613:E2615" si="101">C2610/B2610-1</f>
        <v>-1</v>
      </c>
      <c r="D2613" s="185" t="e">
        <f t="shared" si="101"/>
        <v>#DIV/0!</v>
      </c>
      <c r="E2613" s="185" t="e">
        <f t="shared" si="101"/>
        <v>#DIV/0!</v>
      </c>
    </row>
    <row r="2614" spans="1:5" ht="21" customHeight="1" thickBot="1" x14ac:dyDescent="0.25">
      <c r="A2614" s="156" t="s">
        <v>16</v>
      </c>
      <c r="B2614" s="184" t="s">
        <v>19</v>
      </c>
      <c r="C2614" s="185">
        <f t="shared" si="101"/>
        <v>-1</v>
      </c>
      <c r="D2614" s="185" t="e">
        <f t="shared" si="101"/>
        <v>#DIV/0!</v>
      </c>
      <c r="E2614" s="185" t="e">
        <f t="shared" si="101"/>
        <v>#DIV/0!</v>
      </c>
    </row>
    <row r="2615" spans="1:5" ht="21" customHeight="1" thickBot="1" x14ac:dyDescent="0.25">
      <c r="A2615" s="156" t="s">
        <v>17</v>
      </c>
      <c r="B2615" s="184" t="s">
        <v>19</v>
      </c>
      <c r="C2615" s="185" t="e">
        <f t="shared" si="101"/>
        <v>#DIV/0!</v>
      </c>
      <c r="D2615" s="185" t="e">
        <f t="shared" si="101"/>
        <v>#DIV/0!</v>
      </c>
      <c r="E2615" s="185" t="e">
        <f t="shared" si="101"/>
        <v>#DIV/0!</v>
      </c>
    </row>
    <row r="2616" spans="1:5" ht="21" customHeight="1" thickBot="1" x14ac:dyDescent="0.25">
      <c r="A2616" s="1641" t="s">
        <v>859</v>
      </c>
      <c r="B2616" s="1642"/>
      <c r="C2616" s="1642"/>
      <c r="D2616" s="1642"/>
      <c r="E2616" s="1643"/>
    </row>
    <row r="2617" spans="1:5" ht="21" customHeight="1" x14ac:dyDescent="0.2">
      <c r="A2617" s="1639"/>
      <c r="B2617" s="180">
        <v>2019</v>
      </c>
      <c r="C2617" s="180">
        <v>2020</v>
      </c>
      <c r="D2617" s="180">
        <v>2021</v>
      </c>
      <c r="E2617" s="180">
        <v>2022</v>
      </c>
    </row>
    <row r="2618" spans="1:5" ht="21" customHeight="1" thickBot="1" x14ac:dyDescent="0.25">
      <c r="A2618" s="1640"/>
      <c r="B2618" s="181" t="s">
        <v>5</v>
      </c>
      <c r="C2618" s="181" t="s">
        <v>6</v>
      </c>
      <c r="D2618" s="181" t="s">
        <v>6</v>
      </c>
      <c r="E2618" s="181" t="s">
        <v>6</v>
      </c>
    </row>
    <row r="2619" spans="1:5" ht="21" customHeight="1" thickBot="1" x14ac:dyDescent="0.25">
      <c r="A2619" s="186" t="s">
        <v>59</v>
      </c>
      <c r="B2619" s="187">
        <f>B2620+B2621+B2622+B2623</f>
        <v>0</v>
      </c>
      <c r="C2619" s="187">
        <f>C2620+C2621+C2622+C2623</f>
        <v>0</v>
      </c>
      <c r="D2619" s="187">
        <f>D2620+D2621+D2622+D2623</f>
        <v>0</v>
      </c>
      <c r="E2619" s="187">
        <f>E2620+E2621+E2622+E2623</f>
        <v>0</v>
      </c>
    </row>
    <row r="2620" spans="1:5" ht="21" customHeight="1" thickBot="1" x14ac:dyDescent="0.25">
      <c r="A2620" s="188" t="s">
        <v>28</v>
      </c>
      <c r="B2620" s="187"/>
      <c r="C2620" s="187"/>
      <c r="D2620" s="187"/>
      <c r="E2620" s="187"/>
    </row>
    <row r="2621" spans="1:5" ht="21" customHeight="1" thickBot="1" x14ac:dyDescent="0.25">
      <c r="A2621" s="188" t="s">
        <v>60</v>
      </c>
      <c r="B2621" s="187"/>
      <c r="C2621" s="187"/>
      <c r="D2621" s="187"/>
      <c r="E2621" s="187"/>
    </row>
    <row r="2622" spans="1:5" ht="21" customHeight="1" thickBot="1" x14ac:dyDescent="0.25">
      <c r="A2622" s="188" t="s">
        <v>42</v>
      </c>
      <c r="B2622" s="187"/>
      <c r="C2622" s="187"/>
      <c r="D2622" s="187"/>
      <c r="E2622" s="187"/>
    </row>
    <row r="2623" spans="1:5" ht="21" customHeight="1" thickBot="1" x14ac:dyDescent="0.25">
      <c r="A2623" s="188" t="s">
        <v>43</v>
      </c>
      <c r="B2623" s="187"/>
      <c r="C2623" s="187"/>
      <c r="D2623" s="187"/>
      <c r="E2623" s="187"/>
    </row>
    <row r="2624" spans="1:5" ht="21" customHeight="1" thickBot="1" x14ac:dyDescent="0.25">
      <c r="A2624" s="186" t="s">
        <v>61</v>
      </c>
      <c r="B2624" s="183">
        <f>B2625+B2626+B2627+B2628</f>
        <v>53407</v>
      </c>
      <c r="C2624" s="183">
        <f>C2625+C2626+C2627+C2628</f>
        <v>0</v>
      </c>
      <c r="D2624" s="183">
        <f>D2625+D2626+D2627+D2628</f>
        <v>0</v>
      </c>
      <c r="E2624" s="183">
        <f>E2625+E2626+E2627+E2628</f>
        <v>0</v>
      </c>
    </row>
    <row r="2625" spans="1:5" s="41" customFormat="1" ht="21" customHeight="1" thickBot="1" x14ac:dyDescent="0.25">
      <c r="A2625" s="188" t="s">
        <v>28</v>
      </c>
      <c r="B2625" s="183">
        <v>53407</v>
      </c>
      <c r="C2625" s="187">
        <v>0</v>
      </c>
      <c r="D2625" s="187">
        <v>0</v>
      </c>
      <c r="E2625" s="187">
        <v>0</v>
      </c>
    </row>
    <row r="2626" spans="1:5" ht="21" customHeight="1" thickBot="1" x14ac:dyDescent="0.25">
      <c r="A2626" s="188" t="s">
        <v>60</v>
      </c>
      <c r="B2626" s="183"/>
      <c r="C2626" s="187"/>
      <c r="D2626" s="187"/>
      <c r="E2626" s="187"/>
    </row>
    <row r="2627" spans="1:5" ht="21" customHeight="1" thickBot="1" x14ac:dyDescent="0.25">
      <c r="A2627" s="188" t="s">
        <v>42</v>
      </c>
      <c r="B2627" s="183"/>
      <c r="C2627" s="187"/>
      <c r="D2627" s="187"/>
      <c r="E2627" s="187"/>
    </row>
    <row r="2628" spans="1:5" ht="21" customHeight="1" thickBot="1" x14ac:dyDescent="0.25">
      <c r="A2628" s="188" t="s">
        <v>43</v>
      </c>
      <c r="B2628" s="183"/>
      <c r="C2628" s="187"/>
      <c r="D2628" s="187"/>
      <c r="E2628" s="187"/>
    </row>
    <row r="2629" spans="1:5" ht="21" customHeight="1" thickBot="1" x14ac:dyDescent="0.25">
      <c r="A2629" s="189" t="s">
        <v>73</v>
      </c>
      <c r="B2629" s="183">
        <f>B2619+B2624</f>
        <v>53407</v>
      </c>
      <c r="C2629" s="183">
        <f>C2619+C2624</f>
        <v>0</v>
      </c>
      <c r="D2629" s="183">
        <f>D2619+D2624</f>
        <v>0</v>
      </c>
      <c r="E2629" s="183">
        <f>E2619+E2624</f>
        <v>0</v>
      </c>
    </row>
    <row r="2630" spans="1:5" ht="62.25" customHeight="1" thickBot="1" x14ac:dyDescent="0.25">
      <c r="A2630" s="178" t="s">
        <v>72</v>
      </c>
      <c r="B2630" s="178" t="s">
        <v>377</v>
      </c>
      <c r="C2630" s="191" t="s">
        <v>378</v>
      </c>
      <c r="D2630" s="192"/>
      <c r="E2630" s="178"/>
    </row>
    <row r="2631" spans="1:5" ht="21" customHeight="1" thickBot="1" x14ac:dyDescent="0.25">
      <c r="A2631" s="156" t="s">
        <v>9</v>
      </c>
      <c r="B2631" s="1633" t="s">
        <v>222</v>
      </c>
      <c r="C2631" s="1634"/>
      <c r="D2631" s="1634"/>
      <c r="E2631" s="1635"/>
    </row>
    <row r="2632" spans="1:5" ht="21" customHeight="1" thickBot="1" x14ac:dyDescent="0.25">
      <c r="A2632" s="156" t="s">
        <v>13</v>
      </c>
      <c r="B2632" s="1636" t="s">
        <v>223</v>
      </c>
      <c r="C2632" s="1637"/>
      <c r="D2632" s="1637"/>
      <c r="E2632" s="1638"/>
    </row>
    <row r="2633" spans="1:5" ht="21" customHeight="1" x14ac:dyDescent="0.2">
      <c r="A2633" s="1639"/>
      <c r="B2633" s="180">
        <v>2019</v>
      </c>
      <c r="C2633" s="180">
        <v>2020</v>
      </c>
      <c r="D2633" s="180">
        <v>2021</v>
      </c>
      <c r="E2633" s="180">
        <v>2022</v>
      </c>
    </row>
    <row r="2634" spans="1:5" ht="21" customHeight="1" thickBot="1" x14ac:dyDescent="0.25">
      <c r="A2634" s="1640"/>
      <c r="B2634" s="181" t="s">
        <v>5</v>
      </c>
      <c r="C2634" s="181" t="s">
        <v>6</v>
      </c>
      <c r="D2634" s="181" t="s">
        <v>6</v>
      </c>
      <c r="E2634" s="181" t="s">
        <v>6</v>
      </c>
    </row>
    <row r="2635" spans="1:5" ht="21" customHeight="1" thickBot="1" x14ac:dyDescent="0.25">
      <c r="A2635" s="156" t="s">
        <v>8</v>
      </c>
      <c r="B2635" s="182">
        <v>1</v>
      </c>
      <c r="C2635" s="182">
        <v>0</v>
      </c>
      <c r="D2635" s="184">
        <v>0</v>
      </c>
      <c r="E2635" s="184">
        <v>0</v>
      </c>
    </row>
    <row r="2636" spans="1:5" ht="21" customHeight="1" thickBot="1" x14ac:dyDescent="0.25">
      <c r="A2636" s="156" t="s">
        <v>14</v>
      </c>
      <c r="B2636" s="182">
        <f>B2654</f>
        <v>875</v>
      </c>
      <c r="C2636" s="182">
        <f>C2654</f>
        <v>0</v>
      </c>
      <c r="D2636" s="182">
        <f>D2654</f>
        <v>0</v>
      </c>
      <c r="E2636" s="182">
        <f>E2654</f>
        <v>0</v>
      </c>
    </row>
    <row r="2637" spans="1:5" ht="21" customHeight="1" thickBot="1" x14ac:dyDescent="0.25">
      <c r="A2637" s="156" t="s">
        <v>20</v>
      </c>
      <c r="B2637" s="182">
        <f>B2636/B2635</f>
        <v>875</v>
      </c>
      <c r="C2637" s="182" t="e">
        <f>C2636/C2635</f>
        <v>#DIV/0!</v>
      </c>
      <c r="D2637" s="182" t="e">
        <f>D2636/D2635</f>
        <v>#DIV/0!</v>
      </c>
      <c r="E2637" s="182" t="e">
        <f>E2636/E2635</f>
        <v>#DIV/0!</v>
      </c>
    </row>
    <row r="2638" spans="1:5" ht="21" customHeight="1" thickBot="1" x14ac:dyDescent="0.25">
      <c r="A2638" s="156" t="s">
        <v>15</v>
      </c>
      <c r="B2638" s="184" t="s">
        <v>19</v>
      </c>
      <c r="C2638" s="185">
        <f t="shared" ref="C2638:E2640" si="102">C2635/B2635-1</f>
        <v>-1</v>
      </c>
      <c r="D2638" s="185" t="e">
        <f t="shared" si="102"/>
        <v>#DIV/0!</v>
      </c>
      <c r="E2638" s="185" t="e">
        <f t="shared" si="102"/>
        <v>#DIV/0!</v>
      </c>
    </row>
    <row r="2639" spans="1:5" ht="21" customHeight="1" thickBot="1" x14ac:dyDescent="0.25">
      <c r="A2639" s="156" t="s">
        <v>16</v>
      </c>
      <c r="B2639" s="184" t="s">
        <v>19</v>
      </c>
      <c r="C2639" s="185">
        <f t="shared" si="102"/>
        <v>-1</v>
      </c>
      <c r="D2639" s="185" t="e">
        <f t="shared" si="102"/>
        <v>#DIV/0!</v>
      </c>
      <c r="E2639" s="185" t="e">
        <f t="shared" si="102"/>
        <v>#DIV/0!</v>
      </c>
    </row>
    <row r="2640" spans="1:5" ht="21" customHeight="1" thickBot="1" x14ac:dyDescent="0.25">
      <c r="A2640" s="156" t="s">
        <v>17</v>
      </c>
      <c r="B2640" s="184" t="s">
        <v>19</v>
      </c>
      <c r="C2640" s="185" t="e">
        <f t="shared" si="102"/>
        <v>#DIV/0!</v>
      </c>
      <c r="D2640" s="185" t="e">
        <f t="shared" si="102"/>
        <v>#DIV/0!</v>
      </c>
      <c r="E2640" s="185" t="e">
        <f t="shared" si="102"/>
        <v>#DIV/0!</v>
      </c>
    </row>
    <row r="2641" spans="1:5" ht="21" customHeight="1" thickBot="1" x14ac:dyDescent="0.25">
      <c r="A2641" s="1641" t="s">
        <v>859</v>
      </c>
      <c r="B2641" s="1642"/>
      <c r="C2641" s="1642"/>
      <c r="D2641" s="1642"/>
      <c r="E2641" s="1643"/>
    </row>
    <row r="2642" spans="1:5" ht="21" customHeight="1" x14ac:dyDescent="0.2">
      <c r="A2642" s="1639"/>
      <c r="B2642" s="180">
        <v>2019</v>
      </c>
      <c r="C2642" s="180">
        <v>2020</v>
      </c>
      <c r="D2642" s="180">
        <v>2021</v>
      </c>
      <c r="E2642" s="180">
        <v>2022</v>
      </c>
    </row>
    <row r="2643" spans="1:5" ht="21" customHeight="1" thickBot="1" x14ac:dyDescent="0.25">
      <c r="A2643" s="1640"/>
      <c r="B2643" s="181" t="s">
        <v>5</v>
      </c>
      <c r="C2643" s="181" t="s">
        <v>6</v>
      </c>
      <c r="D2643" s="181" t="s">
        <v>6</v>
      </c>
      <c r="E2643" s="181" t="s">
        <v>6</v>
      </c>
    </row>
    <row r="2644" spans="1:5" ht="21" customHeight="1" thickBot="1" x14ac:dyDescent="0.25">
      <c r="A2644" s="186" t="s">
        <v>59</v>
      </c>
      <c r="B2644" s="187">
        <f>B2645+B2646+B2647+B2648</f>
        <v>0</v>
      </c>
      <c r="C2644" s="187">
        <f>C2645+C2646+C2647+C2648</f>
        <v>0</v>
      </c>
      <c r="D2644" s="187">
        <f>D2645+D2646+D2647+D2648</f>
        <v>0</v>
      </c>
      <c r="E2644" s="187">
        <f>E2645+E2646+E2647+E2648</f>
        <v>0</v>
      </c>
    </row>
    <row r="2645" spans="1:5" ht="21" customHeight="1" thickBot="1" x14ac:dyDescent="0.25">
      <c r="A2645" s="188" t="s">
        <v>28</v>
      </c>
      <c r="B2645" s="187"/>
      <c r="C2645" s="187"/>
      <c r="D2645" s="187"/>
      <c r="E2645" s="187"/>
    </row>
    <row r="2646" spans="1:5" ht="21" customHeight="1" thickBot="1" x14ac:dyDescent="0.25">
      <c r="A2646" s="188" t="s">
        <v>60</v>
      </c>
      <c r="B2646" s="187"/>
      <c r="C2646" s="187"/>
      <c r="D2646" s="187"/>
      <c r="E2646" s="187"/>
    </row>
    <row r="2647" spans="1:5" ht="21" customHeight="1" thickBot="1" x14ac:dyDescent="0.25">
      <c r="A2647" s="188" t="s">
        <v>42</v>
      </c>
      <c r="B2647" s="187"/>
      <c r="C2647" s="187"/>
      <c r="D2647" s="187"/>
      <c r="E2647" s="187"/>
    </row>
    <row r="2648" spans="1:5" ht="21" customHeight="1" thickBot="1" x14ac:dyDescent="0.25">
      <c r="A2648" s="188" t="s">
        <v>43</v>
      </c>
      <c r="B2648" s="187"/>
      <c r="C2648" s="187"/>
      <c r="D2648" s="187"/>
      <c r="E2648" s="187"/>
    </row>
    <row r="2649" spans="1:5" ht="21" customHeight="1" thickBot="1" x14ac:dyDescent="0.25">
      <c r="A2649" s="186" t="s">
        <v>61</v>
      </c>
      <c r="B2649" s="183">
        <f>B2650+B2651+B2652+B2653</f>
        <v>875</v>
      </c>
      <c r="C2649" s="183">
        <f>C2650+C2651+C2652+C2653</f>
        <v>0</v>
      </c>
      <c r="D2649" s="183">
        <f>D2650+D2651+D2652+D2653</f>
        <v>0</v>
      </c>
      <c r="E2649" s="183">
        <f>E2650+E2651+E2652+E2653</f>
        <v>0</v>
      </c>
    </row>
    <row r="2650" spans="1:5" s="41" customFormat="1" ht="21" customHeight="1" thickBot="1" x14ac:dyDescent="0.25">
      <c r="A2650" s="188" t="s">
        <v>28</v>
      </c>
      <c r="B2650" s="187">
        <v>875</v>
      </c>
      <c r="C2650" s="187">
        <v>0</v>
      </c>
      <c r="D2650" s="187">
        <v>0</v>
      </c>
      <c r="E2650" s="187">
        <v>0</v>
      </c>
    </row>
    <row r="2651" spans="1:5" ht="21" customHeight="1" thickBot="1" x14ac:dyDescent="0.25">
      <c r="A2651" s="188" t="s">
        <v>60</v>
      </c>
      <c r="B2651" s="183"/>
      <c r="C2651" s="187"/>
      <c r="D2651" s="187"/>
      <c r="E2651" s="187"/>
    </row>
    <row r="2652" spans="1:5" ht="21" customHeight="1" thickBot="1" x14ac:dyDescent="0.25">
      <c r="A2652" s="188" t="s">
        <v>42</v>
      </c>
      <c r="B2652" s="183"/>
      <c r="C2652" s="187"/>
      <c r="D2652" s="187"/>
      <c r="E2652" s="187"/>
    </row>
    <row r="2653" spans="1:5" ht="21" customHeight="1" thickBot="1" x14ac:dyDescent="0.25">
      <c r="A2653" s="188" t="s">
        <v>43</v>
      </c>
      <c r="B2653" s="183"/>
      <c r="C2653" s="187"/>
      <c r="D2653" s="187"/>
      <c r="E2653" s="187"/>
    </row>
    <row r="2654" spans="1:5" ht="21" customHeight="1" thickBot="1" x14ac:dyDescent="0.25">
      <c r="A2654" s="189" t="s">
        <v>73</v>
      </c>
      <c r="B2654" s="183">
        <f>B2644+B2649</f>
        <v>875</v>
      </c>
      <c r="C2654" s="183">
        <f>C2644+C2649</f>
        <v>0</v>
      </c>
      <c r="D2654" s="183">
        <f>D2644+D2649</f>
        <v>0</v>
      </c>
      <c r="E2654" s="183">
        <f>E2644+E2649</f>
        <v>0</v>
      </c>
    </row>
    <row r="2655" spans="1:5" ht="63.75" customHeight="1" thickBot="1" x14ac:dyDescent="0.25">
      <c r="A2655" s="178" t="s">
        <v>184</v>
      </c>
      <c r="B2655" s="178" t="s">
        <v>379</v>
      </c>
      <c r="C2655" s="191" t="s">
        <v>380</v>
      </c>
      <c r="D2655" s="192"/>
      <c r="E2655" s="178"/>
    </row>
    <row r="2656" spans="1:5" ht="95.25" customHeight="1" thickBot="1" x14ac:dyDescent="0.25">
      <c r="A2656" s="156" t="s">
        <v>9</v>
      </c>
      <c r="B2656" s="1633" t="s">
        <v>381</v>
      </c>
      <c r="C2656" s="1634"/>
      <c r="D2656" s="1634"/>
      <c r="E2656" s="1635"/>
    </row>
    <row r="2657" spans="1:5" ht="21" customHeight="1" thickBot="1" x14ac:dyDescent="0.25">
      <c r="A2657" s="156" t="s">
        <v>13</v>
      </c>
      <c r="B2657" s="1636"/>
      <c r="C2657" s="1637"/>
      <c r="D2657" s="1637"/>
      <c r="E2657" s="1638"/>
    </row>
    <row r="2658" spans="1:5" ht="21" customHeight="1" x14ac:dyDescent="0.2">
      <c r="A2658" s="1639"/>
      <c r="B2658" s="180">
        <v>2019</v>
      </c>
      <c r="C2658" s="180">
        <v>2020</v>
      </c>
      <c r="D2658" s="180">
        <v>2021</v>
      </c>
      <c r="E2658" s="180">
        <v>2022</v>
      </c>
    </row>
    <row r="2659" spans="1:5" ht="21" customHeight="1" thickBot="1" x14ac:dyDescent="0.25">
      <c r="A2659" s="1640"/>
      <c r="B2659" s="181" t="s">
        <v>5</v>
      </c>
      <c r="C2659" s="181" t="s">
        <v>6</v>
      </c>
      <c r="D2659" s="181" t="s">
        <v>6</v>
      </c>
      <c r="E2659" s="181" t="s">
        <v>6</v>
      </c>
    </row>
    <row r="2660" spans="1:5" ht="21" customHeight="1" thickBot="1" x14ac:dyDescent="0.25">
      <c r="A2660" s="156" t="s">
        <v>8</v>
      </c>
      <c r="B2660" s="182">
        <v>10170</v>
      </c>
      <c r="C2660" s="182">
        <v>0</v>
      </c>
      <c r="D2660" s="184">
        <v>0</v>
      </c>
      <c r="E2660" s="184">
        <v>0</v>
      </c>
    </row>
    <row r="2661" spans="1:5" ht="21" customHeight="1" thickBot="1" x14ac:dyDescent="0.25">
      <c r="A2661" s="156" t="s">
        <v>14</v>
      </c>
      <c r="B2661" s="183">
        <f>B2679</f>
        <v>59469</v>
      </c>
      <c r="C2661" s="183">
        <f>C2679</f>
        <v>0</v>
      </c>
      <c r="D2661" s="183">
        <f>D2679</f>
        <v>0</v>
      </c>
      <c r="E2661" s="183">
        <f>E2679</f>
        <v>0</v>
      </c>
    </row>
    <row r="2662" spans="1:5" ht="21" customHeight="1" thickBot="1" x14ac:dyDescent="0.25">
      <c r="A2662" s="156" t="s">
        <v>20</v>
      </c>
      <c r="B2662" s="182">
        <f>B2661/B2660</f>
        <v>5.8474926253687318</v>
      </c>
      <c r="C2662" s="182" t="e">
        <f>C2661/C2660</f>
        <v>#DIV/0!</v>
      </c>
      <c r="D2662" s="182" t="e">
        <f>D2661/D2660</f>
        <v>#DIV/0!</v>
      </c>
      <c r="E2662" s="182" t="e">
        <f>E2661/E2660</f>
        <v>#DIV/0!</v>
      </c>
    </row>
    <row r="2663" spans="1:5" ht="21" customHeight="1" thickBot="1" x14ac:dyDescent="0.25">
      <c r="A2663" s="156" t="s">
        <v>15</v>
      </c>
      <c r="B2663" s="184" t="s">
        <v>19</v>
      </c>
      <c r="C2663" s="185">
        <f t="shared" ref="C2663:E2665" si="103">C2660/B2660-1</f>
        <v>-1</v>
      </c>
      <c r="D2663" s="185" t="e">
        <f t="shared" si="103"/>
        <v>#DIV/0!</v>
      </c>
      <c r="E2663" s="185" t="e">
        <f t="shared" si="103"/>
        <v>#DIV/0!</v>
      </c>
    </row>
    <row r="2664" spans="1:5" ht="21" customHeight="1" thickBot="1" x14ac:dyDescent="0.25">
      <c r="A2664" s="156" t="s">
        <v>16</v>
      </c>
      <c r="B2664" s="184" t="s">
        <v>19</v>
      </c>
      <c r="C2664" s="185">
        <f t="shared" si="103"/>
        <v>-1</v>
      </c>
      <c r="D2664" s="185" t="e">
        <f t="shared" si="103"/>
        <v>#DIV/0!</v>
      </c>
      <c r="E2664" s="185" t="e">
        <f t="shared" si="103"/>
        <v>#DIV/0!</v>
      </c>
    </row>
    <row r="2665" spans="1:5" ht="21" customHeight="1" thickBot="1" x14ac:dyDescent="0.25">
      <c r="A2665" s="156" t="s">
        <v>17</v>
      </c>
      <c r="B2665" s="184" t="s">
        <v>19</v>
      </c>
      <c r="C2665" s="185" t="e">
        <f t="shared" si="103"/>
        <v>#DIV/0!</v>
      </c>
      <c r="D2665" s="185" t="e">
        <f t="shared" si="103"/>
        <v>#DIV/0!</v>
      </c>
      <c r="E2665" s="185" t="e">
        <f t="shared" si="103"/>
        <v>#DIV/0!</v>
      </c>
    </row>
    <row r="2666" spans="1:5" ht="21" customHeight="1" thickBot="1" x14ac:dyDescent="0.25">
      <c r="A2666" s="1641" t="s">
        <v>859</v>
      </c>
      <c r="B2666" s="1642"/>
      <c r="C2666" s="1642"/>
      <c r="D2666" s="1642"/>
      <c r="E2666" s="1643"/>
    </row>
    <row r="2667" spans="1:5" ht="21" customHeight="1" x14ac:dyDescent="0.2">
      <c r="A2667" s="1639"/>
      <c r="B2667" s="180">
        <v>2019</v>
      </c>
      <c r="C2667" s="180">
        <v>2020</v>
      </c>
      <c r="D2667" s="180">
        <v>2021</v>
      </c>
      <c r="E2667" s="180">
        <v>2022</v>
      </c>
    </row>
    <row r="2668" spans="1:5" ht="21" customHeight="1" thickBot="1" x14ac:dyDescent="0.25">
      <c r="A2668" s="1640"/>
      <c r="B2668" s="181" t="s">
        <v>5</v>
      </c>
      <c r="C2668" s="181" t="s">
        <v>6</v>
      </c>
      <c r="D2668" s="181" t="s">
        <v>6</v>
      </c>
      <c r="E2668" s="181" t="s">
        <v>6</v>
      </c>
    </row>
    <row r="2669" spans="1:5" ht="21" customHeight="1" thickBot="1" x14ac:dyDescent="0.25">
      <c r="A2669" s="186" t="s">
        <v>59</v>
      </c>
      <c r="B2669" s="187">
        <f>B2670+B2671+B2672+B2673</f>
        <v>0</v>
      </c>
      <c r="C2669" s="187">
        <f>C2670+C2671+C2672+C2673</f>
        <v>0</v>
      </c>
      <c r="D2669" s="187">
        <f>D2670+D2671+D2672+D2673</f>
        <v>0</v>
      </c>
      <c r="E2669" s="187">
        <f>E2670+E2671+E2672+E2673</f>
        <v>0</v>
      </c>
    </row>
    <row r="2670" spans="1:5" ht="21" customHeight="1" thickBot="1" x14ac:dyDescent="0.25">
      <c r="A2670" s="188" t="s">
        <v>28</v>
      </c>
      <c r="B2670" s="187"/>
      <c r="C2670" s="187"/>
      <c r="D2670" s="187"/>
      <c r="E2670" s="187"/>
    </row>
    <row r="2671" spans="1:5" ht="21" customHeight="1" thickBot="1" x14ac:dyDescent="0.25">
      <c r="A2671" s="188" t="s">
        <v>60</v>
      </c>
      <c r="B2671" s="187"/>
      <c r="C2671" s="187"/>
      <c r="D2671" s="187"/>
      <c r="E2671" s="187"/>
    </row>
    <row r="2672" spans="1:5" ht="21" customHeight="1" thickBot="1" x14ac:dyDescent="0.25">
      <c r="A2672" s="188" t="s">
        <v>42</v>
      </c>
      <c r="B2672" s="187"/>
      <c r="C2672" s="187"/>
      <c r="D2672" s="187"/>
      <c r="E2672" s="187"/>
    </row>
    <row r="2673" spans="1:5" ht="21" customHeight="1" thickBot="1" x14ac:dyDescent="0.25">
      <c r="A2673" s="188" t="s">
        <v>43</v>
      </c>
      <c r="B2673" s="187"/>
      <c r="C2673" s="187"/>
      <c r="D2673" s="187"/>
      <c r="E2673" s="187"/>
    </row>
    <row r="2674" spans="1:5" ht="21" customHeight="1" thickBot="1" x14ac:dyDescent="0.25">
      <c r="A2674" s="186" t="s">
        <v>61</v>
      </c>
      <c r="B2674" s="183">
        <f>B2675+B2676+B2677+B2678</f>
        <v>59469</v>
      </c>
      <c r="C2674" s="183">
        <f>C2675+C2676+C2677+C2678</f>
        <v>0</v>
      </c>
      <c r="D2674" s="183">
        <f>D2675+D2676+D2677+D2678</f>
        <v>0</v>
      </c>
      <c r="E2674" s="183">
        <f>E2675+E2676+E2677+E2678</f>
        <v>0</v>
      </c>
    </row>
    <row r="2675" spans="1:5" s="41" customFormat="1" ht="21" customHeight="1" thickBot="1" x14ac:dyDescent="0.25">
      <c r="A2675" s="188" t="s">
        <v>28</v>
      </c>
      <c r="B2675" s="183">
        <v>59469</v>
      </c>
      <c r="C2675" s="187">
        <v>0</v>
      </c>
      <c r="D2675" s="187">
        <v>0</v>
      </c>
      <c r="E2675" s="187">
        <v>0</v>
      </c>
    </row>
    <row r="2676" spans="1:5" ht="21" customHeight="1" thickBot="1" x14ac:dyDescent="0.25">
      <c r="A2676" s="188" t="s">
        <v>60</v>
      </c>
      <c r="B2676" s="183"/>
      <c r="C2676" s="187"/>
      <c r="D2676" s="187"/>
      <c r="E2676" s="187"/>
    </row>
    <row r="2677" spans="1:5" ht="21" customHeight="1" thickBot="1" x14ac:dyDescent="0.25">
      <c r="A2677" s="188" t="s">
        <v>42</v>
      </c>
      <c r="B2677" s="183"/>
      <c r="C2677" s="187"/>
      <c r="D2677" s="187"/>
      <c r="E2677" s="187"/>
    </row>
    <row r="2678" spans="1:5" ht="21" customHeight="1" thickBot="1" x14ac:dyDescent="0.25">
      <c r="A2678" s="188" t="s">
        <v>43</v>
      </c>
      <c r="B2678" s="183"/>
      <c r="C2678" s="187"/>
      <c r="D2678" s="187"/>
      <c r="E2678" s="187"/>
    </row>
    <row r="2679" spans="1:5" ht="21" customHeight="1" thickBot="1" x14ac:dyDescent="0.25">
      <c r="A2679" s="189" t="s">
        <v>166</v>
      </c>
      <c r="B2679" s="183">
        <f>B2669+B2674</f>
        <v>59469</v>
      </c>
      <c r="C2679" s="183">
        <f>C2669+C2674</f>
        <v>0</v>
      </c>
      <c r="D2679" s="183">
        <f>D2669+D2674</f>
        <v>0</v>
      </c>
      <c r="E2679" s="183">
        <f>E2669+E2674</f>
        <v>0</v>
      </c>
    </row>
    <row r="2680" spans="1:5" ht="42" customHeight="1" thickBot="1" x14ac:dyDescent="0.25">
      <c r="A2680" s="178" t="s">
        <v>184</v>
      </c>
      <c r="B2680" s="178" t="s">
        <v>382</v>
      </c>
      <c r="C2680" s="191" t="s">
        <v>383</v>
      </c>
      <c r="D2680" s="192"/>
      <c r="E2680" s="178"/>
    </row>
    <row r="2681" spans="1:5" ht="21" customHeight="1" thickBot="1" x14ac:dyDescent="0.25">
      <c r="A2681" s="156" t="s">
        <v>9</v>
      </c>
      <c r="B2681" s="1633" t="s">
        <v>222</v>
      </c>
      <c r="C2681" s="1634"/>
      <c r="D2681" s="1634"/>
      <c r="E2681" s="1635"/>
    </row>
    <row r="2682" spans="1:5" ht="21" customHeight="1" thickBot="1" x14ac:dyDescent="0.25">
      <c r="A2682" s="156" t="s">
        <v>13</v>
      </c>
      <c r="B2682" s="1636" t="s">
        <v>223</v>
      </c>
      <c r="C2682" s="1637"/>
      <c r="D2682" s="1637"/>
      <c r="E2682" s="1638"/>
    </row>
    <row r="2683" spans="1:5" ht="21" customHeight="1" x14ac:dyDescent="0.2">
      <c r="A2683" s="1639"/>
      <c r="B2683" s="180">
        <v>2019</v>
      </c>
      <c r="C2683" s="180">
        <v>2020</v>
      </c>
      <c r="D2683" s="180">
        <v>2021</v>
      </c>
      <c r="E2683" s="180">
        <v>2022</v>
      </c>
    </row>
    <row r="2684" spans="1:5" ht="21" customHeight="1" thickBot="1" x14ac:dyDescent="0.25">
      <c r="A2684" s="1640"/>
      <c r="B2684" s="181" t="s">
        <v>5</v>
      </c>
      <c r="C2684" s="181" t="s">
        <v>6</v>
      </c>
      <c r="D2684" s="181" t="s">
        <v>6</v>
      </c>
      <c r="E2684" s="181" t="s">
        <v>6</v>
      </c>
    </row>
    <row r="2685" spans="1:5" ht="21" customHeight="1" thickBot="1" x14ac:dyDescent="0.25">
      <c r="A2685" s="156" t="s">
        <v>8</v>
      </c>
      <c r="B2685" s="182">
        <v>1</v>
      </c>
      <c r="C2685" s="182">
        <v>0</v>
      </c>
      <c r="D2685" s="184">
        <v>0</v>
      </c>
      <c r="E2685" s="184">
        <v>0</v>
      </c>
    </row>
    <row r="2686" spans="1:5" ht="21" customHeight="1" thickBot="1" x14ac:dyDescent="0.25">
      <c r="A2686" s="156" t="s">
        <v>14</v>
      </c>
      <c r="B2686" s="187">
        <f>B2704</f>
        <v>1039</v>
      </c>
      <c r="C2686" s="187">
        <f>C2704</f>
        <v>0</v>
      </c>
      <c r="D2686" s="187">
        <f>D2704</f>
        <v>0</v>
      </c>
      <c r="E2686" s="187">
        <f>E2704</f>
        <v>0</v>
      </c>
    </row>
    <row r="2687" spans="1:5" ht="21" customHeight="1" thickBot="1" x14ac:dyDescent="0.25">
      <c r="A2687" s="156" t="s">
        <v>20</v>
      </c>
      <c r="B2687" s="182">
        <f>B2686/B2685</f>
        <v>1039</v>
      </c>
      <c r="C2687" s="182" t="e">
        <f>C2686/C2685</f>
        <v>#DIV/0!</v>
      </c>
      <c r="D2687" s="182" t="e">
        <f>D2686/D2685</f>
        <v>#DIV/0!</v>
      </c>
      <c r="E2687" s="182" t="e">
        <f>E2686/E2685</f>
        <v>#DIV/0!</v>
      </c>
    </row>
    <row r="2688" spans="1:5" ht="21" customHeight="1" thickBot="1" x14ac:dyDescent="0.25">
      <c r="A2688" s="156" t="s">
        <v>15</v>
      </c>
      <c r="B2688" s="184" t="s">
        <v>19</v>
      </c>
      <c r="C2688" s="185">
        <f t="shared" ref="C2688:E2690" si="104">C2685/B2685-1</f>
        <v>-1</v>
      </c>
      <c r="D2688" s="185" t="e">
        <f t="shared" si="104"/>
        <v>#DIV/0!</v>
      </c>
      <c r="E2688" s="185" t="e">
        <f t="shared" si="104"/>
        <v>#DIV/0!</v>
      </c>
    </row>
    <row r="2689" spans="1:5" ht="21" customHeight="1" thickBot="1" x14ac:dyDescent="0.25">
      <c r="A2689" s="156" t="s">
        <v>16</v>
      </c>
      <c r="B2689" s="184" t="s">
        <v>19</v>
      </c>
      <c r="C2689" s="185">
        <f t="shared" si="104"/>
        <v>-1</v>
      </c>
      <c r="D2689" s="185" t="e">
        <f t="shared" si="104"/>
        <v>#DIV/0!</v>
      </c>
      <c r="E2689" s="185" t="e">
        <f t="shared" si="104"/>
        <v>#DIV/0!</v>
      </c>
    </row>
    <row r="2690" spans="1:5" ht="21" customHeight="1" thickBot="1" x14ac:dyDescent="0.25">
      <c r="A2690" s="156" t="s">
        <v>17</v>
      </c>
      <c r="B2690" s="184" t="s">
        <v>19</v>
      </c>
      <c r="C2690" s="185" t="e">
        <f t="shared" si="104"/>
        <v>#DIV/0!</v>
      </c>
      <c r="D2690" s="185" t="e">
        <f t="shared" si="104"/>
        <v>#DIV/0!</v>
      </c>
      <c r="E2690" s="185" t="e">
        <f t="shared" si="104"/>
        <v>#DIV/0!</v>
      </c>
    </row>
    <row r="2691" spans="1:5" ht="21" customHeight="1" thickBot="1" x14ac:dyDescent="0.25">
      <c r="A2691" s="1641" t="s">
        <v>859</v>
      </c>
      <c r="B2691" s="1642"/>
      <c r="C2691" s="1642"/>
      <c r="D2691" s="1642"/>
      <c r="E2691" s="1643"/>
    </row>
    <row r="2692" spans="1:5" ht="21" customHeight="1" x14ac:dyDescent="0.2">
      <c r="A2692" s="1639"/>
      <c r="B2692" s="180">
        <v>2019</v>
      </c>
      <c r="C2692" s="180">
        <v>2020</v>
      </c>
      <c r="D2692" s="180">
        <v>2021</v>
      </c>
      <c r="E2692" s="180">
        <v>2022</v>
      </c>
    </row>
    <row r="2693" spans="1:5" ht="21" customHeight="1" thickBot="1" x14ac:dyDescent="0.25">
      <c r="A2693" s="1640"/>
      <c r="B2693" s="181" t="s">
        <v>5</v>
      </c>
      <c r="C2693" s="181" t="s">
        <v>6</v>
      </c>
      <c r="D2693" s="181" t="s">
        <v>6</v>
      </c>
      <c r="E2693" s="181" t="s">
        <v>6</v>
      </c>
    </row>
    <row r="2694" spans="1:5" ht="21" customHeight="1" thickBot="1" x14ac:dyDescent="0.25">
      <c r="A2694" s="186" t="s">
        <v>59</v>
      </c>
      <c r="B2694" s="187">
        <f>B2695+B2696+B2697+B2698</f>
        <v>0</v>
      </c>
      <c r="C2694" s="187">
        <f>C2695+C2696+C2697+C2698</f>
        <v>0</v>
      </c>
      <c r="D2694" s="187">
        <f>D2695+D2696+D2697+D2698</f>
        <v>0</v>
      </c>
      <c r="E2694" s="187">
        <f>E2695+E2696+E2697+E2698</f>
        <v>0</v>
      </c>
    </row>
    <row r="2695" spans="1:5" ht="21" customHeight="1" thickBot="1" x14ac:dyDescent="0.25">
      <c r="A2695" s="188" t="s">
        <v>28</v>
      </c>
      <c r="B2695" s="187"/>
      <c r="C2695" s="187"/>
      <c r="D2695" s="187"/>
      <c r="E2695" s="187"/>
    </row>
    <row r="2696" spans="1:5" ht="21" customHeight="1" thickBot="1" x14ac:dyDescent="0.25">
      <c r="A2696" s="188" t="s">
        <v>60</v>
      </c>
      <c r="B2696" s="187"/>
      <c r="C2696" s="187"/>
      <c r="D2696" s="187"/>
      <c r="E2696" s="187"/>
    </row>
    <row r="2697" spans="1:5" ht="21" customHeight="1" thickBot="1" x14ac:dyDescent="0.25">
      <c r="A2697" s="188" t="s">
        <v>42</v>
      </c>
      <c r="B2697" s="187"/>
      <c r="C2697" s="187"/>
      <c r="D2697" s="187"/>
      <c r="E2697" s="187"/>
    </row>
    <row r="2698" spans="1:5" ht="21" customHeight="1" thickBot="1" x14ac:dyDescent="0.25">
      <c r="A2698" s="188" t="s">
        <v>43</v>
      </c>
      <c r="B2698" s="187"/>
      <c r="C2698" s="187"/>
      <c r="D2698" s="187"/>
      <c r="E2698" s="187"/>
    </row>
    <row r="2699" spans="1:5" ht="21" customHeight="1" thickBot="1" x14ac:dyDescent="0.25">
      <c r="A2699" s="186" t="s">
        <v>61</v>
      </c>
      <c r="B2699" s="183">
        <f>B2700+B2701+B2702+B2703</f>
        <v>1039</v>
      </c>
      <c r="C2699" s="183">
        <f>C2700+C2701+C2702+C2703</f>
        <v>0</v>
      </c>
      <c r="D2699" s="183">
        <f>D2700+D2701+D2702+D2703</f>
        <v>0</v>
      </c>
      <c r="E2699" s="183">
        <f>E2700+E2701+E2702+E2703</f>
        <v>0</v>
      </c>
    </row>
    <row r="2700" spans="1:5" s="41" customFormat="1" ht="21" customHeight="1" thickBot="1" x14ac:dyDescent="0.25">
      <c r="A2700" s="188" t="s">
        <v>28</v>
      </c>
      <c r="B2700" s="187">
        <v>1039</v>
      </c>
      <c r="C2700" s="187">
        <v>0</v>
      </c>
      <c r="D2700" s="187">
        <v>0</v>
      </c>
      <c r="E2700" s="187">
        <v>0</v>
      </c>
    </row>
    <row r="2701" spans="1:5" ht="21" customHeight="1" thickBot="1" x14ac:dyDescent="0.25">
      <c r="A2701" s="188" t="s">
        <v>60</v>
      </c>
      <c r="B2701" s="183"/>
      <c r="C2701" s="187"/>
      <c r="D2701" s="187"/>
      <c r="E2701" s="187"/>
    </row>
    <row r="2702" spans="1:5" ht="21" customHeight="1" thickBot="1" x14ac:dyDescent="0.25">
      <c r="A2702" s="188" t="s">
        <v>42</v>
      </c>
      <c r="B2702" s="183"/>
      <c r="C2702" s="187"/>
      <c r="D2702" s="187"/>
      <c r="E2702" s="187"/>
    </row>
    <row r="2703" spans="1:5" ht="21" customHeight="1" thickBot="1" x14ac:dyDescent="0.25">
      <c r="A2703" s="188" t="s">
        <v>43</v>
      </c>
      <c r="B2703" s="183"/>
      <c r="C2703" s="187"/>
      <c r="D2703" s="187"/>
      <c r="E2703" s="187"/>
    </row>
    <row r="2704" spans="1:5" ht="21" customHeight="1" thickBot="1" x14ac:dyDescent="0.25">
      <c r="A2704" s="189" t="s">
        <v>166</v>
      </c>
      <c r="B2704" s="183">
        <f>B2694+B2699</f>
        <v>1039</v>
      </c>
      <c r="C2704" s="183">
        <f>C2694+C2699</f>
        <v>0</v>
      </c>
      <c r="D2704" s="183">
        <f>D2694+D2699</f>
        <v>0</v>
      </c>
      <c r="E2704" s="183">
        <f>E2694+E2699</f>
        <v>0</v>
      </c>
    </row>
    <row r="2705" spans="1:5" ht="47.25" customHeight="1" thickBot="1" x14ac:dyDescent="0.25">
      <c r="A2705" s="178" t="s">
        <v>185</v>
      </c>
      <c r="B2705" s="178" t="s">
        <v>384</v>
      </c>
      <c r="C2705" s="191" t="s">
        <v>385</v>
      </c>
      <c r="D2705" s="192"/>
      <c r="E2705" s="178"/>
    </row>
    <row r="2706" spans="1:5" ht="61.5" customHeight="1" thickBot="1" x14ac:dyDescent="0.25">
      <c r="A2706" s="156" t="s">
        <v>9</v>
      </c>
      <c r="B2706" s="1633" t="s">
        <v>386</v>
      </c>
      <c r="C2706" s="1634"/>
      <c r="D2706" s="1634"/>
      <c r="E2706" s="1635"/>
    </row>
    <row r="2707" spans="1:5" ht="21" customHeight="1" thickBot="1" x14ac:dyDescent="0.25">
      <c r="A2707" s="156" t="s">
        <v>13</v>
      </c>
      <c r="B2707" s="1636" t="s">
        <v>162</v>
      </c>
      <c r="C2707" s="1637"/>
      <c r="D2707" s="1637"/>
      <c r="E2707" s="1638"/>
    </row>
    <row r="2708" spans="1:5" ht="21" customHeight="1" x14ac:dyDescent="0.2">
      <c r="A2708" s="1639"/>
      <c r="B2708" s="180">
        <v>2019</v>
      </c>
      <c r="C2708" s="180">
        <v>2020</v>
      </c>
      <c r="D2708" s="180">
        <v>2021</v>
      </c>
      <c r="E2708" s="180">
        <v>2022</v>
      </c>
    </row>
    <row r="2709" spans="1:5" ht="21" customHeight="1" thickBot="1" x14ac:dyDescent="0.25">
      <c r="A2709" s="1640"/>
      <c r="B2709" s="181" t="s">
        <v>5</v>
      </c>
      <c r="C2709" s="181" t="s">
        <v>6</v>
      </c>
      <c r="D2709" s="181" t="s">
        <v>6</v>
      </c>
      <c r="E2709" s="181" t="s">
        <v>6</v>
      </c>
    </row>
    <row r="2710" spans="1:5" ht="21" customHeight="1" thickBot="1" x14ac:dyDescent="0.25">
      <c r="A2710" s="156" t="s">
        <v>8</v>
      </c>
      <c r="B2710" s="182">
        <v>12627</v>
      </c>
      <c r="C2710" s="182">
        <v>0</v>
      </c>
      <c r="D2710" s="184">
        <v>0</v>
      </c>
      <c r="E2710" s="184">
        <v>0</v>
      </c>
    </row>
    <row r="2711" spans="1:5" ht="21" customHeight="1" thickBot="1" x14ac:dyDescent="0.25">
      <c r="A2711" s="156" t="s">
        <v>14</v>
      </c>
      <c r="B2711" s="183">
        <f>B2729</f>
        <v>102369</v>
      </c>
      <c r="C2711" s="183">
        <f>C2729</f>
        <v>0</v>
      </c>
      <c r="D2711" s="183">
        <f>D2729</f>
        <v>0</v>
      </c>
      <c r="E2711" s="183">
        <f>E2729</f>
        <v>0</v>
      </c>
    </row>
    <row r="2712" spans="1:5" ht="21" customHeight="1" thickBot="1" x14ac:dyDescent="0.25">
      <c r="A2712" s="156" t="s">
        <v>20</v>
      </c>
      <c r="B2712" s="182">
        <f>B2711/B2710</f>
        <v>8.1071513423616057</v>
      </c>
      <c r="C2712" s="182" t="e">
        <f>C2711/C2710</f>
        <v>#DIV/0!</v>
      </c>
      <c r="D2712" s="182" t="e">
        <f>D2711/D2710</f>
        <v>#DIV/0!</v>
      </c>
      <c r="E2712" s="182" t="e">
        <f>E2711/E2710</f>
        <v>#DIV/0!</v>
      </c>
    </row>
    <row r="2713" spans="1:5" ht="21" customHeight="1" thickBot="1" x14ac:dyDescent="0.25">
      <c r="A2713" s="156" t="s">
        <v>15</v>
      </c>
      <c r="B2713" s="184" t="s">
        <v>19</v>
      </c>
      <c r="C2713" s="185">
        <f t="shared" ref="C2713:E2715" si="105">C2710/B2710-1</f>
        <v>-1</v>
      </c>
      <c r="D2713" s="185" t="e">
        <f t="shared" si="105"/>
        <v>#DIV/0!</v>
      </c>
      <c r="E2713" s="185" t="e">
        <f t="shared" si="105"/>
        <v>#DIV/0!</v>
      </c>
    </row>
    <row r="2714" spans="1:5" ht="21" customHeight="1" thickBot="1" x14ac:dyDescent="0.25">
      <c r="A2714" s="156" t="s">
        <v>16</v>
      </c>
      <c r="B2714" s="184" t="s">
        <v>19</v>
      </c>
      <c r="C2714" s="185">
        <f t="shared" si="105"/>
        <v>-1</v>
      </c>
      <c r="D2714" s="185" t="e">
        <f t="shared" si="105"/>
        <v>#DIV/0!</v>
      </c>
      <c r="E2714" s="185" t="e">
        <f t="shared" si="105"/>
        <v>#DIV/0!</v>
      </c>
    </row>
    <row r="2715" spans="1:5" ht="21" customHeight="1" thickBot="1" x14ac:dyDescent="0.25">
      <c r="A2715" s="156" t="s">
        <v>17</v>
      </c>
      <c r="B2715" s="184" t="s">
        <v>19</v>
      </c>
      <c r="C2715" s="185" t="e">
        <f t="shared" si="105"/>
        <v>#DIV/0!</v>
      </c>
      <c r="D2715" s="185" t="e">
        <f t="shared" si="105"/>
        <v>#DIV/0!</v>
      </c>
      <c r="E2715" s="185" t="e">
        <f t="shared" si="105"/>
        <v>#DIV/0!</v>
      </c>
    </row>
    <row r="2716" spans="1:5" ht="21" customHeight="1" thickBot="1" x14ac:dyDescent="0.25">
      <c r="A2716" s="1641" t="s">
        <v>859</v>
      </c>
      <c r="B2716" s="1642"/>
      <c r="C2716" s="1642"/>
      <c r="D2716" s="1642"/>
      <c r="E2716" s="1643"/>
    </row>
    <row r="2717" spans="1:5" ht="21" customHeight="1" x14ac:dyDescent="0.2">
      <c r="A2717" s="1639"/>
      <c r="B2717" s="180">
        <v>2019</v>
      </c>
      <c r="C2717" s="180">
        <v>2020</v>
      </c>
      <c r="D2717" s="180">
        <v>2021</v>
      </c>
      <c r="E2717" s="180">
        <v>2022</v>
      </c>
    </row>
    <row r="2718" spans="1:5" ht="21" customHeight="1" thickBot="1" x14ac:dyDescent="0.25">
      <c r="A2718" s="1640"/>
      <c r="B2718" s="181" t="s">
        <v>5</v>
      </c>
      <c r="C2718" s="181" t="s">
        <v>6</v>
      </c>
      <c r="D2718" s="181" t="s">
        <v>6</v>
      </c>
      <c r="E2718" s="181" t="s">
        <v>6</v>
      </c>
    </row>
    <row r="2719" spans="1:5" ht="21" customHeight="1" thickBot="1" x14ac:dyDescent="0.25">
      <c r="A2719" s="186" t="s">
        <v>59</v>
      </c>
      <c r="B2719" s="187">
        <f>B2720+B2721+B2722+B2723</f>
        <v>0</v>
      </c>
      <c r="C2719" s="187">
        <f>C2720+C2721+C2722+C2723</f>
        <v>0</v>
      </c>
      <c r="D2719" s="187">
        <f>D2720+D2721+D2722+D2723</f>
        <v>0</v>
      </c>
      <c r="E2719" s="187">
        <f>E2720+E2721+E2722+E2723</f>
        <v>0</v>
      </c>
    </row>
    <row r="2720" spans="1:5" ht="21" customHeight="1" thickBot="1" x14ac:dyDescent="0.25">
      <c r="A2720" s="188" t="s">
        <v>28</v>
      </c>
      <c r="B2720" s="187"/>
      <c r="C2720" s="187"/>
      <c r="D2720" s="187"/>
      <c r="E2720" s="187"/>
    </row>
    <row r="2721" spans="1:5" ht="21" customHeight="1" thickBot="1" x14ac:dyDescent="0.25">
      <c r="A2721" s="188" t="s">
        <v>60</v>
      </c>
      <c r="B2721" s="187"/>
      <c r="C2721" s="187"/>
      <c r="D2721" s="187"/>
      <c r="E2721" s="187"/>
    </row>
    <row r="2722" spans="1:5" ht="21" customHeight="1" thickBot="1" x14ac:dyDescent="0.25">
      <c r="A2722" s="188" t="s">
        <v>42</v>
      </c>
      <c r="B2722" s="187"/>
      <c r="C2722" s="187"/>
      <c r="D2722" s="187"/>
      <c r="E2722" s="187"/>
    </row>
    <row r="2723" spans="1:5" ht="21" customHeight="1" thickBot="1" x14ac:dyDescent="0.25">
      <c r="A2723" s="188" t="s">
        <v>43</v>
      </c>
      <c r="B2723" s="187"/>
      <c r="C2723" s="187"/>
      <c r="D2723" s="187"/>
      <c r="E2723" s="187"/>
    </row>
    <row r="2724" spans="1:5" ht="21" customHeight="1" thickBot="1" x14ac:dyDescent="0.25">
      <c r="A2724" s="186" t="s">
        <v>61</v>
      </c>
      <c r="B2724" s="183">
        <f>B2725+B2726+B2727+B2728</f>
        <v>102369</v>
      </c>
      <c r="C2724" s="183">
        <f>C2725+C2726+C2727+C2728</f>
        <v>0</v>
      </c>
      <c r="D2724" s="183">
        <f>D2725+D2726+D2727+D2728</f>
        <v>0</v>
      </c>
      <c r="E2724" s="183">
        <f>E2725+E2726+E2727+E2728</f>
        <v>0</v>
      </c>
    </row>
    <row r="2725" spans="1:5" s="41" customFormat="1" ht="21" customHeight="1" thickBot="1" x14ac:dyDescent="0.25">
      <c r="A2725" s="188" t="s">
        <v>28</v>
      </c>
      <c r="B2725" s="183">
        <v>102369</v>
      </c>
      <c r="C2725" s="187">
        <v>0</v>
      </c>
      <c r="D2725" s="187">
        <v>0</v>
      </c>
      <c r="E2725" s="187">
        <v>0</v>
      </c>
    </row>
    <row r="2726" spans="1:5" ht="21" customHeight="1" thickBot="1" x14ac:dyDescent="0.25">
      <c r="A2726" s="188" t="s">
        <v>60</v>
      </c>
      <c r="B2726" s="183"/>
      <c r="C2726" s="187"/>
      <c r="D2726" s="187"/>
      <c r="E2726" s="187"/>
    </row>
    <row r="2727" spans="1:5" ht="21" customHeight="1" thickBot="1" x14ac:dyDescent="0.25">
      <c r="A2727" s="188" t="s">
        <v>42</v>
      </c>
      <c r="B2727" s="183"/>
      <c r="C2727" s="187"/>
      <c r="D2727" s="187"/>
      <c r="E2727" s="187"/>
    </row>
    <row r="2728" spans="1:5" ht="21" customHeight="1" thickBot="1" x14ac:dyDescent="0.25">
      <c r="A2728" s="188" t="s">
        <v>43</v>
      </c>
      <c r="B2728" s="183"/>
      <c r="C2728" s="187"/>
      <c r="D2728" s="187"/>
      <c r="E2728" s="187"/>
    </row>
    <row r="2729" spans="1:5" ht="21" customHeight="1" thickBot="1" x14ac:dyDescent="0.25">
      <c r="A2729" s="189" t="s">
        <v>167</v>
      </c>
      <c r="B2729" s="183">
        <f>B2719+B2724</f>
        <v>102369</v>
      </c>
      <c r="C2729" s="183">
        <f>C2719+C2724</f>
        <v>0</v>
      </c>
      <c r="D2729" s="183">
        <f>D2719+D2724</f>
        <v>0</v>
      </c>
      <c r="E2729" s="183">
        <f>E2719+E2724</f>
        <v>0</v>
      </c>
    </row>
    <row r="2730" spans="1:5" ht="49.5" customHeight="1" thickBot="1" x14ac:dyDescent="0.25">
      <c r="A2730" s="178" t="s">
        <v>185</v>
      </c>
      <c r="B2730" s="178" t="s">
        <v>387</v>
      </c>
      <c r="C2730" s="191" t="s">
        <v>388</v>
      </c>
      <c r="D2730" s="192"/>
      <c r="E2730" s="178"/>
    </row>
    <row r="2731" spans="1:5" ht="21" customHeight="1" thickBot="1" x14ac:dyDescent="0.25">
      <c r="A2731" s="156" t="s">
        <v>9</v>
      </c>
      <c r="B2731" s="1633" t="s">
        <v>222</v>
      </c>
      <c r="C2731" s="1634"/>
      <c r="D2731" s="1634"/>
      <c r="E2731" s="1635"/>
    </row>
    <row r="2732" spans="1:5" ht="21" customHeight="1" thickBot="1" x14ac:dyDescent="0.25">
      <c r="A2732" s="156" t="s">
        <v>13</v>
      </c>
      <c r="B2732" s="1636" t="s">
        <v>223</v>
      </c>
      <c r="C2732" s="1637"/>
      <c r="D2732" s="1637"/>
      <c r="E2732" s="1638"/>
    </row>
    <row r="2733" spans="1:5" ht="21" customHeight="1" x14ac:dyDescent="0.2">
      <c r="A2733" s="1639"/>
      <c r="B2733" s="180">
        <v>2019</v>
      </c>
      <c r="C2733" s="180">
        <v>2020</v>
      </c>
      <c r="D2733" s="180">
        <v>2021</v>
      </c>
      <c r="E2733" s="180">
        <v>2022</v>
      </c>
    </row>
    <row r="2734" spans="1:5" ht="21" customHeight="1" thickBot="1" x14ac:dyDescent="0.25">
      <c r="A2734" s="1640"/>
      <c r="B2734" s="181" t="s">
        <v>5</v>
      </c>
      <c r="C2734" s="181" t="s">
        <v>6</v>
      </c>
      <c r="D2734" s="181" t="s">
        <v>6</v>
      </c>
      <c r="E2734" s="181" t="s">
        <v>6</v>
      </c>
    </row>
    <row r="2735" spans="1:5" ht="21" customHeight="1" thickBot="1" x14ac:dyDescent="0.25">
      <c r="A2735" s="156" t="s">
        <v>8</v>
      </c>
      <c r="B2735" s="182">
        <v>1</v>
      </c>
      <c r="C2735" s="182">
        <v>0</v>
      </c>
      <c r="D2735" s="184">
        <v>0</v>
      </c>
      <c r="E2735" s="184">
        <v>0</v>
      </c>
    </row>
    <row r="2736" spans="1:5" ht="21" customHeight="1" thickBot="1" x14ac:dyDescent="0.25">
      <c r="A2736" s="156" t="s">
        <v>14</v>
      </c>
      <c r="B2736" s="182">
        <f>B2754</f>
        <v>1719</v>
      </c>
      <c r="C2736" s="182">
        <f>C2754</f>
        <v>0</v>
      </c>
      <c r="D2736" s="182">
        <f>D2754</f>
        <v>0</v>
      </c>
      <c r="E2736" s="182">
        <f>E2754</f>
        <v>0</v>
      </c>
    </row>
    <row r="2737" spans="1:5" ht="21" customHeight="1" thickBot="1" x14ac:dyDescent="0.25">
      <c r="A2737" s="156" t="s">
        <v>20</v>
      </c>
      <c r="B2737" s="182">
        <f>B2736/B2735</f>
        <v>1719</v>
      </c>
      <c r="C2737" s="182" t="e">
        <f>C2736/C2735</f>
        <v>#DIV/0!</v>
      </c>
      <c r="D2737" s="182" t="e">
        <f>D2736/D2735</f>
        <v>#DIV/0!</v>
      </c>
      <c r="E2737" s="182" t="e">
        <f>E2736/E2735</f>
        <v>#DIV/0!</v>
      </c>
    </row>
    <row r="2738" spans="1:5" ht="21" customHeight="1" thickBot="1" x14ac:dyDescent="0.25">
      <c r="A2738" s="156" t="s">
        <v>15</v>
      </c>
      <c r="B2738" s="184" t="s">
        <v>19</v>
      </c>
      <c r="C2738" s="185">
        <f t="shared" ref="C2738:E2740" si="106">C2735/B2735-1</f>
        <v>-1</v>
      </c>
      <c r="D2738" s="185" t="e">
        <f t="shared" si="106"/>
        <v>#DIV/0!</v>
      </c>
      <c r="E2738" s="185" t="e">
        <f t="shared" si="106"/>
        <v>#DIV/0!</v>
      </c>
    </row>
    <row r="2739" spans="1:5" ht="21" customHeight="1" thickBot="1" x14ac:dyDescent="0.25">
      <c r="A2739" s="156" t="s">
        <v>16</v>
      </c>
      <c r="B2739" s="184" t="s">
        <v>19</v>
      </c>
      <c r="C2739" s="185">
        <f t="shared" si="106"/>
        <v>-1</v>
      </c>
      <c r="D2739" s="185" t="e">
        <f t="shared" si="106"/>
        <v>#DIV/0!</v>
      </c>
      <c r="E2739" s="185" t="e">
        <f t="shared" si="106"/>
        <v>#DIV/0!</v>
      </c>
    </row>
    <row r="2740" spans="1:5" ht="21" customHeight="1" thickBot="1" x14ac:dyDescent="0.25">
      <c r="A2740" s="156" t="s">
        <v>17</v>
      </c>
      <c r="B2740" s="184" t="s">
        <v>19</v>
      </c>
      <c r="C2740" s="185" t="e">
        <f t="shared" si="106"/>
        <v>#DIV/0!</v>
      </c>
      <c r="D2740" s="185" t="e">
        <f t="shared" si="106"/>
        <v>#DIV/0!</v>
      </c>
      <c r="E2740" s="185" t="e">
        <f t="shared" si="106"/>
        <v>#DIV/0!</v>
      </c>
    </row>
    <row r="2741" spans="1:5" ht="21" customHeight="1" thickBot="1" x14ac:dyDescent="0.25">
      <c r="A2741" s="1641" t="s">
        <v>859</v>
      </c>
      <c r="B2741" s="1642"/>
      <c r="C2741" s="1642"/>
      <c r="D2741" s="1642"/>
      <c r="E2741" s="1643"/>
    </row>
    <row r="2742" spans="1:5" ht="21" customHeight="1" x14ac:dyDescent="0.2">
      <c r="A2742" s="1639"/>
      <c r="B2742" s="180">
        <v>2019</v>
      </c>
      <c r="C2742" s="180">
        <v>2020</v>
      </c>
      <c r="D2742" s="180">
        <v>2021</v>
      </c>
      <c r="E2742" s="180">
        <v>2022</v>
      </c>
    </row>
    <row r="2743" spans="1:5" ht="21" customHeight="1" thickBot="1" x14ac:dyDescent="0.25">
      <c r="A2743" s="1640"/>
      <c r="B2743" s="181" t="s">
        <v>5</v>
      </c>
      <c r="C2743" s="181" t="s">
        <v>6</v>
      </c>
      <c r="D2743" s="181" t="s">
        <v>6</v>
      </c>
      <c r="E2743" s="181" t="s">
        <v>6</v>
      </c>
    </row>
    <row r="2744" spans="1:5" ht="21" customHeight="1" thickBot="1" x14ac:dyDescent="0.25">
      <c r="A2744" s="186" t="s">
        <v>59</v>
      </c>
      <c r="B2744" s="187">
        <f>B2745+B2746+B2747+B2748</f>
        <v>0</v>
      </c>
      <c r="C2744" s="187">
        <f>C2745+C2746+C2747+C2748</f>
        <v>0</v>
      </c>
      <c r="D2744" s="187">
        <f>D2745+D2746+D2747+D2748</f>
        <v>0</v>
      </c>
      <c r="E2744" s="187">
        <f>E2745+E2746+E2747+E2748</f>
        <v>0</v>
      </c>
    </row>
    <row r="2745" spans="1:5" ht="21" customHeight="1" thickBot="1" x14ac:dyDescent="0.25">
      <c r="A2745" s="188" t="s">
        <v>28</v>
      </c>
      <c r="B2745" s="187"/>
      <c r="C2745" s="187"/>
      <c r="D2745" s="187"/>
      <c r="E2745" s="187"/>
    </row>
    <row r="2746" spans="1:5" ht="21" customHeight="1" thickBot="1" x14ac:dyDescent="0.25">
      <c r="A2746" s="188" t="s">
        <v>60</v>
      </c>
      <c r="B2746" s="187"/>
      <c r="C2746" s="187"/>
      <c r="D2746" s="187"/>
      <c r="E2746" s="187"/>
    </row>
    <row r="2747" spans="1:5" ht="21" customHeight="1" thickBot="1" x14ac:dyDescent="0.25">
      <c r="A2747" s="188" t="s">
        <v>42</v>
      </c>
      <c r="B2747" s="187"/>
      <c r="C2747" s="187"/>
      <c r="D2747" s="187"/>
      <c r="E2747" s="187"/>
    </row>
    <row r="2748" spans="1:5" ht="21" customHeight="1" thickBot="1" x14ac:dyDescent="0.25">
      <c r="A2748" s="188" t="s">
        <v>43</v>
      </c>
      <c r="B2748" s="187"/>
      <c r="C2748" s="187"/>
      <c r="D2748" s="187"/>
      <c r="E2748" s="187"/>
    </row>
    <row r="2749" spans="1:5" ht="21" customHeight="1" thickBot="1" x14ac:dyDescent="0.25">
      <c r="A2749" s="186" t="s">
        <v>61</v>
      </c>
      <c r="B2749" s="183">
        <f>B2750+B2751+B2752+B2753</f>
        <v>1719</v>
      </c>
      <c r="C2749" s="183">
        <f>C2750+C2751+C2752+C2753</f>
        <v>0</v>
      </c>
      <c r="D2749" s="183">
        <f>D2750+D2751+D2752+D2753</f>
        <v>0</v>
      </c>
      <c r="E2749" s="183">
        <f>E2750+E2751+E2752+E2753</f>
        <v>0</v>
      </c>
    </row>
    <row r="2750" spans="1:5" s="41" customFormat="1" ht="21" customHeight="1" thickBot="1" x14ac:dyDescent="0.25">
      <c r="A2750" s="188" t="s">
        <v>28</v>
      </c>
      <c r="B2750" s="187">
        <v>1719</v>
      </c>
      <c r="C2750" s="187">
        <v>0</v>
      </c>
      <c r="D2750" s="187">
        <v>0</v>
      </c>
      <c r="E2750" s="187">
        <v>0</v>
      </c>
    </row>
    <row r="2751" spans="1:5" ht="21" customHeight="1" thickBot="1" x14ac:dyDescent="0.25">
      <c r="A2751" s="188" t="s">
        <v>60</v>
      </c>
      <c r="B2751" s="183"/>
      <c r="C2751" s="187"/>
      <c r="D2751" s="187"/>
      <c r="E2751" s="187"/>
    </row>
    <row r="2752" spans="1:5" ht="21" customHeight="1" thickBot="1" x14ac:dyDescent="0.25">
      <c r="A2752" s="188" t="s">
        <v>42</v>
      </c>
      <c r="B2752" s="183"/>
      <c r="C2752" s="187"/>
      <c r="D2752" s="187"/>
      <c r="E2752" s="187"/>
    </row>
    <row r="2753" spans="1:5" ht="21" customHeight="1" thickBot="1" x14ac:dyDescent="0.25">
      <c r="A2753" s="188" t="s">
        <v>43</v>
      </c>
      <c r="B2753" s="183"/>
      <c r="C2753" s="187"/>
      <c r="D2753" s="187"/>
      <c r="E2753" s="187"/>
    </row>
    <row r="2754" spans="1:5" ht="21" customHeight="1" thickBot="1" x14ac:dyDescent="0.25">
      <c r="A2754" s="189" t="s">
        <v>167</v>
      </c>
      <c r="B2754" s="183">
        <f>B2744+B2749</f>
        <v>1719</v>
      </c>
      <c r="C2754" s="183">
        <f>C2744+C2749</f>
        <v>0</v>
      </c>
      <c r="D2754" s="183">
        <f>D2744+D2749</f>
        <v>0</v>
      </c>
      <c r="E2754" s="183">
        <f>E2744+E2749</f>
        <v>0</v>
      </c>
    </row>
    <row r="2755" spans="1:5" ht="46.5" customHeight="1" thickBot="1" x14ac:dyDescent="0.25">
      <c r="A2755" s="178" t="s">
        <v>186</v>
      </c>
      <c r="B2755" s="178" t="s">
        <v>389</v>
      </c>
      <c r="C2755" s="191" t="s">
        <v>390</v>
      </c>
      <c r="D2755" s="192"/>
      <c r="E2755" s="178"/>
    </row>
    <row r="2756" spans="1:5" ht="81" customHeight="1" thickBot="1" x14ac:dyDescent="0.25">
      <c r="A2756" s="156" t="s">
        <v>9</v>
      </c>
      <c r="B2756" s="1644" t="s">
        <v>391</v>
      </c>
      <c r="C2756" s="1645"/>
      <c r="D2756" s="1645"/>
      <c r="E2756" s="1646"/>
    </row>
    <row r="2757" spans="1:5" ht="21" customHeight="1" thickBot="1" x14ac:dyDescent="0.25">
      <c r="A2757" s="156" t="s">
        <v>13</v>
      </c>
      <c r="B2757" s="1636" t="s">
        <v>162</v>
      </c>
      <c r="C2757" s="1637"/>
      <c r="D2757" s="1637"/>
      <c r="E2757" s="1638"/>
    </row>
    <row r="2758" spans="1:5" ht="21" customHeight="1" x14ac:dyDescent="0.2">
      <c r="A2758" s="1639"/>
      <c r="B2758" s="180">
        <v>2019</v>
      </c>
      <c r="C2758" s="180">
        <v>2020</v>
      </c>
      <c r="D2758" s="180">
        <v>2021</v>
      </c>
      <c r="E2758" s="180">
        <v>2022</v>
      </c>
    </row>
    <row r="2759" spans="1:5" ht="21" customHeight="1" thickBot="1" x14ac:dyDescent="0.25">
      <c r="A2759" s="1640"/>
      <c r="B2759" s="181" t="s">
        <v>5</v>
      </c>
      <c r="C2759" s="181" t="s">
        <v>6</v>
      </c>
      <c r="D2759" s="181" t="s">
        <v>6</v>
      </c>
      <c r="E2759" s="181" t="s">
        <v>6</v>
      </c>
    </row>
    <row r="2760" spans="1:5" ht="21" customHeight="1" thickBot="1" x14ac:dyDescent="0.25">
      <c r="A2760" s="156" t="s">
        <v>8</v>
      </c>
      <c r="B2760" s="182">
        <v>2000</v>
      </c>
      <c r="C2760" s="182">
        <v>0</v>
      </c>
      <c r="D2760" s="184">
        <v>0</v>
      </c>
      <c r="E2760" s="184">
        <v>0</v>
      </c>
    </row>
    <row r="2761" spans="1:5" ht="21" customHeight="1" thickBot="1" x14ac:dyDescent="0.25">
      <c r="A2761" s="156" t="s">
        <v>14</v>
      </c>
      <c r="B2761" s="183">
        <f>B2779</f>
        <v>8190</v>
      </c>
      <c r="C2761" s="183">
        <f>C2779</f>
        <v>0</v>
      </c>
      <c r="D2761" s="183">
        <f>D2779</f>
        <v>0</v>
      </c>
      <c r="E2761" s="183">
        <f>E2779</f>
        <v>0</v>
      </c>
    </row>
    <row r="2762" spans="1:5" ht="21" customHeight="1" thickBot="1" x14ac:dyDescent="0.25">
      <c r="A2762" s="156" t="s">
        <v>20</v>
      </c>
      <c r="B2762" s="182">
        <f>B2761/B2760</f>
        <v>4.0949999999999998</v>
      </c>
      <c r="C2762" s="182" t="e">
        <f>C2761/C2760</f>
        <v>#DIV/0!</v>
      </c>
      <c r="D2762" s="182" t="e">
        <f>D2761/D2760</f>
        <v>#DIV/0!</v>
      </c>
      <c r="E2762" s="182" t="e">
        <f>E2761/E2760</f>
        <v>#DIV/0!</v>
      </c>
    </row>
    <row r="2763" spans="1:5" ht="21" customHeight="1" thickBot="1" x14ac:dyDescent="0.25">
      <c r="A2763" s="156" t="s">
        <v>15</v>
      </c>
      <c r="B2763" s="184" t="s">
        <v>19</v>
      </c>
      <c r="C2763" s="185">
        <f t="shared" ref="C2763:E2765" si="107">C2760/B2760-1</f>
        <v>-1</v>
      </c>
      <c r="D2763" s="185" t="e">
        <f t="shared" si="107"/>
        <v>#DIV/0!</v>
      </c>
      <c r="E2763" s="185" t="e">
        <f t="shared" si="107"/>
        <v>#DIV/0!</v>
      </c>
    </row>
    <row r="2764" spans="1:5" ht="21" customHeight="1" thickBot="1" x14ac:dyDescent="0.25">
      <c r="A2764" s="156" t="s">
        <v>16</v>
      </c>
      <c r="B2764" s="184" t="s">
        <v>19</v>
      </c>
      <c r="C2764" s="185">
        <f t="shared" si="107"/>
        <v>-1</v>
      </c>
      <c r="D2764" s="185" t="e">
        <f t="shared" si="107"/>
        <v>#DIV/0!</v>
      </c>
      <c r="E2764" s="185" t="e">
        <f t="shared" si="107"/>
        <v>#DIV/0!</v>
      </c>
    </row>
    <row r="2765" spans="1:5" ht="21" customHeight="1" thickBot="1" x14ac:dyDescent="0.25">
      <c r="A2765" s="156" t="s">
        <v>17</v>
      </c>
      <c r="B2765" s="184" t="s">
        <v>19</v>
      </c>
      <c r="C2765" s="185" t="e">
        <f t="shared" si="107"/>
        <v>#DIV/0!</v>
      </c>
      <c r="D2765" s="185" t="e">
        <f t="shared" si="107"/>
        <v>#DIV/0!</v>
      </c>
      <c r="E2765" s="185" t="e">
        <f t="shared" si="107"/>
        <v>#DIV/0!</v>
      </c>
    </row>
    <row r="2766" spans="1:5" ht="21" customHeight="1" thickBot="1" x14ac:dyDescent="0.25">
      <c r="A2766" s="1641" t="s">
        <v>859</v>
      </c>
      <c r="B2766" s="1642"/>
      <c r="C2766" s="1642"/>
      <c r="D2766" s="1642"/>
      <c r="E2766" s="1643"/>
    </row>
    <row r="2767" spans="1:5" ht="21" customHeight="1" x14ac:dyDescent="0.2">
      <c r="A2767" s="1639"/>
      <c r="B2767" s="180">
        <v>2019</v>
      </c>
      <c r="C2767" s="180">
        <v>2020</v>
      </c>
      <c r="D2767" s="180">
        <v>2021</v>
      </c>
      <c r="E2767" s="180">
        <v>2022</v>
      </c>
    </row>
    <row r="2768" spans="1:5" ht="21" customHeight="1" thickBot="1" x14ac:dyDescent="0.25">
      <c r="A2768" s="1640"/>
      <c r="B2768" s="181" t="s">
        <v>5</v>
      </c>
      <c r="C2768" s="181" t="s">
        <v>6</v>
      </c>
      <c r="D2768" s="181" t="s">
        <v>6</v>
      </c>
      <c r="E2768" s="181" t="s">
        <v>6</v>
      </c>
    </row>
    <row r="2769" spans="1:5" ht="21" customHeight="1" thickBot="1" x14ac:dyDescent="0.25">
      <c r="A2769" s="186" t="s">
        <v>59</v>
      </c>
      <c r="B2769" s="187">
        <f>B2770+B2771+B2772+B2773</f>
        <v>0</v>
      </c>
      <c r="C2769" s="187">
        <f>C2770+C2771+C2772+C2773</f>
        <v>0</v>
      </c>
      <c r="D2769" s="187">
        <f>D2770+D2771+D2772+D2773</f>
        <v>0</v>
      </c>
      <c r="E2769" s="187">
        <f>E2770+E2771+E2772+E2773</f>
        <v>0</v>
      </c>
    </row>
    <row r="2770" spans="1:5" ht="21" customHeight="1" thickBot="1" x14ac:dyDescent="0.25">
      <c r="A2770" s="188" t="s">
        <v>28</v>
      </c>
      <c r="B2770" s="187"/>
      <c r="C2770" s="187"/>
      <c r="D2770" s="187"/>
      <c r="E2770" s="187"/>
    </row>
    <row r="2771" spans="1:5" ht="21" customHeight="1" thickBot="1" x14ac:dyDescent="0.25">
      <c r="A2771" s="188" t="s">
        <v>60</v>
      </c>
      <c r="B2771" s="187"/>
      <c r="C2771" s="187"/>
      <c r="D2771" s="187"/>
      <c r="E2771" s="187"/>
    </row>
    <row r="2772" spans="1:5" ht="21" customHeight="1" thickBot="1" x14ac:dyDescent="0.25">
      <c r="A2772" s="188" t="s">
        <v>42</v>
      </c>
      <c r="B2772" s="187"/>
      <c r="C2772" s="187"/>
      <c r="D2772" s="187"/>
      <c r="E2772" s="187"/>
    </row>
    <row r="2773" spans="1:5" ht="21" customHeight="1" thickBot="1" x14ac:dyDescent="0.25">
      <c r="A2773" s="188" t="s">
        <v>43</v>
      </c>
      <c r="B2773" s="187"/>
      <c r="C2773" s="187"/>
      <c r="D2773" s="187"/>
      <c r="E2773" s="187"/>
    </row>
    <row r="2774" spans="1:5" ht="21" customHeight="1" thickBot="1" x14ac:dyDescent="0.25">
      <c r="A2774" s="186" t="s">
        <v>61</v>
      </c>
      <c r="B2774" s="183">
        <f>B2775+B2776+B2777+B2778</f>
        <v>8190</v>
      </c>
      <c r="C2774" s="183">
        <f>C2775+C2776+C2777+C2778</f>
        <v>0</v>
      </c>
      <c r="D2774" s="183">
        <f>D2775+D2776+D2777+D2778</f>
        <v>0</v>
      </c>
      <c r="E2774" s="183">
        <f>E2775+E2776+E2777+E2778</f>
        <v>0</v>
      </c>
    </row>
    <row r="2775" spans="1:5" s="41" customFormat="1" ht="21" customHeight="1" thickBot="1" x14ac:dyDescent="0.25">
      <c r="A2775" s="188" t="s">
        <v>28</v>
      </c>
      <c r="B2775" s="183">
        <v>8190</v>
      </c>
      <c r="C2775" s="187">
        <v>0</v>
      </c>
      <c r="D2775" s="187">
        <v>0</v>
      </c>
      <c r="E2775" s="187">
        <v>0</v>
      </c>
    </row>
    <row r="2776" spans="1:5" ht="21" customHeight="1" thickBot="1" x14ac:dyDescent="0.25">
      <c r="A2776" s="188" t="s">
        <v>60</v>
      </c>
      <c r="B2776" s="183"/>
      <c r="C2776" s="187"/>
      <c r="D2776" s="187"/>
      <c r="E2776" s="187"/>
    </row>
    <row r="2777" spans="1:5" ht="21" customHeight="1" thickBot="1" x14ac:dyDescent="0.25">
      <c r="A2777" s="188" t="s">
        <v>42</v>
      </c>
      <c r="B2777" s="183"/>
      <c r="C2777" s="187"/>
      <c r="D2777" s="187"/>
      <c r="E2777" s="187"/>
    </row>
    <row r="2778" spans="1:5" ht="21" customHeight="1" thickBot="1" x14ac:dyDescent="0.25">
      <c r="A2778" s="188" t="s">
        <v>43</v>
      </c>
      <c r="B2778" s="183"/>
      <c r="C2778" s="187"/>
      <c r="D2778" s="187"/>
      <c r="E2778" s="187"/>
    </row>
    <row r="2779" spans="1:5" ht="21" customHeight="1" thickBot="1" x14ac:dyDescent="0.25">
      <c r="A2779" s="189" t="s">
        <v>168</v>
      </c>
      <c r="B2779" s="183">
        <f>B2769+B2774</f>
        <v>8190</v>
      </c>
      <c r="C2779" s="183">
        <f>C2769+C2774</f>
        <v>0</v>
      </c>
      <c r="D2779" s="183">
        <f>D2769+D2774</f>
        <v>0</v>
      </c>
      <c r="E2779" s="183">
        <f>E2769+E2774</f>
        <v>0</v>
      </c>
    </row>
    <row r="2780" spans="1:5" ht="81" customHeight="1" thickBot="1" x14ac:dyDescent="0.25">
      <c r="A2780" s="178" t="s">
        <v>186</v>
      </c>
      <c r="B2780" s="178" t="s">
        <v>392</v>
      </c>
      <c r="C2780" s="191" t="s">
        <v>393</v>
      </c>
      <c r="D2780" s="192"/>
      <c r="E2780" s="178"/>
    </row>
    <row r="2781" spans="1:5" ht="21" customHeight="1" thickBot="1" x14ac:dyDescent="0.25">
      <c r="A2781" s="156" t="s">
        <v>9</v>
      </c>
      <c r="B2781" s="1633" t="s">
        <v>222</v>
      </c>
      <c r="C2781" s="1634"/>
      <c r="D2781" s="1634"/>
      <c r="E2781" s="1635"/>
    </row>
    <row r="2782" spans="1:5" ht="21" customHeight="1" thickBot="1" x14ac:dyDescent="0.25">
      <c r="A2782" s="156" t="s">
        <v>13</v>
      </c>
      <c r="B2782" s="1636" t="s">
        <v>223</v>
      </c>
      <c r="C2782" s="1637"/>
      <c r="D2782" s="1637"/>
      <c r="E2782" s="1638"/>
    </row>
    <row r="2783" spans="1:5" ht="21" customHeight="1" x14ac:dyDescent="0.2">
      <c r="A2783" s="1639"/>
      <c r="B2783" s="180">
        <v>2019</v>
      </c>
      <c r="C2783" s="180">
        <v>2020</v>
      </c>
      <c r="D2783" s="180">
        <v>2021</v>
      </c>
      <c r="E2783" s="180">
        <v>2022</v>
      </c>
    </row>
    <row r="2784" spans="1:5" ht="21" customHeight="1" thickBot="1" x14ac:dyDescent="0.25">
      <c r="A2784" s="1640"/>
      <c r="B2784" s="181" t="s">
        <v>5</v>
      </c>
      <c r="C2784" s="181" t="s">
        <v>6</v>
      </c>
      <c r="D2784" s="181" t="s">
        <v>6</v>
      </c>
      <c r="E2784" s="181" t="s">
        <v>6</v>
      </c>
    </row>
    <row r="2785" spans="1:5" ht="21" customHeight="1" thickBot="1" x14ac:dyDescent="0.25">
      <c r="A2785" s="156" t="s">
        <v>8</v>
      </c>
      <c r="B2785" s="182">
        <v>1</v>
      </c>
      <c r="C2785" s="182">
        <v>0</v>
      </c>
      <c r="D2785" s="184">
        <v>0</v>
      </c>
      <c r="E2785" s="184">
        <v>0</v>
      </c>
    </row>
    <row r="2786" spans="1:5" ht="21" customHeight="1" thickBot="1" x14ac:dyDescent="0.25">
      <c r="A2786" s="156" t="s">
        <v>14</v>
      </c>
      <c r="B2786" s="187">
        <f>B2804</f>
        <v>196</v>
      </c>
      <c r="C2786" s="187">
        <f>C2804</f>
        <v>0</v>
      </c>
      <c r="D2786" s="187">
        <f>D2804</f>
        <v>0</v>
      </c>
      <c r="E2786" s="187">
        <f>E2804</f>
        <v>0</v>
      </c>
    </row>
    <row r="2787" spans="1:5" ht="21" customHeight="1" thickBot="1" x14ac:dyDescent="0.25">
      <c r="A2787" s="156" t="s">
        <v>20</v>
      </c>
      <c r="B2787" s="182">
        <f>B2786/B2785</f>
        <v>196</v>
      </c>
      <c r="C2787" s="182" t="e">
        <f>C2786/C2785</f>
        <v>#DIV/0!</v>
      </c>
      <c r="D2787" s="182" t="e">
        <f>D2786/D2785</f>
        <v>#DIV/0!</v>
      </c>
      <c r="E2787" s="182" t="e">
        <f>E2786/E2785</f>
        <v>#DIV/0!</v>
      </c>
    </row>
    <row r="2788" spans="1:5" ht="21" customHeight="1" thickBot="1" x14ac:dyDescent="0.25">
      <c r="A2788" s="156" t="s">
        <v>15</v>
      </c>
      <c r="B2788" s="184" t="s">
        <v>19</v>
      </c>
      <c r="C2788" s="185">
        <f t="shared" ref="C2788:E2790" si="108">C2785/B2785-1</f>
        <v>-1</v>
      </c>
      <c r="D2788" s="185" t="e">
        <f t="shared" si="108"/>
        <v>#DIV/0!</v>
      </c>
      <c r="E2788" s="185" t="e">
        <f t="shared" si="108"/>
        <v>#DIV/0!</v>
      </c>
    </row>
    <row r="2789" spans="1:5" ht="21" customHeight="1" thickBot="1" x14ac:dyDescent="0.25">
      <c r="A2789" s="156" t="s">
        <v>16</v>
      </c>
      <c r="B2789" s="184" t="s">
        <v>19</v>
      </c>
      <c r="C2789" s="185">
        <f t="shared" si="108"/>
        <v>-1</v>
      </c>
      <c r="D2789" s="185" t="e">
        <f t="shared" si="108"/>
        <v>#DIV/0!</v>
      </c>
      <c r="E2789" s="185" t="e">
        <f t="shared" si="108"/>
        <v>#DIV/0!</v>
      </c>
    </row>
    <row r="2790" spans="1:5" ht="21" customHeight="1" thickBot="1" x14ac:dyDescent="0.25">
      <c r="A2790" s="156" t="s">
        <v>17</v>
      </c>
      <c r="B2790" s="184" t="s">
        <v>19</v>
      </c>
      <c r="C2790" s="185" t="e">
        <f t="shared" si="108"/>
        <v>#DIV/0!</v>
      </c>
      <c r="D2790" s="185" t="e">
        <f t="shared" si="108"/>
        <v>#DIV/0!</v>
      </c>
      <c r="E2790" s="185" t="e">
        <f t="shared" si="108"/>
        <v>#DIV/0!</v>
      </c>
    </row>
    <row r="2791" spans="1:5" ht="21" customHeight="1" thickBot="1" x14ac:dyDescent="0.25">
      <c r="A2791" s="1641" t="s">
        <v>859</v>
      </c>
      <c r="B2791" s="1642"/>
      <c r="C2791" s="1642"/>
      <c r="D2791" s="1642"/>
      <c r="E2791" s="1643"/>
    </row>
    <row r="2792" spans="1:5" ht="21" customHeight="1" x14ac:dyDescent="0.2">
      <c r="A2792" s="1639"/>
      <c r="B2792" s="180">
        <v>2019</v>
      </c>
      <c r="C2792" s="180">
        <v>2020</v>
      </c>
      <c r="D2792" s="180">
        <v>2021</v>
      </c>
      <c r="E2792" s="180">
        <v>2022</v>
      </c>
    </row>
    <row r="2793" spans="1:5" ht="21" customHeight="1" thickBot="1" x14ac:dyDescent="0.25">
      <c r="A2793" s="1640"/>
      <c r="B2793" s="181" t="s">
        <v>5</v>
      </c>
      <c r="C2793" s="181" t="s">
        <v>6</v>
      </c>
      <c r="D2793" s="181" t="s">
        <v>6</v>
      </c>
      <c r="E2793" s="181" t="s">
        <v>6</v>
      </c>
    </row>
    <row r="2794" spans="1:5" ht="21" customHeight="1" thickBot="1" x14ac:dyDescent="0.25">
      <c r="A2794" s="186" t="s">
        <v>59</v>
      </c>
      <c r="B2794" s="187">
        <f>B2795+B2796+B2797+B2798</f>
        <v>0</v>
      </c>
      <c r="C2794" s="187">
        <f>C2795+C2796+C2797+C2798</f>
        <v>0</v>
      </c>
      <c r="D2794" s="187">
        <f>D2795+D2796+D2797+D2798</f>
        <v>0</v>
      </c>
      <c r="E2794" s="187">
        <f>E2795+E2796+E2797+E2798</f>
        <v>0</v>
      </c>
    </row>
    <row r="2795" spans="1:5" ht="21" customHeight="1" thickBot="1" x14ac:dyDescent="0.25">
      <c r="A2795" s="188" t="s">
        <v>28</v>
      </c>
      <c r="B2795" s="187"/>
      <c r="C2795" s="187"/>
      <c r="D2795" s="187"/>
      <c r="E2795" s="187"/>
    </row>
    <row r="2796" spans="1:5" ht="21" customHeight="1" thickBot="1" x14ac:dyDescent="0.25">
      <c r="A2796" s="188" t="s">
        <v>60</v>
      </c>
      <c r="B2796" s="187"/>
      <c r="C2796" s="187"/>
      <c r="D2796" s="187"/>
      <c r="E2796" s="187"/>
    </row>
    <row r="2797" spans="1:5" ht="21" customHeight="1" thickBot="1" x14ac:dyDescent="0.25">
      <c r="A2797" s="188" t="s">
        <v>42</v>
      </c>
      <c r="B2797" s="187"/>
      <c r="C2797" s="187"/>
      <c r="D2797" s="187"/>
      <c r="E2797" s="187"/>
    </row>
    <row r="2798" spans="1:5" ht="21" customHeight="1" thickBot="1" x14ac:dyDescent="0.25">
      <c r="A2798" s="188" t="s">
        <v>43</v>
      </c>
      <c r="B2798" s="187"/>
      <c r="C2798" s="187"/>
      <c r="D2798" s="187"/>
      <c r="E2798" s="187"/>
    </row>
    <row r="2799" spans="1:5" ht="21" customHeight="1" thickBot="1" x14ac:dyDescent="0.25">
      <c r="A2799" s="186" t="s">
        <v>61</v>
      </c>
      <c r="B2799" s="183">
        <f>B2800+B2801+B2802+B2803</f>
        <v>196</v>
      </c>
      <c r="C2799" s="183">
        <f>C2800+C2801+C2802+C2803</f>
        <v>0</v>
      </c>
      <c r="D2799" s="183">
        <f>D2800+D2801+D2802+D2803</f>
        <v>0</v>
      </c>
      <c r="E2799" s="183">
        <f>E2800+E2801+E2802+E2803</f>
        <v>0</v>
      </c>
    </row>
    <row r="2800" spans="1:5" s="41" customFormat="1" ht="21" customHeight="1" thickBot="1" x14ac:dyDescent="0.25">
      <c r="A2800" s="188" t="s">
        <v>28</v>
      </c>
      <c r="B2800" s="187">
        <v>196</v>
      </c>
      <c r="C2800" s="187">
        <v>0</v>
      </c>
      <c r="D2800" s="187">
        <v>0</v>
      </c>
      <c r="E2800" s="187">
        <v>0</v>
      </c>
    </row>
    <row r="2801" spans="1:5" ht="21" customHeight="1" thickBot="1" x14ac:dyDescent="0.25">
      <c r="A2801" s="188" t="s">
        <v>60</v>
      </c>
      <c r="B2801" s="183"/>
      <c r="C2801" s="187"/>
      <c r="D2801" s="187"/>
      <c r="E2801" s="187"/>
    </row>
    <row r="2802" spans="1:5" ht="21" customHeight="1" thickBot="1" x14ac:dyDescent="0.25">
      <c r="A2802" s="188" t="s">
        <v>42</v>
      </c>
      <c r="B2802" s="183"/>
      <c r="C2802" s="187"/>
      <c r="D2802" s="187"/>
      <c r="E2802" s="187"/>
    </row>
    <row r="2803" spans="1:5" ht="21" customHeight="1" thickBot="1" x14ac:dyDescent="0.25">
      <c r="A2803" s="188" t="s">
        <v>43</v>
      </c>
      <c r="B2803" s="183"/>
      <c r="C2803" s="187"/>
      <c r="D2803" s="187"/>
      <c r="E2803" s="187"/>
    </row>
    <row r="2804" spans="1:5" ht="21" customHeight="1" thickBot="1" x14ac:dyDescent="0.25">
      <c r="A2804" s="189" t="s">
        <v>168</v>
      </c>
      <c r="B2804" s="183">
        <f>B2794+B2799</f>
        <v>196</v>
      </c>
      <c r="C2804" s="183">
        <f>C2794+C2799</f>
        <v>0</v>
      </c>
      <c r="D2804" s="183">
        <f>D2794+D2799</f>
        <v>0</v>
      </c>
      <c r="E2804" s="183">
        <f>E2794+E2799</f>
        <v>0</v>
      </c>
    </row>
    <row r="2805" spans="1:5" ht="43.5" customHeight="1" thickBot="1" x14ac:dyDescent="0.25">
      <c r="A2805" s="178" t="s">
        <v>189</v>
      </c>
      <c r="B2805" s="178" t="s">
        <v>394</v>
      </c>
      <c r="C2805" s="191" t="s">
        <v>395</v>
      </c>
      <c r="D2805" s="192"/>
      <c r="E2805" s="178"/>
    </row>
    <row r="2806" spans="1:5" ht="67.5" customHeight="1" thickBot="1" x14ac:dyDescent="0.25">
      <c r="A2806" s="156" t="s">
        <v>9</v>
      </c>
      <c r="B2806" s="1644" t="s">
        <v>396</v>
      </c>
      <c r="C2806" s="1645"/>
      <c r="D2806" s="1645"/>
      <c r="E2806" s="1646"/>
    </row>
    <row r="2807" spans="1:5" ht="21" customHeight="1" thickBot="1" x14ac:dyDescent="0.25">
      <c r="A2807" s="156" t="s">
        <v>13</v>
      </c>
      <c r="B2807" s="1636" t="s">
        <v>162</v>
      </c>
      <c r="C2807" s="1637"/>
      <c r="D2807" s="1637"/>
      <c r="E2807" s="1638"/>
    </row>
    <row r="2808" spans="1:5" ht="21" customHeight="1" x14ac:dyDescent="0.2">
      <c r="A2808" s="1639"/>
      <c r="B2808" s="180">
        <v>2019</v>
      </c>
      <c r="C2808" s="180">
        <v>2020</v>
      </c>
      <c r="D2808" s="180">
        <v>2021</v>
      </c>
      <c r="E2808" s="180">
        <v>2022</v>
      </c>
    </row>
    <row r="2809" spans="1:5" ht="21" customHeight="1" thickBot="1" x14ac:dyDescent="0.25">
      <c r="A2809" s="1640"/>
      <c r="B2809" s="181" t="s">
        <v>5</v>
      </c>
      <c r="C2809" s="181" t="s">
        <v>6</v>
      </c>
      <c r="D2809" s="181" t="s">
        <v>6</v>
      </c>
      <c r="E2809" s="181" t="s">
        <v>6</v>
      </c>
    </row>
    <row r="2810" spans="1:5" ht="21" customHeight="1" thickBot="1" x14ac:dyDescent="0.25">
      <c r="A2810" s="156" t="s">
        <v>8</v>
      </c>
      <c r="B2810" s="182">
        <v>9031</v>
      </c>
      <c r="C2810" s="182">
        <v>0</v>
      </c>
      <c r="D2810" s="182">
        <v>0</v>
      </c>
      <c r="E2810" s="184">
        <v>0</v>
      </c>
    </row>
    <row r="2811" spans="1:5" ht="21" customHeight="1" thickBot="1" x14ac:dyDescent="0.25">
      <c r="A2811" s="156" t="s">
        <v>14</v>
      </c>
      <c r="B2811" s="183">
        <f>B2829</f>
        <v>55299</v>
      </c>
      <c r="C2811" s="183">
        <f>C2829</f>
        <v>0</v>
      </c>
      <c r="D2811" s="183">
        <f>D2829</f>
        <v>0</v>
      </c>
      <c r="E2811" s="183">
        <f>E2829</f>
        <v>0</v>
      </c>
    </row>
    <row r="2812" spans="1:5" ht="21" customHeight="1" thickBot="1" x14ac:dyDescent="0.25">
      <c r="A2812" s="156" t="s">
        <v>20</v>
      </c>
      <c r="B2812" s="182">
        <f>B2811/B2810</f>
        <v>6.123242165873104</v>
      </c>
      <c r="C2812" s="182" t="e">
        <f>C2811/C2810</f>
        <v>#DIV/0!</v>
      </c>
      <c r="D2812" s="182" t="e">
        <f>D2811/D2810</f>
        <v>#DIV/0!</v>
      </c>
      <c r="E2812" s="182" t="e">
        <f>E2811/E2810</f>
        <v>#DIV/0!</v>
      </c>
    </row>
    <row r="2813" spans="1:5" ht="21" customHeight="1" thickBot="1" x14ac:dyDescent="0.25">
      <c r="A2813" s="156" t="s">
        <v>15</v>
      </c>
      <c r="B2813" s="184" t="s">
        <v>19</v>
      </c>
      <c r="C2813" s="185">
        <f t="shared" ref="C2813:E2815" si="109">C2810/B2810-1</f>
        <v>-1</v>
      </c>
      <c r="D2813" s="185" t="e">
        <f t="shared" si="109"/>
        <v>#DIV/0!</v>
      </c>
      <c r="E2813" s="185" t="e">
        <f t="shared" si="109"/>
        <v>#DIV/0!</v>
      </c>
    </row>
    <row r="2814" spans="1:5" ht="21" customHeight="1" thickBot="1" x14ac:dyDescent="0.25">
      <c r="A2814" s="156" t="s">
        <v>16</v>
      </c>
      <c r="B2814" s="184" t="s">
        <v>19</v>
      </c>
      <c r="C2814" s="185">
        <f t="shared" si="109"/>
        <v>-1</v>
      </c>
      <c r="D2814" s="185" t="e">
        <f t="shared" si="109"/>
        <v>#DIV/0!</v>
      </c>
      <c r="E2814" s="185" t="e">
        <f t="shared" si="109"/>
        <v>#DIV/0!</v>
      </c>
    </row>
    <row r="2815" spans="1:5" ht="21" customHeight="1" thickBot="1" x14ac:dyDescent="0.25">
      <c r="A2815" s="156" t="s">
        <v>17</v>
      </c>
      <c r="B2815" s="184" t="s">
        <v>19</v>
      </c>
      <c r="C2815" s="185" t="e">
        <f t="shared" si="109"/>
        <v>#DIV/0!</v>
      </c>
      <c r="D2815" s="185" t="e">
        <f t="shared" si="109"/>
        <v>#DIV/0!</v>
      </c>
      <c r="E2815" s="185" t="e">
        <f t="shared" si="109"/>
        <v>#DIV/0!</v>
      </c>
    </row>
    <row r="2816" spans="1:5" ht="21" customHeight="1" thickBot="1" x14ac:dyDescent="0.25">
      <c r="A2816" s="1641" t="s">
        <v>859</v>
      </c>
      <c r="B2816" s="1642"/>
      <c r="C2816" s="1642"/>
      <c r="D2816" s="1642"/>
      <c r="E2816" s="1643"/>
    </row>
    <row r="2817" spans="1:5" ht="21" customHeight="1" x14ac:dyDescent="0.2">
      <c r="A2817" s="1639"/>
      <c r="B2817" s="180">
        <v>2019</v>
      </c>
      <c r="C2817" s="180">
        <v>2020</v>
      </c>
      <c r="D2817" s="180">
        <v>2021</v>
      </c>
      <c r="E2817" s="180">
        <v>2022</v>
      </c>
    </row>
    <row r="2818" spans="1:5" ht="21" customHeight="1" thickBot="1" x14ac:dyDescent="0.25">
      <c r="A2818" s="1640"/>
      <c r="B2818" s="181" t="s">
        <v>5</v>
      </c>
      <c r="C2818" s="181" t="s">
        <v>6</v>
      </c>
      <c r="D2818" s="181" t="s">
        <v>6</v>
      </c>
      <c r="E2818" s="181" t="s">
        <v>6</v>
      </c>
    </row>
    <row r="2819" spans="1:5" ht="21" customHeight="1" thickBot="1" x14ac:dyDescent="0.25">
      <c r="A2819" s="186" t="s">
        <v>59</v>
      </c>
      <c r="B2819" s="187">
        <f>B2820+B2821+B2822+B2823</f>
        <v>0</v>
      </c>
      <c r="C2819" s="187">
        <f>C2820+C2821+C2822+C2823</f>
        <v>0</v>
      </c>
      <c r="D2819" s="187">
        <f>D2820+D2821+D2822+D2823</f>
        <v>0</v>
      </c>
      <c r="E2819" s="187">
        <f>E2820+E2821+E2822+E2823</f>
        <v>0</v>
      </c>
    </row>
    <row r="2820" spans="1:5" ht="21" customHeight="1" thickBot="1" x14ac:dyDescent="0.25">
      <c r="A2820" s="188" t="s">
        <v>28</v>
      </c>
      <c r="B2820" s="187"/>
      <c r="C2820" s="187"/>
      <c r="D2820" s="187"/>
      <c r="E2820" s="187"/>
    </row>
    <row r="2821" spans="1:5" ht="21" customHeight="1" thickBot="1" x14ac:dyDescent="0.25">
      <c r="A2821" s="188" t="s">
        <v>60</v>
      </c>
      <c r="B2821" s="187"/>
      <c r="C2821" s="187"/>
      <c r="D2821" s="187"/>
      <c r="E2821" s="187"/>
    </row>
    <row r="2822" spans="1:5" ht="21" customHeight="1" thickBot="1" x14ac:dyDescent="0.25">
      <c r="A2822" s="188" t="s">
        <v>42</v>
      </c>
      <c r="B2822" s="187"/>
      <c r="C2822" s="187"/>
      <c r="D2822" s="187"/>
      <c r="E2822" s="187"/>
    </row>
    <row r="2823" spans="1:5" ht="21" customHeight="1" thickBot="1" x14ac:dyDescent="0.25">
      <c r="A2823" s="188" t="s">
        <v>43</v>
      </c>
      <c r="B2823" s="187"/>
      <c r="C2823" s="187"/>
      <c r="D2823" s="187"/>
      <c r="E2823" s="187"/>
    </row>
    <row r="2824" spans="1:5" ht="21" customHeight="1" thickBot="1" x14ac:dyDescent="0.25">
      <c r="A2824" s="186" t="s">
        <v>61</v>
      </c>
      <c r="B2824" s="183">
        <f>B2825+B2826+B2827+B2828</f>
        <v>55299</v>
      </c>
      <c r="C2824" s="183">
        <f>C2825+C2826+C2827+C2828</f>
        <v>0</v>
      </c>
      <c r="D2824" s="183">
        <f>D2825+D2826+D2827+D2828</f>
        <v>0</v>
      </c>
      <c r="E2824" s="183">
        <f>E2825+E2826+E2827+E2828</f>
        <v>0</v>
      </c>
    </row>
    <row r="2825" spans="1:5" s="41" customFormat="1" ht="21" customHeight="1" thickBot="1" x14ac:dyDescent="0.25">
      <c r="A2825" s="188" t="s">
        <v>28</v>
      </c>
      <c r="B2825" s="183">
        <v>55299</v>
      </c>
      <c r="C2825" s="187">
        <v>0</v>
      </c>
      <c r="D2825" s="187">
        <v>0</v>
      </c>
      <c r="E2825" s="187">
        <v>0</v>
      </c>
    </row>
    <row r="2826" spans="1:5" ht="21" customHeight="1" thickBot="1" x14ac:dyDescent="0.25">
      <c r="A2826" s="188" t="s">
        <v>60</v>
      </c>
      <c r="B2826" s="183"/>
      <c r="C2826" s="187"/>
      <c r="D2826" s="187"/>
      <c r="E2826" s="187"/>
    </row>
    <row r="2827" spans="1:5" ht="21" customHeight="1" thickBot="1" x14ac:dyDescent="0.25">
      <c r="A2827" s="188" t="s">
        <v>42</v>
      </c>
      <c r="B2827" s="183"/>
      <c r="C2827" s="187"/>
      <c r="D2827" s="187"/>
      <c r="E2827" s="187"/>
    </row>
    <row r="2828" spans="1:5" ht="21" customHeight="1" thickBot="1" x14ac:dyDescent="0.25">
      <c r="A2828" s="188" t="s">
        <v>43</v>
      </c>
      <c r="B2828" s="183"/>
      <c r="C2828" s="187"/>
      <c r="D2828" s="187"/>
      <c r="E2828" s="187"/>
    </row>
    <row r="2829" spans="1:5" ht="21" customHeight="1" thickBot="1" x14ac:dyDescent="0.25">
      <c r="A2829" s="189" t="s">
        <v>169</v>
      </c>
      <c r="B2829" s="183">
        <f>B2819+B2824</f>
        <v>55299</v>
      </c>
      <c r="C2829" s="183">
        <f>C2819+C2824</f>
        <v>0</v>
      </c>
      <c r="D2829" s="183">
        <f>D2819+D2824</f>
        <v>0</v>
      </c>
      <c r="E2829" s="183">
        <f>E2819+E2824</f>
        <v>0</v>
      </c>
    </row>
    <row r="2830" spans="1:5" ht="44.25" customHeight="1" thickBot="1" x14ac:dyDescent="0.25">
      <c r="A2830" s="178" t="s">
        <v>189</v>
      </c>
      <c r="B2830" s="178" t="s">
        <v>397</v>
      </c>
      <c r="C2830" s="191" t="s">
        <v>398</v>
      </c>
      <c r="D2830" s="192"/>
      <c r="E2830" s="178"/>
    </row>
    <row r="2831" spans="1:5" ht="21" customHeight="1" thickBot="1" x14ac:dyDescent="0.25">
      <c r="A2831" s="156" t="s">
        <v>9</v>
      </c>
      <c r="B2831" s="1633" t="s">
        <v>222</v>
      </c>
      <c r="C2831" s="1634"/>
      <c r="D2831" s="1634"/>
      <c r="E2831" s="1635"/>
    </row>
    <row r="2832" spans="1:5" ht="21" customHeight="1" thickBot="1" x14ac:dyDescent="0.25">
      <c r="A2832" s="156" t="s">
        <v>13</v>
      </c>
      <c r="B2832" s="1636" t="s">
        <v>223</v>
      </c>
      <c r="C2832" s="1637"/>
      <c r="D2832" s="1637"/>
      <c r="E2832" s="1638"/>
    </row>
    <row r="2833" spans="1:5" ht="21" customHeight="1" x14ac:dyDescent="0.2">
      <c r="A2833" s="1639"/>
      <c r="B2833" s="180">
        <v>2019</v>
      </c>
      <c r="C2833" s="180">
        <v>2020</v>
      </c>
      <c r="D2833" s="180">
        <v>2021</v>
      </c>
      <c r="E2833" s="180">
        <v>2022</v>
      </c>
    </row>
    <row r="2834" spans="1:5" ht="21" customHeight="1" thickBot="1" x14ac:dyDescent="0.25">
      <c r="A2834" s="1640"/>
      <c r="B2834" s="181" t="s">
        <v>5</v>
      </c>
      <c r="C2834" s="181" t="s">
        <v>6</v>
      </c>
      <c r="D2834" s="181" t="s">
        <v>6</v>
      </c>
      <c r="E2834" s="181" t="s">
        <v>6</v>
      </c>
    </row>
    <row r="2835" spans="1:5" ht="21" customHeight="1" thickBot="1" x14ac:dyDescent="0.25">
      <c r="A2835" s="156" t="s">
        <v>8</v>
      </c>
      <c r="B2835" s="182">
        <v>1</v>
      </c>
      <c r="C2835" s="182">
        <v>0</v>
      </c>
      <c r="D2835" s="182">
        <v>0</v>
      </c>
      <c r="E2835" s="184">
        <v>0</v>
      </c>
    </row>
    <row r="2836" spans="1:5" ht="21" customHeight="1" thickBot="1" x14ac:dyDescent="0.25">
      <c r="A2836" s="156" t="s">
        <v>14</v>
      </c>
      <c r="B2836" s="182">
        <f>B2854</f>
        <v>961</v>
      </c>
      <c r="C2836" s="182">
        <f>C2854</f>
        <v>0</v>
      </c>
      <c r="D2836" s="182">
        <f>D2854</f>
        <v>0</v>
      </c>
      <c r="E2836" s="182">
        <f>E2854</f>
        <v>0</v>
      </c>
    </row>
    <row r="2837" spans="1:5" ht="21" customHeight="1" thickBot="1" x14ac:dyDescent="0.25">
      <c r="A2837" s="156" t="s">
        <v>20</v>
      </c>
      <c r="B2837" s="182">
        <f>B2836/B2835</f>
        <v>961</v>
      </c>
      <c r="C2837" s="182" t="e">
        <f>C2836/C2835</f>
        <v>#DIV/0!</v>
      </c>
      <c r="D2837" s="182" t="e">
        <f>D2836/D2835</f>
        <v>#DIV/0!</v>
      </c>
      <c r="E2837" s="182" t="e">
        <f>E2836/E2835</f>
        <v>#DIV/0!</v>
      </c>
    </row>
    <row r="2838" spans="1:5" ht="21" customHeight="1" thickBot="1" x14ac:dyDescent="0.25">
      <c r="A2838" s="156" t="s">
        <v>15</v>
      </c>
      <c r="B2838" s="184" t="s">
        <v>19</v>
      </c>
      <c r="C2838" s="185">
        <f t="shared" ref="C2838:E2840" si="110">C2835/B2835-1</f>
        <v>-1</v>
      </c>
      <c r="D2838" s="185" t="e">
        <f t="shared" si="110"/>
        <v>#DIV/0!</v>
      </c>
      <c r="E2838" s="185" t="e">
        <f t="shared" si="110"/>
        <v>#DIV/0!</v>
      </c>
    </row>
    <row r="2839" spans="1:5" ht="21" customHeight="1" thickBot="1" x14ac:dyDescent="0.25">
      <c r="A2839" s="156" t="s">
        <v>16</v>
      </c>
      <c r="B2839" s="184" t="s">
        <v>19</v>
      </c>
      <c r="C2839" s="185">
        <f t="shared" si="110"/>
        <v>-1</v>
      </c>
      <c r="D2839" s="185" t="e">
        <f t="shared" si="110"/>
        <v>#DIV/0!</v>
      </c>
      <c r="E2839" s="185" t="e">
        <f t="shared" si="110"/>
        <v>#DIV/0!</v>
      </c>
    </row>
    <row r="2840" spans="1:5" ht="21" customHeight="1" thickBot="1" x14ac:dyDescent="0.25">
      <c r="A2840" s="156" t="s">
        <v>17</v>
      </c>
      <c r="B2840" s="184" t="s">
        <v>19</v>
      </c>
      <c r="C2840" s="185" t="e">
        <f t="shared" si="110"/>
        <v>#DIV/0!</v>
      </c>
      <c r="D2840" s="185" t="e">
        <f t="shared" si="110"/>
        <v>#DIV/0!</v>
      </c>
      <c r="E2840" s="185" t="e">
        <f t="shared" si="110"/>
        <v>#DIV/0!</v>
      </c>
    </row>
    <row r="2841" spans="1:5" ht="21" customHeight="1" thickBot="1" x14ac:dyDescent="0.25">
      <c r="A2841" s="1641" t="s">
        <v>859</v>
      </c>
      <c r="B2841" s="1642"/>
      <c r="C2841" s="1642"/>
      <c r="D2841" s="1642"/>
      <c r="E2841" s="1643"/>
    </row>
    <row r="2842" spans="1:5" ht="21" customHeight="1" x14ac:dyDescent="0.2">
      <c r="A2842" s="1639"/>
      <c r="B2842" s="180">
        <v>2019</v>
      </c>
      <c r="C2842" s="180">
        <v>2020</v>
      </c>
      <c r="D2842" s="180">
        <v>2021</v>
      </c>
      <c r="E2842" s="180">
        <v>2022</v>
      </c>
    </row>
    <row r="2843" spans="1:5" ht="21" customHeight="1" thickBot="1" x14ac:dyDescent="0.25">
      <c r="A2843" s="1640"/>
      <c r="B2843" s="181" t="s">
        <v>5</v>
      </c>
      <c r="C2843" s="181" t="s">
        <v>6</v>
      </c>
      <c r="D2843" s="181" t="s">
        <v>6</v>
      </c>
      <c r="E2843" s="181" t="s">
        <v>6</v>
      </c>
    </row>
    <row r="2844" spans="1:5" ht="21" customHeight="1" thickBot="1" x14ac:dyDescent="0.25">
      <c r="A2844" s="186" t="s">
        <v>59</v>
      </c>
      <c r="B2844" s="187">
        <f>B2845+B2846+B2847+B2848</f>
        <v>0</v>
      </c>
      <c r="C2844" s="187">
        <f>C2845+C2846+C2847+C2848</f>
        <v>0</v>
      </c>
      <c r="D2844" s="187">
        <f>D2845+D2846+D2847+D2848</f>
        <v>0</v>
      </c>
      <c r="E2844" s="187">
        <f>E2845+E2846+E2847+E2848</f>
        <v>0</v>
      </c>
    </row>
    <row r="2845" spans="1:5" ht="21" customHeight="1" thickBot="1" x14ac:dyDescent="0.25">
      <c r="A2845" s="188" t="s">
        <v>28</v>
      </c>
      <c r="B2845" s="187"/>
      <c r="C2845" s="187"/>
      <c r="D2845" s="187"/>
      <c r="E2845" s="187"/>
    </row>
    <row r="2846" spans="1:5" ht="21" customHeight="1" thickBot="1" x14ac:dyDescent="0.25">
      <c r="A2846" s="188" t="s">
        <v>60</v>
      </c>
      <c r="B2846" s="187"/>
      <c r="C2846" s="187"/>
      <c r="D2846" s="187"/>
      <c r="E2846" s="187"/>
    </row>
    <row r="2847" spans="1:5" ht="21" customHeight="1" thickBot="1" x14ac:dyDescent="0.25">
      <c r="A2847" s="188" t="s">
        <v>42</v>
      </c>
      <c r="B2847" s="187"/>
      <c r="C2847" s="187"/>
      <c r="D2847" s="187"/>
      <c r="E2847" s="187"/>
    </row>
    <row r="2848" spans="1:5" ht="21" customHeight="1" thickBot="1" x14ac:dyDescent="0.25">
      <c r="A2848" s="188" t="s">
        <v>43</v>
      </c>
      <c r="B2848" s="187"/>
      <c r="C2848" s="187"/>
      <c r="D2848" s="187"/>
      <c r="E2848" s="187"/>
    </row>
    <row r="2849" spans="1:5" ht="21" customHeight="1" thickBot="1" x14ac:dyDescent="0.25">
      <c r="A2849" s="186" t="s">
        <v>61</v>
      </c>
      <c r="B2849" s="183">
        <f>B2850+B2851+B2852+B2853</f>
        <v>961</v>
      </c>
      <c r="C2849" s="183">
        <f>C2850+C2851+C2852+C2853</f>
        <v>0</v>
      </c>
      <c r="D2849" s="183">
        <f>D2850+D2851+D2852+D2853</f>
        <v>0</v>
      </c>
      <c r="E2849" s="183">
        <f>E2850+E2851+E2852+E2853</f>
        <v>0</v>
      </c>
    </row>
    <row r="2850" spans="1:5" s="41" customFormat="1" ht="21" customHeight="1" thickBot="1" x14ac:dyDescent="0.25">
      <c r="A2850" s="188" t="s">
        <v>28</v>
      </c>
      <c r="B2850" s="187">
        <v>961</v>
      </c>
      <c r="C2850" s="187">
        <v>0</v>
      </c>
      <c r="D2850" s="187">
        <v>0</v>
      </c>
      <c r="E2850" s="187">
        <v>0</v>
      </c>
    </row>
    <row r="2851" spans="1:5" ht="21" customHeight="1" thickBot="1" x14ac:dyDescent="0.25">
      <c r="A2851" s="188" t="s">
        <v>60</v>
      </c>
      <c r="B2851" s="183"/>
      <c r="C2851" s="187"/>
      <c r="D2851" s="187"/>
      <c r="E2851" s="187"/>
    </row>
    <row r="2852" spans="1:5" ht="21" customHeight="1" thickBot="1" x14ac:dyDescent="0.25">
      <c r="A2852" s="188" t="s">
        <v>42</v>
      </c>
      <c r="B2852" s="183"/>
      <c r="C2852" s="187"/>
      <c r="D2852" s="187"/>
      <c r="E2852" s="187"/>
    </row>
    <row r="2853" spans="1:5" ht="21" customHeight="1" thickBot="1" x14ac:dyDescent="0.25">
      <c r="A2853" s="188" t="s">
        <v>43</v>
      </c>
      <c r="B2853" s="183"/>
      <c r="C2853" s="187"/>
      <c r="D2853" s="187"/>
      <c r="E2853" s="187"/>
    </row>
    <row r="2854" spans="1:5" ht="21" customHeight="1" thickBot="1" x14ac:dyDescent="0.25">
      <c r="A2854" s="189" t="s">
        <v>169</v>
      </c>
      <c r="B2854" s="183">
        <f>B2844+B2849</f>
        <v>961</v>
      </c>
      <c r="C2854" s="183">
        <f>C2844+C2849</f>
        <v>0</v>
      </c>
      <c r="D2854" s="183">
        <f>D2844+D2849</f>
        <v>0</v>
      </c>
      <c r="E2854" s="183">
        <f>E2844+E2849</f>
        <v>0</v>
      </c>
    </row>
    <row r="2855" spans="1:5" ht="71.25" customHeight="1" thickBot="1" x14ac:dyDescent="0.25">
      <c r="A2855" s="178" t="s">
        <v>170</v>
      </c>
      <c r="B2855" s="178" t="s">
        <v>399</v>
      </c>
      <c r="C2855" s="191" t="s">
        <v>400</v>
      </c>
      <c r="D2855" s="192"/>
      <c r="E2855" s="178"/>
    </row>
    <row r="2856" spans="1:5" ht="86.25" customHeight="1" thickBot="1" x14ac:dyDescent="0.25">
      <c r="A2856" s="156" t="s">
        <v>9</v>
      </c>
      <c r="B2856" s="1644" t="s">
        <v>401</v>
      </c>
      <c r="C2856" s="1645"/>
      <c r="D2856" s="1645"/>
      <c r="E2856" s="1646"/>
    </row>
    <row r="2857" spans="1:5" ht="38.25" customHeight="1" thickBot="1" x14ac:dyDescent="0.25">
      <c r="A2857" s="156" t="s">
        <v>13</v>
      </c>
      <c r="B2857" s="1636" t="s">
        <v>162</v>
      </c>
      <c r="C2857" s="1637"/>
      <c r="D2857" s="1637"/>
      <c r="E2857" s="1638"/>
    </row>
    <row r="2858" spans="1:5" ht="21" customHeight="1" x14ac:dyDescent="0.2">
      <c r="A2858" s="1639"/>
      <c r="B2858" s="180">
        <v>2019</v>
      </c>
      <c r="C2858" s="180">
        <v>2019</v>
      </c>
      <c r="D2858" s="180">
        <v>2021</v>
      </c>
      <c r="E2858" s="180">
        <v>2022</v>
      </c>
    </row>
    <row r="2859" spans="1:5" ht="21" customHeight="1" thickBot="1" x14ac:dyDescent="0.25">
      <c r="A2859" s="1640"/>
      <c r="B2859" s="181" t="s">
        <v>5</v>
      </c>
      <c r="C2859" s="181" t="s">
        <v>6</v>
      </c>
      <c r="D2859" s="181" t="s">
        <v>6</v>
      </c>
      <c r="E2859" s="181" t="s">
        <v>6</v>
      </c>
    </row>
    <row r="2860" spans="1:5" ht="21" customHeight="1" thickBot="1" x14ac:dyDescent="0.25">
      <c r="A2860" s="156" t="s">
        <v>8</v>
      </c>
      <c r="B2860" s="182">
        <v>7571</v>
      </c>
      <c r="C2860" s="182">
        <v>0</v>
      </c>
      <c r="D2860" s="184">
        <v>0</v>
      </c>
      <c r="E2860" s="184">
        <v>0</v>
      </c>
    </row>
    <row r="2861" spans="1:5" ht="21" customHeight="1" thickBot="1" x14ac:dyDescent="0.25">
      <c r="A2861" s="156" t="s">
        <v>14</v>
      </c>
      <c r="B2861" s="182">
        <f>B2879</f>
        <v>61233</v>
      </c>
      <c r="C2861" s="182">
        <f>C2879</f>
        <v>0</v>
      </c>
      <c r="D2861" s="182">
        <f>D2879</f>
        <v>0</v>
      </c>
      <c r="E2861" s="182">
        <f>E2879</f>
        <v>0</v>
      </c>
    </row>
    <row r="2862" spans="1:5" ht="21" customHeight="1" thickBot="1" x14ac:dyDescent="0.25">
      <c r="A2862" s="156" t="s">
        <v>20</v>
      </c>
      <c r="B2862" s="182">
        <f>B2861/B2860</f>
        <v>8.0878351604807825</v>
      </c>
      <c r="C2862" s="182" t="e">
        <f>C2861/C2860</f>
        <v>#DIV/0!</v>
      </c>
      <c r="D2862" s="182" t="e">
        <f>D2861/D2860</f>
        <v>#DIV/0!</v>
      </c>
      <c r="E2862" s="182" t="e">
        <f>E2861/E2860</f>
        <v>#DIV/0!</v>
      </c>
    </row>
    <row r="2863" spans="1:5" ht="21" customHeight="1" thickBot="1" x14ac:dyDescent="0.25">
      <c r="A2863" s="156" t="s">
        <v>15</v>
      </c>
      <c r="B2863" s="184" t="s">
        <v>19</v>
      </c>
      <c r="C2863" s="185">
        <f t="shared" ref="C2863:E2865" si="111">C2860/B2860-1</f>
        <v>-1</v>
      </c>
      <c r="D2863" s="185" t="e">
        <f t="shared" si="111"/>
        <v>#DIV/0!</v>
      </c>
      <c r="E2863" s="185" t="e">
        <f t="shared" si="111"/>
        <v>#DIV/0!</v>
      </c>
    </row>
    <row r="2864" spans="1:5" ht="21" customHeight="1" thickBot="1" x14ac:dyDescent="0.25">
      <c r="A2864" s="156" t="s">
        <v>16</v>
      </c>
      <c r="B2864" s="184" t="s">
        <v>19</v>
      </c>
      <c r="C2864" s="185">
        <f t="shared" si="111"/>
        <v>-1</v>
      </c>
      <c r="D2864" s="185" t="e">
        <f t="shared" si="111"/>
        <v>#DIV/0!</v>
      </c>
      <c r="E2864" s="185" t="e">
        <f t="shared" si="111"/>
        <v>#DIV/0!</v>
      </c>
    </row>
    <row r="2865" spans="1:5" ht="21" customHeight="1" thickBot="1" x14ac:dyDescent="0.25">
      <c r="A2865" s="156" t="s">
        <v>17</v>
      </c>
      <c r="B2865" s="184" t="s">
        <v>19</v>
      </c>
      <c r="C2865" s="185" t="e">
        <f t="shared" si="111"/>
        <v>#DIV/0!</v>
      </c>
      <c r="D2865" s="185" t="e">
        <f t="shared" si="111"/>
        <v>#DIV/0!</v>
      </c>
      <c r="E2865" s="185" t="e">
        <f t="shared" si="111"/>
        <v>#DIV/0!</v>
      </c>
    </row>
    <row r="2866" spans="1:5" ht="21" customHeight="1" thickBot="1" x14ac:dyDescent="0.25">
      <c r="A2866" s="1641" t="s">
        <v>859</v>
      </c>
      <c r="B2866" s="1642"/>
      <c r="C2866" s="1642"/>
      <c r="D2866" s="1642"/>
      <c r="E2866" s="1643"/>
    </row>
    <row r="2867" spans="1:5" ht="21" customHeight="1" x14ac:dyDescent="0.2">
      <c r="A2867" s="1639"/>
      <c r="B2867" s="180">
        <v>2019</v>
      </c>
      <c r="C2867" s="180">
        <v>2019</v>
      </c>
      <c r="D2867" s="180">
        <v>2021</v>
      </c>
      <c r="E2867" s="180">
        <v>2022</v>
      </c>
    </row>
    <row r="2868" spans="1:5" ht="21" customHeight="1" thickBot="1" x14ac:dyDescent="0.25">
      <c r="A2868" s="1640"/>
      <c r="B2868" s="181" t="s">
        <v>5</v>
      </c>
      <c r="C2868" s="181" t="s">
        <v>6</v>
      </c>
      <c r="D2868" s="181" t="s">
        <v>6</v>
      </c>
      <c r="E2868" s="181" t="s">
        <v>6</v>
      </c>
    </row>
    <row r="2869" spans="1:5" ht="21" customHeight="1" thickBot="1" x14ac:dyDescent="0.25">
      <c r="A2869" s="186" t="s">
        <v>59</v>
      </c>
      <c r="B2869" s="187">
        <f>B2870+B2871+B2872+B2873</f>
        <v>0</v>
      </c>
      <c r="C2869" s="187">
        <f>C2870+C2871+C2872+C2873</f>
        <v>0</v>
      </c>
      <c r="D2869" s="187">
        <f>D2870+D2871+D2872+D2873</f>
        <v>0</v>
      </c>
      <c r="E2869" s="187">
        <f>E2870+E2871+E2872+E2873</f>
        <v>0</v>
      </c>
    </row>
    <row r="2870" spans="1:5" ht="21" customHeight="1" thickBot="1" x14ac:dyDescent="0.25">
      <c r="A2870" s="188" t="s">
        <v>28</v>
      </c>
      <c r="B2870" s="187"/>
      <c r="C2870" s="187"/>
      <c r="D2870" s="187"/>
      <c r="E2870" s="187"/>
    </row>
    <row r="2871" spans="1:5" ht="21" customHeight="1" thickBot="1" x14ac:dyDescent="0.25">
      <c r="A2871" s="188" t="s">
        <v>60</v>
      </c>
      <c r="B2871" s="187"/>
      <c r="C2871" s="187"/>
      <c r="D2871" s="187"/>
      <c r="E2871" s="187"/>
    </row>
    <row r="2872" spans="1:5" ht="21" customHeight="1" thickBot="1" x14ac:dyDescent="0.25">
      <c r="A2872" s="188" t="s">
        <v>42</v>
      </c>
      <c r="B2872" s="187"/>
      <c r="C2872" s="187"/>
      <c r="D2872" s="187"/>
      <c r="E2872" s="187"/>
    </row>
    <row r="2873" spans="1:5" ht="21" customHeight="1" thickBot="1" x14ac:dyDescent="0.25">
      <c r="A2873" s="188" t="s">
        <v>43</v>
      </c>
      <c r="B2873" s="187"/>
      <c r="C2873" s="187"/>
      <c r="D2873" s="187"/>
      <c r="E2873" s="187"/>
    </row>
    <row r="2874" spans="1:5" ht="21" customHeight="1" thickBot="1" x14ac:dyDescent="0.25">
      <c r="A2874" s="186" t="s">
        <v>61</v>
      </c>
      <c r="B2874" s="183">
        <f>B2875+B2876+B2877+B2878</f>
        <v>61233</v>
      </c>
      <c r="C2874" s="183">
        <f>C2875+C2876+C2877+C2878</f>
        <v>0</v>
      </c>
      <c r="D2874" s="183">
        <f>D2875+D2876+D2877+D2878</f>
        <v>0</v>
      </c>
      <c r="E2874" s="183">
        <f>E2875+E2876+E2877+E2878</f>
        <v>0</v>
      </c>
    </row>
    <row r="2875" spans="1:5" s="41" customFormat="1" ht="21" customHeight="1" thickBot="1" x14ac:dyDescent="0.25">
      <c r="A2875" s="188" t="s">
        <v>28</v>
      </c>
      <c r="B2875" s="183">
        <v>61233</v>
      </c>
      <c r="C2875" s="187">
        <v>0</v>
      </c>
      <c r="D2875" s="187">
        <v>0</v>
      </c>
      <c r="E2875" s="187">
        <v>0</v>
      </c>
    </row>
    <row r="2876" spans="1:5" ht="21" customHeight="1" thickBot="1" x14ac:dyDescent="0.25">
      <c r="A2876" s="188" t="s">
        <v>60</v>
      </c>
      <c r="B2876" s="183"/>
      <c r="C2876" s="187"/>
      <c r="D2876" s="187"/>
      <c r="E2876" s="187"/>
    </row>
    <row r="2877" spans="1:5" ht="21" customHeight="1" thickBot="1" x14ac:dyDescent="0.25">
      <c r="A2877" s="188" t="s">
        <v>42</v>
      </c>
      <c r="B2877" s="183"/>
      <c r="C2877" s="187"/>
      <c r="D2877" s="187"/>
      <c r="E2877" s="187"/>
    </row>
    <row r="2878" spans="1:5" ht="21" customHeight="1" thickBot="1" x14ac:dyDescent="0.25">
      <c r="A2878" s="188" t="s">
        <v>43</v>
      </c>
      <c r="B2878" s="183"/>
      <c r="C2878" s="187"/>
      <c r="D2878" s="187"/>
      <c r="E2878" s="187"/>
    </row>
    <row r="2879" spans="1:5" ht="21" customHeight="1" thickBot="1" x14ac:dyDescent="0.25">
      <c r="A2879" s="189" t="s">
        <v>171</v>
      </c>
      <c r="B2879" s="183">
        <f>B2869+B2874</f>
        <v>61233</v>
      </c>
      <c r="C2879" s="183">
        <f>C2869+C2874</f>
        <v>0</v>
      </c>
      <c r="D2879" s="183">
        <f>D2869+D2874</f>
        <v>0</v>
      </c>
      <c r="E2879" s="183">
        <f>E2869+E2874</f>
        <v>0</v>
      </c>
    </row>
    <row r="2880" spans="1:5" ht="72" customHeight="1" thickBot="1" x14ac:dyDescent="0.25">
      <c r="A2880" s="178" t="s">
        <v>170</v>
      </c>
      <c r="B2880" s="178" t="s">
        <v>402</v>
      </c>
      <c r="C2880" s="191" t="s">
        <v>403</v>
      </c>
      <c r="D2880" s="192"/>
      <c r="E2880" s="178"/>
    </row>
    <row r="2881" spans="1:5" ht="21" customHeight="1" thickBot="1" x14ac:dyDescent="0.25">
      <c r="A2881" s="156" t="s">
        <v>9</v>
      </c>
      <c r="B2881" s="1633" t="s">
        <v>222</v>
      </c>
      <c r="C2881" s="1634"/>
      <c r="D2881" s="1634"/>
      <c r="E2881" s="1635"/>
    </row>
    <row r="2882" spans="1:5" ht="21" customHeight="1" thickBot="1" x14ac:dyDescent="0.25">
      <c r="A2882" s="156" t="s">
        <v>13</v>
      </c>
      <c r="B2882" s="1636" t="s">
        <v>223</v>
      </c>
      <c r="C2882" s="1637"/>
      <c r="D2882" s="1637"/>
      <c r="E2882" s="1638"/>
    </row>
    <row r="2883" spans="1:5" ht="21" customHeight="1" x14ac:dyDescent="0.2">
      <c r="A2883" s="1639"/>
      <c r="B2883" s="180">
        <v>2019</v>
      </c>
      <c r="C2883" s="180">
        <v>2020</v>
      </c>
      <c r="D2883" s="180">
        <v>2021</v>
      </c>
      <c r="E2883" s="180">
        <v>2022</v>
      </c>
    </row>
    <row r="2884" spans="1:5" ht="21" customHeight="1" thickBot="1" x14ac:dyDescent="0.25">
      <c r="A2884" s="1640"/>
      <c r="B2884" s="181" t="s">
        <v>5</v>
      </c>
      <c r="C2884" s="181" t="s">
        <v>6</v>
      </c>
      <c r="D2884" s="181" t="s">
        <v>6</v>
      </c>
      <c r="E2884" s="181" t="s">
        <v>6</v>
      </c>
    </row>
    <row r="2885" spans="1:5" ht="21" customHeight="1" thickBot="1" x14ac:dyDescent="0.25">
      <c r="A2885" s="156" t="s">
        <v>8</v>
      </c>
      <c r="B2885" s="182">
        <v>1</v>
      </c>
      <c r="C2885" s="182">
        <v>0</v>
      </c>
      <c r="D2885" s="184">
        <v>0</v>
      </c>
      <c r="E2885" s="184">
        <v>0</v>
      </c>
    </row>
    <row r="2886" spans="1:5" ht="21" customHeight="1" thickBot="1" x14ac:dyDescent="0.25">
      <c r="A2886" s="156" t="s">
        <v>14</v>
      </c>
      <c r="B2886" s="182">
        <f>B2904</f>
        <v>1059</v>
      </c>
      <c r="C2886" s="182">
        <f>C2904</f>
        <v>0</v>
      </c>
      <c r="D2886" s="182">
        <f>D2904</f>
        <v>0</v>
      </c>
      <c r="E2886" s="182">
        <f>E2904</f>
        <v>0</v>
      </c>
    </row>
    <row r="2887" spans="1:5" ht="21" customHeight="1" thickBot="1" x14ac:dyDescent="0.25">
      <c r="A2887" s="156" t="s">
        <v>20</v>
      </c>
      <c r="B2887" s="182">
        <f>B2886/B2885</f>
        <v>1059</v>
      </c>
      <c r="C2887" s="182" t="e">
        <f>C2886/C2885</f>
        <v>#DIV/0!</v>
      </c>
      <c r="D2887" s="182" t="e">
        <f>D2886/D2885</f>
        <v>#DIV/0!</v>
      </c>
      <c r="E2887" s="182" t="e">
        <f>E2886/E2885</f>
        <v>#DIV/0!</v>
      </c>
    </row>
    <row r="2888" spans="1:5" ht="21" customHeight="1" thickBot="1" x14ac:dyDescent="0.25">
      <c r="A2888" s="156" t="s">
        <v>15</v>
      </c>
      <c r="B2888" s="184" t="s">
        <v>19</v>
      </c>
      <c r="C2888" s="185">
        <f t="shared" ref="C2888:E2890" si="112">C2885/B2885-1</f>
        <v>-1</v>
      </c>
      <c r="D2888" s="185" t="e">
        <f t="shared" si="112"/>
        <v>#DIV/0!</v>
      </c>
      <c r="E2888" s="185" t="e">
        <f t="shared" si="112"/>
        <v>#DIV/0!</v>
      </c>
    </row>
    <row r="2889" spans="1:5" ht="21" customHeight="1" thickBot="1" x14ac:dyDescent="0.25">
      <c r="A2889" s="156" t="s">
        <v>16</v>
      </c>
      <c r="B2889" s="184" t="s">
        <v>19</v>
      </c>
      <c r="C2889" s="185">
        <f t="shared" si="112"/>
        <v>-1</v>
      </c>
      <c r="D2889" s="185" t="e">
        <f t="shared" si="112"/>
        <v>#DIV/0!</v>
      </c>
      <c r="E2889" s="185" t="e">
        <f t="shared" si="112"/>
        <v>#DIV/0!</v>
      </c>
    </row>
    <row r="2890" spans="1:5" ht="21" customHeight="1" thickBot="1" x14ac:dyDescent="0.25">
      <c r="A2890" s="156" t="s">
        <v>17</v>
      </c>
      <c r="B2890" s="184" t="s">
        <v>19</v>
      </c>
      <c r="C2890" s="185" t="e">
        <f t="shared" si="112"/>
        <v>#DIV/0!</v>
      </c>
      <c r="D2890" s="185" t="e">
        <f t="shared" si="112"/>
        <v>#DIV/0!</v>
      </c>
      <c r="E2890" s="185" t="e">
        <f t="shared" si="112"/>
        <v>#DIV/0!</v>
      </c>
    </row>
    <row r="2891" spans="1:5" ht="21" customHeight="1" thickBot="1" x14ac:dyDescent="0.25">
      <c r="A2891" s="1641" t="s">
        <v>859</v>
      </c>
      <c r="B2891" s="1642"/>
      <c r="C2891" s="1642"/>
      <c r="D2891" s="1642"/>
      <c r="E2891" s="1643"/>
    </row>
    <row r="2892" spans="1:5" ht="21" customHeight="1" x14ac:dyDescent="0.2">
      <c r="A2892" s="1639"/>
      <c r="B2892" s="180">
        <v>2019</v>
      </c>
      <c r="C2892" s="180">
        <v>2020</v>
      </c>
      <c r="D2892" s="180">
        <v>2021</v>
      </c>
      <c r="E2892" s="180">
        <v>2022</v>
      </c>
    </row>
    <row r="2893" spans="1:5" ht="21" customHeight="1" thickBot="1" x14ac:dyDescent="0.25">
      <c r="A2893" s="1640"/>
      <c r="B2893" s="181" t="s">
        <v>5</v>
      </c>
      <c r="C2893" s="181" t="s">
        <v>6</v>
      </c>
      <c r="D2893" s="181" t="s">
        <v>6</v>
      </c>
      <c r="E2893" s="181" t="s">
        <v>6</v>
      </c>
    </row>
    <row r="2894" spans="1:5" ht="21" customHeight="1" thickBot="1" x14ac:dyDescent="0.25">
      <c r="A2894" s="186" t="s">
        <v>59</v>
      </c>
      <c r="B2894" s="187">
        <f>B2895+B2896+B2897+B2898</f>
        <v>0</v>
      </c>
      <c r="C2894" s="187">
        <f>C2895+C2896+C2897+C2898</f>
        <v>0</v>
      </c>
      <c r="D2894" s="187">
        <f>D2895+D2896+D2897+D2898</f>
        <v>0</v>
      </c>
      <c r="E2894" s="187">
        <f>E2895+E2896+E2897+E2898</f>
        <v>0</v>
      </c>
    </row>
    <row r="2895" spans="1:5" ht="21" customHeight="1" thickBot="1" x14ac:dyDescent="0.25">
      <c r="A2895" s="188" t="s">
        <v>28</v>
      </c>
      <c r="B2895" s="187"/>
      <c r="C2895" s="187"/>
      <c r="D2895" s="187"/>
      <c r="E2895" s="187"/>
    </row>
    <row r="2896" spans="1:5" ht="21" customHeight="1" thickBot="1" x14ac:dyDescent="0.25">
      <c r="A2896" s="188" t="s">
        <v>60</v>
      </c>
      <c r="B2896" s="187"/>
      <c r="C2896" s="187"/>
      <c r="D2896" s="187"/>
      <c r="E2896" s="187"/>
    </row>
    <row r="2897" spans="1:5" ht="21" customHeight="1" thickBot="1" x14ac:dyDescent="0.25">
      <c r="A2897" s="188" t="s">
        <v>42</v>
      </c>
      <c r="B2897" s="187"/>
      <c r="C2897" s="187"/>
      <c r="D2897" s="187"/>
      <c r="E2897" s="187"/>
    </row>
    <row r="2898" spans="1:5" ht="21" customHeight="1" thickBot="1" x14ac:dyDescent="0.25">
      <c r="A2898" s="188" t="s">
        <v>43</v>
      </c>
      <c r="B2898" s="187"/>
      <c r="C2898" s="187"/>
      <c r="D2898" s="187"/>
      <c r="E2898" s="187"/>
    </row>
    <row r="2899" spans="1:5" ht="21" customHeight="1" thickBot="1" x14ac:dyDescent="0.25">
      <c r="A2899" s="186" t="s">
        <v>61</v>
      </c>
      <c r="B2899" s="183">
        <f>B2900+B2901+B2902+B2903</f>
        <v>1059</v>
      </c>
      <c r="C2899" s="183">
        <f>C2900+C2901+C2902+C2903</f>
        <v>0</v>
      </c>
      <c r="D2899" s="183">
        <f>D2900+D2901+D2902+D2903</f>
        <v>0</v>
      </c>
      <c r="E2899" s="183">
        <f>E2900+E2901+E2902+E2903</f>
        <v>0</v>
      </c>
    </row>
    <row r="2900" spans="1:5" s="41" customFormat="1" ht="21" customHeight="1" thickBot="1" x14ac:dyDescent="0.25">
      <c r="A2900" s="188" t="s">
        <v>28</v>
      </c>
      <c r="B2900" s="187">
        <v>1059</v>
      </c>
      <c r="C2900" s="187">
        <v>0</v>
      </c>
      <c r="D2900" s="187">
        <v>0</v>
      </c>
      <c r="E2900" s="187">
        <v>0</v>
      </c>
    </row>
    <row r="2901" spans="1:5" ht="21" customHeight="1" thickBot="1" x14ac:dyDescent="0.25">
      <c r="A2901" s="188" t="s">
        <v>60</v>
      </c>
      <c r="B2901" s="183"/>
      <c r="C2901" s="187"/>
      <c r="D2901" s="187"/>
      <c r="E2901" s="187"/>
    </row>
    <row r="2902" spans="1:5" ht="21" customHeight="1" thickBot="1" x14ac:dyDescent="0.25">
      <c r="A2902" s="188" t="s">
        <v>42</v>
      </c>
      <c r="B2902" s="183"/>
      <c r="C2902" s="187"/>
      <c r="D2902" s="187"/>
      <c r="E2902" s="187"/>
    </row>
    <row r="2903" spans="1:5" ht="21" customHeight="1" thickBot="1" x14ac:dyDescent="0.25">
      <c r="A2903" s="188" t="s">
        <v>43</v>
      </c>
      <c r="B2903" s="183"/>
      <c r="C2903" s="187"/>
      <c r="D2903" s="187"/>
      <c r="E2903" s="187"/>
    </row>
    <row r="2904" spans="1:5" ht="21" customHeight="1" thickBot="1" x14ac:dyDescent="0.25">
      <c r="A2904" s="189" t="s">
        <v>171</v>
      </c>
      <c r="B2904" s="183">
        <f>B2894+B2899</f>
        <v>1059</v>
      </c>
      <c r="C2904" s="183">
        <f>C2894+C2899</f>
        <v>0</v>
      </c>
      <c r="D2904" s="183">
        <f>D2894+D2899</f>
        <v>0</v>
      </c>
      <c r="E2904" s="183">
        <f>E2894+E2899</f>
        <v>0</v>
      </c>
    </row>
    <row r="2905" spans="1:5" ht="58.5" customHeight="1" thickBot="1" x14ac:dyDescent="0.25">
      <c r="A2905" s="178" t="s">
        <v>172</v>
      </c>
      <c r="B2905" s="178" t="s">
        <v>677</v>
      </c>
      <c r="C2905" s="191" t="s">
        <v>678</v>
      </c>
      <c r="D2905" s="192"/>
      <c r="E2905" s="178"/>
    </row>
    <row r="2906" spans="1:5" ht="21" customHeight="1" thickBot="1" x14ac:dyDescent="0.25">
      <c r="A2906" s="156" t="s">
        <v>9</v>
      </c>
      <c r="B2906" s="1633"/>
      <c r="C2906" s="1634"/>
      <c r="D2906" s="1634"/>
      <c r="E2906" s="1635"/>
    </row>
    <row r="2907" spans="1:5" ht="21" customHeight="1" thickBot="1" x14ac:dyDescent="0.25">
      <c r="A2907" s="156" t="s">
        <v>13</v>
      </c>
      <c r="B2907" s="1636" t="s">
        <v>162</v>
      </c>
      <c r="C2907" s="1637"/>
      <c r="D2907" s="1637"/>
      <c r="E2907" s="1638"/>
    </row>
    <row r="2908" spans="1:5" ht="21" customHeight="1" x14ac:dyDescent="0.2">
      <c r="A2908" s="1639"/>
      <c r="B2908" s="180">
        <v>2019</v>
      </c>
      <c r="C2908" s="180">
        <v>2020</v>
      </c>
      <c r="D2908" s="180">
        <v>2021</v>
      </c>
      <c r="E2908" s="180">
        <v>2022</v>
      </c>
    </row>
    <row r="2909" spans="1:5" ht="21" customHeight="1" thickBot="1" x14ac:dyDescent="0.25">
      <c r="A2909" s="1640"/>
      <c r="B2909" s="181" t="s">
        <v>5</v>
      </c>
      <c r="C2909" s="181" t="s">
        <v>6</v>
      </c>
      <c r="D2909" s="181" t="s">
        <v>6</v>
      </c>
      <c r="E2909" s="181" t="s">
        <v>6</v>
      </c>
    </row>
    <row r="2910" spans="1:5" ht="21" customHeight="1" thickBot="1" x14ac:dyDescent="0.25">
      <c r="A2910" s="156" t="s">
        <v>8</v>
      </c>
      <c r="B2910" s="182">
        <v>7571</v>
      </c>
      <c r="C2910" s="182">
        <v>7000</v>
      </c>
      <c r="D2910" s="182">
        <v>21000</v>
      </c>
      <c r="E2910" s="182">
        <v>0</v>
      </c>
    </row>
    <row r="2911" spans="1:5" ht="21" customHeight="1" thickBot="1" x14ac:dyDescent="0.25">
      <c r="A2911" s="156" t="s">
        <v>14</v>
      </c>
      <c r="B2911" s="182">
        <f>B2929</f>
        <v>49536</v>
      </c>
      <c r="C2911" s="182">
        <f>C2929</f>
        <v>49536</v>
      </c>
      <c r="D2911" s="182">
        <f>D2929</f>
        <v>148607</v>
      </c>
      <c r="E2911" s="182">
        <f>E2929</f>
        <v>0</v>
      </c>
    </row>
    <row r="2912" spans="1:5" ht="21" customHeight="1" thickBot="1" x14ac:dyDescent="0.25">
      <c r="A2912" s="156" t="s">
        <v>20</v>
      </c>
      <c r="B2912" s="182">
        <f>B2911/B2910</f>
        <v>6.5428609166556599</v>
      </c>
      <c r="C2912" s="182">
        <f>C2911/C2910</f>
        <v>7.0765714285714285</v>
      </c>
      <c r="D2912" s="182">
        <f>D2911/D2910</f>
        <v>7.0765238095238097</v>
      </c>
      <c r="E2912" s="182" t="e">
        <f>E2911/E2910</f>
        <v>#DIV/0!</v>
      </c>
    </row>
    <row r="2913" spans="1:5" ht="21" customHeight="1" thickBot="1" x14ac:dyDescent="0.25">
      <c r="A2913" s="156" t="s">
        <v>15</v>
      </c>
      <c r="B2913" s="184" t="s">
        <v>19</v>
      </c>
      <c r="C2913" s="185">
        <f t="shared" ref="C2913:E2915" si="113">C2910/B2910-1</f>
        <v>-7.5419363360190173E-2</v>
      </c>
      <c r="D2913" s="185">
        <f t="shared" si="113"/>
        <v>2</v>
      </c>
      <c r="E2913" s="185">
        <f t="shared" si="113"/>
        <v>-1</v>
      </c>
    </row>
    <row r="2914" spans="1:5" ht="21" customHeight="1" thickBot="1" x14ac:dyDescent="0.25">
      <c r="A2914" s="156" t="s">
        <v>16</v>
      </c>
      <c r="B2914" s="184" t="s">
        <v>19</v>
      </c>
      <c r="C2914" s="185">
        <f t="shared" si="113"/>
        <v>0</v>
      </c>
      <c r="D2914" s="185">
        <f t="shared" si="113"/>
        <v>1.9999798126614987</v>
      </c>
      <c r="E2914" s="185">
        <f t="shared" si="113"/>
        <v>-1</v>
      </c>
    </row>
    <row r="2915" spans="1:5" ht="21" customHeight="1" thickBot="1" x14ac:dyDescent="0.25">
      <c r="A2915" s="156" t="s">
        <v>17</v>
      </c>
      <c r="B2915" s="184" t="s">
        <v>19</v>
      </c>
      <c r="C2915" s="185">
        <f t="shared" si="113"/>
        <v>8.1571428571428628E-2</v>
      </c>
      <c r="D2915" s="185">
        <f t="shared" si="113"/>
        <v>-6.7291128337254591E-6</v>
      </c>
      <c r="E2915" s="185" t="e">
        <f t="shared" si="113"/>
        <v>#DIV/0!</v>
      </c>
    </row>
    <row r="2916" spans="1:5" ht="21" customHeight="1" thickBot="1" x14ac:dyDescent="0.25">
      <c r="A2916" s="1641" t="s">
        <v>859</v>
      </c>
      <c r="B2916" s="1642"/>
      <c r="C2916" s="1642"/>
      <c r="D2916" s="1642"/>
      <c r="E2916" s="1643"/>
    </row>
    <row r="2917" spans="1:5" ht="21" customHeight="1" x14ac:dyDescent="0.2">
      <c r="A2917" s="1639"/>
      <c r="B2917" s="180">
        <v>2019</v>
      </c>
      <c r="C2917" s="180">
        <v>2020</v>
      </c>
      <c r="D2917" s="180">
        <v>2021</v>
      </c>
      <c r="E2917" s="180">
        <v>2022</v>
      </c>
    </row>
    <row r="2918" spans="1:5" ht="21" customHeight="1" thickBot="1" x14ac:dyDescent="0.25">
      <c r="A2918" s="1640"/>
      <c r="B2918" s="181" t="s">
        <v>5</v>
      </c>
      <c r="C2918" s="181" t="s">
        <v>6</v>
      </c>
      <c r="D2918" s="181" t="s">
        <v>6</v>
      </c>
      <c r="E2918" s="181" t="s">
        <v>6</v>
      </c>
    </row>
    <row r="2919" spans="1:5" ht="21" customHeight="1" thickBot="1" x14ac:dyDescent="0.25">
      <c r="A2919" s="186" t="s">
        <v>59</v>
      </c>
      <c r="B2919" s="187">
        <f>B2920+B2921+B2922+B2923</f>
        <v>0</v>
      </c>
      <c r="C2919" s="187">
        <f>C2920+C2921+C2922+C2923</f>
        <v>0</v>
      </c>
      <c r="D2919" s="187">
        <f>D2920+D2921+D2922+D2923</f>
        <v>0</v>
      </c>
      <c r="E2919" s="187">
        <f>E2920+E2921+E2922+E2923</f>
        <v>0</v>
      </c>
    </row>
    <row r="2920" spans="1:5" ht="21" customHeight="1" thickBot="1" x14ac:dyDescent="0.25">
      <c r="A2920" s="188" t="s">
        <v>28</v>
      </c>
      <c r="B2920" s="187"/>
      <c r="C2920" s="187"/>
      <c r="D2920" s="187"/>
      <c r="E2920" s="187"/>
    </row>
    <row r="2921" spans="1:5" ht="21" customHeight="1" thickBot="1" x14ac:dyDescent="0.25">
      <c r="A2921" s="188" t="s">
        <v>60</v>
      </c>
      <c r="B2921" s="187"/>
      <c r="C2921" s="187"/>
      <c r="D2921" s="187"/>
      <c r="E2921" s="187"/>
    </row>
    <row r="2922" spans="1:5" ht="21" customHeight="1" thickBot="1" x14ac:dyDescent="0.25">
      <c r="A2922" s="188" t="s">
        <v>42</v>
      </c>
      <c r="B2922" s="187"/>
      <c r="C2922" s="187"/>
      <c r="D2922" s="187"/>
      <c r="E2922" s="187"/>
    </row>
    <row r="2923" spans="1:5" ht="21" customHeight="1" thickBot="1" x14ac:dyDescent="0.25">
      <c r="A2923" s="188" t="s">
        <v>43</v>
      </c>
      <c r="B2923" s="187"/>
      <c r="C2923" s="187"/>
      <c r="D2923" s="187"/>
      <c r="E2923" s="187"/>
    </row>
    <row r="2924" spans="1:5" ht="21" customHeight="1" thickBot="1" x14ac:dyDescent="0.25">
      <c r="A2924" s="186" t="s">
        <v>61</v>
      </c>
      <c r="B2924" s="183">
        <f>B2925+B2926+B2927+B2928</f>
        <v>49536</v>
      </c>
      <c r="C2924" s="183">
        <f>C2925+C2926+C2927+C2928</f>
        <v>49536</v>
      </c>
      <c r="D2924" s="183">
        <f>D2925+D2926+D2927+D2928</f>
        <v>148607</v>
      </c>
      <c r="E2924" s="183">
        <f>E2925+E2926+E2927+E2928</f>
        <v>0</v>
      </c>
    </row>
    <row r="2925" spans="1:5" s="41" customFormat="1" ht="21" customHeight="1" thickBot="1" x14ac:dyDescent="0.25">
      <c r="A2925" s="188" t="s">
        <v>28</v>
      </c>
      <c r="B2925" s="183">
        <v>49536</v>
      </c>
      <c r="C2925" s="187">
        <v>49536</v>
      </c>
      <c r="D2925" s="187">
        <v>148607</v>
      </c>
      <c r="E2925" s="187">
        <v>0</v>
      </c>
    </row>
    <row r="2926" spans="1:5" ht="21" customHeight="1" thickBot="1" x14ac:dyDescent="0.25">
      <c r="A2926" s="188" t="s">
        <v>60</v>
      </c>
      <c r="B2926" s="183"/>
      <c r="C2926" s="187"/>
      <c r="D2926" s="187"/>
      <c r="E2926" s="187"/>
    </row>
    <row r="2927" spans="1:5" ht="21" customHeight="1" thickBot="1" x14ac:dyDescent="0.25">
      <c r="A2927" s="188" t="s">
        <v>42</v>
      </c>
      <c r="B2927" s="183"/>
      <c r="C2927" s="187"/>
      <c r="D2927" s="187"/>
      <c r="E2927" s="187"/>
    </row>
    <row r="2928" spans="1:5" ht="21" customHeight="1" thickBot="1" x14ac:dyDescent="0.25">
      <c r="A2928" s="188" t="s">
        <v>43</v>
      </c>
      <c r="B2928" s="183"/>
      <c r="C2928" s="187"/>
      <c r="D2928" s="187"/>
      <c r="E2928" s="187"/>
    </row>
    <row r="2929" spans="1:5" ht="21" customHeight="1" thickBot="1" x14ac:dyDescent="0.25">
      <c r="A2929" s="189" t="s">
        <v>173</v>
      </c>
      <c r="B2929" s="183">
        <f>B2919+B2924</f>
        <v>49536</v>
      </c>
      <c r="C2929" s="183">
        <f>C2919+C2924</f>
        <v>49536</v>
      </c>
      <c r="D2929" s="183">
        <f>D2919+D2924</f>
        <v>148607</v>
      </c>
      <c r="E2929" s="183">
        <f>E2919+E2924</f>
        <v>0</v>
      </c>
    </row>
    <row r="2930" spans="1:5" ht="73.5" customHeight="1" thickBot="1" x14ac:dyDescent="0.25">
      <c r="A2930" s="178" t="s">
        <v>172</v>
      </c>
      <c r="B2930" s="178" t="s">
        <v>679</v>
      </c>
      <c r="C2930" s="191" t="s">
        <v>680</v>
      </c>
      <c r="D2930" s="192"/>
      <c r="E2930" s="178"/>
    </row>
    <row r="2931" spans="1:5" ht="21" customHeight="1" thickBot="1" x14ac:dyDescent="0.25">
      <c r="A2931" s="156" t="s">
        <v>9</v>
      </c>
      <c r="B2931" s="1633" t="s">
        <v>222</v>
      </c>
      <c r="C2931" s="1634"/>
      <c r="D2931" s="1634"/>
      <c r="E2931" s="1635"/>
    </row>
    <row r="2932" spans="1:5" ht="21" customHeight="1" thickBot="1" x14ac:dyDescent="0.25">
      <c r="A2932" s="156" t="s">
        <v>13</v>
      </c>
      <c r="B2932" s="1636" t="s">
        <v>223</v>
      </c>
      <c r="C2932" s="1637"/>
      <c r="D2932" s="1637"/>
      <c r="E2932" s="1638"/>
    </row>
    <row r="2933" spans="1:5" ht="21" customHeight="1" x14ac:dyDescent="0.2">
      <c r="A2933" s="1639"/>
      <c r="B2933" s="180">
        <v>2019</v>
      </c>
      <c r="C2933" s="180">
        <v>2020</v>
      </c>
      <c r="D2933" s="180">
        <v>2021</v>
      </c>
      <c r="E2933" s="180">
        <v>2022</v>
      </c>
    </row>
    <row r="2934" spans="1:5" ht="21" customHeight="1" thickBot="1" x14ac:dyDescent="0.25">
      <c r="A2934" s="1640"/>
      <c r="B2934" s="181" t="s">
        <v>5</v>
      </c>
      <c r="C2934" s="181" t="s">
        <v>6</v>
      </c>
      <c r="D2934" s="181" t="s">
        <v>6</v>
      </c>
      <c r="E2934" s="181" t="s">
        <v>6</v>
      </c>
    </row>
    <row r="2935" spans="1:5" ht="21" customHeight="1" thickBot="1" x14ac:dyDescent="0.25">
      <c r="A2935" s="156" t="s">
        <v>8</v>
      </c>
      <c r="B2935" s="182">
        <v>1</v>
      </c>
      <c r="C2935" s="182">
        <v>1</v>
      </c>
      <c r="D2935" s="184">
        <v>1</v>
      </c>
      <c r="E2935" s="184">
        <v>0</v>
      </c>
    </row>
    <row r="2936" spans="1:5" ht="21" customHeight="1" thickBot="1" x14ac:dyDescent="0.25">
      <c r="A2936" s="156" t="s">
        <v>14</v>
      </c>
      <c r="B2936" s="182">
        <f>B2954</f>
        <v>630</v>
      </c>
      <c r="C2936" s="182">
        <f>C2954</f>
        <v>629.95354655329606</v>
      </c>
      <c r="D2936" s="182">
        <f>D2954</f>
        <v>1889.8606396598877</v>
      </c>
      <c r="E2936" s="182">
        <f>E2954</f>
        <v>0</v>
      </c>
    </row>
    <row r="2937" spans="1:5" ht="21" customHeight="1" thickBot="1" x14ac:dyDescent="0.25">
      <c r="A2937" s="156" t="s">
        <v>20</v>
      </c>
      <c r="B2937" s="182">
        <f>B2936/B2935</f>
        <v>630</v>
      </c>
      <c r="C2937" s="182">
        <f>C2936/C2935</f>
        <v>629.95354655329606</v>
      </c>
      <c r="D2937" s="182">
        <f>D2936/D2935</f>
        <v>1889.8606396598877</v>
      </c>
      <c r="E2937" s="182" t="e">
        <f>E2936/E2935</f>
        <v>#DIV/0!</v>
      </c>
    </row>
    <row r="2938" spans="1:5" ht="21" customHeight="1" thickBot="1" x14ac:dyDescent="0.25">
      <c r="A2938" s="156" t="s">
        <v>15</v>
      </c>
      <c r="B2938" s="184" t="s">
        <v>19</v>
      </c>
      <c r="C2938" s="185">
        <f t="shared" ref="C2938:E2940" si="114">C2935/B2935-1</f>
        <v>0</v>
      </c>
      <c r="D2938" s="185">
        <f t="shared" si="114"/>
        <v>0</v>
      </c>
      <c r="E2938" s="185">
        <f t="shared" si="114"/>
        <v>-1</v>
      </c>
    </row>
    <row r="2939" spans="1:5" ht="21" customHeight="1" thickBot="1" x14ac:dyDescent="0.25">
      <c r="A2939" s="156" t="s">
        <v>16</v>
      </c>
      <c r="B2939" s="184" t="s">
        <v>19</v>
      </c>
      <c r="C2939" s="185">
        <f t="shared" si="114"/>
        <v>-7.3735629688820303E-5</v>
      </c>
      <c r="D2939" s="185">
        <f t="shared" si="114"/>
        <v>1.9999999999999991</v>
      </c>
      <c r="E2939" s="185">
        <f t="shared" si="114"/>
        <v>-1</v>
      </c>
    </row>
    <row r="2940" spans="1:5" ht="21" customHeight="1" thickBot="1" x14ac:dyDescent="0.25">
      <c r="A2940" s="156" t="s">
        <v>17</v>
      </c>
      <c r="B2940" s="184" t="s">
        <v>19</v>
      </c>
      <c r="C2940" s="185">
        <f t="shared" si="114"/>
        <v>-7.3735629688820303E-5</v>
      </c>
      <c r="D2940" s="185">
        <f t="shared" si="114"/>
        <v>1.9999999999999991</v>
      </c>
      <c r="E2940" s="185" t="e">
        <f t="shared" si="114"/>
        <v>#DIV/0!</v>
      </c>
    </row>
    <row r="2941" spans="1:5" ht="21" customHeight="1" thickBot="1" x14ac:dyDescent="0.25">
      <c r="A2941" s="1641" t="s">
        <v>859</v>
      </c>
      <c r="B2941" s="1642"/>
      <c r="C2941" s="1642"/>
      <c r="D2941" s="1642"/>
      <c r="E2941" s="1643"/>
    </row>
    <row r="2942" spans="1:5" ht="21" customHeight="1" x14ac:dyDescent="0.2">
      <c r="A2942" s="1639"/>
      <c r="B2942" s="180">
        <v>2019</v>
      </c>
      <c r="C2942" s="180">
        <v>2020</v>
      </c>
      <c r="D2942" s="180">
        <v>2021</v>
      </c>
      <c r="E2942" s="180">
        <v>2022</v>
      </c>
    </row>
    <row r="2943" spans="1:5" ht="21" customHeight="1" thickBot="1" x14ac:dyDescent="0.25">
      <c r="A2943" s="1640"/>
      <c r="B2943" s="181" t="s">
        <v>5</v>
      </c>
      <c r="C2943" s="181" t="s">
        <v>6</v>
      </c>
      <c r="D2943" s="181" t="s">
        <v>6</v>
      </c>
      <c r="E2943" s="181" t="s">
        <v>6</v>
      </c>
    </row>
    <row r="2944" spans="1:5" ht="21" customHeight="1" thickBot="1" x14ac:dyDescent="0.25">
      <c r="A2944" s="186" t="s">
        <v>59</v>
      </c>
      <c r="B2944" s="187">
        <f>B2945+B2946+B2947+B2948</f>
        <v>0</v>
      </c>
      <c r="C2944" s="187">
        <f>C2945+C2946+C2947+C2948</f>
        <v>0</v>
      </c>
      <c r="D2944" s="187">
        <f>D2945+D2946+D2947+D2948</f>
        <v>0</v>
      </c>
      <c r="E2944" s="187">
        <f>E2945+E2946+E2947+E2948</f>
        <v>0</v>
      </c>
    </row>
    <row r="2945" spans="1:5" ht="21" customHeight="1" thickBot="1" x14ac:dyDescent="0.25">
      <c r="A2945" s="188" t="s">
        <v>28</v>
      </c>
      <c r="B2945" s="187"/>
      <c r="C2945" s="187"/>
      <c r="D2945" s="187"/>
      <c r="E2945" s="187"/>
    </row>
    <row r="2946" spans="1:5" ht="21" customHeight="1" thickBot="1" x14ac:dyDescent="0.25">
      <c r="A2946" s="188" t="s">
        <v>60</v>
      </c>
      <c r="B2946" s="187"/>
      <c r="C2946" s="187"/>
      <c r="D2946" s="187"/>
      <c r="E2946" s="187"/>
    </row>
    <row r="2947" spans="1:5" ht="21" customHeight="1" thickBot="1" x14ac:dyDescent="0.25">
      <c r="A2947" s="188" t="s">
        <v>42</v>
      </c>
      <c r="B2947" s="187"/>
      <c r="C2947" s="187"/>
      <c r="D2947" s="187"/>
      <c r="E2947" s="187"/>
    </row>
    <row r="2948" spans="1:5" ht="21" customHeight="1" thickBot="1" x14ac:dyDescent="0.25">
      <c r="A2948" s="188" t="s">
        <v>43</v>
      </c>
      <c r="B2948" s="187"/>
      <c r="C2948" s="187"/>
      <c r="D2948" s="187"/>
      <c r="E2948" s="187"/>
    </row>
    <row r="2949" spans="1:5" ht="21" customHeight="1" thickBot="1" x14ac:dyDescent="0.25">
      <c r="A2949" s="186" t="s">
        <v>61</v>
      </c>
      <c r="B2949" s="183">
        <f>B2950+B2951+B2952+B2953</f>
        <v>630</v>
      </c>
      <c r="C2949" s="183">
        <f>C2950+C2951+C2952+C2953</f>
        <v>629.95354655329606</v>
      </c>
      <c r="D2949" s="183">
        <f>D2950+D2951+D2952+D2953</f>
        <v>1889.8606396598877</v>
      </c>
      <c r="E2949" s="183">
        <f>E2950+E2951+E2952+E2953</f>
        <v>0</v>
      </c>
    </row>
    <row r="2950" spans="1:5" s="41" customFormat="1" ht="21" customHeight="1" thickBot="1" x14ac:dyDescent="0.25">
      <c r="A2950" s="188" t="s">
        <v>28</v>
      </c>
      <c r="B2950" s="187">
        <v>630</v>
      </c>
      <c r="C2950" s="187">
        <v>629.95354655329606</v>
      </c>
      <c r="D2950" s="187">
        <v>1889.8606396598877</v>
      </c>
      <c r="E2950" s="187">
        <v>0</v>
      </c>
    </row>
    <row r="2951" spans="1:5" ht="21" customHeight="1" thickBot="1" x14ac:dyDescent="0.25">
      <c r="A2951" s="188" t="s">
        <v>60</v>
      </c>
      <c r="B2951" s="183"/>
      <c r="C2951" s="187"/>
      <c r="D2951" s="187"/>
      <c r="E2951" s="187"/>
    </row>
    <row r="2952" spans="1:5" ht="21" customHeight="1" thickBot="1" x14ac:dyDescent="0.25">
      <c r="A2952" s="188" t="s">
        <v>42</v>
      </c>
      <c r="B2952" s="183"/>
      <c r="C2952" s="187"/>
      <c r="D2952" s="187"/>
      <c r="E2952" s="187"/>
    </row>
    <row r="2953" spans="1:5" ht="21" customHeight="1" thickBot="1" x14ac:dyDescent="0.25">
      <c r="A2953" s="188" t="s">
        <v>43</v>
      </c>
      <c r="B2953" s="183"/>
      <c r="C2953" s="187"/>
      <c r="D2953" s="187"/>
      <c r="E2953" s="187"/>
    </row>
    <row r="2954" spans="1:5" ht="21" customHeight="1" thickBot="1" x14ac:dyDescent="0.25">
      <c r="A2954" s="189" t="s">
        <v>173</v>
      </c>
      <c r="B2954" s="183">
        <f>B2944+B2949</f>
        <v>630</v>
      </c>
      <c r="C2954" s="183">
        <f>C2944+C2949</f>
        <v>629.95354655329606</v>
      </c>
      <c r="D2954" s="183">
        <f>D2944+D2949</f>
        <v>1889.8606396598877</v>
      </c>
      <c r="E2954" s="183">
        <f>E2944+E2949</f>
        <v>0</v>
      </c>
    </row>
    <row r="2955" spans="1:5" ht="45" customHeight="1" thickBot="1" x14ac:dyDescent="0.25">
      <c r="A2955" s="178" t="s">
        <v>174</v>
      </c>
      <c r="B2955" s="178" t="s">
        <v>627</v>
      </c>
      <c r="C2955" s="191" t="s">
        <v>628</v>
      </c>
      <c r="D2955" s="192"/>
      <c r="E2955" s="178"/>
    </row>
    <row r="2956" spans="1:5" ht="21" customHeight="1" thickBot="1" x14ac:dyDescent="0.25">
      <c r="A2956" s="156" t="s">
        <v>9</v>
      </c>
      <c r="B2956" s="1633" t="s">
        <v>629</v>
      </c>
      <c r="C2956" s="1634"/>
      <c r="D2956" s="1634"/>
      <c r="E2956" s="1635"/>
    </row>
    <row r="2957" spans="1:5" ht="21" customHeight="1" thickBot="1" x14ac:dyDescent="0.25">
      <c r="A2957" s="156" t="s">
        <v>13</v>
      </c>
      <c r="B2957" s="1636" t="s">
        <v>162</v>
      </c>
      <c r="C2957" s="1637"/>
      <c r="D2957" s="1637"/>
      <c r="E2957" s="1638"/>
    </row>
    <row r="2958" spans="1:5" ht="21" customHeight="1" x14ac:dyDescent="0.2">
      <c r="A2958" s="1639"/>
      <c r="B2958" s="180">
        <v>2019</v>
      </c>
      <c r="C2958" s="180">
        <v>2020</v>
      </c>
      <c r="D2958" s="180">
        <v>2021</v>
      </c>
      <c r="E2958" s="180">
        <v>2022</v>
      </c>
    </row>
    <row r="2959" spans="1:5" ht="21" customHeight="1" thickBot="1" x14ac:dyDescent="0.25">
      <c r="A2959" s="1640"/>
      <c r="B2959" s="181" t="s">
        <v>5</v>
      </c>
      <c r="C2959" s="181" t="s">
        <v>6</v>
      </c>
      <c r="D2959" s="181" t="s">
        <v>6</v>
      </c>
      <c r="E2959" s="181" t="s">
        <v>6</v>
      </c>
    </row>
    <row r="2960" spans="1:5" ht="21" customHeight="1" thickBot="1" x14ac:dyDescent="0.25">
      <c r="A2960" s="156" t="s">
        <v>8</v>
      </c>
      <c r="B2960" s="182">
        <v>1171</v>
      </c>
      <c r="C2960" s="182">
        <v>2708</v>
      </c>
      <c r="D2960" s="182">
        <v>0</v>
      </c>
      <c r="E2960" s="182">
        <v>0</v>
      </c>
    </row>
    <row r="2961" spans="1:5" ht="21" customHeight="1" thickBot="1" x14ac:dyDescent="0.25">
      <c r="A2961" s="156" t="s">
        <v>14</v>
      </c>
      <c r="B2961" s="182">
        <f>B2979</f>
        <v>22013</v>
      </c>
      <c r="C2961" s="182">
        <f>C2979</f>
        <v>50916</v>
      </c>
      <c r="D2961" s="182">
        <f>D2979</f>
        <v>0</v>
      </c>
      <c r="E2961" s="182">
        <f>E2979</f>
        <v>0</v>
      </c>
    </row>
    <row r="2962" spans="1:5" ht="21" customHeight="1" thickBot="1" x14ac:dyDescent="0.25">
      <c r="A2962" s="156" t="s">
        <v>20</v>
      </c>
      <c r="B2962" s="182">
        <f>B2961/B2960</f>
        <v>18.798462852263022</v>
      </c>
      <c r="C2962" s="182">
        <f>C2961/C2960</f>
        <v>18.802067946824224</v>
      </c>
      <c r="D2962" s="182" t="e">
        <f>D2961/D2960</f>
        <v>#DIV/0!</v>
      </c>
      <c r="E2962" s="182" t="e">
        <f>E2961/E2960</f>
        <v>#DIV/0!</v>
      </c>
    </row>
    <row r="2963" spans="1:5" ht="21" customHeight="1" thickBot="1" x14ac:dyDescent="0.25">
      <c r="A2963" s="156" t="s">
        <v>15</v>
      </c>
      <c r="B2963" s="184" t="s">
        <v>19</v>
      </c>
      <c r="C2963" s="185">
        <f t="shared" ref="C2963:E2965" si="115">C2960/B2960-1</f>
        <v>1.3125533731853118</v>
      </c>
      <c r="D2963" s="185">
        <f t="shared" si="115"/>
        <v>-1</v>
      </c>
      <c r="E2963" s="185" t="e">
        <f t="shared" si="115"/>
        <v>#DIV/0!</v>
      </c>
    </row>
    <row r="2964" spans="1:5" ht="21" customHeight="1" thickBot="1" x14ac:dyDescent="0.25">
      <c r="A2964" s="156" t="s">
        <v>16</v>
      </c>
      <c r="B2964" s="184" t="s">
        <v>19</v>
      </c>
      <c r="C2964" s="185">
        <f t="shared" si="115"/>
        <v>1.3129968654885751</v>
      </c>
      <c r="D2964" s="185">
        <f t="shared" si="115"/>
        <v>-1</v>
      </c>
      <c r="E2964" s="185" t="e">
        <f t="shared" si="115"/>
        <v>#DIV/0!</v>
      </c>
    </row>
    <row r="2965" spans="1:5" ht="21" customHeight="1" thickBot="1" x14ac:dyDescent="0.25">
      <c r="A2965" s="156" t="s">
        <v>17</v>
      </c>
      <c r="B2965" s="184" t="s">
        <v>19</v>
      </c>
      <c r="C2965" s="185">
        <f t="shared" si="115"/>
        <v>1.9177602921760517E-4</v>
      </c>
      <c r="D2965" s="185" t="e">
        <f t="shared" si="115"/>
        <v>#DIV/0!</v>
      </c>
      <c r="E2965" s="185" t="e">
        <f t="shared" si="115"/>
        <v>#DIV/0!</v>
      </c>
    </row>
    <row r="2966" spans="1:5" ht="21" customHeight="1" thickBot="1" x14ac:dyDescent="0.25">
      <c r="A2966" s="1641" t="s">
        <v>859</v>
      </c>
      <c r="B2966" s="1642"/>
      <c r="C2966" s="1642"/>
      <c r="D2966" s="1642"/>
      <c r="E2966" s="1643"/>
    </row>
    <row r="2967" spans="1:5" ht="21" customHeight="1" x14ac:dyDescent="0.2">
      <c r="A2967" s="1639"/>
      <c r="B2967" s="180">
        <v>2019</v>
      </c>
      <c r="C2967" s="180">
        <v>2020</v>
      </c>
      <c r="D2967" s="180">
        <v>2021</v>
      </c>
      <c r="E2967" s="180">
        <v>2022</v>
      </c>
    </row>
    <row r="2968" spans="1:5" ht="21" customHeight="1" thickBot="1" x14ac:dyDescent="0.25">
      <c r="A2968" s="1640"/>
      <c r="B2968" s="181" t="s">
        <v>5</v>
      </c>
      <c r="C2968" s="181" t="s">
        <v>6</v>
      </c>
      <c r="D2968" s="181" t="s">
        <v>6</v>
      </c>
      <c r="E2968" s="181" t="s">
        <v>6</v>
      </c>
    </row>
    <row r="2969" spans="1:5" ht="21" customHeight="1" thickBot="1" x14ac:dyDescent="0.25">
      <c r="A2969" s="186" t="s">
        <v>59</v>
      </c>
      <c r="B2969" s="187">
        <f>B2970+B2971+B2972+B2973</f>
        <v>0</v>
      </c>
      <c r="C2969" s="187">
        <f>C2970+C2971+C2972+C2973</f>
        <v>0</v>
      </c>
      <c r="D2969" s="187">
        <f>D2970+D2971+D2972+D2973</f>
        <v>0</v>
      </c>
      <c r="E2969" s="187">
        <f>E2970+E2971+E2972+E2973</f>
        <v>0</v>
      </c>
    </row>
    <row r="2970" spans="1:5" ht="21" customHeight="1" thickBot="1" x14ac:dyDescent="0.25">
      <c r="A2970" s="188" t="s">
        <v>28</v>
      </c>
      <c r="B2970" s="187"/>
      <c r="C2970" s="187"/>
      <c r="D2970" s="187"/>
      <c r="E2970" s="187"/>
    </row>
    <row r="2971" spans="1:5" ht="21" customHeight="1" thickBot="1" x14ac:dyDescent="0.25">
      <c r="A2971" s="188" t="s">
        <v>60</v>
      </c>
      <c r="B2971" s="187"/>
      <c r="C2971" s="187"/>
      <c r="D2971" s="187"/>
      <c r="E2971" s="187"/>
    </row>
    <row r="2972" spans="1:5" ht="21" customHeight="1" thickBot="1" x14ac:dyDescent="0.25">
      <c r="A2972" s="188" t="s">
        <v>42</v>
      </c>
      <c r="B2972" s="187"/>
      <c r="C2972" s="187"/>
      <c r="D2972" s="187"/>
      <c r="E2972" s="187"/>
    </row>
    <row r="2973" spans="1:5" ht="21" customHeight="1" thickBot="1" x14ac:dyDescent="0.25">
      <c r="A2973" s="188" t="s">
        <v>43</v>
      </c>
      <c r="B2973" s="187"/>
      <c r="C2973" s="187"/>
      <c r="D2973" s="187"/>
      <c r="E2973" s="187"/>
    </row>
    <row r="2974" spans="1:5" ht="21" customHeight="1" thickBot="1" x14ac:dyDescent="0.25">
      <c r="A2974" s="186" t="s">
        <v>61</v>
      </c>
      <c r="B2974" s="182">
        <v>22013</v>
      </c>
      <c r="C2974" s="182">
        <v>50916</v>
      </c>
      <c r="D2974" s="183">
        <f>D2975+D2976+D2977+D2978</f>
        <v>0</v>
      </c>
      <c r="E2974" s="183">
        <f>E2975+E2976+E2977+E2978</f>
        <v>0</v>
      </c>
    </row>
    <row r="2975" spans="1:5" s="41" customFormat="1" ht="21" customHeight="1" thickBot="1" x14ac:dyDescent="0.25">
      <c r="A2975" s="188" t="s">
        <v>28</v>
      </c>
      <c r="B2975" s="182">
        <v>22013</v>
      </c>
      <c r="C2975" s="182">
        <v>50916</v>
      </c>
      <c r="D2975" s="182">
        <v>0</v>
      </c>
      <c r="E2975" s="182">
        <v>0</v>
      </c>
    </row>
    <row r="2976" spans="1:5" ht="21" customHeight="1" thickBot="1" x14ac:dyDescent="0.25">
      <c r="A2976" s="188" t="s">
        <v>60</v>
      </c>
      <c r="B2976" s="183"/>
      <c r="C2976" s="187"/>
      <c r="D2976" s="187"/>
      <c r="E2976" s="187"/>
    </row>
    <row r="2977" spans="1:5" ht="21" customHeight="1" thickBot="1" x14ac:dyDescent="0.25">
      <c r="A2977" s="188" t="s">
        <v>42</v>
      </c>
      <c r="B2977" s="183"/>
      <c r="C2977" s="187"/>
      <c r="D2977" s="187"/>
      <c r="E2977" s="187"/>
    </row>
    <row r="2978" spans="1:5" ht="21" customHeight="1" thickBot="1" x14ac:dyDescent="0.25">
      <c r="A2978" s="188" t="s">
        <v>43</v>
      </c>
      <c r="B2978" s="183"/>
      <c r="C2978" s="187"/>
      <c r="D2978" s="187"/>
      <c r="E2978" s="187"/>
    </row>
    <row r="2979" spans="1:5" ht="21" customHeight="1" thickBot="1" x14ac:dyDescent="0.25">
      <c r="A2979" s="189" t="s">
        <v>175</v>
      </c>
      <c r="B2979" s="183">
        <f>B2969+B2974</f>
        <v>22013</v>
      </c>
      <c r="C2979" s="187">
        <f>C2969+C2974</f>
        <v>50916</v>
      </c>
      <c r="D2979" s="197">
        <f>D2969+D2974</f>
        <v>0</v>
      </c>
      <c r="E2979" s="187">
        <f>E2969+E2974</f>
        <v>0</v>
      </c>
    </row>
    <row r="2980" spans="1:5" ht="69" customHeight="1" thickBot="1" x14ac:dyDescent="0.25">
      <c r="A2980" s="178" t="s">
        <v>174</v>
      </c>
      <c r="B2980" s="178" t="s">
        <v>630</v>
      </c>
      <c r="C2980" s="191" t="s">
        <v>631</v>
      </c>
      <c r="D2980" s="192"/>
      <c r="E2980" s="178"/>
    </row>
    <row r="2981" spans="1:5" ht="21" customHeight="1" thickBot="1" x14ac:dyDescent="0.25">
      <c r="A2981" s="156" t="s">
        <v>9</v>
      </c>
      <c r="B2981" s="1633" t="s">
        <v>222</v>
      </c>
      <c r="C2981" s="1634"/>
      <c r="D2981" s="1634"/>
      <c r="E2981" s="1635"/>
    </row>
    <row r="2982" spans="1:5" ht="21" customHeight="1" thickBot="1" x14ac:dyDescent="0.25">
      <c r="A2982" s="156" t="s">
        <v>13</v>
      </c>
      <c r="B2982" s="1636" t="s">
        <v>223</v>
      </c>
      <c r="C2982" s="1637"/>
      <c r="D2982" s="1637"/>
      <c r="E2982" s="1638"/>
    </row>
    <row r="2983" spans="1:5" ht="21" customHeight="1" x14ac:dyDescent="0.2">
      <c r="A2983" s="1639"/>
      <c r="B2983" s="180">
        <v>2019</v>
      </c>
      <c r="C2983" s="180">
        <v>2020</v>
      </c>
      <c r="D2983" s="180">
        <v>2021</v>
      </c>
      <c r="E2983" s="180">
        <v>2022</v>
      </c>
    </row>
    <row r="2984" spans="1:5" ht="21" customHeight="1" thickBot="1" x14ac:dyDescent="0.25">
      <c r="A2984" s="1640"/>
      <c r="B2984" s="181" t="s">
        <v>5</v>
      </c>
      <c r="C2984" s="181" t="s">
        <v>6</v>
      </c>
      <c r="D2984" s="181" t="s">
        <v>6</v>
      </c>
      <c r="E2984" s="181" t="s">
        <v>6</v>
      </c>
    </row>
    <row r="2985" spans="1:5" ht="21" customHeight="1" thickBot="1" x14ac:dyDescent="0.25">
      <c r="A2985" s="156" t="s">
        <v>8</v>
      </c>
      <c r="B2985" s="182">
        <v>1</v>
      </c>
      <c r="C2985" s="182">
        <v>1</v>
      </c>
      <c r="D2985" s="182">
        <v>0</v>
      </c>
      <c r="E2985" s="182">
        <v>0</v>
      </c>
    </row>
    <row r="2986" spans="1:5" ht="21" customHeight="1" thickBot="1" x14ac:dyDescent="0.25">
      <c r="A2986" s="156" t="s">
        <v>14</v>
      </c>
      <c r="B2986" s="183">
        <f>B3004</f>
        <v>288</v>
      </c>
      <c r="C2986" s="183">
        <f>C3004</f>
        <v>1153</v>
      </c>
      <c r="D2986" s="183">
        <f>D3004</f>
        <v>0</v>
      </c>
      <c r="E2986" s="183">
        <f>E3004</f>
        <v>0</v>
      </c>
    </row>
    <row r="2987" spans="1:5" ht="21" customHeight="1" thickBot="1" x14ac:dyDescent="0.25">
      <c r="A2987" s="156" t="s">
        <v>20</v>
      </c>
      <c r="B2987" s="182">
        <f>B2986/B2985</f>
        <v>288</v>
      </c>
      <c r="C2987" s="182">
        <f>C2986/C2985</f>
        <v>1153</v>
      </c>
      <c r="D2987" s="182" t="e">
        <f>D2986/D2985</f>
        <v>#DIV/0!</v>
      </c>
      <c r="E2987" s="182" t="e">
        <f>E2986/E2985</f>
        <v>#DIV/0!</v>
      </c>
    </row>
    <row r="2988" spans="1:5" ht="21" customHeight="1" thickBot="1" x14ac:dyDescent="0.25">
      <c r="A2988" s="156" t="s">
        <v>15</v>
      </c>
      <c r="B2988" s="184" t="s">
        <v>19</v>
      </c>
      <c r="C2988" s="185">
        <f t="shared" ref="C2988:E2990" si="116">C2985/B2985-1</f>
        <v>0</v>
      </c>
      <c r="D2988" s="185">
        <f t="shared" si="116"/>
        <v>-1</v>
      </c>
      <c r="E2988" s="185" t="e">
        <f t="shared" si="116"/>
        <v>#DIV/0!</v>
      </c>
    </row>
    <row r="2989" spans="1:5" ht="21" customHeight="1" thickBot="1" x14ac:dyDescent="0.25">
      <c r="A2989" s="156" t="s">
        <v>16</v>
      </c>
      <c r="B2989" s="184" t="s">
        <v>19</v>
      </c>
      <c r="C2989" s="185">
        <f t="shared" si="116"/>
        <v>3.0034722222222223</v>
      </c>
      <c r="D2989" s="185">
        <f t="shared" si="116"/>
        <v>-1</v>
      </c>
      <c r="E2989" s="185" t="e">
        <f t="shared" si="116"/>
        <v>#DIV/0!</v>
      </c>
    </row>
    <row r="2990" spans="1:5" ht="21" customHeight="1" thickBot="1" x14ac:dyDescent="0.25">
      <c r="A2990" s="156" t="s">
        <v>17</v>
      </c>
      <c r="B2990" s="184" t="s">
        <v>19</v>
      </c>
      <c r="C2990" s="185">
        <f t="shared" si="116"/>
        <v>3.0034722222222223</v>
      </c>
      <c r="D2990" s="185" t="e">
        <f t="shared" si="116"/>
        <v>#DIV/0!</v>
      </c>
      <c r="E2990" s="185" t="e">
        <f t="shared" si="116"/>
        <v>#DIV/0!</v>
      </c>
    </row>
    <row r="2991" spans="1:5" ht="21" customHeight="1" thickBot="1" x14ac:dyDescent="0.25">
      <c r="A2991" s="1641" t="s">
        <v>859</v>
      </c>
      <c r="B2991" s="1642"/>
      <c r="C2991" s="1642"/>
      <c r="D2991" s="1642"/>
      <c r="E2991" s="1643"/>
    </row>
    <row r="2992" spans="1:5" ht="21" customHeight="1" x14ac:dyDescent="0.2">
      <c r="A2992" s="1639"/>
      <c r="B2992" s="180">
        <v>2019</v>
      </c>
      <c r="C2992" s="180">
        <v>2020</v>
      </c>
      <c r="D2992" s="180">
        <v>2021</v>
      </c>
      <c r="E2992" s="180">
        <v>2022</v>
      </c>
    </row>
    <row r="2993" spans="1:5" ht="21" customHeight="1" thickBot="1" x14ac:dyDescent="0.25">
      <c r="A2993" s="1640"/>
      <c r="B2993" s="181" t="s">
        <v>5</v>
      </c>
      <c r="C2993" s="181" t="s">
        <v>6</v>
      </c>
      <c r="D2993" s="181" t="s">
        <v>6</v>
      </c>
      <c r="E2993" s="181" t="s">
        <v>6</v>
      </c>
    </row>
    <row r="2994" spans="1:5" ht="21" customHeight="1" thickBot="1" x14ac:dyDescent="0.25">
      <c r="A2994" s="186" t="s">
        <v>59</v>
      </c>
      <c r="B2994" s="187">
        <f>B2995+B2996+B2997+B2998</f>
        <v>0</v>
      </c>
      <c r="C2994" s="187">
        <f>C2995+C2996+C2997+C2998</f>
        <v>0</v>
      </c>
      <c r="D2994" s="187">
        <f>D2995+D2996+D2997+D2998</f>
        <v>0</v>
      </c>
      <c r="E2994" s="187">
        <f>E2995+E2996+E2997+E2998</f>
        <v>0</v>
      </c>
    </row>
    <row r="2995" spans="1:5" ht="21" customHeight="1" thickBot="1" x14ac:dyDescent="0.25">
      <c r="A2995" s="188" t="s">
        <v>28</v>
      </c>
      <c r="B2995" s="187"/>
      <c r="C2995" s="187"/>
      <c r="D2995" s="187"/>
      <c r="E2995" s="187"/>
    </row>
    <row r="2996" spans="1:5" ht="21" customHeight="1" thickBot="1" x14ac:dyDescent="0.25">
      <c r="A2996" s="188" t="s">
        <v>60</v>
      </c>
      <c r="B2996" s="187"/>
      <c r="C2996" s="187"/>
      <c r="D2996" s="187"/>
      <c r="E2996" s="187"/>
    </row>
    <row r="2997" spans="1:5" ht="21" customHeight="1" thickBot="1" x14ac:dyDescent="0.25">
      <c r="A2997" s="188" t="s">
        <v>42</v>
      </c>
      <c r="B2997" s="187"/>
      <c r="C2997" s="187"/>
      <c r="D2997" s="187"/>
      <c r="E2997" s="187"/>
    </row>
    <row r="2998" spans="1:5" ht="21" customHeight="1" thickBot="1" x14ac:dyDescent="0.25">
      <c r="A2998" s="188" t="s">
        <v>43</v>
      </c>
      <c r="B2998" s="187"/>
      <c r="C2998" s="187"/>
      <c r="D2998" s="187"/>
      <c r="E2998" s="187"/>
    </row>
    <row r="2999" spans="1:5" ht="21" customHeight="1" thickBot="1" x14ac:dyDescent="0.25">
      <c r="A2999" s="186" t="s">
        <v>61</v>
      </c>
      <c r="B2999" s="183">
        <v>288</v>
      </c>
      <c r="C2999" s="183">
        <f>SUM(C3000:C3003)</f>
        <v>1153</v>
      </c>
      <c r="D2999" s="183">
        <f>SUM(D3000:D3003)</f>
        <v>0</v>
      </c>
      <c r="E2999" s="183">
        <f>SUM(E3000:E3003)</f>
        <v>0</v>
      </c>
    </row>
    <row r="3000" spans="1:5" s="41" customFormat="1" ht="21" customHeight="1" thickBot="1" x14ac:dyDescent="0.25">
      <c r="A3000" s="188" t="s">
        <v>28</v>
      </c>
      <c r="B3000" s="183">
        <v>288.49900000000002</v>
      </c>
      <c r="C3000" s="183">
        <v>1153</v>
      </c>
      <c r="D3000" s="187">
        <v>0</v>
      </c>
      <c r="E3000" s="187"/>
    </row>
    <row r="3001" spans="1:5" ht="21" customHeight="1" thickBot="1" x14ac:dyDescent="0.25">
      <c r="A3001" s="188" t="s">
        <v>60</v>
      </c>
      <c r="B3001" s="183"/>
      <c r="C3001" s="187"/>
      <c r="D3001" s="187"/>
      <c r="E3001" s="187"/>
    </row>
    <row r="3002" spans="1:5" ht="21" customHeight="1" thickBot="1" x14ac:dyDescent="0.25">
      <c r="A3002" s="188" t="s">
        <v>42</v>
      </c>
      <c r="B3002" s="183"/>
      <c r="C3002" s="187"/>
      <c r="D3002" s="187"/>
      <c r="E3002" s="187"/>
    </row>
    <row r="3003" spans="1:5" ht="21" customHeight="1" thickBot="1" x14ac:dyDescent="0.25">
      <c r="A3003" s="188" t="s">
        <v>43</v>
      </c>
      <c r="B3003" s="183"/>
      <c r="C3003" s="187"/>
      <c r="D3003" s="187"/>
      <c r="E3003" s="187"/>
    </row>
    <row r="3004" spans="1:5" ht="21" customHeight="1" thickBot="1" x14ac:dyDescent="0.25">
      <c r="A3004" s="189" t="s">
        <v>175</v>
      </c>
      <c r="B3004" s="183">
        <f>B2994+B2999</f>
        <v>288</v>
      </c>
      <c r="C3004" s="187">
        <f>C2994+C2999</f>
        <v>1153</v>
      </c>
      <c r="D3004" s="197">
        <f>D2994+D2999</f>
        <v>0</v>
      </c>
      <c r="E3004" s="187">
        <f>E2994+E2999</f>
        <v>0</v>
      </c>
    </row>
    <row r="3005" spans="1:5" ht="43.5" customHeight="1" thickBot="1" x14ac:dyDescent="0.25">
      <c r="A3005" s="178" t="s">
        <v>176</v>
      </c>
      <c r="B3005" s="178" t="s">
        <v>673</v>
      </c>
      <c r="C3005" s="191" t="s">
        <v>674</v>
      </c>
      <c r="D3005" s="192"/>
      <c r="E3005" s="178"/>
    </row>
    <row r="3006" spans="1:5" ht="40.5" customHeight="1" thickBot="1" x14ac:dyDescent="0.25">
      <c r="A3006" s="156" t="s">
        <v>9</v>
      </c>
      <c r="B3006" s="1633"/>
      <c r="C3006" s="1634"/>
      <c r="D3006" s="1634"/>
      <c r="E3006" s="1635"/>
    </row>
    <row r="3007" spans="1:5" ht="21" customHeight="1" thickBot="1" x14ac:dyDescent="0.25">
      <c r="A3007" s="156" t="s">
        <v>13</v>
      </c>
      <c r="B3007" s="1636" t="s">
        <v>162</v>
      </c>
      <c r="C3007" s="1637"/>
      <c r="D3007" s="1637"/>
      <c r="E3007" s="1638"/>
    </row>
    <row r="3008" spans="1:5" ht="21" customHeight="1" x14ac:dyDescent="0.2">
      <c r="A3008" s="1639"/>
      <c r="B3008" s="180">
        <v>2019</v>
      </c>
      <c r="C3008" s="180">
        <v>2020</v>
      </c>
      <c r="D3008" s="180">
        <v>2021</v>
      </c>
      <c r="E3008" s="180">
        <v>2022</v>
      </c>
    </row>
    <row r="3009" spans="1:5" ht="21" customHeight="1" thickBot="1" x14ac:dyDescent="0.25">
      <c r="A3009" s="1640"/>
      <c r="B3009" s="181" t="s">
        <v>5</v>
      </c>
      <c r="C3009" s="181" t="s">
        <v>6</v>
      </c>
      <c r="D3009" s="181" t="s">
        <v>6</v>
      </c>
      <c r="E3009" s="181" t="s">
        <v>6</v>
      </c>
    </row>
    <row r="3010" spans="1:5" ht="21" customHeight="1" thickBot="1" x14ac:dyDescent="0.25">
      <c r="A3010" s="156" t="s">
        <v>8</v>
      </c>
      <c r="B3010" s="182">
        <v>7571</v>
      </c>
      <c r="C3010" s="182">
        <v>25000</v>
      </c>
      <c r="D3010" s="184">
        <v>0</v>
      </c>
      <c r="E3010" s="184">
        <v>0</v>
      </c>
    </row>
    <row r="3011" spans="1:5" ht="21" customHeight="1" thickBot="1" x14ac:dyDescent="0.25">
      <c r="A3011" s="156" t="s">
        <v>14</v>
      </c>
      <c r="B3011" s="182">
        <f>B3029</f>
        <v>5540.4989999999998</v>
      </c>
      <c r="C3011" s="182">
        <f>C3029</f>
        <v>22161.732800000002</v>
      </c>
      <c r="D3011" s="182">
        <f>D3029</f>
        <v>0</v>
      </c>
      <c r="E3011" s="182">
        <f>E3029</f>
        <v>0</v>
      </c>
    </row>
    <row r="3012" spans="1:5" ht="21" customHeight="1" thickBot="1" x14ac:dyDescent="0.25">
      <c r="A3012" s="156" t="s">
        <v>20</v>
      </c>
      <c r="B3012" s="182">
        <f>B3011/B3010</f>
        <v>0.73180544181746132</v>
      </c>
      <c r="C3012" s="182">
        <f>C3011/C3010</f>
        <v>0.88646931200000001</v>
      </c>
      <c r="D3012" s="182" t="e">
        <f>D3011/D3010</f>
        <v>#DIV/0!</v>
      </c>
      <c r="E3012" s="182" t="e">
        <f>E3011/E3010</f>
        <v>#DIV/0!</v>
      </c>
    </row>
    <row r="3013" spans="1:5" ht="21" customHeight="1" thickBot="1" x14ac:dyDescent="0.25">
      <c r="A3013" s="156" t="s">
        <v>15</v>
      </c>
      <c r="B3013" s="184" t="s">
        <v>19</v>
      </c>
      <c r="C3013" s="185">
        <f t="shared" ref="C3013:E3015" si="117">C3010/B3010-1</f>
        <v>2.3020737022850351</v>
      </c>
      <c r="D3013" s="185">
        <f t="shared" si="117"/>
        <v>-1</v>
      </c>
      <c r="E3013" s="185" t="e">
        <f t="shared" si="117"/>
        <v>#DIV/0!</v>
      </c>
    </row>
    <row r="3014" spans="1:5" ht="21" customHeight="1" thickBot="1" x14ac:dyDescent="0.25">
      <c r="A3014" s="156" t="s">
        <v>16</v>
      </c>
      <c r="B3014" s="184" t="s">
        <v>19</v>
      </c>
      <c r="C3014" s="185">
        <f t="shared" si="117"/>
        <v>2.999952495253587</v>
      </c>
      <c r="D3014" s="185">
        <f t="shared" si="117"/>
        <v>-1</v>
      </c>
      <c r="E3014" s="185" t="e">
        <f t="shared" si="117"/>
        <v>#DIV/0!</v>
      </c>
    </row>
    <row r="3015" spans="1:5" ht="21" customHeight="1" thickBot="1" x14ac:dyDescent="0.25">
      <c r="A3015" s="156" t="s">
        <v>17</v>
      </c>
      <c r="B3015" s="184" t="s">
        <v>19</v>
      </c>
      <c r="C3015" s="185">
        <f t="shared" si="117"/>
        <v>0.21134561366259619</v>
      </c>
      <c r="D3015" s="185" t="e">
        <f t="shared" si="117"/>
        <v>#DIV/0!</v>
      </c>
      <c r="E3015" s="185" t="e">
        <f t="shared" si="117"/>
        <v>#DIV/0!</v>
      </c>
    </row>
    <row r="3016" spans="1:5" ht="21" customHeight="1" thickBot="1" x14ac:dyDescent="0.25">
      <c r="A3016" s="1641" t="s">
        <v>859</v>
      </c>
      <c r="B3016" s="1642"/>
      <c r="C3016" s="1642"/>
      <c r="D3016" s="1642"/>
      <c r="E3016" s="1643"/>
    </row>
    <row r="3017" spans="1:5" ht="21" customHeight="1" x14ac:dyDescent="0.2">
      <c r="A3017" s="1639"/>
      <c r="B3017" s="180">
        <v>2019</v>
      </c>
      <c r="C3017" s="180">
        <v>2020</v>
      </c>
      <c r="D3017" s="180">
        <v>2021</v>
      </c>
      <c r="E3017" s="180">
        <v>2022</v>
      </c>
    </row>
    <row r="3018" spans="1:5" ht="21" customHeight="1" thickBot="1" x14ac:dyDescent="0.25">
      <c r="A3018" s="1640"/>
      <c r="B3018" s="181" t="s">
        <v>5</v>
      </c>
      <c r="C3018" s="181" t="s">
        <v>6</v>
      </c>
      <c r="D3018" s="181" t="s">
        <v>6</v>
      </c>
      <c r="E3018" s="181" t="s">
        <v>6</v>
      </c>
    </row>
    <row r="3019" spans="1:5" ht="21" customHeight="1" thickBot="1" x14ac:dyDescent="0.25">
      <c r="A3019" s="186" t="s">
        <v>59</v>
      </c>
      <c r="B3019" s="187">
        <f>B3020+B3021+B3022+B3023</f>
        <v>0</v>
      </c>
      <c r="C3019" s="187">
        <f>C3020+C3021+C3022+C3023</f>
        <v>0</v>
      </c>
      <c r="D3019" s="187">
        <f>D3020+D3021+D3022+D3023</f>
        <v>0</v>
      </c>
      <c r="E3019" s="187">
        <f>E3020+E3021+E3022+E3023</f>
        <v>0</v>
      </c>
    </row>
    <row r="3020" spans="1:5" ht="21" customHeight="1" thickBot="1" x14ac:dyDescent="0.25">
      <c r="A3020" s="188" t="s">
        <v>28</v>
      </c>
      <c r="B3020" s="187"/>
      <c r="C3020" s="187"/>
      <c r="D3020" s="187"/>
      <c r="E3020" s="187"/>
    </row>
    <row r="3021" spans="1:5" ht="21" customHeight="1" thickBot="1" x14ac:dyDescent="0.25">
      <c r="A3021" s="188" t="s">
        <v>60</v>
      </c>
      <c r="B3021" s="187"/>
      <c r="C3021" s="187"/>
      <c r="D3021" s="187"/>
      <c r="E3021" s="187"/>
    </row>
    <row r="3022" spans="1:5" ht="21" customHeight="1" thickBot="1" x14ac:dyDescent="0.25">
      <c r="A3022" s="188" t="s">
        <v>42</v>
      </c>
      <c r="B3022" s="187"/>
      <c r="C3022" s="187"/>
      <c r="D3022" s="187"/>
      <c r="E3022" s="187"/>
    </row>
    <row r="3023" spans="1:5" ht="21" customHeight="1" thickBot="1" x14ac:dyDescent="0.25">
      <c r="A3023" s="188" t="s">
        <v>43</v>
      </c>
      <c r="B3023" s="187"/>
      <c r="C3023" s="187"/>
      <c r="D3023" s="187"/>
      <c r="E3023" s="187"/>
    </row>
    <row r="3024" spans="1:5" ht="21" customHeight="1" thickBot="1" x14ac:dyDescent="0.25">
      <c r="A3024" s="186" t="s">
        <v>61</v>
      </c>
      <c r="B3024" s="183">
        <f>B3025+B3026+B3027+B3028</f>
        <v>5540.4989999999998</v>
      </c>
      <c r="C3024" s="183">
        <f>C3025+C3026+C3027+C3028</f>
        <v>22161.732800000002</v>
      </c>
      <c r="D3024" s="183">
        <f>D3025+D3026+D3027+D3028</f>
        <v>0</v>
      </c>
      <c r="E3024" s="183">
        <f>E3025+E3026+E3027+E3028</f>
        <v>0</v>
      </c>
    </row>
    <row r="3025" spans="1:5" s="41" customFormat="1" ht="21" customHeight="1" thickBot="1" x14ac:dyDescent="0.25">
      <c r="A3025" s="188" t="s">
        <v>28</v>
      </c>
      <c r="B3025" s="183">
        <v>5540.4989999999998</v>
      </c>
      <c r="C3025" s="187">
        <v>22161.732800000002</v>
      </c>
      <c r="D3025" s="187">
        <v>0</v>
      </c>
      <c r="E3025" s="187">
        <v>0</v>
      </c>
    </row>
    <row r="3026" spans="1:5" ht="21" customHeight="1" thickBot="1" x14ac:dyDescent="0.25">
      <c r="A3026" s="188" t="s">
        <v>60</v>
      </c>
      <c r="B3026" s="183"/>
      <c r="C3026" s="187"/>
      <c r="D3026" s="187"/>
      <c r="E3026" s="187"/>
    </row>
    <row r="3027" spans="1:5" ht="21" customHeight="1" thickBot="1" x14ac:dyDescent="0.25">
      <c r="A3027" s="188" t="s">
        <v>42</v>
      </c>
      <c r="B3027" s="183"/>
      <c r="C3027" s="187"/>
      <c r="D3027" s="187"/>
      <c r="E3027" s="187"/>
    </row>
    <row r="3028" spans="1:5" ht="21" customHeight="1" thickBot="1" x14ac:dyDescent="0.25">
      <c r="A3028" s="188" t="s">
        <v>43</v>
      </c>
      <c r="B3028" s="183"/>
      <c r="C3028" s="187"/>
      <c r="D3028" s="187"/>
      <c r="E3028" s="187"/>
    </row>
    <row r="3029" spans="1:5" ht="21" customHeight="1" thickBot="1" x14ac:dyDescent="0.25">
      <c r="A3029" s="189" t="s">
        <v>177</v>
      </c>
      <c r="B3029" s="183">
        <f>B3019+B3024</f>
        <v>5540.4989999999998</v>
      </c>
      <c r="C3029" s="183">
        <f>C3019+C3024</f>
        <v>22161.732800000002</v>
      </c>
      <c r="D3029" s="183">
        <f>D3019+D3024</f>
        <v>0</v>
      </c>
      <c r="E3029" s="183">
        <f>E3019+E3024</f>
        <v>0</v>
      </c>
    </row>
    <row r="3030" spans="1:5" ht="51" customHeight="1" thickBot="1" x14ac:dyDescent="0.25">
      <c r="A3030" s="178" t="s">
        <v>176</v>
      </c>
      <c r="B3030" s="178" t="s">
        <v>675</v>
      </c>
      <c r="C3030" s="191" t="s">
        <v>676</v>
      </c>
      <c r="D3030" s="192"/>
      <c r="E3030" s="178"/>
    </row>
    <row r="3031" spans="1:5" ht="21" customHeight="1" thickBot="1" x14ac:dyDescent="0.25">
      <c r="A3031" s="156" t="s">
        <v>9</v>
      </c>
      <c r="B3031" s="1633" t="s">
        <v>222</v>
      </c>
      <c r="C3031" s="1634"/>
      <c r="D3031" s="1634"/>
      <c r="E3031" s="1635"/>
    </row>
    <row r="3032" spans="1:5" ht="21" customHeight="1" thickBot="1" x14ac:dyDescent="0.25">
      <c r="A3032" s="156" t="s">
        <v>13</v>
      </c>
      <c r="B3032" s="1636" t="s">
        <v>223</v>
      </c>
      <c r="C3032" s="1637"/>
      <c r="D3032" s="1637"/>
      <c r="E3032" s="1638"/>
    </row>
    <row r="3033" spans="1:5" ht="21" customHeight="1" x14ac:dyDescent="0.2">
      <c r="A3033" s="1639"/>
      <c r="B3033" s="180">
        <v>2019</v>
      </c>
      <c r="C3033" s="180">
        <v>2020</v>
      </c>
      <c r="D3033" s="180">
        <v>2021</v>
      </c>
      <c r="E3033" s="180">
        <v>2022</v>
      </c>
    </row>
    <row r="3034" spans="1:5" ht="21" customHeight="1" thickBot="1" x14ac:dyDescent="0.25">
      <c r="A3034" s="1640"/>
      <c r="B3034" s="181" t="s">
        <v>5</v>
      </c>
      <c r="C3034" s="181" t="s">
        <v>6</v>
      </c>
      <c r="D3034" s="181" t="s">
        <v>6</v>
      </c>
      <c r="E3034" s="181" t="s">
        <v>6</v>
      </c>
    </row>
    <row r="3035" spans="1:5" ht="21" customHeight="1" thickBot="1" x14ac:dyDescent="0.25">
      <c r="A3035" s="156" t="s">
        <v>8</v>
      </c>
      <c r="B3035" s="182">
        <v>1</v>
      </c>
      <c r="C3035" s="182">
        <v>1</v>
      </c>
      <c r="D3035" s="184">
        <v>0</v>
      </c>
      <c r="E3035" s="184">
        <v>0</v>
      </c>
    </row>
    <row r="3036" spans="1:5" ht="21" customHeight="1" thickBot="1" x14ac:dyDescent="0.25">
      <c r="A3036" s="156" t="s">
        <v>14</v>
      </c>
      <c r="B3036" s="182">
        <f>B3054</f>
        <v>132</v>
      </c>
      <c r="C3036" s="182">
        <f>C3054</f>
        <v>529.97368319999998</v>
      </c>
      <c r="D3036" s="182">
        <f>D3054</f>
        <v>0</v>
      </c>
      <c r="E3036" s="182">
        <f>E3054</f>
        <v>0</v>
      </c>
    </row>
    <row r="3037" spans="1:5" ht="21" customHeight="1" thickBot="1" x14ac:dyDescent="0.25">
      <c r="A3037" s="156" t="s">
        <v>20</v>
      </c>
      <c r="B3037" s="182">
        <f>B3036/B3035</f>
        <v>132</v>
      </c>
      <c r="C3037" s="182">
        <f>C3036/C3035</f>
        <v>529.97368319999998</v>
      </c>
      <c r="D3037" s="182" t="e">
        <f>D3036/D3035</f>
        <v>#DIV/0!</v>
      </c>
      <c r="E3037" s="182" t="e">
        <f>E3036/E3035</f>
        <v>#DIV/0!</v>
      </c>
    </row>
    <row r="3038" spans="1:5" ht="21" customHeight="1" thickBot="1" x14ac:dyDescent="0.25">
      <c r="A3038" s="156" t="s">
        <v>15</v>
      </c>
      <c r="B3038" s="184" t="s">
        <v>19</v>
      </c>
      <c r="C3038" s="185">
        <f t="shared" ref="C3038:E3040" si="118">C3035/B3035-1</f>
        <v>0</v>
      </c>
      <c r="D3038" s="185">
        <f t="shared" si="118"/>
        <v>-1</v>
      </c>
      <c r="E3038" s="185" t="e">
        <f t="shared" si="118"/>
        <v>#DIV/0!</v>
      </c>
    </row>
    <row r="3039" spans="1:5" ht="21" customHeight="1" thickBot="1" x14ac:dyDescent="0.25">
      <c r="A3039" s="156" t="s">
        <v>16</v>
      </c>
      <c r="B3039" s="184" t="s">
        <v>19</v>
      </c>
      <c r="C3039" s="185">
        <f t="shared" si="118"/>
        <v>3.0149521454545454</v>
      </c>
      <c r="D3039" s="185">
        <f t="shared" si="118"/>
        <v>-1</v>
      </c>
      <c r="E3039" s="185" t="e">
        <f t="shared" si="118"/>
        <v>#DIV/0!</v>
      </c>
    </row>
    <row r="3040" spans="1:5" ht="21" customHeight="1" thickBot="1" x14ac:dyDescent="0.25">
      <c r="A3040" s="156" t="s">
        <v>17</v>
      </c>
      <c r="B3040" s="184" t="s">
        <v>19</v>
      </c>
      <c r="C3040" s="185">
        <f t="shared" si="118"/>
        <v>3.0149521454545454</v>
      </c>
      <c r="D3040" s="185" t="e">
        <f t="shared" si="118"/>
        <v>#DIV/0!</v>
      </c>
      <c r="E3040" s="185" t="e">
        <f t="shared" si="118"/>
        <v>#DIV/0!</v>
      </c>
    </row>
    <row r="3041" spans="1:5" ht="21" customHeight="1" thickBot="1" x14ac:dyDescent="0.25">
      <c r="A3041" s="1641" t="s">
        <v>859</v>
      </c>
      <c r="B3041" s="1642"/>
      <c r="C3041" s="1642"/>
      <c r="D3041" s="1642"/>
      <c r="E3041" s="1643"/>
    </row>
    <row r="3042" spans="1:5" ht="21" customHeight="1" x14ac:dyDescent="0.2">
      <c r="A3042" s="1639"/>
      <c r="B3042" s="180">
        <v>2019</v>
      </c>
      <c r="C3042" s="180">
        <v>2020</v>
      </c>
      <c r="D3042" s="180">
        <v>2021</v>
      </c>
      <c r="E3042" s="180">
        <v>2022</v>
      </c>
    </row>
    <row r="3043" spans="1:5" ht="21" customHeight="1" thickBot="1" x14ac:dyDescent="0.25">
      <c r="A3043" s="1640"/>
      <c r="B3043" s="181" t="s">
        <v>5</v>
      </c>
      <c r="C3043" s="181" t="s">
        <v>6</v>
      </c>
      <c r="D3043" s="181" t="s">
        <v>6</v>
      </c>
      <c r="E3043" s="181" t="s">
        <v>6</v>
      </c>
    </row>
    <row r="3044" spans="1:5" ht="21" customHeight="1" thickBot="1" x14ac:dyDescent="0.25">
      <c r="A3044" s="186" t="s">
        <v>59</v>
      </c>
      <c r="B3044" s="187">
        <f>B3045+B3046+B3047+B3048</f>
        <v>0</v>
      </c>
      <c r="C3044" s="187">
        <f>C3045+C3046+C3047+C3048</f>
        <v>0</v>
      </c>
      <c r="D3044" s="187">
        <f>D3045+D3046+D3047+D3048</f>
        <v>0</v>
      </c>
      <c r="E3044" s="187">
        <f>E3045+E3046+E3047+E3048</f>
        <v>0</v>
      </c>
    </row>
    <row r="3045" spans="1:5" ht="21" customHeight="1" thickBot="1" x14ac:dyDescent="0.25">
      <c r="A3045" s="188" t="s">
        <v>28</v>
      </c>
      <c r="B3045" s="187"/>
      <c r="C3045" s="187"/>
      <c r="D3045" s="187"/>
      <c r="E3045" s="187"/>
    </row>
    <row r="3046" spans="1:5" ht="21" customHeight="1" thickBot="1" x14ac:dyDescent="0.25">
      <c r="A3046" s="188" t="s">
        <v>60</v>
      </c>
      <c r="B3046" s="187"/>
      <c r="C3046" s="187"/>
      <c r="D3046" s="187"/>
      <c r="E3046" s="187"/>
    </row>
    <row r="3047" spans="1:5" ht="21" customHeight="1" thickBot="1" x14ac:dyDescent="0.25">
      <c r="A3047" s="188" t="s">
        <v>42</v>
      </c>
      <c r="B3047" s="187"/>
      <c r="C3047" s="187"/>
      <c r="D3047" s="187"/>
      <c r="E3047" s="187"/>
    </row>
    <row r="3048" spans="1:5" ht="21" customHeight="1" thickBot="1" x14ac:dyDescent="0.25">
      <c r="A3048" s="188" t="s">
        <v>43</v>
      </c>
      <c r="B3048" s="187"/>
      <c r="C3048" s="187"/>
      <c r="D3048" s="187"/>
      <c r="E3048" s="187"/>
    </row>
    <row r="3049" spans="1:5" ht="21" customHeight="1" thickBot="1" x14ac:dyDescent="0.25">
      <c r="A3049" s="186" t="s">
        <v>61</v>
      </c>
      <c r="B3049" s="183">
        <f>B3050+B3051+B3052+B3053</f>
        <v>132</v>
      </c>
      <c r="C3049" s="183">
        <f>C3050+C3051+C3052+C3053</f>
        <v>529.97368319999998</v>
      </c>
      <c r="D3049" s="183">
        <f>D3050+D3051+D3052+D3053</f>
        <v>0</v>
      </c>
      <c r="E3049" s="183">
        <f>E3050+E3051+E3052+E3053</f>
        <v>0</v>
      </c>
    </row>
    <row r="3050" spans="1:5" s="41" customFormat="1" ht="21" customHeight="1" thickBot="1" x14ac:dyDescent="0.25">
      <c r="A3050" s="188" t="s">
        <v>28</v>
      </c>
      <c r="B3050" s="187">
        <v>132</v>
      </c>
      <c r="C3050" s="187">
        <v>529.97368319999998</v>
      </c>
      <c r="D3050" s="187">
        <v>0</v>
      </c>
      <c r="E3050" s="187">
        <v>0</v>
      </c>
    </row>
    <row r="3051" spans="1:5" ht="21" customHeight="1" thickBot="1" x14ac:dyDescent="0.25">
      <c r="A3051" s="188" t="s">
        <v>60</v>
      </c>
      <c r="B3051" s="183"/>
      <c r="C3051" s="187"/>
      <c r="D3051" s="187"/>
      <c r="E3051" s="187"/>
    </row>
    <row r="3052" spans="1:5" ht="21" customHeight="1" thickBot="1" x14ac:dyDescent="0.25">
      <c r="A3052" s="188" t="s">
        <v>42</v>
      </c>
      <c r="B3052" s="183"/>
      <c r="C3052" s="187"/>
      <c r="D3052" s="187"/>
      <c r="E3052" s="187"/>
    </row>
    <row r="3053" spans="1:5" ht="21" customHeight="1" thickBot="1" x14ac:dyDescent="0.25">
      <c r="A3053" s="188" t="s">
        <v>43</v>
      </c>
      <c r="B3053" s="183"/>
      <c r="C3053" s="187"/>
      <c r="D3053" s="187"/>
      <c r="E3053" s="187"/>
    </row>
    <row r="3054" spans="1:5" ht="21" customHeight="1" thickBot="1" x14ac:dyDescent="0.25">
      <c r="A3054" s="189" t="s">
        <v>177</v>
      </c>
      <c r="B3054" s="183">
        <f>B3044+B3049</f>
        <v>132</v>
      </c>
      <c r="C3054" s="183">
        <f>C3044+C3049</f>
        <v>529.97368319999998</v>
      </c>
      <c r="D3054" s="183">
        <f>D3044+D3049</f>
        <v>0</v>
      </c>
      <c r="E3054" s="183">
        <f>E3044+E3049</f>
        <v>0</v>
      </c>
    </row>
    <row r="3055" spans="1:5" ht="62.25" customHeight="1" thickBot="1" x14ac:dyDescent="0.25">
      <c r="A3055" s="178" t="s">
        <v>178</v>
      </c>
      <c r="B3055" s="178" t="s">
        <v>681</v>
      </c>
      <c r="C3055" s="191" t="s">
        <v>682</v>
      </c>
      <c r="D3055" s="192"/>
      <c r="E3055" s="178"/>
    </row>
    <row r="3056" spans="1:5" ht="21" customHeight="1" thickBot="1" x14ac:dyDescent="0.25">
      <c r="A3056" s="156" t="s">
        <v>9</v>
      </c>
      <c r="B3056" s="1633"/>
      <c r="C3056" s="1634"/>
      <c r="D3056" s="1634"/>
      <c r="E3056" s="1635"/>
    </row>
    <row r="3057" spans="1:5" ht="21" customHeight="1" thickBot="1" x14ac:dyDescent="0.25">
      <c r="A3057" s="156" t="s">
        <v>13</v>
      </c>
      <c r="B3057" s="1636" t="s">
        <v>162</v>
      </c>
      <c r="C3057" s="1637"/>
      <c r="D3057" s="1637"/>
      <c r="E3057" s="1638"/>
    </row>
    <row r="3058" spans="1:5" ht="21" customHeight="1" x14ac:dyDescent="0.2">
      <c r="A3058" s="1639"/>
      <c r="B3058" s="180">
        <v>2019</v>
      </c>
      <c r="C3058" s="180">
        <v>2020</v>
      </c>
      <c r="D3058" s="180">
        <v>2021</v>
      </c>
      <c r="E3058" s="180">
        <v>2022</v>
      </c>
    </row>
    <row r="3059" spans="1:5" ht="21" customHeight="1" thickBot="1" x14ac:dyDescent="0.25">
      <c r="A3059" s="1640"/>
      <c r="B3059" s="181" t="s">
        <v>5</v>
      </c>
      <c r="C3059" s="181" t="s">
        <v>6</v>
      </c>
      <c r="D3059" s="181" t="s">
        <v>6</v>
      </c>
      <c r="E3059" s="181" t="s">
        <v>6</v>
      </c>
    </row>
    <row r="3060" spans="1:5" ht="21" customHeight="1" thickBot="1" x14ac:dyDescent="0.25">
      <c r="A3060" s="156" t="s">
        <v>8</v>
      </c>
      <c r="B3060" s="198">
        <v>7571</v>
      </c>
      <c r="C3060" s="198">
        <v>7571</v>
      </c>
      <c r="D3060" s="198">
        <f>C3060*2.5</f>
        <v>18927.5</v>
      </c>
      <c r="E3060" s="219">
        <v>0</v>
      </c>
    </row>
    <row r="3061" spans="1:5" ht="21" customHeight="1" thickBot="1" x14ac:dyDescent="0.25">
      <c r="A3061" s="156" t="s">
        <v>14</v>
      </c>
      <c r="B3061" s="182">
        <f>B3079</f>
        <v>44918</v>
      </c>
      <c r="C3061" s="182">
        <f>C3079</f>
        <v>45984.606299999999</v>
      </c>
      <c r="D3061" s="182">
        <f>D3079</f>
        <v>133689</v>
      </c>
      <c r="E3061" s="182">
        <f>E3079</f>
        <v>0</v>
      </c>
    </row>
    <row r="3062" spans="1:5" ht="21" customHeight="1" thickBot="1" x14ac:dyDescent="0.25">
      <c r="A3062" s="156" t="s">
        <v>20</v>
      </c>
      <c r="B3062" s="182">
        <f>B3061/B3060</f>
        <v>5.932901862369568</v>
      </c>
      <c r="C3062" s="182">
        <f>C3061/C3060</f>
        <v>6.0737823669264301</v>
      </c>
      <c r="D3062" s="182">
        <f>D3061/D3060</f>
        <v>7.0632148989565451</v>
      </c>
      <c r="E3062" s="182" t="e">
        <f>E3061/E3060</f>
        <v>#DIV/0!</v>
      </c>
    </row>
    <row r="3063" spans="1:5" ht="21" customHeight="1" thickBot="1" x14ac:dyDescent="0.25">
      <c r="A3063" s="156" t="s">
        <v>15</v>
      </c>
      <c r="B3063" s="184" t="s">
        <v>19</v>
      </c>
      <c r="C3063" s="185">
        <f t="shared" ref="C3063:E3065" si="119">C3060/B3060-1</f>
        <v>0</v>
      </c>
      <c r="D3063" s="185">
        <f t="shared" si="119"/>
        <v>1.5</v>
      </c>
      <c r="E3063" s="185">
        <f t="shared" si="119"/>
        <v>-1</v>
      </c>
    </row>
    <row r="3064" spans="1:5" ht="21" customHeight="1" thickBot="1" x14ac:dyDescent="0.25">
      <c r="A3064" s="156" t="s">
        <v>16</v>
      </c>
      <c r="B3064" s="184" t="s">
        <v>19</v>
      </c>
      <c r="C3064" s="185">
        <f t="shared" si="119"/>
        <v>2.3745632040607312E-2</v>
      </c>
      <c r="D3064" s="185">
        <f t="shared" si="119"/>
        <v>1.9072555091115349</v>
      </c>
      <c r="E3064" s="185">
        <f t="shared" si="119"/>
        <v>-1</v>
      </c>
    </row>
    <row r="3065" spans="1:5" ht="21" customHeight="1" thickBot="1" x14ac:dyDescent="0.25">
      <c r="A3065" s="156" t="s">
        <v>17</v>
      </c>
      <c r="B3065" s="184" t="s">
        <v>19</v>
      </c>
      <c r="C3065" s="185">
        <f t="shared" si="119"/>
        <v>2.3745632040607312E-2</v>
      </c>
      <c r="D3065" s="185">
        <f t="shared" si="119"/>
        <v>0.16290220364461394</v>
      </c>
      <c r="E3065" s="185" t="e">
        <f t="shared" si="119"/>
        <v>#DIV/0!</v>
      </c>
    </row>
    <row r="3066" spans="1:5" ht="21" customHeight="1" thickBot="1" x14ac:dyDescent="0.25">
      <c r="A3066" s="1641" t="s">
        <v>859</v>
      </c>
      <c r="B3066" s="1642"/>
      <c r="C3066" s="1642"/>
      <c r="D3066" s="1642"/>
      <c r="E3066" s="1643"/>
    </row>
    <row r="3067" spans="1:5" ht="21" customHeight="1" x14ac:dyDescent="0.2">
      <c r="A3067" s="1639"/>
      <c r="B3067" s="180">
        <v>2019</v>
      </c>
      <c r="C3067" s="180">
        <v>2020</v>
      </c>
      <c r="D3067" s="180">
        <v>2021</v>
      </c>
      <c r="E3067" s="180">
        <v>2022</v>
      </c>
    </row>
    <row r="3068" spans="1:5" ht="21" customHeight="1" thickBot="1" x14ac:dyDescent="0.25">
      <c r="A3068" s="1640"/>
      <c r="B3068" s="181" t="s">
        <v>5</v>
      </c>
      <c r="C3068" s="181" t="s">
        <v>6</v>
      </c>
      <c r="D3068" s="181" t="s">
        <v>6</v>
      </c>
      <c r="E3068" s="181" t="s">
        <v>6</v>
      </c>
    </row>
    <row r="3069" spans="1:5" ht="21" customHeight="1" thickBot="1" x14ac:dyDescent="0.25">
      <c r="A3069" s="186" t="s">
        <v>59</v>
      </c>
      <c r="B3069" s="187">
        <f>B3070+B3071+B3072+B3073</f>
        <v>0</v>
      </c>
      <c r="C3069" s="187">
        <f>C3070+C3071+C3072+C3073</f>
        <v>0</v>
      </c>
      <c r="D3069" s="187">
        <f>D3070+D3071+D3072+D3073</f>
        <v>0</v>
      </c>
      <c r="E3069" s="187">
        <f>E3070+E3071+E3072+E3073</f>
        <v>0</v>
      </c>
    </row>
    <row r="3070" spans="1:5" ht="21" customHeight="1" thickBot="1" x14ac:dyDescent="0.25">
      <c r="A3070" s="188" t="s">
        <v>28</v>
      </c>
      <c r="B3070" s="187"/>
      <c r="C3070" s="187"/>
      <c r="D3070" s="187"/>
      <c r="E3070" s="187"/>
    </row>
    <row r="3071" spans="1:5" ht="21" customHeight="1" thickBot="1" x14ac:dyDescent="0.25">
      <c r="A3071" s="188" t="s">
        <v>60</v>
      </c>
      <c r="B3071" s="187"/>
      <c r="C3071" s="187"/>
      <c r="D3071" s="187"/>
      <c r="E3071" s="187"/>
    </row>
    <row r="3072" spans="1:5" ht="21" customHeight="1" thickBot="1" x14ac:dyDescent="0.25">
      <c r="A3072" s="188" t="s">
        <v>42</v>
      </c>
      <c r="B3072" s="187"/>
      <c r="C3072" s="187"/>
      <c r="D3072" s="187"/>
      <c r="E3072" s="187"/>
    </row>
    <row r="3073" spans="1:5" ht="21" customHeight="1" thickBot="1" x14ac:dyDescent="0.25">
      <c r="A3073" s="188" t="s">
        <v>43</v>
      </c>
      <c r="B3073" s="187"/>
      <c r="C3073" s="187"/>
      <c r="D3073" s="187"/>
      <c r="E3073" s="187"/>
    </row>
    <row r="3074" spans="1:5" ht="21" customHeight="1" thickBot="1" x14ac:dyDescent="0.25">
      <c r="A3074" s="186" t="s">
        <v>61</v>
      </c>
      <c r="B3074" s="183">
        <f>B3075+B3076+B3077+B3078</f>
        <v>44918</v>
      </c>
      <c r="C3074" s="183">
        <f>C3075+C3076+C3077+C3078</f>
        <v>45984.606299999999</v>
      </c>
      <c r="D3074" s="183">
        <f>D3075+D3076+D3077+D3078</f>
        <v>133689</v>
      </c>
      <c r="E3074" s="183">
        <f>E3075+E3076+E3077+E3078</f>
        <v>0</v>
      </c>
    </row>
    <row r="3075" spans="1:5" s="41" customFormat="1" ht="21" customHeight="1" thickBot="1" x14ac:dyDescent="0.25">
      <c r="A3075" s="188" t="s">
        <v>28</v>
      </c>
      <c r="B3075" s="183">
        <v>44918</v>
      </c>
      <c r="C3075" s="187">
        <v>45984.606299999999</v>
      </c>
      <c r="D3075" s="187">
        <v>133689</v>
      </c>
      <c r="E3075" s="187">
        <v>0</v>
      </c>
    </row>
    <row r="3076" spans="1:5" ht="21" customHeight="1" thickBot="1" x14ac:dyDescent="0.25">
      <c r="A3076" s="188" t="s">
        <v>60</v>
      </c>
      <c r="B3076" s="183"/>
      <c r="C3076" s="187"/>
      <c r="D3076" s="187"/>
      <c r="E3076" s="187"/>
    </row>
    <row r="3077" spans="1:5" ht="21" customHeight="1" thickBot="1" x14ac:dyDescent="0.25">
      <c r="A3077" s="188" t="s">
        <v>42</v>
      </c>
      <c r="B3077" s="183"/>
      <c r="C3077" s="187"/>
      <c r="D3077" s="187"/>
      <c r="E3077" s="187"/>
    </row>
    <row r="3078" spans="1:5" ht="21" customHeight="1" thickBot="1" x14ac:dyDescent="0.25">
      <c r="A3078" s="188" t="s">
        <v>43</v>
      </c>
      <c r="B3078" s="183"/>
      <c r="C3078" s="187"/>
      <c r="D3078" s="187"/>
      <c r="E3078" s="187"/>
    </row>
    <row r="3079" spans="1:5" ht="21" customHeight="1" thickBot="1" x14ac:dyDescent="0.25">
      <c r="A3079" s="189" t="s">
        <v>179</v>
      </c>
      <c r="B3079" s="183">
        <f>B3069+B3074</f>
        <v>44918</v>
      </c>
      <c r="C3079" s="183">
        <f>C3069+C3074</f>
        <v>45984.606299999999</v>
      </c>
      <c r="D3079" s="183">
        <f>D3069+D3074</f>
        <v>133689</v>
      </c>
      <c r="E3079" s="183">
        <f>E3069+E3074</f>
        <v>0</v>
      </c>
    </row>
    <row r="3080" spans="1:5" ht="57" customHeight="1" thickBot="1" x14ac:dyDescent="0.25">
      <c r="A3080" s="178" t="s">
        <v>178</v>
      </c>
      <c r="B3080" s="178" t="s">
        <v>683</v>
      </c>
      <c r="C3080" s="191" t="s">
        <v>684</v>
      </c>
      <c r="D3080" s="192"/>
      <c r="E3080" s="178"/>
    </row>
    <row r="3081" spans="1:5" ht="21" customHeight="1" thickBot="1" x14ac:dyDescent="0.25">
      <c r="A3081" s="156" t="s">
        <v>9</v>
      </c>
      <c r="B3081" s="1633" t="s">
        <v>222</v>
      </c>
      <c r="C3081" s="1634"/>
      <c r="D3081" s="1634"/>
      <c r="E3081" s="1635"/>
    </row>
    <row r="3082" spans="1:5" ht="21" customHeight="1" thickBot="1" x14ac:dyDescent="0.25">
      <c r="A3082" s="156" t="s">
        <v>13</v>
      </c>
      <c r="B3082" s="1636" t="s">
        <v>223</v>
      </c>
      <c r="C3082" s="1637"/>
      <c r="D3082" s="1637"/>
      <c r="E3082" s="1638"/>
    </row>
    <row r="3083" spans="1:5" ht="21" customHeight="1" x14ac:dyDescent="0.2">
      <c r="A3083" s="1639"/>
      <c r="B3083" s="180">
        <v>2019</v>
      </c>
      <c r="C3083" s="180">
        <v>2020</v>
      </c>
      <c r="D3083" s="180">
        <v>2021</v>
      </c>
      <c r="E3083" s="180">
        <v>2022</v>
      </c>
    </row>
    <row r="3084" spans="1:5" ht="21" customHeight="1" thickBot="1" x14ac:dyDescent="0.25">
      <c r="A3084" s="1640"/>
      <c r="B3084" s="181" t="s">
        <v>5</v>
      </c>
      <c r="C3084" s="181" t="s">
        <v>6</v>
      </c>
      <c r="D3084" s="181" t="s">
        <v>6</v>
      </c>
      <c r="E3084" s="181" t="s">
        <v>6</v>
      </c>
    </row>
    <row r="3085" spans="1:5" ht="21" customHeight="1" thickBot="1" x14ac:dyDescent="0.25">
      <c r="A3085" s="156" t="s">
        <v>8</v>
      </c>
      <c r="B3085" s="182">
        <v>1</v>
      </c>
      <c r="C3085" s="182">
        <v>1</v>
      </c>
      <c r="D3085" s="184">
        <v>1</v>
      </c>
      <c r="E3085" s="184">
        <v>0</v>
      </c>
    </row>
    <row r="3086" spans="1:5" ht="21" customHeight="1" thickBot="1" x14ac:dyDescent="0.25">
      <c r="A3086" s="156" t="s">
        <v>14</v>
      </c>
      <c r="B3086" s="182">
        <f>B3104</f>
        <v>475</v>
      </c>
      <c r="C3086" s="182">
        <f>C3104</f>
        <v>713</v>
      </c>
      <c r="D3086" s="182">
        <f>D3104</f>
        <v>1801</v>
      </c>
      <c r="E3086" s="182">
        <f>E3104</f>
        <v>0</v>
      </c>
    </row>
    <row r="3087" spans="1:5" ht="21" customHeight="1" thickBot="1" x14ac:dyDescent="0.25">
      <c r="A3087" s="156" t="s">
        <v>20</v>
      </c>
      <c r="B3087" s="182">
        <f>B3086/B3085</f>
        <v>475</v>
      </c>
      <c r="C3087" s="182">
        <f>C3086/C3085</f>
        <v>713</v>
      </c>
      <c r="D3087" s="182">
        <f>D3086/D3085</f>
        <v>1801</v>
      </c>
      <c r="E3087" s="182" t="e">
        <f>E3086/E3085</f>
        <v>#DIV/0!</v>
      </c>
    </row>
    <row r="3088" spans="1:5" ht="21" customHeight="1" thickBot="1" x14ac:dyDescent="0.25">
      <c r="A3088" s="156" t="s">
        <v>15</v>
      </c>
      <c r="B3088" s="184" t="s">
        <v>19</v>
      </c>
      <c r="C3088" s="185">
        <f t="shared" ref="C3088:E3090" si="120">C3085/B3085-1</f>
        <v>0</v>
      </c>
      <c r="D3088" s="185">
        <f t="shared" si="120"/>
        <v>0</v>
      </c>
      <c r="E3088" s="185">
        <f t="shared" si="120"/>
        <v>-1</v>
      </c>
    </row>
    <row r="3089" spans="1:5" ht="21" customHeight="1" thickBot="1" x14ac:dyDescent="0.25">
      <c r="A3089" s="156" t="s">
        <v>16</v>
      </c>
      <c r="B3089" s="184" t="s">
        <v>19</v>
      </c>
      <c r="C3089" s="185">
        <f t="shared" si="120"/>
        <v>0.50105263157894742</v>
      </c>
      <c r="D3089" s="185">
        <f t="shared" si="120"/>
        <v>1.5259467040673211</v>
      </c>
      <c r="E3089" s="185">
        <f t="shared" si="120"/>
        <v>-1</v>
      </c>
    </row>
    <row r="3090" spans="1:5" ht="21" customHeight="1" thickBot="1" x14ac:dyDescent="0.25">
      <c r="A3090" s="156" t="s">
        <v>17</v>
      </c>
      <c r="B3090" s="184" t="s">
        <v>19</v>
      </c>
      <c r="C3090" s="185">
        <f t="shared" si="120"/>
        <v>0.50105263157894742</v>
      </c>
      <c r="D3090" s="185">
        <f t="shared" si="120"/>
        <v>1.5259467040673211</v>
      </c>
      <c r="E3090" s="185" t="e">
        <f t="shared" si="120"/>
        <v>#DIV/0!</v>
      </c>
    </row>
    <row r="3091" spans="1:5" ht="21" customHeight="1" thickBot="1" x14ac:dyDescent="0.25">
      <c r="A3091" s="1641" t="s">
        <v>859</v>
      </c>
      <c r="B3091" s="1642"/>
      <c r="C3091" s="1642"/>
      <c r="D3091" s="1642"/>
      <c r="E3091" s="1643"/>
    </row>
    <row r="3092" spans="1:5" ht="21" customHeight="1" x14ac:dyDescent="0.2">
      <c r="A3092" s="1639"/>
      <c r="B3092" s="180">
        <v>2019</v>
      </c>
      <c r="C3092" s="180">
        <v>2020</v>
      </c>
      <c r="D3092" s="180">
        <v>2021</v>
      </c>
      <c r="E3092" s="180">
        <v>2022</v>
      </c>
    </row>
    <row r="3093" spans="1:5" ht="21" customHeight="1" thickBot="1" x14ac:dyDescent="0.25">
      <c r="A3093" s="1640"/>
      <c r="B3093" s="181" t="s">
        <v>5</v>
      </c>
      <c r="C3093" s="181" t="s">
        <v>6</v>
      </c>
      <c r="D3093" s="181" t="s">
        <v>6</v>
      </c>
      <c r="E3093" s="181" t="s">
        <v>6</v>
      </c>
    </row>
    <row r="3094" spans="1:5" ht="21" customHeight="1" thickBot="1" x14ac:dyDescent="0.25">
      <c r="A3094" s="186" t="s">
        <v>59</v>
      </c>
      <c r="B3094" s="187">
        <f>B3095+B3096+B3097+B3098</f>
        <v>0</v>
      </c>
      <c r="C3094" s="187">
        <f>C3095+C3096+C3097+C3098</f>
        <v>0</v>
      </c>
      <c r="D3094" s="187">
        <f>D3095+D3096+D3097+D3098</f>
        <v>0</v>
      </c>
      <c r="E3094" s="187">
        <f>E3095+E3096+E3097+E3098</f>
        <v>0</v>
      </c>
    </row>
    <row r="3095" spans="1:5" ht="21" customHeight="1" thickBot="1" x14ac:dyDescent="0.25">
      <c r="A3095" s="188" t="s">
        <v>28</v>
      </c>
      <c r="B3095" s="187"/>
      <c r="C3095" s="187"/>
      <c r="D3095" s="187"/>
      <c r="E3095" s="187"/>
    </row>
    <row r="3096" spans="1:5" ht="21" customHeight="1" thickBot="1" x14ac:dyDescent="0.25">
      <c r="A3096" s="188" t="s">
        <v>60</v>
      </c>
      <c r="B3096" s="187"/>
      <c r="C3096" s="187"/>
      <c r="D3096" s="187"/>
      <c r="E3096" s="187"/>
    </row>
    <row r="3097" spans="1:5" ht="21" customHeight="1" thickBot="1" x14ac:dyDescent="0.25">
      <c r="A3097" s="188" t="s">
        <v>42</v>
      </c>
      <c r="B3097" s="187"/>
      <c r="C3097" s="187"/>
      <c r="D3097" s="187"/>
      <c r="E3097" s="187"/>
    </row>
    <row r="3098" spans="1:5" ht="21" customHeight="1" thickBot="1" x14ac:dyDescent="0.25">
      <c r="A3098" s="188" t="s">
        <v>43</v>
      </c>
      <c r="B3098" s="187"/>
      <c r="C3098" s="187"/>
      <c r="D3098" s="187"/>
      <c r="E3098" s="187"/>
    </row>
    <row r="3099" spans="1:5" ht="21" customHeight="1" thickBot="1" x14ac:dyDescent="0.25">
      <c r="A3099" s="186" t="s">
        <v>61</v>
      </c>
      <c r="B3099" s="183">
        <f>B3100+B3101+B3102+B3103</f>
        <v>475</v>
      </c>
      <c r="C3099" s="183">
        <f>C3100+C3101+C3102+C3103</f>
        <v>713</v>
      </c>
      <c r="D3099" s="183">
        <f>D3100+D3101+D3102+D3103</f>
        <v>1801</v>
      </c>
      <c r="E3099" s="183">
        <f>E3100+E3101+E3102+E3103</f>
        <v>0</v>
      </c>
    </row>
    <row r="3100" spans="1:5" s="41" customFormat="1" ht="21" customHeight="1" thickBot="1" x14ac:dyDescent="0.25">
      <c r="A3100" s="188" t="s">
        <v>28</v>
      </c>
      <c r="B3100" s="187">
        <v>475</v>
      </c>
      <c r="C3100" s="187">
        <v>713</v>
      </c>
      <c r="D3100" s="187">
        <v>1801</v>
      </c>
      <c r="E3100" s="187">
        <v>0</v>
      </c>
    </row>
    <row r="3101" spans="1:5" ht="21" customHeight="1" thickBot="1" x14ac:dyDescent="0.25">
      <c r="A3101" s="188" t="s">
        <v>60</v>
      </c>
      <c r="B3101" s="183"/>
      <c r="C3101" s="187"/>
      <c r="D3101" s="187"/>
      <c r="E3101" s="187"/>
    </row>
    <row r="3102" spans="1:5" ht="21" customHeight="1" thickBot="1" x14ac:dyDescent="0.25">
      <c r="A3102" s="188" t="s">
        <v>42</v>
      </c>
      <c r="B3102" s="183"/>
      <c r="C3102" s="187"/>
      <c r="D3102" s="187"/>
      <c r="E3102" s="187"/>
    </row>
    <row r="3103" spans="1:5" ht="21" customHeight="1" thickBot="1" x14ac:dyDescent="0.25">
      <c r="A3103" s="188" t="s">
        <v>43</v>
      </c>
      <c r="B3103" s="183"/>
      <c r="C3103" s="187"/>
      <c r="D3103" s="187"/>
      <c r="E3103" s="187"/>
    </row>
    <row r="3104" spans="1:5" ht="21" customHeight="1" thickBot="1" x14ac:dyDescent="0.25">
      <c r="A3104" s="189" t="s">
        <v>179</v>
      </c>
      <c r="B3104" s="183">
        <f>B3094+B3099</f>
        <v>475</v>
      </c>
      <c r="C3104" s="183">
        <f>C3094+C3099</f>
        <v>713</v>
      </c>
      <c r="D3104" s="183">
        <f>D3094+D3099</f>
        <v>1801</v>
      </c>
      <c r="E3104" s="183">
        <f>E3094+E3099</f>
        <v>0</v>
      </c>
    </row>
    <row r="3105" spans="1:5" ht="42" customHeight="1" thickBot="1" x14ac:dyDescent="0.25">
      <c r="A3105" s="216" t="s">
        <v>180</v>
      </c>
      <c r="B3105" s="216" t="s">
        <v>419</v>
      </c>
      <c r="C3105" s="217" t="s">
        <v>686</v>
      </c>
      <c r="D3105" s="218"/>
      <c r="E3105" s="216"/>
    </row>
    <row r="3106" spans="1:5" ht="69.75" customHeight="1" thickBot="1" x14ac:dyDescent="0.25">
      <c r="A3106" s="201" t="s">
        <v>9</v>
      </c>
      <c r="B3106" s="1594" t="s">
        <v>894</v>
      </c>
      <c r="C3106" s="1595"/>
      <c r="D3106" s="1595"/>
      <c r="E3106" s="1596"/>
    </row>
    <row r="3107" spans="1:5" ht="21" customHeight="1" thickBot="1" x14ac:dyDescent="0.25">
      <c r="A3107" s="201" t="s">
        <v>13</v>
      </c>
      <c r="B3107" s="1597" t="s">
        <v>162</v>
      </c>
      <c r="C3107" s="1598"/>
      <c r="D3107" s="1598"/>
      <c r="E3107" s="1599"/>
    </row>
    <row r="3108" spans="1:5" ht="21" customHeight="1" x14ac:dyDescent="0.2">
      <c r="A3108" s="1583"/>
      <c r="B3108" s="202">
        <v>2019</v>
      </c>
      <c r="C3108" s="202">
        <v>2020</v>
      </c>
      <c r="D3108" s="202">
        <v>2021</v>
      </c>
      <c r="E3108" s="202">
        <v>2022</v>
      </c>
    </row>
    <row r="3109" spans="1:5" ht="21" customHeight="1" thickBot="1" x14ac:dyDescent="0.25">
      <c r="A3109" s="1584"/>
      <c r="B3109" s="203" t="s">
        <v>5</v>
      </c>
      <c r="C3109" s="203" t="s">
        <v>6</v>
      </c>
      <c r="D3109" s="203" t="s">
        <v>6</v>
      </c>
      <c r="E3109" s="203" t="s">
        <v>6</v>
      </c>
    </row>
    <row r="3110" spans="1:5" ht="21" customHeight="1" thickBot="1" x14ac:dyDescent="0.25">
      <c r="A3110" s="201" t="s">
        <v>8</v>
      </c>
      <c r="B3110" s="204">
        <v>8723</v>
      </c>
      <c r="C3110" s="204">
        <v>3322</v>
      </c>
      <c r="D3110" s="204">
        <v>8305</v>
      </c>
      <c r="E3110" s="204">
        <v>24650</v>
      </c>
    </row>
    <row r="3111" spans="1:5" ht="21" customHeight="1" thickBot="1" x14ac:dyDescent="0.25">
      <c r="A3111" s="201" t="s">
        <v>14</v>
      </c>
      <c r="B3111" s="206">
        <f>B3129</f>
        <v>105030</v>
      </c>
      <c r="C3111" s="206">
        <f>C3129</f>
        <v>40000</v>
      </c>
      <c r="D3111" s="206">
        <f>D3129</f>
        <v>100000</v>
      </c>
      <c r="E3111" s="206">
        <f>E3129</f>
        <v>296814</v>
      </c>
    </row>
    <row r="3112" spans="1:5" ht="21" customHeight="1" thickBot="1" x14ac:dyDescent="0.25">
      <c r="A3112" s="201" t="s">
        <v>20</v>
      </c>
      <c r="B3112" s="206">
        <f>B3111/B3110</f>
        <v>12.04058236845122</v>
      </c>
      <c r="C3112" s="206">
        <f>C3111/C3110</f>
        <v>12.040939193257074</v>
      </c>
      <c r="D3112" s="206">
        <f>D3111/D3110</f>
        <v>12.040939193257074</v>
      </c>
      <c r="E3112" s="206">
        <f>E3111/E3110</f>
        <v>12.041135902636917</v>
      </c>
    </row>
    <row r="3113" spans="1:5" ht="21" customHeight="1" thickBot="1" x14ac:dyDescent="0.25">
      <c r="A3113" s="201" t="s">
        <v>15</v>
      </c>
      <c r="B3113" s="207" t="s">
        <v>19</v>
      </c>
      <c r="C3113" s="208">
        <f t="shared" ref="C3113:E3115" si="121">C3110/B3110-1</f>
        <v>-0.61916771752837318</v>
      </c>
      <c r="D3113" s="208">
        <f t="shared" si="121"/>
        <v>1.5</v>
      </c>
      <c r="E3113" s="208">
        <f t="shared" si="121"/>
        <v>1.9680915111378687</v>
      </c>
    </row>
    <row r="3114" spans="1:5" ht="21" customHeight="1" thickBot="1" x14ac:dyDescent="0.25">
      <c r="A3114" s="201" t="s">
        <v>16</v>
      </c>
      <c r="B3114" s="207" t="s">
        <v>19</v>
      </c>
      <c r="C3114" s="208">
        <f t="shared" si="121"/>
        <v>-0.61915643149576316</v>
      </c>
      <c r="D3114" s="208">
        <f t="shared" si="121"/>
        <v>1.5</v>
      </c>
      <c r="E3114" s="208">
        <f t="shared" si="121"/>
        <v>1.96814</v>
      </c>
    </row>
    <row r="3115" spans="1:5" ht="21" customHeight="1" thickBot="1" x14ac:dyDescent="0.25">
      <c r="A3115" s="201" t="s">
        <v>17</v>
      </c>
      <c r="B3115" s="207" t="s">
        <v>19</v>
      </c>
      <c r="C3115" s="208">
        <f t="shared" si="121"/>
        <v>2.9635178343978552E-5</v>
      </c>
      <c r="D3115" s="208">
        <f t="shared" si="121"/>
        <v>0</v>
      </c>
      <c r="E3115" s="208">
        <f t="shared" si="121"/>
        <v>1.6336713996034646E-5</v>
      </c>
    </row>
    <row r="3116" spans="1:5" ht="21" customHeight="1" thickBot="1" x14ac:dyDescent="0.25">
      <c r="A3116" s="1600" t="s">
        <v>871</v>
      </c>
      <c r="B3116" s="1601"/>
      <c r="C3116" s="1601"/>
      <c r="D3116" s="1601"/>
      <c r="E3116" s="1602"/>
    </row>
    <row r="3117" spans="1:5" ht="21" customHeight="1" x14ac:dyDescent="0.2">
      <c r="A3117" s="1583"/>
      <c r="B3117" s="202">
        <v>2019</v>
      </c>
      <c r="C3117" s="202">
        <v>2019</v>
      </c>
      <c r="D3117" s="202">
        <v>2021</v>
      </c>
      <c r="E3117" s="202">
        <v>2022</v>
      </c>
    </row>
    <row r="3118" spans="1:5" ht="21" customHeight="1" thickBot="1" x14ac:dyDescent="0.25">
      <c r="A3118" s="1584"/>
      <c r="B3118" s="203" t="s">
        <v>5</v>
      </c>
      <c r="C3118" s="203" t="s">
        <v>6</v>
      </c>
      <c r="D3118" s="203" t="s">
        <v>6</v>
      </c>
      <c r="E3118" s="203" t="s">
        <v>6</v>
      </c>
    </row>
    <row r="3119" spans="1:5" ht="21" customHeight="1" thickBot="1" x14ac:dyDescent="0.25">
      <c r="A3119" s="209" t="s">
        <v>59</v>
      </c>
      <c r="B3119" s="210">
        <f>B3120+B3121+B3122+B3123</f>
        <v>0</v>
      </c>
      <c r="C3119" s="210">
        <f>C3120+C3121+C3122+C3123</f>
        <v>0</v>
      </c>
      <c r="D3119" s="210">
        <f>D3120+D3121+D3122+D3123</f>
        <v>0</v>
      </c>
      <c r="E3119" s="210">
        <f>E3120+E3121+E3122+E3123</f>
        <v>0</v>
      </c>
    </row>
    <row r="3120" spans="1:5" ht="21" customHeight="1" thickBot="1" x14ac:dyDescent="0.25">
      <c r="A3120" s="211" t="s">
        <v>28</v>
      </c>
      <c r="B3120" s="210"/>
      <c r="C3120" s="210"/>
      <c r="D3120" s="210"/>
      <c r="E3120" s="210"/>
    </row>
    <row r="3121" spans="1:5" ht="21" customHeight="1" thickBot="1" x14ac:dyDescent="0.25">
      <c r="A3121" s="211" t="s">
        <v>60</v>
      </c>
      <c r="B3121" s="210"/>
      <c r="C3121" s="210"/>
      <c r="D3121" s="210"/>
      <c r="E3121" s="210"/>
    </row>
    <row r="3122" spans="1:5" ht="21" customHeight="1" thickBot="1" x14ac:dyDescent="0.25">
      <c r="A3122" s="211" t="s">
        <v>42</v>
      </c>
      <c r="B3122" s="210"/>
      <c r="C3122" s="210"/>
      <c r="D3122" s="210"/>
      <c r="E3122" s="210"/>
    </row>
    <row r="3123" spans="1:5" ht="21" customHeight="1" thickBot="1" x14ac:dyDescent="0.25">
      <c r="A3123" s="211" t="s">
        <v>43</v>
      </c>
      <c r="B3123" s="210"/>
      <c r="C3123" s="210"/>
      <c r="D3123" s="210"/>
      <c r="E3123" s="210"/>
    </row>
    <row r="3124" spans="1:5" ht="21" customHeight="1" thickBot="1" x14ac:dyDescent="0.25">
      <c r="A3124" s="209" t="s">
        <v>61</v>
      </c>
      <c r="B3124" s="205">
        <f>B3125+B3126+B3127+B3128</f>
        <v>105030</v>
      </c>
      <c r="C3124" s="205">
        <f>C3125+C3126+C3127+C3128</f>
        <v>40000</v>
      </c>
      <c r="D3124" s="205">
        <f>D3125+D3126+D3127+D3128</f>
        <v>100000</v>
      </c>
      <c r="E3124" s="205">
        <f>E3125+E3126+E3127+E3128</f>
        <v>296814</v>
      </c>
    </row>
    <row r="3125" spans="1:5" s="41" customFormat="1" ht="21" customHeight="1" thickBot="1" x14ac:dyDescent="0.25">
      <c r="A3125" s="211" t="s">
        <v>28</v>
      </c>
      <c r="B3125" s="205">
        <v>105030</v>
      </c>
      <c r="C3125" s="210">
        <v>40000</v>
      </c>
      <c r="D3125" s="210">
        <v>100000</v>
      </c>
      <c r="E3125" s="210">
        <v>296814</v>
      </c>
    </row>
    <row r="3126" spans="1:5" ht="21" customHeight="1" thickBot="1" x14ac:dyDescent="0.25">
      <c r="A3126" s="211" t="s">
        <v>60</v>
      </c>
      <c r="B3126" s="205"/>
      <c r="C3126" s="210"/>
      <c r="D3126" s="210"/>
      <c r="E3126" s="210"/>
    </row>
    <row r="3127" spans="1:5" ht="21" customHeight="1" thickBot="1" x14ac:dyDescent="0.25">
      <c r="A3127" s="211" t="s">
        <v>42</v>
      </c>
      <c r="B3127" s="205"/>
      <c r="C3127" s="210"/>
      <c r="D3127" s="210"/>
      <c r="E3127" s="210"/>
    </row>
    <row r="3128" spans="1:5" ht="21" customHeight="1" thickBot="1" x14ac:dyDescent="0.25">
      <c r="A3128" s="211" t="s">
        <v>43</v>
      </c>
      <c r="B3128" s="205"/>
      <c r="C3128" s="210"/>
      <c r="D3128" s="210"/>
      <c r="E3128" s="210"/>
    </row>
    <row r="3129" spans="1:5" ht="21" customHeight="1" thickBot="1" x14ac:dyDescent="0.25">
      <c r="A3129" s="212" t="s">
        <v>181</v>
      </c>
      <c r="B3129" s="205">
        <f>B3119+B3124</f>
        <v>105030</v>
      </c>
      <c r="C3129" s="205">
        <f>C3119+C3124</f>
        <v>40000</v>
      </c>
      <c r="D3129" s="205">
        <f>D3119+D3124</f>
        <v>100000</v>
      </c>
      <c r="E3129" s="205">
        <f>E3119+E3124</f>
        <v>296814</v>
      </c>
    </row>
    <row r="3130" spans="1:5" ht="48.75" customHeight="1" thickBot="1" x14ac:dyDescent="0.25">
      <c r="A3130" s="216" t="s">
        <v>180</v>
      </c>
      <c r="B3130" s="216" t="s">
        <v>421</v>
      </c>
      <c r="C3130" s="217" t="s">
        <v>687</v>
      </c>
      <c r="D3130" s="218"/>
      <c r="E3130" s="216"/>
    </row>
    <row r="3131" spans="1:5" ht="21" customHeight="1" thickBot="1" x14ac:dyDescent="0.25">
      <c r="A3131" s="201" t="s">
        <v>9</v>
      </c>
      <c r="B3131" s="1594" t="s">
        <v>222</v>
      </c>
      <c r="C3131" s="1595"/>
      <c r="D3131" s="1595"/>
      <c r="E3131" s="1596"/>
    </row>
    <row r="3132" spans="1:5" ht="21" customHeight="1" thickBot="1" x14ac:dyDescent="0.25">
      <c r="A3132" s="201" t="s">
        <v>13</v>
      </c>
      <c r="B3132" s="1597" t="s">
        <v>223</v>
      </c>
      <c r="C3132" s="1598"/>
      <c r="D3132" s="1598"/>
      <c r="E3132" s="1599"/>
    </row>
    <row r="3133" spans="1:5" ht="21" customHeight="1" x14ac:dyDescent="0.2">
      <c r="A3133" s="1583"/>
      <c r="B3133" s="202">
        <v>2019</v>
      </c>
      <c r="C3133" s="202">
        <v>2020</v>
      </c>
      <c r="D3133" s="202">
        <v>2021</v>
      </c>
      <c r="E3133" s="202">
        <v>2022</v>
      </c>
    </row>
    <row r="3134" spans="1:5" ht="21" customHeight="1" thickBot="1" x14ac:dyDescent="0.25">
      <c r="A3134" s="1584"/>
      <c r="B3134" s="203" t="s">
        <v>5</v>
      </c>
      <c r="C3134" s="203" t="s">
        <v>6</v>
      </c>
      <c r="D3134" s="203" t="s">
        <v>6</v>
      </c>
      <c r="E3134" s="203" t="s">
        <v>6</v>
      </c>
    </row>
    <row r="3135" spans="1:5" ht="21" customHeight="1" thickBot="1" x14ac:dyDescent="0.25">
      <c r="A3135" s="201" t="s">
        <v>8</v>
      </c>
      <c r="B3135" s="204">
        <v>1</v>
      </c>
      <c r="C3135" s="204">
        <v>1</v>
      </c>
      <c r="D3135" s="204">
        <v>1</v>
      </c>
      <c r="E3135" s="204">
        <v>1</v>
      </c>
    </row>
    <row r="3136" spans="1:5" ht="21" customHeight="1" thickBot="1" x14ac:dyDescent="0.25">
      <c r="A3136" s="201" t="s">
        <v>14</v>
      </c>
      <c r="B3136" s="215">
        <f>B3154</f>
        <v>1040</v>
      </c>
      <c r="C3136" s="215">
        <f>C3154</f>
        <v>1900</v>
      </c>
      <c r="D3136" s="215">
        <f>D3154</f>
        <v>1900</v>
      </c>
      <c r="E3136" s="215">
        <f>E3154</f>
        <v>360</v>
      </c>
    </row>
    <row r="3137" spans="1:5" ht="21" customHeight="1" thickBot="1" x14ac:dyDescent="0.25">
      <c r="A3137" s="201" t="s">
        <v>20</v>
      </c>
      <c r="B3137" s="206">
        <f>B3136/B3135</f>
        <v>1040</v>
      </c>
      <c r="C3137" s="206">
        <f>C3136/C3135</f>
        <v>1900</v>
      </c>
      <c r="D3137" s="206">
        <f>D3136/D3135</f>
        <v>1900</v>
      </c>
      <c r="E3137" s="206">
        <f>E3136/E3135</f>
        <v>360</v>
      </c>
    </row>
    <row r="3138" spans="1:5" ht="21" customHeight="1" thickBot="1" x14ac:dyDescent="0.25">
      <c r="A3138" s="201" t="s">
        <v>15</v>
      </c>
      <c r="B3138" s="207" t="s">
        <v>19</v>
      </c>
      <c r="C3138" s="208">
        <f t="shared" ref="C3138:E3140" si="122">C3135/B3135-1</f>
        <v>0</v>
      </c>
      <c r="D3138" s="208">
        <f t="shared" si="122"/>
        <v>0</v>
      </c>
      <c r="E3138" s="208">
        <f t="shared" si="122"/>
        <v>0</v>
      </c>
    </row>
    <row r="3139" spans="1:5" ht="21" customHeight="1" thickBot="1" x14ac:dyDescent="0.25">
      <c r="A3139" s="201" t="s">
        <v>16</v>
      </c>
      <c r="B3139" s="207" t="s">
        <v>19</v>
      </c>
      <c r="C3139" s="208">
        <f t="shared" si="122"/>
        <v>0.82692307692307687</v>
      </c>
      <c r="D3139" s="208">
        <f t="shared" si="122"/>
        <v>0</v>
      </c>
      <c r="E3139" s="208">
        <f t="shared" si="122"/>
        <v>-0.81052631578947365</v>
      </c>
    </row>
    <row r="3140" spans="1:5" ht="21" customHeight="1" thickBot="1" x14ac:dyDescent="0.25">
      <c r="A3140" s="201" t="s">
        <v>17</v>
      </c>
      <c r="B3140" s="207" t="s">
        <v>19</v>
      </c>
      <c r="C3140" s="208">
        <f t="shared" si="122"/>
        <v>0.82692307692307687</v>
      </c>
      <c r="D3140" s="208">
        <f t="shared" si="122"/>
        <v>0</v>
      </c>
      <c r="E3140" s="208">
        <f t="shared" si="122"/>
        <v>-0.81052631578947365</v>
      </c>
    </row>
    <row r="3141" spans="1:5" ht="21" customHeight="1" thickBot="1" x14ac:dyDescent="0.25">
      <c r="A3141" s="1600" t="s">
        <v>871</v>
      </c>
      <c r="B3141" s="1601"/>
      <c r="C3141" s="1601"/>
      <c r="D3141" s="1601"/>
      <c r="E3141" s="1602"/>
    </row>
    <row r="3142" spans="1:5" ht="21" customHeight="1" x14ac:dyDescent="0.2">
      <c r="A3142" s="1583"/>
      <c r="B3142" s="202">
        <v>2019</v>
      </c>
      <c r="C3142" s="202">
        <v>2020</v>
      </c>
      <c r="D3142" s="202">
        <v>2021</v>
      </c>
      <c r="E3142" s="202">
        <v>2022</v>
      </c>
    </row>
    <row r="3143" spans="1:5" ht="21" customHeight="1" thickBot="1" x14ac:dyDescent="0.25">
      <c r="A3143" s="1584"/>
      <c r="B3143" s="203" t="s">
        <v>5</v>
      </c>
      <c r="C3143" s="203" t="s">
        <v>6</v>
      </c>
      <c r="D3143" s="203" t="s">
        <v>6</v>
      </c>
      <c r="E3143" s="203" t="s">
        <v>6</v>
      </c>
    </row>
    <row r="3144" spans="1:5" ht="21" customHeight="1" thickBot="1" x14ac:dyDescent="0.25">
      <c r="A3144" s="209" t="s">
        <v>59</v>
      </c>
      <c r="B3144" s="210">
        <f>B3145+B3146+B3147+B3148</f>
        <v>0</v>
      </c>
      <c r="C3144" s="210">
        <f>C3145+C3146+C3147+C3148</f>
        <v>0</v>
      </c>
      <c r="D3144" s="210">
        <f>D3145+D3146+D3147+D3148</f>
        <v>0</v>
      </c>
      <c r="E3144" s="210">
        <f>E3145+E3146+E3147+E3148</f>
        <v>0</v>
      </c>
    </row>
    <row r="3145" spans="1:5" ht="21" customHeight="1" thickBot="1" x14ac:dyDescent="0.25">
      <c r="A3145" s="211" t="s">
        <v>28</v>
      </c>
      <c r="B3145" s="210"/>
      <c r="C3145" s="210"/>
      <c r="D3145" s="210"/>
      <c r="E3145" s="210"/>
    </row>
    <row r="3146" spans="1:5" ht="21" customHeight="1" thickBot="1" x14ac:dyDescent="0.25">
      <c r="A3146" s="211" t="s">
        <v>60</v>
      </c>
      <c r="B3146" s="210"/>
      <c r="C3146" s="210"/>
      <c r="D3146" s="210"/>
      <c r="E3146" s="210"/>
    </row>
    <row r="3147" spans="1:5" ht="21" customHeight="1" thickBot="1" x14ac:dyDescent="0.25">
      <c r="A3147" s="211" t="s">
        <v>42</v>
      </c>
      <c r="B3147" s="210"/>
      <c r="C3147" s="210"/>
      <c r="D3147" s="210"/>
      <c r="E3147" s="210"/>
    </row>
    <row r="3148" spans="1:5" ht="21" customHeight="1" thickBot="1" x14ac:dyDescent="0.25">
      <c r="A3148" s="211" t="s">
        <v>43</v>
      </c>
      <c r="B3148" s="210"/>
      <c r="C3148" s="210"/>
      <c r="D3148" s="210"/>
      <c r="E3148" s="210"/>
    </row>
    <row r="3149" spans="1:5" ht="21" customHeight="1" thickBot="1" x14ac:dyDescent="0.25">
      <c r="A3149" s="209" t="s">
        <v>61</v>
      </c>
      <c r="B3149" s="205">
        <f>B3150+B3151+B3152+B3153</f>
        <v>1040</v>
      </c>
      <c r="C3149" s="205">
        <f>C3150+C3151+C3152+C3153</f>
        <v>1900</v>
      </c>
      <c r="D3149" s="205">
        <f>D3150+D3151+D3152+D3153</f>
        <v>1900</v>
      </c>
      <c r="E3149" s="205">
        <f>E3150+E3151+E3152+E3153</f>
        <v>360</v>
      </c>
    </row>
    <row r="3150" spans="1:5" s="41" customFormat="1" ht="21" customHeight="1" thickBot="1" x14ac:dyDescent="0.25">
      <c r="A3150" s="211" t="s">
        <v>28</v>
      </c>
      <c r="B3150" s="210">
        <v>1040</v>
      </c>
      <c r="C3150" s="210">
        <v>1900</v>
      </c>
      <c r="D3150" s="210">
        <v>1900</v>
      </c>
      <c r="E3150" s="210">
        <v>360</v>
      </c>
    </row>
    <row r="3151" spans="1:5" ht="21" customHeight="1" thickBot="1" x14ac:dyDescent="0.25">
      <c r="A3151" s="211" t="s">
        <v>60</v>
      </c>
      <c r="B3151" s="205"/>
      <c r="C3151" s="210"/>
      <c r="D3151" s="210"/>
      <c r="E3151" s="210"/>
    </row>
    <row r="3152" spans="1:5" ht="21" customHeight="1" thickBot="1" x14ac:dyDescent="0.25">
      <c r="A3152" s="211" t="s">
        <v>42</v>
      </c>
      <c r="B3152" s="205"/>
      <c r="C3152" s="210"/>
      <c r="D3152" s="210"/>
      <c r="E3152" s="210"/>
    </row>
    <row r="3153" spans="1:5" ht="21" customHeight="1" thickBot="1" x14ac:dyDescent="0.25">
      <c r="A3153" s="211" t="s">
        <v>43</v>
      </c>
      <c r="B3153" s="205"/>
      <c r="C3153" s="210"/>
      <c r="D3153" s="210"/>
      <c r="E3153" s="210"/>
    </row>
    <row r="3154" spans="1:5" ht="21" customHeight="1" thickBot="1" x14ac:dyDescent="0.25">
      <c r="A3154" s="212" t="s">
        <v>181</v>
      </c>
      <c r="B3154" s="205">
        <f>B3144+B3149</f>
        <v>1040</v>
      </c>
      <c r="C3154" s="205">
        <f>C3144+C3149</f>
        <v>1900</v>
      </c>
      <c r="D3154" s="205">
        <f>D3144+D3149</f>
        <v>1900</v>
      </c>
      <c r="E3154" s="205">
        <f>E3144+E3149</f>
        <v>360</v>
      </c>
    </row>
    <row r="3155" spans="1:5" ht="35.25" customHeight="1" thickBot="1" x14ac:dyDescent="0.25">
      <c r="A3155" s="216" t="s">
        <v>182</v>
      </c>
      <c r="B3155" s="216" t="s">
        <v>895</v>
      </c>
      <c r="C3155" s="217" t="s">
        <v>412</v>
      </c>
      <c r="D3155" s="218"/>
      <c r="E3155" s="216"/>
    </row>
    <row r="3156" spans="1:5" ht="45" customHeight="1" thickBot="1" x14ac:dyDescent="0.25">
      <c r="A3156" s="201" t="s">
        <v>9</v>
      </c>
      <c r="B3156" s="1650" t="s">
        <v>896</v>
      </c>
      <c r="C3156" s="1651"/>
      <c r="D3156" s="1651"/>
      <c r="E3156" s="1652"/>
    </row>
    <row r="3157" spans="1:5" ht="21" customHeight="1" thickBot="1" x14ac:dyDescent="0.25">
      <c r="A3157" s="201" t="s">
        <v>13</v>
      </c>
      <c r="B3157" s="1597" t="s">
        <v>162</v>
      </c>
      <c r="C3157" s="1598"/>
      <c r="D3157" s="1598"/>
      <c r="E3157" s="1599"/>
    </row>
    <row r="3158" spans="1:5" ht="21" customHeight="1" x14ac:dyDescent="0.2">
      <c r="A3158" s="1583"/>
      <c r="B3158" s="202">
        <v>2019</v>
      </c>
      <c r="C3158" s="202">
        <v>2020</v>
      </c>
      <c r="D3158" s="202">
        <v>2021</v>
      </c>
      <c r="E3158" s="202">
        <v>2022</v>
      </c>
    </row>
    <row r="3159" spans="1:5" ht="21" customHeight="1" thickBot="1" x14ac:dyDescent="0.25">
      <c r="A3159" s="1584"/>
      <c r="B3159" s="203" t="s">
        <v>5</v>
      </c>
      <c r="C3159" s="203" t="s">
        <v>6</v>
      </c>
      <c r="D3159" s="203" t="s">
        <v>6</v>
      </c>
      <c r="E3159" s="203" t="s">
        <v>6</v>
      </c>
    </row>
    <row r="3160" spans="1:5" ht="21" customHeight="1" thickBot="1" x14ac:dyDescent="0.25">
      <c r="A3160" s="201" t="s">
        <v>8</v>
      </c>
      <c r="B3160" s="204">
        <v>0</v>
      </c>
      <c r="C3160" s="204">
        <v>3593</v>
      </c>
      <c r="D3160" s="204">
        <v>3593</v>
      </c>
      <c r="E3160" s="204">
        <v>10779</v>
      </c>
    </row>
    <row r="3161" spans="1:5" ht="21" customHeight="1" thickBot="1" x14ac:dyDescent="0.25">
      <c r="A3161" s="201" t="s">
        <v>14</v>
      </c>
      <c r="B3161" s="206">
        <f>B3179</f>
        <v>0</v>
      </c>
      <c r="C3161" s="206">
        <f>C3179</f>
        <v>32000</v>
      </c>
      <c r="D3161" s="206">
        <f>D3179</f>
        <v>32000</v>
      </c>
      <c r="E3161" s="206">
        <f>E3179</f>
        <v>96000</v>
      </c>
    </row>
    <row r="3162" spans="1:5" ht="21" customHeight="1" thickBot="1" x14ac:dyDescent="0.25">
      <c r="A3162" s="201" t="s">
        <v>20</v>
      </c>
      <c r="B3162" s="206" t="e">
        <f>B3161/B3160</f>
        <v>#DIV/0!</v>
      </c>
      <c r="C3162" s="206">
        <f>C3161/C3160</f>
        <v>8.9062065126635126</v>
      </c>
      <c r="D3162" s="206">
        <f>D3161/D3160</f>
        <v>8.9062065126635126</v>
      </c>
      <c r="E3162" s="206">
        <f>E3161/E3160</f>
        <v>8.9062065126635126</v>
      </c>
    </row>
    <row r="3163" spans="1:5" ht="21" customHeight="1" thickBot="1" x14ac:dyDescent="0.25">
      <c r="A3163" s="201" t="s">
        <v>15</v>
      </c>
      <c r="B3163" s="207" t="s">
        <v>19</v>
      </c>
      <c r="C3163" s="208" t="e">
        <f t="shared" ref="C3163:E3165" si="123">C3160/B3160-1</f>
        <v>#DIV/0!</v>
      </c>
      <c r="D3163" s="208">
        <f t="shared" si="123"/>
        <v>0</v>
      </c>
      <c r="E3163" s="208">
        <f t="shared" si="123"/>
        <v>2</v>
      </c>
    </row>
    <row r="3164" spans="1:5" ht="21" customHeight="1" thickBot="1" x14ac:dyDescent="0.25">
      <c r="A3164" s="201" t="s">
        <v>16</v>
      </c>
      <c r="B3164" s="207" t="s">
        <v>19</v>
      </c>
      <c r="C3164" s="208" t="e">
        <f t="shared" si="123"/>
        <v>#DIV/0!</v>
      </c>
      <c r="D3164" s="208">
        <f t="shared" si="123"/>
        <v>0</v>
      </c>
      <c r="E3164" s="208">
        <f t="shared" si="123"/>
        <v>2</v>
      </c>
    </row>
    <row r="3165" spans="1:5" ht="21" customHeight="1" thickBot="1" x14ac:dyDescent="0.25">
      <c r="A3165" s="201" t="s">
        <v>17</v>
      </c>
      <c r="B3165" s="207" t="s">
        <v>19</v>
      </c>
      <c r="C3165" s="208" t="e">
        <f t="shared" si="123"/>
        <v>#DIV/0!</v>
      </c>
      <c r="D3165" s="208">
        <f t="shared" si="123"/>
        <v>0</v>
      </c>
      <c r="E3165" s="208">
        <f t="shared" si="123"/>
        <v>0</v>
      </c>
    </row>
    <row r="3166" spans="1:5" ht="21" customHeight="1" thickBot="1" x14ac:dyDescent="0.25">
      <c r="A3166" s="1600" t="s">
        <v>871</v>
      </c>
      <c r="B3166" s="1601"/>
      <c r="C3166" s="1601"/>
      <c r="D3166" s="1601"/>
      <c r="E3166" s="1602"/>
    </row>
    <row r="3167" spans="1:5" ht="21" customHeight="1" x14ac:dyDescent="0.2">
      <c r="A3167" s="1583"/>
      <c r="B3167" s="202">
        <v>2019</v>
      </c>
      <c r="C3167" s="202">
        <v>2019</v>
      </c>
      <c r="D3167" s="202">
        <v>2021</v>
      </c>
      <c r="E3167" s="202">
        <v>2022</v>
      </c>
    </row>
    <row r="3168" spans="1:5" ht="21" customHeight="1" thickBot="1" x14ac:dyDescent="0.25">
      <c r="A3168" s="1584"/>
      <c r="B3168" s="203" t="s">
        <v>5</v>
      </c>
      <c r="C3168" s="203" t="s">
        <v>6</v>
      </c>
      <c r="D3168" s="203" t="s">
        <v>6</v>
      </c>
      <c r="E3168" s="203" t="s">
        <v>6</v>
      </c>
    </row>
    <row r="3169" spans="1:5" ht="21" customHeight="1" thickBot="1" x14ac:dyDescent="0.25">
      <c r="A3169" s="209" t="s">
        <v>59</v>
      </c>
      <c r="B3169" s="210">
        <f>B3170+B3171+B3172+B3173</f>
        <v>0</v>
      </c>
      <c r="C3169" s="210">
        <f>C3170+C3171+C3172+C3173</f>
        <v>0</v>
      </c>
      <c r="D3169" s="210">
        <f>D3170+D3171+D3172+D3173</f>
        <v>0</v>
      </c>
      <c r="E3169" s="210">
        <f>E3170+E3171+E3172+E3173</f>
        <v>0</v>
      </c>
    </row>
    <row r="3170" spans="1:5" ht="21" customHeight="1" thickBot="1" x14ac:dyDescent="0.25">
      <c r="A3170" s="211" t="s">
        <v>28</v>
      </c>
      <c r="B3170" s="210"/>
      <c r="C3170" s="210"/>
      <c r="D3170" s="210"/>
      <c r="E3170" s="210"/>
    </row>
    <row r="3171" spans="1:5" ht="21" customHeight="1" thickBot="1" x14ac:dyDescent="0.25">
      <c r="A3171" s="211" t="s">
        <v>60</v>
      </c>
      <c r="B3171" s="210"/>
      <c r="C3171" s="210"/>
      <c r="D3171" s="210"/>
      <c r="E3171" s="210"/>
    </row>
    <row r="3172" spans="1:5" ht="21" customHeight="1" thickBot="1" x14ac:dyDescent="0.25">
      <c r="A3172" s="211" t="s">
        <v>42</v>
      </c>
      <c r="B3172" s="210"/>
      <c r="C3172" s="210"/>
      <c r="D3172" s="210"/>
      <c r="E3172" s="210"/>
    </row>
    <row r="3173" spans="1:5" ht="21" customHeight="1" thickBot="1" x14ac:dyDescent="0.25">
      <c r="A3173" s="211" t="s">
        <v>43</v>
      </c>
      <c r="B3173" s="210"/>
      <c r="C3173" s="210"/>
      <c r="D3173" s="210"/>
      <c r="E3173" s="210"/>
    </row>
    <row r="3174" spans="1:5" ht="21" customHeight="1" thickBot="1" x14ac:dyDescent="0.25">
      <c r="A3174" s="209" t="s">
        <v>61</v>
      </c>
      <c r="B3174" s="205">
        <f>B3175+B3176+B3177+B3178</f>
        <v>0</v>
      </c>
      <c r="C3174" s="205">
        <f>C3175+C3176+C3177+C3178</f>
        <v>32000</v>
      </c>
      <c r="D3174" s="205">
        <f>D3175+D3176+D3177+D3178</f>
        <v>32000</v>
      </c>
      <c r="E3174" s="205">
        <f>E3175+E3176+E3177+E3178</f>
        <v>96000</v>
      </c>
    </row>
    <row r="3175" spans="1:5" s="41" customFormat="1" ht="21" customHeight="1" thickBot="1" x14ac:dyDescent="0.25">
      <c r="A3175" s="211" t="s">
        <v>28</v>
      </c>
      <c r="B3175" s="205">
        <v>0</v>
      </c>
      <c r="C3175" s="210">
        <v>32000</v>
      </c>
      <c r="D3175" s="210">
        <v>32000</v>
      </c>
      <c r="E3175" s="210">
        <v>96000</v>
      </c>
    </row>
    <row r="3176" spans="1:5" ht="21" customHeight="1" thickBot="1" x14ac:dyDescent="0.25">
      <c r="A3176" s="211" t="s">
        <v>60</v>
      </c>
      <c r="B3176" s="205"/>
      <c r="C3176" s="210"/>
      <c r="D3176" s="210"/>
      <c r="E3176" s="210"/>
    </row>
    <row r="3177" spans="1:5" ht="21" customHeight="1" thickBot="1" x14ac:dyDescent="0.25">
      <c r="A3177" s="211" t="s">
        <v>42</v>
      </c>
      <c r="B3177" s="205"/>
      <c r="C3177" s="210"/>
      <c r="D3177" s="210"/>
      <c r="E3177" s="210"/>
    </row>
    <row r="3178" spans="1:5" ht="21" customHeight="1" thickBot="1" x14ac:dyDescent="0.25">
      <c r="A3178" s="211" t="s">
        <v>43</v>
      </c>
      <c r="B3178" s="205"/>
      <c r="C3178" s="210"/>
      <c r="D3178" s="210"/>
      <c r="E3178" s="210"/>
    </row>
    <row r="3179" spans="1:5" ht="21" customHeight="1" thickBot="1" x14ac:dyDescent="0.25">
      <c r="A3179" s="212" t="s">
        <v>183</v>
      </c>
      <c r="B3179" s="205">
        <f>B3169+B3174</f>
        <v>0</v>
      </c>
      <c r="C3179" s="205">
        <f>C3169+C3174</f>
        <v>32000</v>
      </c>
      <c r="D3179" s="205">
        <f>D3169+D3174</f>
        <v>32000</v>
      </c>
      <c r="E3179" s="205">
        <f>E3169+E3174</f>
        <v>96000</v>
      </c>
    </row>
    <row r="3180" spans="1:5" ht="63" customHeight="1" thickBot="1" x14ac:dyDescent="0.25">
      <c r="A3180" s="216" t="s">
        <v>182</v>
      </c>
      <c r="B3180" s="216" t="s">
        <v>897</v>
      </c>
      <c r="C3180" s="217" t="s">
        <v>413</v>
      </c>
      <c r="D3180" s="218"/>
      <c r="E3180" s="216"/>
    </row>
    <row r="3181" spans="1:5" ht="21" customHeight="1" thickBot="1" x14ac:dyDescent="0.25">
      <c r="A3181" s="201" t="s">
        <v>9</v>
      </c>
      <c r="B3181" s="1594" t="s">
        <v>222</v>
      </c>
      <c r="C3181" s="1595"/>
      <c r="D3181" s="1595"/>
      <c r="E3181" s="1596"/>
    </row>
    <row r="3182" spans="1:5" ht="21" customHeight="1" thickBot="1" x14ac:dyDescent="0.25">
      <c r="A3182" s="201" t="s">
        <v>13</v>
      </c>
      <c r="B3182" s="1597" t="s">
        <v>223</v>
      </c>
      <c r="C3182" s="1598"/>
      <c r="D3182" s="1598"/>
      <c r="E3182" s="1599"/>
    </row>
    <row r="3183" spans="1:5" ht="21" customHeight="1" x14ac:dyDescent="0.2">
      <c r="A3183" s="1583"/>
      <c r="B3183" s="202">
        <v>2019</v>
      </c>
      <c r="C3183" s="202">
        <v>2020</v>
      </c>
      <c r="D3183" s="202">
        <v>2021</v>
      </c>
      <c r="E3183" s="202">
        <v>2022</v>
      </c>
    </row>
    <row r="3184" spans="1:5" ht="21" customHeight="1" thickBot="1" x14ac:dyDescent="0.25">
      <c r="A3184" s="1584"/>
      <c r="B3184" s="203" t="s">
        <v>5</v>
      </c>
      <c r="C3184" s="203" t="s">
        <v>6</v>
      </c>
      <c r="D3184" s="203" t="s">
        <v>6</v>
      </c>
      <c r="E3184" s="203" t="s">
        <v>6</v>
      </c>
    </row>
    <row r="3185" spans="1:5" ht="21" customHeight="1" thickBot="1" x14ac:dyDescent="0.25">
      <c r="A3185" s="201" t="s">
        <v>8</v>
      </c>
      <c r="B3185" s="204">
        <v>0</v>
      </c>
      <c r="C3185" s="204">
        <v>1</v>
      </c>
      <c r="D3185" s="204">
        <v>1</v>
      </c>
      <c r="E3185" s="204">
        <v>1</v>
      </c>
    </row>
    <row r="3186" spans="1:5" ht="21" customHeight="1" thickBot="1" x14ac:dyDescent="0.25">
      <c r="A3186" s="201" t="s">
        <v>14</v>
      </c>
      <c r="B3186" s="215">
        <f>B3204</f>
        <v>0</v>
      </c>
      <c r="C3186" s="215">
        <f>C3204</f>
        <v>547</v>
      </c>
      <c r="D3186" s="215">
        <f>D3204</f>
        <v>547</v>
      </c>
      <c r="E3186" s="215">
        <f>E3204</f>
        <v>1643</v>
      </c>
    </row>
    <row r="3187" spans="1:5" ht="21" customHeight="1" thickBot="1" x14ac:dyDescent="0.25">
      <c r="A3187" s="201" t="s">
        <v>20</v>
      </c>
      <c r="B3187" s="206" t="e">
        <f>B3186/B3185</f>
        <v>#DIV/0!</v>
      </c>
      <c r="C3187" s="206">
        <f>C3186/C3185</f>
        <v>547</v>
      </c>
      <c r="D3187" s="206">
        <f>D3186/D3185</f>
        <v>547</v>
      </c>
      <c r="E3187" s="206">
        <f>E3186/E3185</f>
        <v>1643</v>
      </c>
    </row>
    <row r="3188" spans="1:5" ht="21" customHeight="1" thickBot="1" x14ac:dyDescent="0.25">
      <c r="A3188" s="201" t="s">
        <v>15</v>
      </c>
      <c r="B3188" s="207" t="s">
        <v>19</v>
      </c>
      <c r="C3188" s="208" t="e">
        <f t="shared" ref="C3188:E3190" si="124">C3185/B3185-1</f>
        <v>#DIV/0!</v>
      </c>
      <c r="D3188" s="208">
        <f t="shared" si="124"/>
        <v>0</v>
      </c>
      <c r="E3188" s="208">
        <f t="shared" si="124"/>
        <v>0</v>
      </c>
    </row>
    <row r="3189" spans="1:5" ht="21" customHeight="1" thickBot="1" x14ac:dyDescent="0.25">
      <c r="A3189" s="201" t="s">
        <v>16</v>
      </c>
      <c r="B3189" s="207" t="s">
        <v>19</v>
      </c>
      <c r="C3189" s="208" t="e">
        <f t="shared" si="124"/>
        <v>#DIV/0!</v>
      </c>
      <c r="D3189" s="208">
        <f t="shared" si="124"/>
        <v>0</v>
      </c>
      <c r="E3189" s="208">
        <f t="shared" si="124"/>
        <v>2.0036563071297988</v>
      </c>
    </row>
    <row r="3190" spans="1:5" ht="21" customHeight="1" thickBot="1" x14ac:dyDescent="0.25">
      <c r="A3190" s="201" t="s">
        <v>17</v>
      </c>
      <c r="B3190" s="207" t="s">
        <v>19</v>
      </c>
      <c r="C3190" s="208" t="e">
        <f t="shared" si="124"/>
        <v>#DIV/0!</v>
      </c>
      <c r="D3190" s="208">
        <f t="shared" si="124"/>
        <v>0</v>
      </c>
      <c r="E3190" s="208">
        <f t="shared" si="124"/>
        <v>2.0036563071297988</v>
      </c>
    </row>
    <row r="3191" spans="1:5" ht="21" customHeight="1" thickBot="1" x14ac:dyDescent="0.25">
      <c r="A3191" s="1600" t="s">
        <v>871</v>
      </c>
      <c r="B3191" s="1601"/>
      <c r="C3191" s="1601"/>
      <c r="D3191" s="1601"/>
      <c r="E3191" s="1602"/>
    </row>
    <row r="3192" spans="1:5" ht="21" customHeight="1" x14ac:dyDescent="0.2">
      <c r="A3192" s="1583"/>
      <c r="B3192" s="202">
        <v>2019</v>
      </c>
      <c r="C3192" s="202">
        <v>2020</v>
      </c>
      <c r="D3192" s="202">
        <v>2021</v>
      </c>
      <c r="E3192" s="202">
        <v>2022</v>
      </c>
    </row>
    <row r="3193" spans="1:5" ht="21" customHeight="1" thickBot="1" x14ac:dyDescent="0.25">
      <c r="A3193" s="1584"/>
      <c r="B3193" s="203" t="s">
        <v>5</v>
      </c>
      <c r="C3193" s="203" t="s">
        <v>6</v>
      </c>
      <c r="D3193" s="203" t="s">
        <v>6</v>
      </c>
      <c r="E3193" s="203" t="s">
        <v>6</v>
      </c>
    </row>
    <row r="3194" spans="1:5" ht="21" customHeight="1" thickBot="1" x14ac:dyDescent="0.25">
      <c r="A3194" s="209" t="s">
        <v>59</v>
      </c>
      <c r="B3194" s="210">
        <f>B3195+B3196+B3197+B3198</f>
        <v>0</v>
      </c>
      <c r="C3194" s="210">
        <f>C3195+C3196+C3197+C3198</f>
        <v>0</v>
      </c>
      <c r="D3194" s="210">
        <f>D3195+D3196+D3197+D3198</f>
        <v>0</v>
      </c>
      <c r="E3194" s="210">
        <f>E3195+E3196+E3197+E3198</f>
        <v>0</v>
      </c>
    </row>
    <row r="3195" spans="1:5" ht="21" customHeight="1" thickBot="1" x14ac:dyDescent="0.25">
      <c r="A3195" s="211" t="s">
        <v>28</v>
      </c>
      <c r="B3195" s="210"/>
      <c r="C3195" s="210"/>
      <c r="D3195" s="210"/>
      <c r="E3195" s="210"/>
    </row>
    <row r="3196" spans="1:5" ht="21" customHeight="1" thickBot="1" x14ac:dyDescent="0.25">
      <c r="A3196" s="211" t="s">
        <v>60</v>
      </c>
      <c r="B3196" s="210"/>
      <c r="C3196" s="210"/>
      <c r="D3196" s="210"/>
      <c r="E3196" s="210"/>
    </row>
    <row r="3197" spans="1:5" ht="21" customHeight="1" thickBot="1" x14ac:dyDescent="0.25">
      <c r="A3197" s="211" t="s">
        <v>42</v>
      </c>
      <c r="B3197" s="210"/>
      <c r="C3197" s="210"/>
      <c r="D3197" s="210"/>
      <c r="E3197" s="210"/>
    </row>
    <row r="3198" spans="1:5" ht="21" customHeight="1" thickBot="1" x14ac:dyDescent="0.25">
      <c r="A3198" s="211" t="s">
        <v>43</v>
      </c>
      <c r="B3198" s="210"/>
      <c r="C3198" s="210"/>
      <c r="D3198" s="210"/>
      <c r="E3198" s="210"/>
    </row>
    <row r="3199" spans="1:5" ht="21" customHeight="1" thickBot="1" x14ac:dyDescent="0.25">
      <c r="A3199" s="209" t="s">
        <v>61</v>
      </c>
      <c r="B3199" s="205">
        <f>B3200+B3201+B3202+B3203</f>
        <v>0</v>
      </c>
      <c r="C3199" s="205">
        <f>C3200+C3201+C3202+C3203</f>
        <v>547</v>
      </c>
      <c r="D3199" s="205">
        <f>D3200+D3201+D3202+D3203</f>
        <v>547</v>
      </c>
      <c r="E3199" s="205">
        <f>E3200+E3201+E3202+E3203</f>
        <v>1643</v>
      </c>
    </row>
    <row r="3200" spans="1:5" s="41" customFormat="1" ht="21" customHeight="1" thickBot="1" x14ac:dyDescent="0.25">
      <c r="A3200" s="211" t="s">
        <v>28</v>
      </c>
      <c r="B3200" s="210">
        <v>0</v>
      </c>
      <c r="C3200" s="210">
        <v>547</v>
      </c>
      <c r="D3200" s="210">
        <v>547</v>
      </c>
      <c r="E3200" s="210">
        <v>1643</v>
      </c>
    </row>
    <row r="3201" spans="1:5" ht="21" customHeight="1" thickBot="1" x14ac:dyDescent="0.25">
      <c r="A3201" s="211" t="s">
        <v>60</v>
      </c>
      <c r="B3201" s="205"/>
      <c r="C3201" s="210"/>
      <c r="D3201" s="210"/>
      <c r="E3201" s="210"/>
    </row>
    <row r="3202" spans="1:5" ht="21" customHeight="1" thickBot="1" x14ac:dyDescent="0.25">
      <c r="A3202" s="211" t="s">
        <v>42</v>
      </c>
      <c r="B3202" s="205"/>
      <c r="C3202" s="210"/>
      <c r="D3202" s="210"/>
      <c r="E3202" s="210"/>
    </row>
    <row r="3203" spans="1:5" ht="21" customHeight="1" thickBot="1" x14ac:dyDescent="0.25">
      <c r="A3203" s="211" t="s">
        <v>43</v>
      </c>
      <c r="B3203" s="205"/>
      <c r="C3203" s="210"/>
      <c r="D3203" s="210"/>
      <c r="E3203" s="210"/>
    </row>
    <row r="3204" spans="1:5" ht="21" customHeight="1" thickBot="1" x14ac:dyDescent="0.25">
      <c r="A3204" s="212" t="s">
        <v>183</v>
      </c>
      <c r="B3204" s="205">
        <f>B3194+B3199</f>
        <v>0</v>
      </c>
      <c r="C3204" s="205">
        <f>C3194+C3199</f>
        <v>547</v>
      </c>
      <c r="D3204" s="205">
        <f>D3194+D3199</f>
        <v>547</v>
      </c>
      <c r="E3204" s="205">
        <f>E3194+E3199</f>
        <v>1643</v>
      </c>
    </row>
    <row r="3205" spans="1:5" ht="59.25" customHeight="1" thickBot="1" x14ac:dyDescent="0.25">
      <c r="A3205" s="216" t="s">
        <v>898</v>
      </c>
      <c r="B3205" s="216" t="s">
        <v>899</v>
      </c>
      <c r="C3205" s="217" t="s">
        <v>336</v>
      </c>
      <c r="D3205" s="218"/>
      <c r="E3205" s="216"/>
    </row>
    <row r="3206" spans="1:5" ht="65.25" customHeight="1" thickBot="1" x14ac:dyDescent="0.25">
      <c r="A3206" s="201" t="s">
        <v>9</v>
      </c>
      <c r="B3206" s="1594" t="s">
        <v>900</v>
      </c>
      <c r="C3206" s="1595"/>
      <c r="D3206" s="1595"/>
      <c r="E3206" s="1596"/>
    </row>
    <row r="3207" spans="1:5" ht="21" customHeight="1" thickBot="1" x14ac:dyDescent="0.25">
      <c r="A3207" s="201" t="s">
        <v>13</v>
      </c>
      <c r="B3207" s="1597" t="s">
        <v>162</v>
      </c>
      <c r="C3207" s="1598"/>
      <c r="D3207" s="1598"/>
      <c r="E3207" s="1599"/>
    </row>
    <row r="3208" spans="1:5" ht="21" customHeight="1" x14ac:dyDescent="0.2">
      <c r="A3208" s="1583"/>
      <c r="B3208" s="202">
        <v>2019</v>
      </c>
      <c r="C3208" s="202">
        <v>2020</v>
      </c>
      <c r="D3208" s="202">
        <v>2021</v>
      </c>
      <c r="E3208" s="202">
        <v>2022</v>
      </c>
    </row>
    <row r="3209" spans="1:5" ht="21" customHeight="1" thickBot="1" x14ac:dyDescent="0.25">
      <c r="A3209" s="1584"/>
      <c r="B3209" s="203" t="s">
        <v>5</v>
      </c>
      <c r="C3209" s="203" t="s">
        <v>6</v>
      </c>
      <c r="D3209" s="203" t="s">
        <v>6</v>
      </c>
      <c r="E3209" s="203" t="s">
        <v>6</v>
      </c>
    </row>
    <row r="3210" spans="1:5" ht="21" customHeight="1" thickBot="1" x14ac:dyDescent="0.25">
      <c r="A3210" s="201" t="s">
        <v>8</v>
      </c>
      <c r="B3210" s="206">
        <v>0</v>
      </c>
      <c r="C3210" s="206">
        <v>5901</v>
      </c>
      <c r="D3210" s="206">
        <v>5901</v>
      </c>
      <c r="E3210" s="206">
        <v>17703</v>
      </c>
    </row>
    <row r="3211" spans="1:5" ht="21" customHeight="1" thickBot="1" x14ac:dyDescent="0.25">
      <c r="A3211" s="201" t="s">
        <v>14</v>
      </c>
      <c r="B3211" s="206">
        <f>B3229</f>
        <v>0</v>
      </c>
      <c r="C3211" s="206">
        <f>C3229</f>
        <v>65458</v>
      </c>
      <c r="D3211" s="206">
        <f>D3229</f>
        <v>65458</v>
      </c>
      <c r="E3211" s="206">
        <f>E3229</f>
        <v>196373</v>
      </c>
    </row>
    <row r="3212" spans="1:5" ht="21" customHeight="1" thickBot="1" x14ac:dyDescent="0.25">
      <c r="A3212" s="201" t="s">
        <v>20</v>
      </c>
      <c r="B3212" s="206" t="e">
        <f>B3211/B3210</f>
        <v>#DIV/0!</v>
      </c>
      <c r="C3212" s="206">
        <f>C3211/C3210</f>
        <v>11.092696153194375</v>
      </c>
      <c r="D3212" s="206">
        <f>D3211/D3210</f>
        <v>11.092696153194375</v>
      </c>
      <c r="E3212" s="206">
        <f>E3211/E3210</f>
        <v>11.092639665593403</v>
      </c>
    </row>
    <row r="3213" spans="1:5" ht="21" customHeight="1" thickBot="1" x14ac:dyDescent="0.25">
      <c r="A3213" s="201" t="s">
        <v>15</v>
      </c>
      <c r="B3213" s="207" t="s">
        <v>19</v>
      </c>
      <c r="C3213" s="208" t="e">
        <f t="shared" ref="C3213:E3215" si="125">C3210/B3210-1</f>
        <v>#DIV/0!</v>
      </c>
      <c r="D3213" s="208">
        <f t="shared" si="125"/>
        <v>0</v>
      </c>
      <c r="E3213" s="208">
        <f t="shared" si="125"/>
        <v>2</v>
      </c>
    </row>
    <row r="3214" spans="1:5" ht="21" customHeight="1" thickBot="1" x14ac:dyDescent="0.25">
      <c r="A3214" s="201" t="s">
        <v>16</v>
      </c>
      <c r="B3214" s="207" t="s">
        <v>19</v>
      </c>
      <c r="C3214" s="208" t="e">
        <f t="shared" si="125"/>
        <v>#DIV/0!</v>
      </c>
      <c r="D3214" s="208">
        <f t="shared" si="125"/>
        <v>0</v>
      </c>
      <c r="E3214" s="208">
        <f t="shared" si="125"/>
        <v>1.9999847230285068</v>
      </c>
    </row>
    <row r="3215" spans="1:5" ht="21" customHeight="1" thickBot="1" x14ac:dyDescent="0.25">
      <c r="A3215" s="201" t="s">
        <v>17</v>
      </c>
      <c r="B3215" s="207" t="s">
        <v>19</v>
      </c>
      <c r="C3215" s="208" t="e">
        <f t="shared" si="125"/>
        <v>#DIV/0!</v>
      </c>
      <c r="D3215" s="208">
        <f t="shared" si="125"/>
        <v>0</v>
      </c>
      <c r="E3215" s="208">
        <f t="shared" si="125"/>
        <v>-5.0923238310573993E-6</v>
      </c>
    </row>
    <row r="3216" spans="1:5" ht="21" customHeight="1" thickBot="1" x14ac:dyDescent="0.25">
      <c r="A3216" s="1600" t="s">
        <v>871</v>
      </c>
      <c r="B3216" s="1601"/>
      <c r="C3216" s="1601"/>
      <c r="D3216" s="1601"/>
      <c r="E3216" s="1602"/>
    </row>
    <row r="3217" spans="1:5" ht="21" customHeight="1" x14ac:dyDescent="0.2">
      <c r="A3217" s="1583"/>
      <c r="B3217" s="202">
        <v>2019</v>
      </c>
      <c r="C3217" s="202">
        <v>2020</v>
      </c>
      <c r="D3217" s="202">
        <v>2021</v>
      </c>
      <c r="E3217" s="202">
        <v>2022</v>
      </c>
    </row>
    <row r="3218" spans="1:5" ht="21" customHeight="1" thickBot="1" x14ac:dyDescent="0.25">
      <c r="A3218" s="1584"/>
      <c r="B3218" s="203" t="s">
        <v>5</v>
      </c>
      <c r="C3218" s="203" t="s">
        <v>6</v>
      </c>
      <c r="D3218" s="203" t="s">
        <v>6</v>
      </c>
      <c r="E3218" s="203" t="s">
        <v>6</v>
      </c>
    </row>
    <row r="3219" spans="1:5" ht="21" customHeight="1" thickBot="1" x14ac:dyDescent="0.25">
      <c r="A3219" s="209" t="s">
        <v>59</v>
      </c>
      <c r="B3219" s="210">
        <f>B3220+B3221+B3222+B3223</f>
        <v>0</v>
      </c>
      <c r="C3219" s="210">
        <f>C3220+C3221+C3222+C3223</f>
        <v>0</v>
      </c>
      <c r="D3219" s="210">
        <f>D3220+D3221+D3222+D3223</f>
        <v>0</v>
      </c>
      <c r="E3219" s="210">
        <f>E3220+E3221+E3222+E3223</f>
        <v>0</v>
      </c>
    </row>
    <row r="3220" spans="1:5" ht="21" customHeight="1" thickBot="1" x14ac:dyDescent="0.25">
      <c r="A3220" s="211" t="s">
        <v>28</v>
      </c>
      <c r="B3220" s="210"/>
      <c r="C3220" s="210"/>
      <c r="D3220" s="210"/>
      <c r="E3220" s="210"/>
    </row>
    <row r="3221" spans="1:5" ht="21" customHeight="1" thickBot="1" x14ac:dyDescent="0.25">
      <c r="A3221" s="211" t="s">
        <v>60</v>
      </c>
      <c r="B3221" s="210"/>
      <c r="C3221" s="210"/>
      <c r="D3221" s="210"/>
      <c r="E3221" s="210"/>
    </row>
    <row r="3222" spans="1:5" ht="21" customHeight="1" thickBot="1" x14ac:dyDescent="0.25">
      <c r="A3222" s="211" t="s">
        <v>42</v>
      </c>
      <c r="B3222" s="210"/>
      <c r="C3222" s="210"/>
      <c r="D3222" s="210"/>
      <c r="E3222" s="210"/>
    </row>
    <row r="3223" spans="1:5" ht="21" customHeight="1" thickBot="1" x14ac:dyDescent="0.25">
      <c r="A3223" s="211" t="s">
        <v>43</v>
      </c>
      <c r="B3223" s="210"/>
      <c r="C3223" s="210"/>
      <c r="D3223" s="210"/>
      <c r="E3223" s="210"/>
    </row>
    <row r="3224" spans="1:5" ht="21" customHeight="1" thickBot="1" x14ac:dyDescent="0.25">
      <c r="A3224" s="209" t="s">
        <v>61</v>
      </c>
      <c r="B3224" s="205">
        <f>B3225+B3226+B3227+B3228</f>
        <v>0</v>
      </c>
      <c r="C3224" s="205">
        <f>C3225+C3226+C3227+C3228</f>
        <v>65458</v>
      </c>
      <c r="D3224" s="205">
        <f>D3225+D3226+D3227+D3228</f>
        <v>65458</v>
      </c>
      <c r="E3224" s="205">
        <f>E3225+E3226+E3227+E3228</f>
        <v>196373</v>
      </c>
    </row>
    <row r="3225" spans="1:5" s="41" customFormat="1" ht="21" customHeight="1" thickBot="1" x14ac:dyDescent="0.25">
      <c r="A3225" s="211" t="s">
        <v>28</v>
      </c>
      <c r="B3225" s="205">
        <v>0</v>
      </c>
      <c r="C3225" s="210">
        <v>65458</v>
      </c>
      <c r="D3225" s="210">
        <v>65458</v>
      </c>
      <c r="E3225" s="210">
        <v>196373</v>
      </c>
    </row>
    <row r="3226" spans="1:5" ht="21" customHeight="1" thickBot="1" x14ac:dyDescent="0.25">
      <c r="A3226" s="211" t="s">
        <v>60</v>
      </c>
      <c r="B3226" s="205"/>
      <c r="C3226" s="210"/>
      <c r="D3226" s="210"/>
      <c r="E3226" s="210"/>
    </row>
    <row r="3227" spans="1:5" ht="21" customHeight="1" thickBot="1" x14ac:dyDescent="0.25">
      <c r="A3227" s="211" t="s">
        <v>42</v>
      </c>
      <c r="B3227" s="205"/>
      <c r="C3227" s="210"/>
      <c r="D3227" s="210"/>
      <c r="E3227" s="210"/>
    </row>
    <row r="3228" spans="1:5" ht="21" customHeight="1" thickBot="1" x14ac:dyDescent="0.25">
      <c r="A3228" s="211" t="s">
        <v>43</v>
      </c>
      <c r="B3228" s="205"/>
      <c r="C3228" s="210"/>
      <c r="D3228" s="210"/>
      <c r="E3228" s="210"/>
    </row>
    <row r="3229" spans="1:5" ht="21" customHeight="1" thickBot="1" x14ac:dyDescent="0.25">
      <c r="A3229" s="212" t="s">
        <v>193</v>
      </c>
      <c r="B3229" s="205">
        <f>B3219+B3224</f>
        <v>0</v>
      </c>
      <c r="C3229" s="205">
        <f>C3219+C3224</f>
        <v>65458</v>
      </c>
      <c r="D3229" s="205">
        <f>D3219+D3224</f>
        <v>65458</v>
      </c>
      <c r="E3229" s="205">
        <f>E3219+E3224</f>
        <v>196373</v>
      </c>
    </row>
    <row r="3230" spans="1:5" ht="58.5" customHeight="1" thickBot="1" x14ac:dyDescent="0.25">
      <c r="A3230" s="216" t="s">
        <v>192</v>
      </c>
      <c r="B3230" s="216" t="s">
        <v>901</v>
      </c>
      <c r="C3230" s="217" t="s">
        <v>902</v>
      </c>
      <c r="D3230" s="218"/>
      <c r="E3230" s="216"/>
    </row>
    <row r="3231" spans="1:5" ht="21" customHeight="1" thickBot="1" x14ac:dyDescent="0.25">
      <c r="A3231" s="201" t="s">
        <v>9</v>
      </c>
      <c r="B3231" s="1594" t="s">
        <v>222</v>
      </c>
      <c r="C3231" s="1595"/>
      <c r="D3231" s="1595"/>
      <c r="E3231" s="1596"/>
    </row>
    <row r="3232" spans="1:5" ht="21" customHeight="1" thickBot="1" x14ac:dyDescent="0.25">
      <c r="A3232" s="201" t="s">
        <v>13</v>
      </c>
      <c r="B3232" s="1597" t="s">
        <v>223</v>
      </c>
      <c r="C3232" s="1598"/>
      <c r="D3232" s="1598"/>
      <c r="E3232" s="1599"/>
    </row>
    <row r="3233" spans="1:5" ht="21" customHeight="1" x14ac:dyDescent="0.2">
      <c r="A3233" s="1583"/>
      <c r="B3233" s="202">
        <v>2019</v>
      </c>
      <c r="C3233" s="202">
        <v>2020</v>
      </c>
      <c r="D3233" s="202">
        <v>2021</v>
      </c>
      <c r="E3233" s="202">
        <v>2022</v>
      </c>
    </row>
    <row r="3234" spans="1:5" ht="21" customHeight="1" thickBot="1" x14ac:dyDescent="0.25">
      <c r="A3234" s="1584"/>
      <c r="B3234" s="203" t="s">
        <v>5</v>
      </c>
      <c r="C3234" s="203" t="s">
        <v>6</v>
      </c>
      <c r="D3234" s="203" t="s">
        <v>6</v>
      </c>
      <c r="E3234" s="203" t="s">
        <v>6</v>
      </c>
    </row>
    <row r="3235" spans="1:5" ht="21" customHeight="1" thickBot="1" x14ac:dyDescent="0.25">
      <c r="A3235" s="201" t="s">
        <v>8</v>
      </c>
      <c r="B3235" s="206">
        <v>0</v>
      </c>
      <c r="C3235" s="206">
        <v>1</v>
      </c>
      <c r="D3235" s="206">
        <v>1</v>
      </c>
      <c r="E3235" s="206">
        <v>1</v>
      </c>
    </row>
    <row r="3236" spans="1:5" ht="21" customHeight="1" thickBot="1" x14ac:dyDescent="0.25">
      <c r="A3236" s="201" t="s">
        <v>14</v>
      </c>
      <c r="B3236" s="210">
        <f>B3254</f>
        <v>0</v>
      </c>
      <c r="C3236" s="210">
        <f>C3254</f>
        <v>836</v>
      </c>
      <c r="D3236" s="210">
        <f>D3254</f>
        <v>836</v>
      </c>
      <c r="E3236" s="210">
        <f>E3254</f>
        <v>2509</v>
      </c>
    </row>
    <row r="3237" spans="1:5" ht="21" customHeight="1" thickBot="1" x14ac:dyDescent="0.25">
      <c r="A3237" s="201" t="s">
        <v>20</v>
      </c>
      <c r="B3237" s="206" t="e">
        <f>B3236/B3235</f>
        <v>#DIV/0!</v>
      </c>
      <c r="C3237" s="206">
        <f>C3236/C3235</f>
        <v>836</v>
      </c>
      <c r="D3237" s="206">
        <f>D3236/D3235</f>
        <v>836</v>
      </c>
      <c r="E3237" s="206">
        <f>E3236/E3235</f>
        <v>2509</v>
      </c>
    </row>
    <row r="3238" spans="1:5" ht="21" customHeight="1" thickBot="1" x14ac:dyDescent="0.25">
      <c r="A3238" s="201" t="s">
        <v>15</v>
      </c>
      <c r="B3238" s="207" t="s">
        <v>19</v>
      </c>
      <c r="C3238" s="208" t="e">
        <f t="shared" ref="C3238:E3240" si="126">C3235/B3235-1</f>
        <v>#DIV/0!</v>
      </c>
      <c r="D3238" s="208">
        <f t="shared" si="126"/>
        <v>0</v>
      </c>
      <c r="E3238" s="208">
        <f t="shared" si="126"/>
        <v>0</v>
      </c>
    </row>
    <row r="3239" spans="1:5" ht="21" customHeight="1" thickBot="1" x14ac:dyDescent="0.25">
      <c r="A3239" s="201" t="s">
        <v>16</v>
      </c>
      <c r="B3239" s="207" t="s">
        <v>19</v>
      </c>
      <c r="C3239" s="208" t="e">
        <f t="shared" si="126"/>
        <v>#DIV/0!</v>
      </c>
      <c r="D3239" s="208">
        <f t="shared" si="126"/>
        <v>0</v>
      </c>
      <c r="E3239" s="208">
        <f t="shared" si="126"/>
        <v>2.0011961722488039</v>
      </c>
    </row>
    <row r="3240" spans="1:5" ht="21" customHeight="1" thickBot="1" x14ac:dyDescent="0.25">
      <c r="A3240" s="201" t="s">
        <v>17</v>
      </c>
      <c r="B3240" s="207" t="s">
        <v>19</v>
      </c>
      <c r="C3240" s="208" t="e">
        <f t="shared" si="126"/>
        <v>#DIV/0!</v>
      </c>
      <c r="D3240" s="208">
        <f t="shared" si="126"/>
        <v>0</v>
      </c>
      <c r="E3240" s="208">
        <f t="shared" si="126"/>
        <v>2.0011961722488039</v>
      </c>
    </row>
    <row r="3241" spans="1:5" ht="21" customHeight="1" thickBot="1" x14ac:dyDescent="0.25">
      <c r="A3241" s="1600" t="s">
        <v>871</v>
      </c>
      <c r="B3241" s="1601"/>
      <c r="C3241" s="1601"/>
      <c r="D3241" s="1601"/>
      <c r="E3241" s="1602"/>
    </row>
    <row r="3242" spans="1:5" ht="21" customHeight="1" x14ac:dyDescent="0.2">
      <c r="A3242" s="1583"/>
      <c r="B3242" s="202">
        <v>2019</v>
      </c>
      <c r="C3242" s="202">
        <v>2020</v>
      </c>
      <c r="D3242" s="202">
        <v>2021</v>
      </c>
      <c r="E3242" s="202">
        <v>2022</v>
      </c>
    </row>
    <row r="3243" spans="1:5" ht="21" customHeight="1" thickBot="1" x14ac:dyDescent="0.25">
      <c r="A3243" s="1584"/>
      <c r="B3243" s="203" t="s">
        <v>5</v>
      </c>
      <c r="C3243" s="203" t="s">
        <v>6</v>
      </c>
      <c r="D3243" s="203" t="s">
        <v>6</v>
      </c>
      <c r="E3243" s="203" t="s">
        <v>6</v>
      </c>
    </row>
    <row r="3244" spans="1:5" ht="21" customHeight="1" thickBot="1" x14ac:dyDescent="0.25">
      <c r="A3244" s="209" t="s">
        <v>59</v>
      </c>
      <c r="B3244" s="210">
        <f>B3245+B3246+B3247+B3248</f>
        <v>0</v>
      </c>
      <c r="C3244" s="210">
        <f>C3245+C3246+C3247+C3248</f>
        <v>0</v>
      </c>
      <c r="D3244" s="210">
        <f>D3245+D3246+D3247+D3248</f>
        <v>0</v>
      </c>
      <c r="E3244" s="210">
        <f>E3245+E3246+E3247+E3248</f>
        <v>0</v>
      </c>
    </row>
    <row r="3245" spans="1:5" ht="21" customHeight="1" thickBot="1" x14ac:dyDescent="0.25">
      <c r="A3245" s="211" t="s">
        <v>28</v>
      </c>
      <c r="B3245" s="210"/>
      <c r="C3245" s="210"/>
      <c r="D3245" s="210"/>
      <c r="E3245" s="210"/>
    </row>
    <row r="3246" spans="1:5" ht="21" customHeight="1" thickBot="1" x14ac:dyDescent="0.25">
      <c r="A3246" s="211" t="s">
        <v>60</v>
      </c>
      <c r="B3246" s="210"/>
      <c r="C3246" s="210"/>
      <c r="D3246" s="210"/>
      <c r="E3246" s="210"/>
    </row>
    <row r="3247" spans="1:5" ht="21" customHeight="1" thickBot="1" x14ac:dyDescent="0.25">
      <c r="A3247" s="211" t="s">
        <v>42</v>
      </c>
      <c r="B3247" s="210"/>
      <c r="C3247" s="210"/>
      <c r="D3247" s="210"/>
      <c r="E3247" s="210"/>
    </row>
    <row r="3248" spans="1:5" ht="21" customHeight="1" thickBot="1" x14ac:dyDescent="0.25">
      <c r="A3248" s="211" t="s">
        <v>43</v>
      </c>
      <c r="B3248" s="210"/>
      <c r="C3248" s="210"/>
      <c r="D3248" s="210"/>
      <c r="E3248" s="210"/>
    </row>
    <row r="3249" spans="1:5" ht="21" customHeight="1" thickBot="1" x14ac:dyDescent="0.25">
      <c r="A3249" s="209" t="s">
        <v>61</v>
      </c>
      <c r="B3249" s="205">
        <f>B3250+B3251+B3252+B3253</f>
        <v>0</v>
      </c>
      <c r="C3249" s="205">
        <f>C3250+C3251+C3252+C3253</f>
        <v>836</v>
      </c>
      <c r="D3249" s="205">
        <f>D3250+D3251+D3252+D3253</f>
        <v>836</v>
      </c>
      <c r="E3249" s="205">
        <f>E3250+E3251+E3252+E3253</f>
        <v>2509</v>
      </c>
    </row>
    <row r="3250" spans="1:5" s="41" customFormat="1" ht="21" customHeight="1" thickBot="1" x14ac:dyDescent="0.25">
      <c r="A3250" s="211" t="s">
        <v>28</v>
      </c>
      <c r="B3250" s="210">
        <v>0</v>
      </c>
      <c r="C3250" s="210">
        <v>836</v>
      </c>
      <c r="D3250" s="210">
        <v>836</v>
      </c>
      <c r="E3250" s="210">
        <v>2509</v>
      </c>
    </row>
    <row r="3251" spans="1:5" ht="21" customHeight="1" thickBot="1" x14ac:dyDescent="0.25">
      <c r="A3251" s="211" t="s">
        <v>60</v>
      </c>
      <c r="B3251" s="205"/>
      <c r="C3251" s="210"/>
      <c r="D3251" s="210"/>
      <c r="E3251" s="210"/>
    </row>
    <row r="3252" spans="1:5" ht="21" customHeight="1" thickBot="1" x14ac:dyDescent="0.25">
      <c r="A3252" s="211" t="s">
        <v>42</v>
      </c>
      <c r="B3252" s="205"/>
      <c r="C3252" s="210"/>
      <c r="D3252" s="210"/>
      <c r="E3252" s="210"/>
    </row>
    <row r="3253" spans="1:5" ht="21" customHeight="1" thickBot="1" x14ac:dyDescent="0.25">
      <c r="A3253" s="211" t="s">
        <v>43</v>
      </c>
      <c r="B3253" s="205"/>
      <c r="C3253" s="210"/>
      <c r="D3253" s="210"/>
      <c r="E3253" s="210"/>
    </row>
    <row r="3254" spans="1:5" ht="21" customHeight="1" thickBot="1" x14ac:dyDescent="0.25">
      <c r="A3254" s="212" t="s">
        <v>193</v>
      </c>
      <c r="B3254" s="205">
        <f>B3244+B3249</f>
        <v>0</v>
      </c>
      <c r="C3254" s="205">
        <f>C3244+C3249</f>
        <v>836</v>
      </c>
      <c r="D3254" s="205">
        <f>D3244+D3249</f>
        <v>836</v>
      </c>
      <c r="E3254" s="205">
        <f>E3244+E3249</f>
        <v>2509</v>
      </c>
    </row>
    <row r="3255" spans="1:5" ht="54.75" customHeight="1" thickBot="1" x14ac:dyDescent="0.25">
      <c r="A3255" s="216" t="s">
        <v>903</v>
      </c>
      <c r="B3255" s="216" t="s">
        <v>904</v>
      </c>
      <c r="C3255" s="217" t="s">
        <v>670</v>
      </c>
      <c r="D3255" s="218"/>
      <c r="E3255" s="216"/>
    </row>
    <row r="3256" spans="1:5" ht="54.75" customHeight="1" thickBot="1" x14ac:dyDescent="0.25">
      <c r="A3256" s="201" t="s">
        <v>9</v>
      </c>
      <c r="B3256" s="1647" t="s">
        <v>414</v>
      </c>
      <c r="C3256" s="1648"/>
      <c r="D3256" s="1648"/>
      <c r="E3256" s="1649"/>
    </row>
    <row r="3257" spans="1:5" ht="21" customHeight="1" thickBot="1" x14ac:dyDescent="0.25">
      <c r="A3257" s="201" t="s">
        <v>13</v>
      </c>
      <c r="B3257" s="1597" t="s">
        <v>162</v>
      </c>
      <c r="C3257" s="1598"/>
      <c r="D3257" s="1598"/>
      <c r="E3257" s="1599"/>
    </row>
    <row r="3258" spans="1:5" ht="21" customHeight="1" x14ac:dyDescent="0.2">
      <c r="A3258" s="1583"/>
      <c r="B3258" s="202">
        <v>2019</v>
      </c>
      <c r="C3258" s="202">
        <v>2020</v>
      </c>
      <c r="D3258" s="202">
        <v>2021</v>
      </c>
      <c r="E3258" s="202">
        <v>2022</v>
      </c>
    </row>
    <row r="3259" spans="1:5" ht="21" customHeight="1" thickBot="1" x14ac:dyDescent="0.25">
      <c r="A3259" s="1584"/>
      <c r="B3259" s="203" t="s">
        <v>5</v>
      </c>
      <c r="C3259" s="203" t="s">
        <v>6</v>
      </c>
      <c r="D3259" s="203" t="s">
        <v>6</v>
      </c>
      <c r="E3259" s="203" t="s">
        <v>6</v>
      </c>
    </row>
    <row r="3260" spans="1:5" ht="21" customHeight="1" thickBot="1" x14ac:dyDescent="0.25">
      <c r="A3260" s="201" t="s">
        <v>8</v>
      </c>
      <c r="B3260" s="206">
        <v>0</v>
      </c>
      <c r="C3260" s="206">
        <v>3411.6501344619319</v>
      </c>
      <c r="D3260" s="206">
        <v>5500</v>
      </c>
      <c r="E3260" s="206">
        <v>5500</v>
      </c>
    </row>
    <row r="3261" spans="1:5" ht="21" customHeight="1" thickBot="1" x14ac:dyDescent="0.25">
      <c r="A3261" s="201" t="s">
        <v>14</v>
      </c>
      <c r="B3261" s="206">
        <f>B3279</f>
        <v>0</v>
      </c>
      <c r="C3261" s="206">
        <f>C3279</f>
        <v>105400</v>
      </c>
      <c r="D3261" s="206">
        <f>D3279</f>
        <v>66109</v>
      </c>
      <c r="E3261" s="206">
        <f>E3279</f>
        <v>100000</v>
      </c>
    </row>
    <row r="3262" spans="1:5" ht="21" customHeight="1" thickBot="1" x14ac:dyDescent="0.25">
      <c r="A3262" s="201" t="s">
        <v>20</v>
      </c>
      <c r="B3262" s="206" t="e">
        <f>B3261/B3260</f>
        <v>#DIV/0!</v>
      </c>
      <c r="C3262" s="206">
        <f>C3261/C3260</f>
        <v>30.89414091302277</v>
      </c>
      <c r="D3262" s="206">
        <f>D3261/D3260</f>
        <v>12.019818181818183</v>
      </c>
      <c r="E3262" s="206">
        <f>E3261/E3260</f>
        <v>18.181818181818183</v>
      </c>
    </row>
    <row r="3263" spans="1:5" ht="21" customHeight="1" thickBot="1" x14ac:dyDescent="0.25">
      <c r="A3263" s="201" t="s">
        <v>15</v>
      </c>
      <c r="B3263" s="207" t="s">
        <v>19</v>
      </c>
      <c r="C3263" s="208" t="e">
        <f t="shared" ref="C3263:E3265" si="127">C3260/B3260-1</f>
        <v>#DIV/0!</v>
      </c>
      <c r="D3263" s="208">
        <f t="shared" si="127"/>
        <v>0.61212310267196601</v>
      </c>
      <c r="E3263" s="208">
        <f t="shared" si="127"/>
        <v>0</v>
      </c>
    </row>
    <row r="3264" spans="1:5" ht="21" customHeight="1" thickBot="1" x14ac:dyDescent="0.25">
      <c r="A3264" s="201" t="s">
        <v>16</v>
      </c>
      <c r="B3264" s="207" t="s">
        <v>19</v>
      </c>
      <c r="C3264" s="208" t="e">
        <f t="shared" si="127"/>
        <v>#DIV/0!</v>
      </c>
      <c r="D3264" s="208">
        <f t="shared" si="127"/>
        <v>-0.37277988614800761</v>
      </c>
      <c r="E3264" s="208">
        <f t="shared" si="127"/>
        <v>0.51265334523287298</v>
      </c>
    </row>
    <row r="3265" spans="1:5" ht="21" customHeight="1" thickBot="1" x14ac:dyDescent="0.25">
      <c r="A3265" s="201" t="s">
        <v>17</v>
      </c>
      <c r="B3265" s="207" t="s">
        <v>19</v>
      </c>
      <c r="C3265" s="208" t="e">
        <f t="shared" si="127"/>
        <v>#DIV/0!</v>
      </c>
      <c r="D3265" s="208">
        <f t="shared" si="127"/>
        <v>-0.61093534804356753</v>
      </c>
      <c r="E3265" s="208">
        <f t="shared" si="127"/>
        <v>0.51265334523287298</v>
      </c>
    </row>
    <row r="3266" spans="1:5" ht="21" customHeight="1" thickBot="1" x14ac:dyDescent="0.25">
      <c r="A3266" s="1600" t="s">
        <v>871</v>
      </c>
      <c r="B3266" s="1601"/>
      <c r="C3266" s="1601"/>
      <c r="D3266" s="1601"/>
      <c r="E3266" s="1602"/>
    </row>
    <row r="3267" spans="1:5" ht="21" customHeight="1" x14ac:dyDescent="0.2">
      <c r="A3267" s="1583"/>
      <c r="B3267" s="202">
        <v>2019</v>
      </c>
      <c r="C3267" s="202">
        <v>2020</v>
      </c>
      <c r="D3267" s="202">
        <v>2021</v>
      </c>
      <c r="E3267" s="202">
        <v>2022</v>
      </c>
    </row>
    <row r="3268" spans="1:5" ht="21" customHeight="1" thickBot="1" x14ac:dyDescent="0.25">
      <c r="A3268" s="1584"/>
      <c r="B3268" s="203" t="s">
        <v>5</v>
      </c>
      <c r="C3268" s="203" t="s">
        <v>6</v>
      </c>
      <c r="D3268" s="203" t="s">
        <v>6</v>
      </c>
      <c r="E3268" s="203" t="s">
        <v>6</v>
      </c>
    </row>
    <row r="3269" spans="1:5" ht="21" customHeight="1" thickBot="1" x14ac:dyDescent="0.25">
      <c r="A3269" s="209" t="s">
        <v>59</v>
      </c>
      <c r="B3269" s="210">
        <f>B3270+B3271+B3272+B3273</f>
        <v>0</v>
      </c>
      <c r="C3269" s="210">
        <f>C3270+C3271+C3272+C3273</f>
        <v>0</v>
      </c>
      <c r="D3269" s="210">
        <f>D3270+D3271+D3272+D3273</f>
        <v>0</v>
      </c>
      <c r="E3269" s="210">
        <f>E3270+E3271+E3272+E3273</f>
        <v>0</v>
      </c>
    </row>
    <row r="3270" spans="1:5" ht="21" customHeight="1" thickBot="1" x14ac:dyDescent="0.25">
      <c r="A3270" s="211" t="s">
        <v>28</v>
      </c>
      <c r="B3270" s="210"/>
      <c r="C3270" s="210"/>
      <c r="D3270" s="210"/>
      <c r="E3270" s="210"/>
    </row>
    <row r="3271" spans="1:5" ht="21" customHeight="1" thickBot="1" x14ac:dyDescent="0.25">
      <c r="A3271" s="211" t="s">
        <v>60</v>
      </c>
      <c r="B3271" s="210"/>
      <c r="C3271" s="210"/>
      <c r="D3271" s="210"/>
      <c r="E3271" s="210"/>
    </row>
    <row r="3272" spans="1:5" ht="21" customHeight="1" thickBot="1" x14ac:dyDescent="0.25">
      <c r="A3272" s="211" t="s">
        <v>42</v>
      </c>
      <c r="B3272" s="210"/>
      <c r="C3272" s="210"/>
      <c r="D3272" s="210"/>
      <c r="E3272" s="210"/>
    </row>
    <row r="3273" spans="1:5" ht="21" customHeight="1" thickBot="1" x14ac:dyDescent="0.25">
      <c r="A3273" s="211" t="s">
        <v>43</v>
      </c>
      <c r="B3273" s="210"/>
      <c r="C3273" s="210"/>
      <c r="D3273" s="210"/>
      <c r="E3273" s="210"/>
    </row>
    <row r="3274" spans="1:5" ht="21" customHeight="1" thickBot="1" x14ac:dyDescent="0.25">
      <c r="A3274" s="209" t="s">
        <v>61</v>
      </c>
      <c r="B3274" s="205">
        <f>B3275+B3276+B3277+B3278</f>
        <v>0</v>
      </c>
      <c r="C3274" s="205">
        <f>C3275+C3276+C3277+C3278</f>
        <v>105400</v>
      </c>
      <c r="D3274" s="205">
        <f>D3275+D3276+D3277+D3278</f>
        <v>66109</v>
      </c>
      <c r="E3274" s="205">
        <f>E3275+E3276+E3277+E3278</f>
        <v>100000</v>
      </c>
    </row>
    <row r="3275" spans="1:5" s="41" customFormat="1" ht="21" customHeight="1" thickBot="1" x14ac:dyDescent="0.25">
      <c r="A3275" s="211" t="s">
        <v>28</v>
      </c>
      <c r="B3275" s="205">
        <v>0</v>
      </c>
      <c r="C3275" s="210">
        <v>105400</v>
      </c>
      <c r="D3275" s="210">
        <v>66109</v>
      </c>
      <c r="E3275" s="210">
        <v>100000</v>
      </c>
    </row>
    <row r="3276" spans="1:5" ht="21" customHeight="1" thickBot="1" x14ac:dyDescent="0.25">
      <c r="A3276" s="211" t="s">
        <v>60</v>
      </c>
      <c r="B3276" s="205"/>
      <c r="C3276" s="210"/>
      <c r="D3276" s="210"/>
      <c r="E3276" s="210"/>
    </row>
    <row r="3277" spans="1:5" ht="21" customHeight="1" thickBot="1" x14ac:dyDescent="0.25">
      <c r="A3277" s="211" t="s">
        <v>42</v>
      </c>
      <c r="B3277" s="205"/>
      <c r="C3277" s="210"/>
      <c r="D3277" s="210"/>
      <c r="E3277" s="210"/>
    </row>
    <row r="3278" spans="1:5" ht="21" customHeight="1" thickBot="1" x14ac:dyDescent="0.25">
      <c r="A3278" s="211" t="s">
        <v>43</v>
      </c>
      <c r="B3278" s="205"/>
      <c r="C3278" s="210"/>
      <c r="D3278" s="210"/>
      <c r="E3278" s="210"/>
    </row>
    <row r="3279" spans="1:5" ht="21" customHeight="1" thickBot="1" x14ac:dyDescent="0.25">
      <c r="A3279" s="212" t="s">
        <v>195</v>
      </c>
      <c r="B3279" s="205">
        <f>B3269+B3274</f>
        <v>0</v>
      </c>
      <c r="C3279" s="205">
        <f>C3269+C3274</f>
        <v>105400</v>
      </c>
      <c r="D3279" s="205">
        <f>D3269+D3274</f>
        <v>66109</v>
      </c>
      <c r="E3279" s="205">
        <f>E3269+E3274</f>
        <v>100000</v>
      </c>
    </row>
    <row r="3280" spans="1:5" ht="111" customHeight="1" thickBot="1" x14ac:dyDescent="0.25">
      <c r="A3280" s="216" t="s">
        <v>194</v>
      </c>
      <c r="B3280" s="216" t="s">
        <v>418</v>
      </c>
      <c r="C3280" s="217" t="s">
        <v>671</v>
      </c>
      <c r="D3280" s="218"/>
      <c r="E3280" s="216"/>
    </row>
    <row r="3281" spans="1:5" ht="21" customHeight="1" thickBot="1" x14ac:dyDescent="0.25">
      <c r="A3281" s="201" t="s">
        <v>9</v>
      </c>
      <c r="B3281" s="1594" t="s">
        <v>222</v>
      </c>
      <c r="C3281" s="1595"/>
      <c r="D3281" s="1595"/>
      <c r="E3281" s="1596"/>
    </row>
    <row r="3282" spans="1:5" ht="21" customHeight="1" thickBot="1" x14ac:dyDescent="0.25">
      <c r="A3282" s="201" t="s">
        <v>13</v>
      </c>
      <c r="B3282" s="1597" t="s">
        <v>223</v>
      </c>
      <c r="C3282" s="1598"/>
      <c r="D3282" s="1598"/>
      <c r="E3282" s="1599"/>
    </row>
    <row r="3283" spans="1:5" ht="21" customHeight="1" x14ac:dyDescent="0.2">
      <c r="A3283" s="1583"/>
      <c r="B3283" s="202">
        <v>2019</v>
      </c>
      <c r="C3283" s="202">
        <v>2020</v>
      </c>
      <c r="D3283" s="202">
        <v>2021</v>
      </c>
      <c r="E3283" s="202">
        <v>2022</v>
      </c>
    </row>
    <row r="3284" spans="1:5" ht="21" customHeight="1" thickBot="1" x14ac:dyDescent="0.25">
      <c r="A3284" s="1584"/>
      <c r="B3284" s="203" t="s">
        <v>5</v>
      </c>
      <c r="C3284" s="203" t="s">
        <v>6</v>
      </c>
      <c r="D3284" s="203" t="s">
        <v>6</v>
      </c>
      <c r="E3284" s="203" t="s">
        <v>6</v>
      </c>
    </row>
    <row r="3285" spans="1:5" ht="21" customHeight="1" thickBot="1" x14ac:dyDescent="0.25">
      <c r="A3285" s="201" t="s">
        <v>8</v>
      </c>
      <c r="B3285" s="206">
        <v>0</v>
      </c>
      <c r="C3285" s="206">
        <v>1</v>
      </c>
      <c r="D3285" s="206">
        <v>1</v>
      </c>
      <c r="E3285" s="206">
        <v>1</v>
      </c>
    </row>
    <row r="3286" spans="1:5" ht="21" customHeight="1" thickBot="1" x14ac:dyDescent="0.25">
      <c r="A3286" s="201" t="s">
        <v>14</v>
      </c>
      <c r="B3286" s="210">
        <f>B3304</f>
        <v>0</v>
      </c>
      <c r="C3286" s="210">
        <f>C3304</f>
        <v>1043</v>
      </c>
      <c r="D3286" s="210">
        <f>D3304</f>
        <v>1043</v>
      </c>
      <c r="E3286" s="210">
        <f>E3304</f>
        <v>1000</v>
      </c>
    </row>
    <row r="3287" spans="1:5" ht="21" customHeight="1" thickBot="1" x14ac:dyDescent="0.25">
      <c r="A3287" s="201" t="s">
        <v>20</v>
      </c>
      <c r="B3287" s="206" t="e">
        <f>B3286/B3285</f>
        <v>#DIV/0!</v>
      </c>
      <c r="C3287" s="206">
        <f>C3286/C3285</f>
        <v>1043</v>
      </c>
      <c r="D3287" s="206">
        <f>D3286/D3285</f>
        <v>1043</v>
      </c>
      <c r="E3287" s="206">
        <f>E3286/E3285</f>
        <v>1000</v>
      </c>
    </row>
    <row r="3288" spans="1:5" ht="21" customHeight="1" thickBot="1" x14ac:dyDescent="0.25">
      <c r="A3288" s="201" t="s">
        <v>15</v>
      </c>
      <c r="B3288" s="207" t="s">
        <v>19</v>
      </c>
      <c r="C3288" s="208" t="e">
        <f t="shared" ref="C3288:E3290" si="128">C3285/B3285-1</f>
        <v>#DIV/0!</v>
      </c>
      <c r="D3288" s="208">
        <f t="shared" si="128"/>
        <v>0</v>
      </c>
      <c r="E3288" s="208">
        <f t="shared" si="128"/>
        <v>0</v>
      </c>
    </row>
    <row r="3289" spans="1:5" ht="21" customHeight="1" thickBot="1" x14ac:dyDescent="0.25">
      <c r="A3289" s="201" t="s">
        <v>16</v>
      </c>
      <c r="B3289" s="207" t="s">
        <v>19</v>
      </c>
      <c r="C3289" s="208" t="e">
        <f t="shared" si="128"/>
        <v>#DIV/0!</v>
      </c>
      <c r="D3289" s="208">
        <f t="shared" si="128"/>
        <v>0</v>
      </c>
      <c r="E3289" s="208">
        <f t="shared" si="128"/>
        <v>-4.122722914669219E-2</v>
      </c>
    </row>
    <row r="3290" spans="1:5" ht="21" customHeight="1" thickBot="1" x14ac:dyDescent="0.25">
      <c r="A3290" s="201" t="s">
        <v>17</v>
      </c>
      <c r="B3290" s="207" t="s">
        <v>19</v>
      </c>
      <c r="C3290" s="208" t="e">
        <f t="shared" si="128"/>
        <v>#DIV/0!</v>
      </c>
      <c r="D3290" s="208">
        <f t="shared" si="128"/>
        <v>0</v>
      </c>
      <c r="E3290" s="208">
        <f t="shared" si="128"/>
        <v>-4.122722914669219E-2</v>
      </c>
    </row>
    <row r="3291" spans="1:5" ht="21" customHeight="1" thickBot="1" x14ac:dyDescent="0.25">
      <c r="A3291" s="1600" t="s">
        <v>871</v>
      </c>
      <c r="B3291" s="1601"/>
      <c r="C3291" s="1601"/>
      <c r="D3291" s="1601"/>
      <c r="E3291" s="1602"/>
    </row>
    <row r="3292" spans="1:5" ht="21" customHeight="1" x14ac:dyDescent="0.2">
      <c r="A3292" s="1583"/>
      <c r="B3292" s="202">
        <v>2019</v>
      </c>
      <c r="C3292" s="202">
        <v>2020</v>
      </c>
      <c r="D3292" s="202">
        <v>2021</v>
      </c>
      <c r="E3292" s="202">
        <v>2022</v>
      </c>
    </row>
    <row r="3293" spans="1:5" ht="21" customHeight="1" thickBot="1" x14ac:dyDescent="0.25">
      <c r="A3293" s="1584"/>
      <c r="B3293" s="203" t="s">
        <v>5</v>
      </c>
      <c r="C3293" s="203" t="s">
        <v>6</v>
      </c>
      <c r="D3293" s="203" t="s">
        <v>6</v>
      </c>
      <c r="E3293" s="203" t="s">
        <v>6</v>
      </c>
    </row>
    <row r="3294" spans="1:5" ht="21" customHeight="1" thickBot="1" x14ac:dyDescent="0.25">
      <c r="A3294" s="209" t="s">
        <v>59</v>
      </c>
      <c r="B3294" s="210">
        <f>B3295+B3296+B3297+B3298</f>
        <v>0</v>
      </c>
      <c r="C3294" s="210">
        <f>C3295+C3296+C3297+C3298</f>
        <v>0</v>
      </c>
      <c r="D3294" s="210">
        <f>D3295+D3296+D3297+D3298</f>
        <v>0</v>
      </c>
      <c r="E3294" s="210">
        <f>E3295+E3296+E3297+E3298</f>
        <v>0</v>
      </c>
    </row>
    <row r="3295" spans="1:5" ht="21" customHeight="1" thickBot="1" x14ac:dyDescent="0.25">
      <c r="A3295" s="211" t="s">
        <v>28</v>
      </c>
      <c r="B3295" s="210"/>
      <c r="C3295" s="210"/>
      <c r="D3295" s="210"/>
      <c r="E3295" s="210"/>
    </row>
    <row r="3296" spans="1:5" ht="21" customHeight="1" thickBot="1" x14ac:dyDescent="0.25">
      <c r="A3296" s="211" t="s">
        <v>60</v>
      </c>
      <c r="B3296" s="210"/>
      <c r="C3296" s="210"/>
      <c r="D3296" s="210"/>
      <c r="E3296" s="210"/>
    </row>
    <row r="3297" spans="1:5" ht="21" customHeight="1" thickBot="1" x14ac:dyDescent="0.25">
      <c r="A3297" s="211" t="s">
        <v>42</v>
      </c>
      <c r="B3297" s="210"/>
      <c r="C3297" s="210"/>
      <c r="D3297" s="210"/>
      <c r="E3297" s="210"/>
    </row>
    <row r="3298" spans="1:5" ht="21" customHeight="1" thickBot="1" x14ac:dyDescent="0.25">
      <c r="A3298" s="211" t="s">
        <v>43</v>
      </c>
      <c r="B3298" s="210"/>
      <c r="C3298" s="210"/>
      <c r="D3298" s="210"/>
      <c r="E3298" s="210"/>
    </row>
    <row r="3299" spans="1:5" ht="21" customHeight="1" thickBot="1" x14ac:dyDescent="0.25">
      <c r="A3299" s="209" t="s">
        <v>61</v>
      </c>
      <c r="B3299" s="205">
        <f>B3300+B3301+B3302+B3303</f>
        <v>0</v>
      </c>
      <c r="C3299" s="205">
        <f>C3300+C3301+C3302+C3303</f>
        <v>1043</v>
      </c>
      <c r="D3299" s="205">
        <f>D3300+D3301+D3302+D3303</f>
        <v>1043</v>
      </c>
      <c r="E3299" s="205">
        <f>E3300+E3301+E3302+E3303</f>
        <v>1000</v>
      </c>
    </row>
    <row r="3300" spans="1:5" s="41" customFormat="1" ht="21" customHeight="1" thickBot="1" x14ac:dyDescent="0.25">
      <c r="A3300" s="211" t="s">
        <v>28</v>
      </c>
      <c r="B3300" s="210">
        <v>0</v>
      </c>
      <c r="C3300" s="210">
        <v>1043</v>
      </c>
      <c r="D3300" s="210">
        <v>1043</v>
      </c>
      <c r="E3300" s="210">
        <v>1000</v>
      </c>
    </row>
    <row r="3301" spans="1:5" ht="21" customHeight="1" thickBot="1" x14ac:dyDescent="0.25">
      <c r="A3301" s="211" t="s">
        <v>60</v>
      </c>
      <c r="B3301" s="205"/>
      <c r="C3301" s="210"/>
      <c r="D3301" s="210"/>
      <c r="E3301" s="210"/>
    </row>
    <row r="3302" spans="1:5" ht="21" customHeight="1" thickBot="1" x14ac:dyDescent="0.25">
      <c r="A3302" s="211" t="s">
        <v>42</v>
      </c>
      <c r="B3302" s="205"/>
      <c r="C3302" s="210"/>
      <c r="D3302" s="210"/>
      <c r="E3302" s="210"/>
    </row>
    <row r="3303" spans="1:5" ht="21" customHeight="1" thickBot="1" x14ac:dyDescent="0.25">
      <c r="A3303" s="211" t="s">
        <v>43</v>
      </c>
      <c r="B3303" s="205"/>
      <c r="C3303" s="210"/>
      <c r="D3303" s="210"/>
      <c r="E3303" s="210"/>
    </row>
    <row r="3304" spans="1:5" ht="21" customHeight="1" thickBot="1" x14ac:dyDescent="0.25">
      <c r="A3304" s="212" t="s">
        <v>195</v>
      </c>
      <c r="B3304" s="205">
        <f>B3294+B3299</f>
        <v>0</v>
      </c>
      <c r="C3304" s="205">
        <f>C3294+C3299</f>
        <v>1043</v>
      </c>
      <c r="D3304" s="205">
        <f>D3294+D3299</f>
        <v>1043</v>
      </c>
      <c r="E3304" s="205">
        <f>E3294+E3299</f>
        <v>1000</v>
      </c>
    </row>
    <row r="3305" spans="1:5" ht="103.5" customHeight="1" thickBot="1" x14ac:dyDescent="0.25">
      <c r="A3305" s="216" t="s">
        <v>905</v>
      </c>
      <c r="B3305" s="216" t="s">
        <v>906</v>
      </c>
      <c r="C3305" s="217" t="s">
        <v>336</v>
      </c>
      <c r="D3305" s="218"/>
      <c r="E3305" s="216"/>
    </row>
    <row r="3306" spans="1:5" ht="21" customHeight="1" thickBot="1" x14ac:dyDescent="0.25">
      <c r="A3306" s="201" t="s">
        <v>9</v>
      </c>
      <c r="B3306" s="1647" t="s">
        <v>907</v>
      </c>
      <c r="C3306" s="1648"/>
      <c r="D3306" s="1648"/>
      <c r="E3306" s="1649"/>
    </row>
    <row r="3307" spans="1:5" ht="21" customHeight="1" thickBot="1" x14ac:dyDescent="0.25">
      <c r="A3307" s="201" t="s">
        <v>13</v>
      </c>
      <c r="B3307" s="1597" t="s">
        <v>162</v>
      </c>
      <c r="C3307" s="1598"/>
      <c r="D3307" s="1598"/>
      <c r="E3307" s="1599"/>
    </row>
    <row r="3308" spans="1:5" ht="21" customHeight="1" x14ac:dyDescent="0.2">
      <c r="A3308" s="1583"/>
      <c r="B3308" s="202">
        <v>2019</v>
      </c>
      <c r="C3308" s="202">
        <v>2020</v>
      </c>
      <c r="D3308" s="202">
        <v>2021</v>
      </c>
      <c r="E3308" s="202">
        <v>2022</v>
      </c>
    </row>
    <row r="3309" spans="1:5" ht="21" customHeight="1" thickBot="1" x14ac:dyDescent="0.25">
      <c r="A3309" s="1584"/>
      <c r="B3309" s="203" t="s">
        <v>5</v>
      </c>
      <c r="C3309" s="203" t="s">
        <v>6</v>
      </c>
      <c r="D3309" s="203" t="s">
        <v>6</v>
      </c>
      <c r="E3309" s="203" t="s">
        <v>6</v>
      </c>
    </row>
    <row r="3310" spans="1:5" ht="21" customHeight="1" thickBot="1" x14ac:dyDescent="0.25">
      <c r="A3310" s="201" t="s">
        <v>8</v>
      </c>
      <c r="B3310" s="206">
        <v>0</v>
      </c>
      <c r="C3310" s="206">
        <v>3411.6501344619319</v>
      </c>
      <c r="D3310" s="206">
        <v>5500</v>
      </c>
      <c r="E3310" s="206">
        <v>5500</v>
      </c>
    </row>
    <row r="3311" spans="1:5" ht="21" customHeight="1" thickBot="1" x14ac:dyDescent="0.25">
      <c r="A3311" s="201" t="s">
        <v>14</v>
      </c>
      <c r="B3311" s="206">
        <f>B3329</f>
        <v>0</v>
      </c>
      <c r="C3311" s="206">
        <f>C3329</f>
        <v>26930</v>
      </c>
      <c r="D3311" s="206">
        <f>D3329</f>
        <v>26930</v>
      </c>
      <c r="E3311" s="206">
        <f>E3329</f>
        <v>80789</v>
      </c>
    </row>
    <row r="3312" spans="1:5" ht="21" customHeight="1" thickBot="1" x14ac:dyDescent="0.25">
      <c r="A3312" s="201" t="s">
        <v>20</v>
      </c>
      <c r="B3312" s="206" t="e">
        <f>B3311/B3310</f>
        <v>#DIV/0!</v>
      </c>
      <c r="C3312" s="206">
        <f>C3311/C3310</f>
        <v>7.8935409372647358</v>
      </c>
      <c r="D3312" s="206">
        <f>D3311/D3310</f>
        <v>4.8963636363636365</v>
      </c>
      <c r="E3312" s="206">
        <f>E3311/E3310</f>
        <v>14.688909090909091</v>
      </c>
    </row>
    <row r="3313" spans="1:5" ht="21" customHeight="1" thickBot="1" x14ac:dyDescent="0.25">
      <c r="A3313" s="201" t="s">
        <v>15</v>
      </c>
      <c r="B3313" s="207" t="s">
        <v>19</v>
      </c>
      <c r="C3313" s="208" t="e">
        <f t="shared" ref="C3313:E3315" si="129">C3310/B3310-1</f>
        <v>#DIV/0!</v>
      </c>
      <c r="D3313" s="208">
        <f t="shared" si="129"/>
        <v>0.61212310267196601</v>
      </c>
      <c r="E3313" s="208">
        <f t="shared" si="129"/>
        <v>0</v>
      </c>
    </row>
    <row r="3314" spans="1:5" ht="21" customHeight="1" thickBot="1" x14ac:dyDescent="0.25">
      <c r="A3314" s="201" t="s">
        <v>16</v>
      </c>
      <c r="B3314" s="207" t="s">
        <v>19</v>
      </c>
      <c r="C3314" s="208" t="e">
        <f t="shared" si="129"/>
        <v>#DIV/0!</v>
      </c>
      <c r="D3314" s="208">
        <f t="shared" si="129"/>
        <v>0</v>
      </c>
      <c r="E3314" s="208">
        <f t="shared" si="129"/>
        <v>1.9999628666914222</v>
      </c>
    </row>
    <row r="3315" spans="1:5" ht="21" customHeight="1" thickBot="1" x14ac:dyDescent="0.25">
      <c r="A3315" s="201" t="s">
        <v>17</v>
      </c>
      <c r="B3315" s="207" t="s">
        <v>19</v>
      </c>
      <c r="C3315" s="208" t="e">
        <f t="shared" si="129"/>
        <v>#DIV/0!</v>
      </c>
      <c r="D3315" s="208">
        <f t="shared" si="129"/>
        <v>-0.379699975552376</v>
      </c>
      <c r="E3315" s="208">
        <f t="shared" si="129"/>
        <v>1.9999628666914222</v>
      </c>
    </row>
    <row r="3316" spans="1:5" ht="21" customHeight="1" thickBot="1" x14ac:dyDescent="0.25">
      <c r="A3316" s="1600" t="s">
        <v>871</v>
      </c>
      <c r="B3316" s="1601"/>
      <c r="C3316" s="1601"/>
      <c r="D3316" s="1601"/>
      <c r="E3316" s="1602"/>
    </row>
    <row r="3317" spans="1:5" ht="21" customHeight="1" x14ac:dyDescent="0.2">
      <c r="A3317" s="1583"/>
      <c r="B3317" s="202">
        <v>2019</v>
      </c>
      <c r="C3317" s="202">
        <v>2020</v>
      </c>
      <c r="D3317" s="202">
        <v>2021</v>
      </c>
      <c r="E3317" s="202">
        <v>2022</v>
      </c>
    </row>
    <row r="3318" spans="1:5" ht="21" customHeight="1" thickBot="1" x14ac:dyDescent="0.25">
      <c r="A3318" s="1584"/>
      <c r="B3318" s="203" t="s">
        <v>5</v>
      </c>
      <c r="C3318" s="203" t="s">
        <v>6</v>
      </c>
      <c r="D3318" s="203" t="s">
        <v>6</v>
      </c>
      <c r="E3318" s="203" t="s">
        <v>6</v>
      </c>
    </row>
    <row r="3319" spans="1:5" ht="21" customHeight="1" thickBot="1" x14ac:dyDescent="0.25">
      <c r="A3319" s="209" t="s">
        <v>59</v>
      </c>
      <c r="B3319" s="210">
        <f>B3320+B3321+B3322+B3323</f>
        <v>0</v>
      </c>
      <c r="C3319" s="210">
        <f>C3320+C3321+C3322+C3323</f>
        <v>0</v>
      </c>
      <c r="D3319" s="210">
        <f>D3320+D3321+D3322+D3323</f>
        <v>0</v>
      </c>
      <c r="E3319" s="210">
        <f>E3320+E3321+E3322+E3323</f>
        <v>0</v>
      </c>
    </row>
    <row r="3320" spans="1:5" ht="21" customHeight="1" thickBot="1" x14ac:dyDescent="0.25">
      <c r="A3320" s="211" t="s">
        <v>28</v>
      </c>
      <c r="B3320" s="210"/>
      <c r="C3320" s="210"/>
      <c r="D3320" s="210"/>
      <c r="E3320" s="210"/>
    </row>
    <row r="3321" spans="1:5" ht="21" customHeight="1" thickBot="1" x14ac:dyDescent="0.25">
      <c r="A3321" s="211" t="s">
        <v>60</v>
      </c>
      <c r="B3321" s="210"/>
      <c r="C3321" s="210"/>
      <c r="D3321" s="210"/>
      <c r="E3321" s="210"/>
    </row>
    <row r="3322" spans="1:5" ht="21" customHeight="1" thickBot="1" x14ac:dyDescent="0.25">
      <c r="A3322" s="211" t="s">
        <v>42</v>
      </c>
      <c r="B3322" s="210"/>
      <c r="C3322" s="210"/>
      <c r="D3322" s="210"/>
      <c r="E3322" s="210"/>
    </row>
    <row r="3323" spans="1:5" ht="21" customHeight="1" thickBot="1" x14ac:dyDescent="0.25">
      <c r="A3323" s="211" t="s">
        <v>43</v>
      </c>
      <c r="B3323" s="210"/>
      <c r="C3323" s="210"/>
      <c r="D3323" s="210"/>
      <c r="E3323" s="210"/>
    </row>
    <row r="3324" spans="1:5" ht="21" customHeight="1" thickBot="1" x14ac:dyDescent="0.25">
      <c r="A3324" s="209" t="s">
        <v>61</v>
      </c>
      <c r="B3324" s="205">
        <f>B3325+B3326+B3327+B3328</f>
        <v>0</v>
      </c>
      <c r="C3324" s="205">
        <f>C3325+C3326+C3327+C3328</f>
        <v>26930</v>
      </c>
      <c r="D3324" s="205">
        <f>D3325+D3326+D3327+D3328</f>
        <v>26930</v>
      </c>
      <c r="E3324" s="205">
        <f>E3325+E3326+E3327+E3328</f>
        <v>80789</v>
      </c>
    </row>
    <row r="3325" spans="1:5" s="41" customFormat="1" ht="21" customHeight="1" thickBot="1" x14ac:dyDescent="0.25">
      <c r="A3325" s="211" t="s">
        <v>28</v>
      </c>
      <c r="B3325" s="205">
        <v>0</v>
      </c>
      <c r="C3325" s="210">
        <v>26930</v>
      </c>
      <c r="D3325" s="210">
        <v>26930</v>
      </c>
      <c r="E3325" s="210">
        <v>80789</v>
      </c>
    </row>
    <row r="3326" spans="1:5" ht="21" customHeight="1" thickBot="1" x14ac:dyDescent="0.25">
      <c r="A3326" s="211" t="s">
        <v>60</v>
      </c>
      <c r="B3326" s="205"/>
      <c r="C3326" s="210"/>
      <c r="D3326" s="210"/>
      <c r="E3326" s="210"/>
    </row>
    <row r="3327" spans="1:5" ht="21" customHeight="1" thickBot="1" x14ac:dyDescent="0.25">
      <c r="A3327" s="211" t="s">
        <v>42</v>
      </c>
      <c r="B3327" s="205"/>
      <c r="C3327" s="210"/>
      <c r="D3327" s="210"/>
      <c r="E3327" s="210"/>
    </row>
    <row r="3328" spans="1:5" ht="21" customHeight="1" thickBot="1" x14ac:dyDescent="0.25">
      <c r="A3328" s="211" t="s">
        <v>43</v>
      </c>
      <c r="B3328" s="205"/>
      <c r="C3328" s="210"/>
      <c r="D3328" s="210"/>
      <c r="E3328" s="210"/>
    </row>
    <row r="3329" spans="1:5" ht="21" customHeight="1" thickBot="1" x14ac:dyDescent="0.25">
      <c r="A3329" s="212" t="s">
        <v>197</v>
      </c>
      <c r="B3329" s="205">
        <f>B3319+B3324</f>
        <v>0</v>
      </c>
      <c r="C3329" s="205">
        <f>C3319+C3324</f>
        <v>26930</v>
      </c>
      <c r="D3329" s="205">
        <f>D3319+D3324</f>
        <v>26930</v>
      </c>
      <c r="E3329" s="205">
        <f>E3319+E3324</f>
        <v>80789</v>
      </c>
    </row>
    <row r="3330" spans="1:5" ht="134.25" customHeight="1" thickBot="1" x14ac:dyDescent="0.25">
      <c r="A3330" s="216" t="s">
        <v>196</v>
      </c>
      <c r="B3330" s="216" t="s">
        <v>908</v>
      </c>
      <c r="C3330" s="217" t="s">
        <v>336</v>
      </c>
      <c r="D3330" s="218"/>
      <c r="E3330" s="216"/>
    </row>
    <row r="3331" spans="1:5" ht="21" customHeight="1" thickBot="1" x14ac:dyDescent="0.25">
      <c r="A3331" s="201" t="s">
        <v>9</v>
      </c>
      <c r="B3331" s="1594" t="s">
        <v>222</v>
      </c>
      <c r="C3331" s="1595"/>
      <c r="D3331" s="1595"/>
      <c r="E3331" s="1596"/>
    </row>
    <row r="3332" spans="1:5" ht="21" customHeight="1" thickBot="1" x14ac:dyDescent="0.25">
      <c r="A3332" s="201" t="s">
        <v>13</v>
      </c>
      <c r="B3332" s="1597" t="s">
        <v>223</v>
      </c>
      <c r="C3332" s="1598"/>
      <c r="D3332" s="1598"/>
      <c r="E3332" s="1599"/>
    </row>
    <row r="3333" spans="1:5" ht="21" customHeight="1" x14ac:dyDescent="0.2">
      <c r="A3333" s="1583"/>
      <c r="B3333" s="202">
        <v>2019</v>
      </c>
      <c r="C3333" s="202">
        <v>2020</v>
      </c>
      <c r="D3333" s="202">
        <v>2021</v>
      </c>
      <c r="E3333" s="202">
        <v>2022</v>
      </c>
    </row>
    <row r="3334" spans="1:5" ht="21" customHeight="1" thickBot="1" x14ac:dyDescent="0.25">
      <c r="A3334" s="1584"/>
      <c r="B3334" s="203" t="s">
        <v>5</v>
      </c>
      <c r="C3334" s="203" t="s">
        <v>6</v>
      </c>
      <c r="D3334" s="203" t="s">
        <v>6</v>
      </c>
      <c r="E3334" s="203" t="s">
        <v>6</v>
      </c>
    </row>
    <row r="3335" spans="1:5" ht="21" customHeight="1" thickBot="1" x14ac:dyDescent="0.25">
      <c r="A3335" s="201" t="s">
        <v>8</v>
      </c>
      <c r="B3335" s="206">
        <v>0</v>
      </c>
      <c r="C3335" s="206">
        <v>1</v>
      </c>
      <c r="D3335" s="206">
        <v>1</v>
      </c>
      <c r="E3335" s="206">
        <v>1</v>
      </c>
    </row>
    <row r="3336" spans="1:5" ht="21" customHeight="1" thickBot="1" x14ac:dyDescent="0.25">
      <c r="A3336" s="201" t="s">
        <v>14</v>
      </c>
      <c r="B3336" s="210">
        <f>B3354</f>
        <v>0</v>
      </c>
      <c r="C3336" s="210">
        <f>C3354</f>
        <v>489</v>
      </c>
      <c r="D3336" s="210">
        <f>D3354</f>
        <v>489</v>
      </c>
      <c r="E3336" s="210">
        <f>E3354</f>
        <v>1466</v>
      </c>
    </row>
    <row r="3337" spans="1:5" ht="21" customHeight="1" thickBot="1" x14ac:dyDescent="0.25">
      <c r="A3337" s="201" t="s">
        <v>20</v>
      </c>
      <c r="B3337" s="206" t="e">
        <f>B3336/B3335</f>
        <v>#DIV/0!</v>
      </c>
      <c r="C3337" s="206">
        <f>C3336/C3335</f>
        <v>489</v>
      </c>
      <c r="D3337" s="206">
        <f>D3336/D3335</f>
        <v>489</v>
      </c>
      <c r="E3337" s="206">
        <f>E3336/E3335</f>
        <v>1466</v>
      </c>
    </row>
    <row r="3338" spans="1:5" ht="21" customHeight="1" thickBot="1" x14ac:dyDescent="0.25">
      <c r="A3338" s="201" t="s">
        <v>15</v>
      </c>
      <c r="B3338" s="207" t="s">
        <v>19</v>
      </c>
      <c r="C3338" s="208" t="e">
        <f t="shared" ref="C3338:E3340" si="130">C3335/B3335-1</f>
        <v>#DIV/0!</v>
      </c>
      <c r="D3338" s="208">
        <f t="shared" si="130"/>
        <v>0</v>
      </c>
      <c r="E3338" s="208">
        <f t="shared" si="130"/>
        <v>0</v>
      </c>
    </row>
    <row r="3339" spans="1:5" ht="21" customHeight="1" thickBot="1" x14ac:dyDescent="0.25">
      <c r="A3339" s="201" t="s">
        <v>16</v>
      </c>
      <c r="B3339" s="207" t="s">
        <v>19</v>
      </c>
      <c r="C3339" s="208" t="e">
        <f t="shared" si="130"/>
        <v>#DIV/0!</v>
      </c>
      <c r="D3339" s="208">
        <f t="shared" si="130"/>
        <v>0</v>
      </c>
      <c r="E3339" s="208">
        <f t="shared" si="130"/>
        <v>1.997955010224949</v>
      </c>
    </row>
    <row r="3340" spans="1:5" ht="21" customHeight="1" thickBot="1" x14ac:dyDescent="0.25">
      <c r="A3340" s="201" t="s">
        <v>17</v>
      </c>
      <c r="B3340" s="207" t="s">
        <v>19</v>
      </c>
      <c r="C3340" s="208" t="e">
        <f t="shared" si="130"/>
        <v>#DIV/0!</v>
      </c>
      <c r="D3340" s="208">
        <f t="shared" si="130"/>
        <v>0</v>
      </c>
      <c r="E3340" s="208">
        <f t="shared" si="130"/>
        <v>1.997955010224949</v>
      </c>
    </row>
    <row r="3341" spans="1:5" ht="21" customHeight="1" thickBot="1" x14ac:dyDescent="0.25">
      <c r="A3341" s="1600" t="s">
        <v>871</v>
      </c>
      <c r="B3341" s="1601"/>
      <c r="C3341" s="1601"/>
      <c r="D3341" s="1601"/>
      <c r="E3341" s="1602"/>
    </row>
    <row r="3342" spans="1:5" ht="21" customHeight="1" x14ac:dyDescent="0.2">
      <c r="A3342" s="1583"/>
      <c r="B3342" s="202">
        <v>2019</v>
      </c>
      <c r="C3342" s="202">
        <v>2020</v>
      </c>
      <c r="D3342" s="202">
        <v>2021</v>
      </c>
      <c r="E3342" s="202">
        <v>2022</v>
      </c>
    </row>
    <row r="3343" spans="1:5" ht="21" customHeight="1" thickBot="1" x14ac:dyDescent="0.25">
      <c r="A3343" s="1584"/>
      <c r="B3343" s="203" t="s">
        <v>5</v>
      </c>
      <c r="C3343" s="203" t="s">
        <v>6</v>
      </c>
      <c r="D3343" s="203" t="s">
        <v>6</v>
      </c>
      <c r="E3343" s="203" t="s">
        <v>6</v>
      </c>
    </row>
    <row r="3344" spans="1:5" ht="21" customHeight="1" thickBot="1" x14ac:dyDescent="0.25">
      <c r="A3344" s="209" t="s">
        <v>59</v>
      </c>
      <c r="B3344" s="210">
        <f>B3345+B3346+B3347+B3348</f>
        <v>0</v>
      </c>
      <c r="C3344" s="210">
        <f>C3345+C3346+C3347+C3348</f>
        <v>0</v>
      </c>
      <c r="D3344" s="210">
        <f>D3345+D3346+D3347+D3348</f>
        <v>0</v>
      </c>
      <c r="E3344" s="210">
        <f>E3345+E3346+E3347+E3348</f>
        <v>0</v>
      </c>
    </row>
    <row r="3345" spans="1:5" ht="21" customHeight="1" thickBot="1" x14ac:dyDescent="0.25">
      <c r="A3345" s="211" t="s">
        <v>28</v>
      </c>
      <c r="B3345" s="210"/>
      <c r="C3345" s="210"/>
      <c r="D3345" s="210"/>
      <c r="E3345" s="210"/>
    </row>
    <row r="3346" spans="1:5" ht="21" customHeight="1" thickBot="1" x14ac:dyDescent="0.25">
      <c r="A3346" s="211" t="s">
        <v>60</v>
      </c>
      <c r="B3346" s="210"/>
      <c r="C3346" s="210"/>
      <c r="D3346" s="210"/>
      <c r="E3346" s="210"/>
    </row>
    <row r="3347" spans="1:5" ht="21" customHeight="1" thickBot="1" x14ac:dyDescent="0.25">
      <c r="A3347" s="211" t="s">
        <v>42</v>
      </c>
      <c r="B3347" s="210"/>
      <c r="C3347" s="210"/>
      <c r="D3347" s="210"/>
      <c r="E3347" s="210"/>
    </row>
    <row r="3348" spans="1:5" ht="21" customHeight="1" thickBot="1" x14ac:dyDescent="0.25">
      <c r="A3348" s="211" t="s">
        <v>43</v>
      </c>
      <c r="B3348" s="210"/>
      <c r="C3348" s="210"/>
      <c r="D3348" s="210"/>
      <c r="E3348" s="210"/>
    </row>
    <row r="3349" spans="1:5" ht="21" customHeight="1" thickBot="1" x14ac:dyDescent="0.25">
      <c r="A3349" s="209" t="s">
        <v>61</v>
      </c>
      <c r="B3349" s="205">
        <f>B3350+B3351+B3352+B3353</f>
        <v>0</v>
      </c>
      <c r="C3349" s="205">
        <f>C3350+C3351+C3352+C3353</f>
        <v>489</v>
      </c>
      <c r="D3349" s="205">
        <f>D3350+D3351+D3352+D3353</f>
        <v>489</v>
      </c>
      <c r="E3349" s="205">
        <f>E3350+E3351+E3352+E3353</f>
        <v>1466</v>
      </c>
    </row>
    <row r="3350" spans="1:5" s="41" customFormat="1" ht="21" customHeight="1" thickBot="1" x14ac:dyDescent="0.25">
      <c r="A3350" s="211" t="s">
        <v>28</v>
      </c>
      <c r="B3350" s="210">
        <v>0</v>
      </c>
      <c r="C3350" s="210">
        <v>489</v>
      </c>
      <c r="D3350" s="210">
        <v>489</v>
      </c>
      <c r="E3350" s="210">
        <v>1466</v>
      </c>
    </row>
    <row r="3351" spans="1:5" ht="21" customHeight="1" thickBot="1" x14ac:dyDescent="0.25">
      <c r="A3351" s="211" t="s">
        <v>60</v>
      </c>
      <c r="B3351" s="205"/>
      <c r="C3351" s="210"/>
      <c r="D3351" s="210"/>
      <c r="E3351" s="210"/>
    </row>
    <row r="3352" spans="1:5" ht="21" customHeight="1" thickBot="1" x14ac:dyDescent="0.25">
      <c r="A3352" s="211" t="s">
        <v>42</v>
      </c>
      <c r="B3352" s="205"/>
      <c r="C3352" s="210"/>
      <c r="D3352" s="210"/>
      <c r="E3352" s="210"/>
    </row>
    <row r="3353" spans="1:5" ht="21" customHeight="1" thickBot="1" x14ac:dyDescent="0.25">
      <c r="A3353" s="211" t="s">
        <v>43</v>
      </c>
      <c r="B3353" s="205"/>
      <c r="C3353" s="210"/>
      <c r="D3353" s="210"/>
      <c r="E3353" s="210"/>
    </row>
    <row r="3354" spans="1:5" ht="21" customHeight="1" thickBot="1" x14ac:dyDescent="0.25">
      <c r="A3354" s="212" t="s">
        <v>197</v>
      </c>
      <c r="B3354" s="205">
        <f>B3344+B3349</f>
        <v>0</v>
      </c>
      <c r="C3354" s="205">
        <f>C3344+C3349</f>
        <v>489</v>
      </c>
      <c r="D3354" s="205">
        <f>D3344+D3349</f>
        <v>489</v>
      </c>
      <c r="E3354" s="205">
        <f>E3344+E3349</f>
        <v>1466</v>
      </c>
    </row>
    <row r="3355" spans="1:5" ht="74.25" customHeight="1" thickBot="1" x14ac:dyDescent="0.25">
      <c r="A3355" s="216" t="s">
        <v>198</v>
      </c>
      <c r="B3355" s="216" t="s">
        <v>422</v>
      </c>
      <c r="C3355" s="217" t="s">
        <v>688</v>
      </c>
      <c r="D3355" s="218"/>
      <c r="E3355" s="216"/>
    </row>
    <row r="3356" spans="1:5" ht="65.25" customHeight="1" thickBot="1" x14ac:dyDescent="0.25">
      <c r="A3356" s="201" t="s">
        <v>9</v>
      </c>
      <c r="B3356" s="1594" t="s">
        <v>423</v>
      </c>
      <c r="C3356" s="1595"/>
      <c r="D3356" s="1595"/>
      <c r="E3356" s="1596"/>
    </row>
    <row r="3357" spans="1:5" ht="21" customHeight="1" thickBot="1" x14ac:dyDescent="0.25">
      <c r="A3357" s="201" t="s">
        <v>13</v>
      </c>
      <c r="B3357" s="1597" t="s">
        <v>162</v>
      </c>
      <c r="C3357" s="1598"/>
      <c r="D3357" s="1598"/>
      <c r="E3357" s="1599"/>
    </row>
    <row r="3358" spans="1:5" ht="21" customHeight="1" x14ac:dyDescent="0.2">
      <c r="A3358" s="1583"/>
      <c r="B3358" s="202">
        <v>2019</v>
      </c>
      <c r="C3358" s="202">
        <v>2020</v>
      </c>
      <c r="D3358" s="202">
        <v>2021</v>
      </c>
      <c r="E3358" s="202">
        <v>2022</v>
      </c>
    </row>
    <row r="3359" spans="1:5" ht="21" customHeight="1" thickBot="1" x14ac:dyDescent="0.25">
      <c r="A3359" s="1584"/>
      <c r="B3359" s="203" t="s">
        <v>5</v>
      </c>
      <c r="C3359" s="203" t="s">
        <v>6</v>
      </c>
      <c r="D3359" s="203" t="s">
        <v>6</v>
      </c>
      <c r="E3359" s="203" t="s">
        <v>6</v>
      </c>
    </row>
    <row r="3360" spans="1:5" ht="21" customHeight="1" thickBot="1" x14ac:dyDescent="0.25">
      <c r="A3360" s="201" t="s">
        <v>8</v>
      </c>
      <c r="B3360" s="206">
        <v>0</v>
      </c>
      <c r="C3360" s="206">
        <v>10789</v>
      </c>
      <c r="D3360" s="206">
        <v>10789</v>
      </c>
      <c r="E3360" s="206">
        <v>12000</v>
      </c>
    </row>
    <row r="3361" spans="1:5" ht="21" customHeight="1" thickBot="1" x14ac:dyDescent="0.25">
      <c r="A3361" s="201" t="s">
        <v>14</v>
      </c>
      <c r="B3361" s="206">
        <f>B3379</f>
        <v>0</v>
      </c>
      <c r="C3361" s="206">
        <f>C3379</f>
        <v>100000</v>
      </c>
      <c r="D3361" s="206">
        <f>D3379</f>
        <v>87953</v>
      </c>
      <c r="E3361" s="206">
        <f>E3379</f>
        <v>312047</v>
      </c>
    </row>
    <row r="3362" spans="1:5" ht="21" customHeight="1" thickBot="1" x14ac:dyDescent="0.25">
      <c r="A3362" s="201" t="s">
        <v>20</v>
      </c>
      <c r="B3362" s="206" t="e">
        <f>B3361/B3360</f>
        <v>#DIV/0!</v>
      </c>
      <c r="C3362" s="206">
        <f>C3361/C3360</f>
        <v>9.2686996014459169</v>
      </c>
      <c r="D3362" s="206">
        <f>D3361/D3360</f>
        <v>8.1520993604597276</v>
      </c>
      <c r="E3362" s="206">
        <f>E3361/E3360</f>
        <v>26.003916666666665</v>
      </c>
    </row>
    <row r="3363" spans="1:5" ht="21" customHeight="1" thickBot="1" x14ac:dyDescent="0.25">
      <c r="A3363" s="201" t="s">
        <v>15</v>
      </c>
      <c r="B3363" s="207" t="s">
        <v>19</v>
      </c>
      <c r="C3363" s="208" t="e">
        <f t="shared" ref="C3363:E3365" si="131">C3360/B3360-1</f>
        <v>#DIV/0!</v>
      </c>
      <c r="D3363" s="208">
        <f t="shared" si="131"/>
        <v>0</v>
      </c>
      <c r="E3363" s="208">
        <f t="shared" si="131"/>
        <v>0.11224395217351013</v>
      </c>
    </row>
    <row r="3364" spans="1:5" ht="21" customHeight="1" thickBot="1" x14ac:dyDescent="0.25">
      <c r="A3364" s="201" t="s">
        <v>16</v>
      </c>
      <c r="B3364" s="207" t="s">
        <v>19</v>
      </c>
      <c r="C3364" s="208" t="e">
        <f t="shared" si="131"/>
        <v>#DIV/0!</v>
      </c>
      <c r="D3364" s="208">
        <f t="shared" si="131"/>
        <v>-0.12046999999999997</v>
      </c>
      <c r="E3364" s="208">
        <f t="shared" si="131"/>
        <v>2.5478835287028301</v>
      </c>
    </row>
    <row r="3365" spans="1:5" ht="21" customHeight="1" thickBot="1" x14ac:dyDescent="0.25">
      <c r="A3365" s="201" t="s">
        <v>17</v>
      </c>
      <c r="B3365" s="207" t="s">
        <v>19</v>
      </c>
      <c r="C3365" s="208" t="e">
        <f t="shared" si="131"/>
        <v>#DIV/0!</v>
      </c>
      <c r="D3365" s="208">
        <f t="shared" si="131"/>
        <v>-0.12046999999999997</v>
      </c>
      <c r="E3365" s="208">
        <f t="shared" si="131"/>
        <v>2.1898429492645692</v>
      </c>
    </row>
    <row r="3366" spans="1:5" ht="21" customHeight="1" thickBot="1" x14ac:dyDescent="0.25">
      <c r="A3366" s="1600" t="s">
        <v>871</v>
      </c>
      <c r="B3366" s="1601"/>
      <c r="C3366" s="1601"/>
      <c r="D3366" s="1601"/>
      <c r="E3366" s="1602"/>
    </row>
    <row r="3367" spans="1:5" ht="21" customHeight="1" x14ac:dyDescent="0.2">
      <c r="A3367" s="1583"/>
      <c r="B3367" s="202">
        <v>2019</v>
      </c>
      <c r="C3367" s="202">
        <v>2020</v>
      </c>
      <c r="D3367" s="202">
        <v>2021</v>
      </c>
      <c r="E3367" s="202">
        <v>2022</v>
      </c>
    </row>
    <row r="3368" spans="1:5" ht="21" customHeight="1" thickBot="1" x14ac:dyDescent="0.25">
      <c r="A3368" s="1584"/>
      <c r="B3368" s="203" t="s">
        <v>5</v>
      </c>
      <c r="C3368" s="203" t="s">
        <v>6</v>
      </c>
      <c r="D3368" s="203" t="s">
        <v>6</v>
      </c>
      <c r="E3368" s="203" t="s">
        <v>6</v>
      </c>
    </row>
    <row r="3369" spans="1:5" ht="21" customHeight="1" thickBot="1" x14ac:dyDescent="0.25">
      <c r="A3369" s="209" t="s">
        <v>59</v>
      </c>
      <c r="B3369" s="210">
        <f>B3370+B3371+B3372+B3373</f>
        <v>0</v>
      </c>
      <c r="C3369" s="210">
        <f>C3370+C3371+C3372+C3373</f>
        <v>0</v>
      </c>
      <c r="D3369" s="210">
        <f>D3370+D3371+D3372+D3373</f>
        <v>0</v>
      </c>
      <c r="E3369" s="210">
        <f>E3370+E3371+E3372+E3373</f>
        <v>0</v>
      </c>
    </row>
    <row r="3370" spans="1:5" ht="21" customHeight="1" thickBot="1" x14ac:dyDescent="0.25">
      <c r="A3370" s="211" t="s">
        <v>28</v>
      </c>
      <c r="B3370" s="210"/>
      <c r="C3370" s="210"/>
      <c r="D3370" s="210"/>
      <c r="E3370" s="210"/>
    </row>
    <row r="3371" spans="1:5" ht="21" customHeight="1" thickBot="1" x14ac:dyDescent="0.25">
      <c r="A3371" s="211" t="s">
        <v>60</v>
      </c>
      <c r="B3371" s="210"/>
      <c r="C3371" s="210"/>
      <c r="D3371" s="210"/>
      <c r="E3371" s="210"/>
    </row>
    <row r="3372" spans="1:5" ht="21" customHeight="1" thickBot="1" x14ac:dyDescent="0.25">
      <c r="A3372" s="211" t="s">
        <v>42</v>
      </c>
      <c r="B3372" s="210"/>
      <c r="C3372" s="210"/>
      <c r="D3372" s="210"/>
      <c r="E3372" s="210"/>
    </row>
    <row r="3373" spans="1:5" ht="21" customHeight="1" thickBot="1" x14ac:dyDescent="0.25">
      <c r="A3373" s="211" t="s">
        <v>43</v>
      </c>
      <c r="B3373" s="210"/>
      <c r="C3373" s="210"/>
      <c r="D3373" s="210"/>
      <c r="E3373" s="210"/>
    </row>
    <row r="3374" spans="1:5" ht="21" customHeight="1" thickBot="1" x14ac:dyDescent="0.25">
      <c r="A3374" s="209" t="s">
        <v>61</v>
      </c>
      <c r="B3374" s="205">
        <f>B3375+B3376+B3377+B3378</f>
        <v>0</v>
      </c>
      <c r="C3374" s="205">
        <f>C3375+C3376+C3377+C3378</f>
        <v>100000</v>
      </c>
      <c r="D3374" s="205">
        <f>D3375+D3376+D3377+D3378</f>
        <v>87953</v>
      </c>
      <c r="E3374" s="205">
        <f>E3375+E3376+E3377+E3378</f>
        <v>312047</v>
      </c>
    </row>
    <row r="3375" spans="1:5" s="41" customFormat="1" ht="21" customHeight="1" thickBot="1" x14ac:dyDescent="0.25">
      <c r="A3375" s="211" t="s">
        <v>28</v>
      </c>
      <c r="B3375" s="205">
        <v>0</v>
      </c>
      <c r="C3375" s="210">
        <v>100000</v>
      </c>
      <c r="D3375" s="210">
        <v>87953</v>
      </c>
      <c r="E3375" s="210">
        <v>312047</v>
      </c>
    </row>
    <row r="3376" spans="1:5" ht="21" customHeight="1" thickBot="1" x14ac:dyDescent="0.25">
      <c r="A3376" s="211" t="s">
        <v>60</v>
      </c>
      <c r="B3376" s="205"/>
      <c r="C3376" s="210"/>
      <c r="D3376" s="210"/>
      <c r="E3376" s="210"/>
    </row>
    <row r="3377" spans="1:5" ht="21" customHeight="1" thickBot="1" x14ac:dyDescent="0.25">
      <c r="A3377" s="211" t="s">
        <v>42</v>
      </c>
      <c r="B3377" s="205"/>
      <c r="C3377" s="210"/>
      <c r="D3377" s="210"/>
      <c r="E3377" s="210"/>
    </row>
    <row r="3378" spans="1:5" ht="21" customHeight="1" thickBot="1" x14ac:dyDescent="0.25">
      <c r="A3378" s="211" t="s">
        <v>43</v>
      </c>
      <c r="B3378" s="205"/>
      <c r="C3378" s="210"/>
      <c r="D3378" s="210"/>
      <c r="E3378" s="210"/>
    </row>
    <row r="3379" spans="1:5" ht="21" customHeight="1" thickBot="1" x14ac:dyDescent="0.25">
      <c r="A3379" s="212" t="s">
        <v>199</v>
      </c>
      <c r="B3379" s="205">
        <f>B3369+B3374</f>
        <v>0</v>
      </c>
      <c r="C3379" s="205">
        <f>C3369+C3374</f>
        <v>100000</v>
      </c>
      <c r="D3379" s="205">
        <f>D3369+D3374</f>
        <v>87953</v>
      </c>
      <c r="E3379" s="205">
        <f>E3369+E3374</f>
        <v>312047</v>
      </c>
    </row>
    <row r="3380" spans="1:5" ht="42.75" customHeight="1" thickBot="1" x14ac:dyDescent="0.25">
      <c r="A3380" s="216" t="s">
        <v>909</v>
      </c>
      <c r="B3380" s="216" t="s">
        <v>424</v>
      </c>
      <c r="C3380" s="217" t="s">
        <v>689</v>
      </c>
      <c r="D3380" s="218"/>
      <c r="E3380" s="216"/>
    </row>
    <row r="3381" spans="1:5" ht="21" customHeight="1" thickBot="1" x14ac:dyDescent="0.25">
      <c r="A3381" s="201" t="s">
        <v>9</v>
      </c>
      <c r="B3381" s="1594" t="s">
        <v>222</v>
      </c>
      <c r="C3381" s="1595"/>
      <c r="D3381" s="1595"/>
      <c r="E3381" s="1596"/>
    </row>
    <row r="3382" spans="1:5" ht="21" customHeight="1" thickBot="1" x14ac:dyDescent="0.25">
      <c r="A3382" s="201" t="s">
        <v>13</v>
      </c>
      <c r="B3382" s="1597" t="s">
        <v>223</v>
      </c>
      <c r="C3382" s="1598"/>
      <c r="D3382" s="1598"/>
      <c r="E3382" s="1599"/>
    </row>
    <row r="3383" spans="1:5" ht="21" customHeight="1" x14ac:dyDescent="0.2">
      <c r="A3383" s="1583"/>
      <c r="B3383" s="202">
        <v>2019</v>
      </c>
      <c r="C3383" s="202">
        <v>2020</v>
      </c>
      <c r="D3383" s="202">
        <v>2021</v>
      </c>
      <c r="E3383" s="202">
        <v>2022</v>
      </c>
    </row>
    <row r="3384" spans="1:5" ht="21" customHeight="1" thickBot="1" x14ac:dyDescent="0.25">
      <c r="A3384" s="1584"/>
      <c r="B3384" s="203" t="s">
        <v>5</v>
      </c>
      <c r="C3384" s="203" t="s">
        <v>6</v>
      </c>
      <c r="D3384" s="203" t="s">
        <v>6</v>
      </c>
      <c r="E3384" s="203" t="s">
        <v>6</v>
      </c>
    </row>
    <row r="3385" spans="1:5" ht="21" customHeight="1" thickBot="1" x14ac:dyDescent="0.25">
      <c r="A3385" s="201" t="s">
        <v>8</v>
      </c>
      <c r="B3385" s="206">
        <v>0</v>
      </c>
      <c r="C3385" s="206">
        <v>1</v>
      </c>
      <c r="D3385" s="207">
        <v>1</v>
      </c>
      <c r="E3385" s="206">
        <v>1</v>
      </c>
    </row>
    <row r="3386" spans="1:5" ht="21" customHeight="1" thickBot="1" x14ac:dyDescent="0.25">
      <c r="A3386" s="201" t="s">
        <v>14</v>
      </c>
      <c r="B3386" s="206">
        <f>B3404</f>
        <v>0</v>
      </c>
      <c r="C3386" s="206">
        <f>C3404</f>
        <v>1021</v>
      </c>
      <c r="D3386" s="206">
        <f>D3404</f>
        <v>1021</v>
      </c>
      <c r="E3386" s="206">
        <f>E3404</f>
        <v>3062</v>
      </c>
    </row>
    <row r="3387" spans="1:5" ht="21" customHeight="1" thickBot="1" x14ac:dyDescent="0.25">
      <c r="A3387" s="201" t="s">
        <v>20</v>
      </c>
      <c r="B3387" s="206" t="e">
        <f>B3386/B3385</f>
        <v>#DIV/0!</v>
      </c>
      <c r="C3387" s="206">
        <f>C3386/C3385</f>
        <v>1021</v>
      </c>
      <c r="D3387" s="206">
        <f>D3386/D3385</f>
        <v>1021</v>
      </c>
      <c r="E3387" s="206">
        <f>E3386/E3385</f>
        <v>3062</v>
      </c>
    </row>
    <row r="3388" spans="1:5" ht="21" customHeight="1" thickBot="1" x14ac:dyDescent="0.25">
      <c r="A3388" s="201" t="s">
        <v>15</v>
      </c>
      <c r="B3388" s="207" t="s">
        <v>19</v>
      </c>
      <c r="C3388" s="208" t="e">
        <f t="shared" ref="C3388:E3390" si="132">C3385/B3385-1</f>
        <v>#DIV/0!</v>
      </c>
      <c r="D3388" s="208">
        <f t="shared" si="132"/>
        <v>0</v>
      </c>
      <c r="E3388" s="208">
        <f t="shared" si="132"/>
        <v>0</v>
      </c>
    </row>
    <row r="3389" spans="1:5" ht="21" customHeight="1" thickBot="1" x14ac:dyDescent="0.25">
      <c r="A3389" s="201" t="s">
        <v>16</v>
      </c>
      <c r="B3389" s="207" t="s">
        <v>19</v>
      </c>
      <c r="C3389" s="208" t="e">
        <f t="shared" si="132"/>
        <v>#DIV/0!</v>
      </c>
      <c r="D3389" s="208">
        <f t="shared" si="132"/>
        <v>0</v>
      </c>
      <c r="E3389" s="208">
        <f t="shared" si="132"/>
        <v>1.9990205680705193</v>
      </c>
    </row>
    <row r="3390" spans="1:5" ht="21" customHeight="1" thickBot="1" x14ac:dyDescent="0.25">
      <c r="A3390" s="201" t="s">
        <v>17</v>
      </c>
      <c r="B3390" s="207" t="s">
        <v>19</v>
      </c>
      <c r="C3390" s="208" t="e">
        <f t="shared" si="132"/>
        <v>#DIV/0!</v>
      </c>
      <c r="D3390" s="208">
        <f t="shared" si="132"/>
        <v>0</v>
      </c>
      <c r="E3390" s="208">
        <f t="shared" si="132"/>
        <v>1.9990205680705193</v>
      </c>
    </row>
    <row r="3391" spans="1:5" ht="21" customHeight="1" thickBot="1" x14ac:dyDescent="0.25">
      <c r="A3391" s="1600" t="s">
        <v>871</v>
      </c>
      <c r="B3391" s="1601"/>
      <c r="C3391" s="1601"/>
      <c r="D3391" s="1601"/>
      <c r="E3391" s="1602"/>
    </row>
    <row r="3392" spans="1:5" ht="21" customHeight="1" x14ac:dyDescent="0.2">
      <c r="A3392" s="1583"/>
      <c r="B3392" s="202">
        <v>2019</v>
      </c>
      <c r="C3392" s="202">
        <v>2020</v>
      </c>
      <c r="D3392" s="202">
        <v>2021</v>
      </c>
      <c r="E3392" s="202">
        <v>2022</v>
      </c>
    </row>
    <row r="3393" spans="1:5" ht="21" customHeight="1" thickBot="1" x14ac:dyDescent="0.25">
      <c r="A3393" s="1584"/>
      <c r="B3393" s="203" t="s">
        <v>5</v>
      </c>
      <c r="C3393" s="203" t="s">
        <v>6</v>
      </c>
      <c r="D3393" s="203" t="s">
        <v>6</v>
      </c>
      <c r="E3393" s="203" t="s">
        <v>6</v>
      </c>
    </row>
    <row r="3394" spans="1:5" ht="21" customHeight="1" thickBot="1" x14ac:dyDescent="0.25">
      <c r="A3394" s="209" t="s">
        <v>59</v>
      </c>
      <c r="B3394" s="210">
        <f>B3395+B3396+B3397+B3398</f>
        <v>0</v>
      </c>
      <c r="C3394" s="210">
        <f>C3395+C3396+C3397+C3398</f>
        <v>0</v>
      </c>
      <c r="D3394" s="210">
        <f>D3395+D3396+D3397+D3398</f>
        <v>0</v>
      </c>
      <c r="E3394" s="210">
        <f>E3395+E3396+E3397+E3398</f>
        <v>0</v>
      </c>
    </row>
    <row r="3395" spans="1:5" ht="21" customHeight="1" thickBot="1" x14ac:dyDescent="0.25">
      <c r="A3395" s="211" t="s">
        <v>28</v>
      </c>
      <c r="B3395" s="210"/>
      <c r="C3395" s="210"/>
      <c r="D3395" s="210"/>
      <c r="E3395" s="210"/>
    </row>
    <row r="3396" spans="1:5" ht="21" customHeight="1" thickBot="1" x14ac:dyDescent="0.25">
      <c r="A3396" s="211" t="s">
        <v>60</v>
      </c>
      <c r="B3396" s="210"/>
      <c r="C3396" s="210"/>
      <c r="D3396" s="210"/>
      <c r="E3396" s="210"/>
    </row>
    <row r="3397" spans="1:5" ht="21" customHeight="1" thickBot="1" x14ac:dyDescent="0.25">
      <c r="A3397" s="211" t="s">
        <v>42</v>
      </c>
      <c r="B3397" s="210"/>
      <c r="C3397" s="210"/>
      <c r="D3397" s="210"/>
      <c r="E3397" s="210"/>
    </row>
    <row r="3398" spans="1:5" ht="21" customHeight="1" thickBot="1" x14ac:dyDescent="0.25">
      <c r="A3398" s="211" t="s">
        <v>43</v>
      </c>
      <c r="B3398" s="210"/>
      <c r="C3398" s="210"/>
      <c r="D3398" s="210"/>
      <c r="E3398" s="210"/>
    </row>
    <row r="3399" spans="1:5" ht="21" customHeight="1" thickBot="1" x14ac:dyDescent="0.25">
      <c r="A3399" s="209" t="s">
        <v>61</v>
      </c>
      <c r="B3399" s="205">
        <f>B3400+B3401+B3402+B3403</f>
        <v>0</v>
      </c>
      <c r="C3399" s="205">
        <f>C3400+C3401+C3402+C3403</f>
        <v>1021</v>
      </c>
      <c r="D3399" s="205">
        <f>D3400+D3401+D3402+D3403</f>
        <v>1021</v>
      </c>
      <c r="E3399" s="205">
        <f>E3400+E3401+E3402+E3403</f>
        <v>3062</v>
      </c>
    </row>
    <row r="3400" spans="1:5" s="41" customFormat="1" ht="21" customHeight="1" thickBot="1" x14ac:dyDescent="0.25">
      <c r="A3400" s="211" t="s">
        <v>28</v>
      </c>
      <c r="B3400" s="210">
        <v>0</v>
      </c>
      <c r="C3400" s="210">
        <v>1021</v>
      </c>
      <c r="D3400" s="210">
        <v>1021</v>
      </c>
      <c r="E3400" s="210">
        <v>3062</v>
      </c>
    </row>
    <row r="3401" spans="1:5" ht="21" customHeight="1" thickBot="1" x14ac:dyDescent="0.25">
      <c r="A3401" s="211" t="s">
        <v>60</v>
      </c>
      <c r="B3401" s="205"/>
      <c r="C3401" s="210"/>
      <c r="D3401" s="210"/>
      <c r="E3401" s="210"/>
    </row>
    <row r="3402" spans="1:5" ht="21" customHeight="1" thickBot="1" x14ac:dyDescent="0.25">
      <c r="A3402" s="211" t="s">
        <v>42</v>
      </c>
      <c r="B3402" s="205"/>
      <c r="C3402" s="210"/>
      <c r="D3402" s="210"/>
      <c r="E3402" s="210"/>
    </row>
    <row r="3403" spans="1:5" ht="21" customHeight="1" thickBot="1" x14ac:dyDescent="0.25">
      <c r="A3403" s="211" t="s">
        <v>43</v>
      </c>
      <c r="B3403" s="205"/>
      <c r="C3403" s="210"/>
      <c r="D3403" s="210"/>
      <c r="E3403" s="210"/>
    </row>
    <row r="3404" spans="1:5" ht="21" customHeight="1" thickBot="1" x14ac:dyDescent="0.25">
      <c r="A3404" s="212" t="s">
        <v>199</v>
      </c>
      <c r="B3404" s="205">
        <f>B3394+B3399</f>
        <v>0</v>
      </c>
      <c r="C3404" s="205">
        <f>C3394+C3399</f>
        <v>1021</v>
      </c>
      <c r="D3404" s="205">
        <f>D3394+D3399</f>
        <v>1021</v>
      </c>
      <c r="E3404" s="205">
        <f>E3394+E3399</f>
        <v>3062</v>
      </c>
    </row>
    <row r="3405" spans="1:5" ht="117.75" customHeight="1" thickBot="1" x14ac:dyDescent="0.25">
      <c r="A3405" s="216" t="s">
        <v>910</v>
      </c>
      <c r="B3405" s="6" t="s">
        <v>690</v>
      </c>
      <c r="C3405" s="217" t="s">
        <v>336</v>
      </c>
      <c r="D3405" s="218"/>
      <c r="E3405" s="216"/>
    </row>
    <row r="3406" spans="1:5" ht="21" customHeight="1" thickBot="1" x14ac:dyDescent="0.25">
      <c r="A3406" s="201" t="s">
        <v>9</v>
      </c>
      <c r="B3406" s="1594"/>
      <c r="C3406" s="1595"/>
      <c r="D3406" s="1595"/>
      <c r="E3406" s="1596"/>
    </row>
    <row r="3407" spans="1:5" ht="21" customHeight="1" thickBot="1" x14ac:dyDescent="0.25">
      <c r="A3407" s="201" t="s">
        <v>13</v>
      </c>
      <c r="B3407" s="1597" t="s">
        <v>162</v>
      </c>
      <c r="C3407" s="1598"/>
      <c r="D3407" s="1598"/>
      <c r="E3407" s="1599"/>
    </row>
    <row r="3408" spans="1:5" ht="21" customHeight="1" x14ac:dyDescent="0.2">
      <c r="A3408" s="1583"/>
      <c r="B3408" s="202">
        <v>2019</v>
      </c>
      <c r="C3408" s="202">
        <v>2020</v>
      </c>
      <c r="D3408" s="202">
        <v>2021</v>
      </c>
      <c r="E3408" s="202">
        <v>2022</v>
      </c>
    </row>
    <row r="3409" spans="1:5" ht="21" customHeight="1" thickBot="1" x14ac:dyDescent="0.25">
      <c r="A3409" s="1584"/>
      <c r="B3409" s="203" t="s">
        <v>5</v>
      </c>
      <c r="C3409" s="203" t="s">
        <v>6</v>
      </c>
      <c r="D3409" s="203" t="s">
        <v>6</v>
      </c>
      <c r="E3409" s="203" t="s">
        <v>6</v>
      </c>
    </row>
    <row r="3410" spans="1:5" ht="21" customHeight="1" thickBot="1" x14ac:dyDescent="0.25">
      <c r="A3410" s="201" t="s">
        <v>8</v>
      </c>
      <c r="B3410" s="206">
        <v>0</v>
      </c>
      <c r="C3410" s="206">
        <v>2000</v>
      </c>
      <c r="D3410" s="206">
        <v>2000</v>
      </c>
      <c r="E3410" s="206">
        <v>4000</v>
      </c>
    </row>
    <row r="3411" spans="1:5" ht="21" customHeight="1" thickBot="1" x14ac:dyDescent="0.25">
      <c r="A3411" s="201" t="s">
        <v>14</v>
      </c>
      <c r="B3411" s="206">
        <f>B3429</f>
        <v>0</v>
      </c>
      <c r="C3411" s="206">
        <f>C3429</f>
        <v>90000</v>
      </c>
      <c r="D3411" s="206">
        <f>D3429</f>
        <v>68137</v>
      </c>
      <c r="E3411" s="206">
        <f>E3429</f>
        <v>144951</v>
      </c>
    </row>
    <row r="3412" spans="1:5" ht="21" customHeight="1" thickBot="1" x14ac:dyDescent="0.25">
      <c r="A3412" s="201" t="s">
        <v>20</v>
      </c>
      <c r="B3412" s="206" t="e">
        <f>B3411/B3410</f>
        <v>#DIV/0!</v>
      </c>
      <c r="C3412" s="206">
        <f>C3411/C3410</f>
        <v>45</v>
      </c>
      <c r="D3412" s="206">
        <f>D3411/D3410</f>
        <v>34.0685</v>
      </c>
      <c r="E3412" s="206">
        <f>E3411/E3410</f>
        <v>36.237749999999998</v>
      </c>
    </row>
    <row r="3413" spans="1:5" ht="21" customHeight="1" thickBot="1" x14ac:dyDescent="0.25">
      <c r="A3413" s="201" t="s">
        <v>15</v>
      </c>
      <c r="B3413" s="207" t="s">
        <v>19</v>
      </c>
      <c r="C3413" s="208" t="e">
        <f t="shared" ref="C3413:E3415" si="133">C3410/B3410-1</f>
        <v>#DIV/0!</v>
      </c>
      <c r="D3413" s="208">
        <f t="shared" si="133"/>
        <v>0</v>
      </c>
      <c r="E3413" s="208">
        <f t="shared" si="133"/>
        <v>1</v>
      </c>
    </row>
    <row r="3414" spans="1:5" ht="21" customHeight="1" thickBot="1" x14ac:dyDescent="0.25">
      <c r="A3414" s="201" t="s">
        <v>16</v>
      </c>
      <c r="B3414" s="207" t="s">
        <v>19</v>
      </c>
      <c r="C3414" s="208" t="e">
        <f t="shared" si="133"/>
        <v>#DIV/0!</v>
      </c>
      <c r="D3414" s="208">
        <f t="shared" si="133"/>
        <v>-0.24292222222222226</v>
      </c>
      <c r="E3414" s="208">
        <f t="shared" si="133"/>
        <v>1.127346375684283</v>
      </c>
    </row>
    <row r="3415" spans="1:5" ht="21" customHeight="1" thickBot="1" x14ac:dyDescent="0.25">
      <c r="A3415" s="201" t="s">
        <v>17</v>
      </c>
      <c r="B3415" s="207" t="s">
        <v>19</v>
      </c>
      <c r="C3415" s="208" t="e">
        <f t="shared" si="133"/>
        <v>#DIV/0!</v>
      </c>
      <c r="D3415" s="208">
        <f t="shared" si="133"/>
        <v>-0.24292222222222226</v>
      </c>
      <c r="E3415" s="208">
        <f t="shared" si="133"/>
        <v>6.3673187842141488E-2</v>
      </c>
    </row>
    <row r="3416" spans="1:5" ht="21" customHeight="1" thickBot="1" x14ac:dyDescent="0.25">
      <c r="A3416" s="1600" t="s">
        <v>871</v>
      </c>
      <c r="B3416" s="1601"/>
      <c r="C3416" s="1601"/>
      <c r="D3416" s="1601"/>
      <c r="E3416" s="1602"/>
    </row>
    <row r="3417" spans="1:5" ht="21" customHeight="1" x14ac:dyDescent="0.2">
      <c r="A3417" s="1583"/>
      <c r="B3417" s="202">
        <v>2019</v>
      </c>
      <c r="C3417" s="202">
        <v>2020</v>
      </c>
      <c r="D3417" s="202">
        <v>2021</v>
      </c>
      <c r="E3417" s="202">
        <v>2022</v>
      </c>
    </row>
    <row r="3418" spans="1:5" ht="21" customHeight="1" thickBot="1" x14ac:dyDescent="0.25">
      <c r="A3418" s="1584"/>
      <c r="B3418" s="203" t="s">
        <v>5</v>
      </c>
      <c r="C3418" s="203" t="s">
        <v>6</v>
      </c>
      <c r="D3418" s="203" t="s">
        <v>6</v>
      </c>
      <c r="E3418" s="203" t="s">
        <v>6</v>
      </c>
    </row>
    <row r="3419" spans="1:5" ht="21" customHeight="1" thickBot="1" x14ac:dyDescent="0.25">
      <c r="A3419" s="209" t="s">
        <v>59</v>
      </c>
      <c r="B3419" s="210">
        <f>B3420+B3421+B3422+B3423</f>
        <v>0</v>
      </c>
      <c r="C3419" s="210">
        <f>C3420+C3421+C3422+C3423</f>
        <v>0</v>
      </c>
      <c r="D3419" s="210">
        <f>D3420+D3421+D3422+D3423</f>
        <v>0</v>
      </c>
      <c r="E3419" s="210">
        <f>E3420+E3421+E3422+E3423</f>
        <v>0</v>
      </c>
    </row>
    <row r="3420" spans="1:5" ht="21" customHeight="1" thickBot="1" x14ac:dyDescent="0.25">
      <c r="A3420" s="211" t="s">
        <v>28</v>
      </c>
      <c r="B3420" s="210"/>
      <c r="C3420" s="210"/>
      <c r="D3420" s="210"/>
      <c r="E3420" s="210"/>
    </row>
    <row r="3421" spans="1:5" ht="21" customHeight="1" thickBot="1" x14ac:dyDescent="0.25">
      <c r="A3421" s="211" t="s">
        <v>60</v>
      </c>
      <c r="B3421" s="210"/>
      <c r="C3421" s="210"/>
      <c r="D3421" s="210"/>
      <c r="E3421" s="210"/>
    </row>
    <row r="3422" spans="1:5" ht="21" customHeight="1" thickBot="1" x14ac:dyDescent="0.25">
      <c r="A3422" s="211" t="s">
        <v>42</v>
      </c>
      <c r="B3422" s="210"/>
      <c r="C3422" s="210"/>
      <c r="D3422" s="210"/>
      <c r="E3422" s="210"/>
    </row>
    <row r="3423" spans="1:5" ht="21" customHeight="1" thickBot="1" x14ac:dyDescent="0.25">
      <c r="A3423" s="211" t="s">
        <v>43</v>
      </c>
      <c r="B3423" s="210"/>
      <c r="C3423" s="210"/>
      <c r="D3423" s="210"/>
      <c r="E3423" s="210"/>
    </row>
    <row r="3424" spans="1:5" ht="21" customHeight="1" thickBot="1" x14ac:dyDescent="0.25">
      <c r="A3424" s="209" t="s">
        <v>61</v>
      </c>
      <c r="B3424" s="205">
        <f>B3425+B3426+B3427+B3428</f>
        <v>0</v>
      </c>
      <c r="C3424" s="205">
        <f>C3425+C3426+C3427+C3428</f>
        <v>90000</v>
      </c>
      <c r="D3424" s="205">
        <f>D3425+D3426+D3427+D3428</f>
        <v>68137</v>
      </c>
      <c r="E3424" s="205">
        <f>E3425+E3426+E3427+E3428</f>
        <v>144951</v>
      </c>
    </row>
    <row r="3425" spans="1:5" s="41" customFormat="1" ht="21" customHeight="1" thickBot="1" x14ac:dyDescent="0.25">
      <c r="A3425" s="211" t="s">
        <v>28</v>
      </c>
      <c r="B3425" s="205">
        <v>0</v>
      </c>
      <c r="C3425" s="210">
        <v>90000</v>
      </c>
      <c r="D3425" s="210">
        <v>68137</v>
      </c>
      <c r="E3425" s="210">
        <v>144951</v>
      </c>
    </row>
    <row r="3426" spans="1:5" ht="21" customHeight="1" thickBot="1" x14ac:dyDescent="0.25">
      <c r="A3426" s="211" t="s">
        <v>60</v>
      </c>
      <c r="B3426" s="205"/>
      <c r="C3426" s="210"/>
      <c r="D3426" s="210"/>
      <c r="E3426" s="210"/>
    </row>
    <row r="3427" spans="1:5" ht="21" customHeight="1" thickBot="1" x14ac:dyDescent="0.25">
      <c r="A3427" s="211" t="s">
        <v>42</v>
      </c>
      <c r="B3427" s="205"/>
      <c r="C3427" s="210"/>
      <c r="D3427" s="210"/>
      <c r="E3427" s="210"/>
    </row>
    <row r="3428" spans="1:5" ht="21" customHeight="1" thickBot="1" x14ac:dyDescent="0.25">
      <c r="A3428" s="211" t="s">
        <v>43</v>
      </c>
      <c r="B3428" s="205"/>
      <c r="C3428" s="210"/>
      <c r="D3428" s="210"/>
      <c r="E3428" s="210"/>
    </row>
    <row r="3429" spans="1:5" ht="21" customHeight="1" thickBot="1" x14ac:dyDescent="0.25">
      <c r="A3429" s="212" t="s">
        <v>201</v>
      </c>
      <c r="B3429" s="205">
        <f>B3419+B3424</f>
        <v>0</v>
      </c>
      <c r="C3429" s="205">
        <f>C3419+C3424</f>
        <v>90000</v>
      </c>
      <c r="D3429" s="205">
        <f>D3419+D3424</f>
        <v>68137</v>
      </c>
      <c r="E3429" s="205">
        <f>E3419+E3424</f>
        <v>144951</v>
      </c>
    </row>
    <row r="3430" spans="1:5" ht="54" customHeight="1" thickBot="1" x14ac:dyDescent="0.25">
      <c r="A3430" s="216" t="s">
        <v>910</v>
      </c>
      <c r="B3430" s="216" t="s">
        <v>691</v>
      </c>
      <c r="C3430" s="217" t="s">
        <v>336</v>
      </c>
      <c r="D3430" s="218"/>
      <c r="E3430" s="216"/>
    </row>
    <row r="3431" spans="1:5" ht="21" customHeight="1" thickBot="1" x14ac:dyDescent="0.25">
      <c r="A3431" s="201" t="s">
        <v>9</v>
      </c>
      <c r="B3431" s="1594" t="s">
        <v>222</v>
      </c>
      <c r="C3431" s="1595"/>
      <c r="D3431" s="1595"/>
      <c r="E3431" s="1596"/>
    </row>
    <row r="3432" spans="1:5" ht="21" customHeight="1" thickBot="1" x14ac:dyDescent="0.25">
      <c r="A3432" s="201" t="s">
        <v>13</v>
      </c>
      <c r="B3432" s="1597" t="s">
        <v>223</v>
      </c>
      <c r="C3432" s="1598"/>
      <c r="D3432" s="1598"/>
      <c r="E3432" s="1599"/>
    </row>
    <row r="3433" spans="1:5" ht="21" customHeight="1" x14ac:dyDescent="0.2">
      <c r="A3433" s="1583"/>
      <c r="B3433" s="202">
        <v>2019</v>
      </c>
      <c r="C3433" s="202">
        <v>2020</v>
      </c>
      <c r="D3433" s="202">
        <v>2021</v>
      </c>
      <c r="E3433" s="202">
        <v>2022</v>
      </c>
    </row>
    <row r="3434" spans="1:5" ht="21" customHeight="1" thickBot="1" x14ac:dyDescent="0.25">
      <c r="A3434" s="1584"/>
      <c r="B3434" s="203" t="s">
        <v>5</v>
      </c>
      <c r="C3434" s="203" t="s">
        <v>6</v>
      </c>
      <c r="D3434" s="203" t="s">
        <v>6</v>
      </c>
      <c r="E3434" s="203" t="s">
        <v>6</v>
      </c>
    </row>
    <row r="3435" spans="1:5" ht="21" customHeight="1" thickBot="1" x14ac:dyDescent="0.25">
      <c r="A3435" s="201" t="s">
        <v>8</v>
      </c>
      <c r="B3435" s="206">
        <v>0</v>
      </c>
      <c r="C3435" s="206">
        <v>1</v>
      </c>
      <c r="D3435" s="207">
        <v>1</v>
      </c>
      <c r="E3435" s="206">
        <v>1</v>
      </c>
    </row>
    <row r="3436" spans="1:5" ht="21" customHeight="1" thickBot="1" x14ac:dyDescent="0.25">
      <c r="A3436" s="201" t="s">
        <v>14</v>
      </c>
      <c r="B3436" s="206">
        <f>B3454</f>
        <v>0</v>
      </c>
      <c r="C3436" s="206">
        <f>C3454</f>
        <v>976</v>
      </c>
      <c r="D3436" s="206">
        <f>D3454</f>
        <v>976</v>
      </c>
      <c r="E3436" s="206">
        <f>E3454</f>
        <v>1500</v>
      </c>
    </row>
    <row r="3437" spans="1:5" ht="21" customHeight="1" thickBot="1" x14ac:dyDescent="0.25">
      <c r="A3437" s="201" t="s">
        <v>20</v>
      </c>
      <c r="B3437" s="206" t="e">
        <f>B3436/B3435</f>
        <v>#DIV/0!</v>
      </c>
      <c r="C3437" s="206">
        <f>C3436/C3435</f>
        <v>976</v>
      </c>
      <c r="D3437" s="206">
        <f>D3436/D3435</f>
        <v>976</v>
      </c>
      <c r="E3437" s="206">
        <f>E3436/E3435</f>
        <v>1500</v>
      </c>
    </row>
    <row r="3438" spans="1:5" ht="21" customHeight="1" thickBot="1" x14ac:dyDescent="0.25">
      <c r="A3438" s="201" t="s">
        <v>15</v>
      </c>
      <c r="B3438" s="207" t="s">
        <v>19</v>
      </c>
      <c r="C3438" s="208" t="e">
        <f t="shared" ref="C3438:E3440" si="134">C3435/B3435-1</f>
        <v>#DIV/0!</v>
      </c>
      <c r="D3438" s="208">
        <f t="shared" si="134"/>
        <v>0</v>
      </c>
      <c r="E3438" s="208">
        <f t="shared" si="134"/>
        <v>0</v>
      </c>
    </row>
    <row r="3439" spans="1:5" ht="21" customHeight="1" thickBot="1" x14ac:dyDescent="0.25">
      <c r="A3439" s="201" t="s">
        <v>16</v>
      </c>
      <c r="B3439" s="207" t="s">
        <v>19</v>
      </c>
      <c r="C3439" s="208" t="e">
        <f t="shared" si="134"/>
        <v>#DIV/0!</v>
      </c>
      <c r="D3439" s="208">
        <f t="shared" si="134"/>
        <v>0</v>
      </c>
      <c r="E3439" s="208">
        <f t="shared" si="134"/>
        <v>0.53688524590163933</v>
      </c>
    </row>
    <row r="3440" spans="1:5" ht="21" customHeight="1" thickBot="1" x14ac:dyDescent="0.25">
      <c r="A3440" s="201" t="s">
        <v>17</v>
      </c>
      <c r="B3440" s="207" t="s">
        <v>19</v>
      </c>
      <c r="C3440" s="208" t="e">
        <f t="shared" si="134"/>
        <v>#DIV/0!</v>
      </c>
      <c r="D3440" s="208">
        <f t="shared" si="134"/>
        <v>0</v>
      </c>
      <c r="E3440" s="208">
        <f t="shared" si="134"/>
        <v>0.53688524590163933</v>
      </c>
    </row>
    <row r="3441" spans="1:5" ht="21" customHeight="1" thickBot="1" x14ac:dyDescent="0.25">
      <c r="A3441" s="1600" t="s">
        <v>871</v>
      </c>
      <c r="B3441" s="1601"/>
      <c r="C3441" s="1601"/>
      <c r="D3441" s="1601"/>
      <c r="E3441" s="1602"/>
    </row>
    <row r="3442" spans="1:5" ht="21" customHeight="1" x14ac:dyDescent="0.2">
      <c r="A3442" s="1583"/>
      <c r="B3442" s="202">
        <v>2019</v>
      </c>
      <c r="C3442" s="202">
        <v>2020</v>
      </c>
      <c r="D3442" s="202">
        <v>2021</v>
      </c>
      <c r="E3442" s="202">
        <v>2022</v>
      </c>
    </row>
    <row r="3443" spans="1:5" ht="21" customHeight="1" thickBot="1" x14ac:dyDescent="0.25">
      <c r="A3443" s="1584"/>
      <c r="B3443" s="203" t="s">
        <v>5</v>
      </c>
      <c r="C3443" s="203" t="s">
        <v>6</v>
      </c>
      <c r="D3443" s="203" t="s">
        <v>6</v>
      </c>
      <c r="E3443" s="203" t="s">
        <v>6</v>
      </c>
    </row>
    <row r="3444" spans="1:5" ht="21" customHeight="1" thickBot="1" x14ac:dyDescent="0.25">
      <c r="A3444" s="209" t="s">
        <v>59</v>
      </c>
      <c r="B3444" s="210">
        <f>B3445+B3446+B3447+B3448</f>
        <v>0</v>
      </c>
      <c r="C3444" s="210">
        <f>C3445+C3446+C3447+C3448</f>
        <v>0</v>
      </c>
      <c r="D3444" s="210">
        <f>D3445+D3446+D3447+D3448</f>
        <v>0</v>
      </c>
      <c r="E3444" s="210">
        <f>E3445+E3446+E3447+E3448</f>
        <v>0</v>
      </c>
    </row>
    <row r="3445" spans="1:5" ht="21" customHeight="1" thickBot="1" x14ac:dyDescent="0.25">
      <c r="A3445" s="211" t="s">
        <v>28</v>
      </c>
      <c r="B3445" s="210"/>
      <c r="C3445" s="210"/>
      <c r="D3445" s="210"/>
      <c r="E3445" s="210"/>
    </row>
    <row r="3446" spans="1:5" ht="21" customHeight="1" thickBot="1" x14ac:dyDescent="0.25">
      <c r="A3446" s="211" t="s">
        <v>60</v>
      </c>
      <c r="B3446" s="210"/>
      <c r="C3446" s="210"/>
      <c r="D3446" s="210"/>
      <c r="E3446" s="210"/>
    </row>
    <row r="3447" spans="1:5" ht="21" customHeight="1" thickBot="1" x14ac:dyDescent="0.25">
      <c r="A3447" s="211" t="s">
        <v>42</v>
      </c>
      <c r="B3447" s="210"/>
      <c r="C3447" s="210"/>
      <c r="D3447" s="210"/>
      <c r="E3447" s="210"/>
    </row>
    <row r="3448" spans="1:5" ht="21" customHeight="1" thickBot="1" x14ac:dyDescent="0.25">
      <c r="A3448" s="211" t="s">
        <v>43</v>
      </c>
      <c r="B3448" s="210"/>
      <c r="C3448" s="210"/>
      <c r="D3448" s="210"/>
      <c r="E3448" s="210"/>
    </row>
    <row r="3449" spans="1:5" ht="21" customHeight="1" thickBot="1" x14ac:dyDescent="0.25">
      <c r="A3449" s="209" t="s">
        <v>61</v>
      </c>
      <c r="B3449" s="205">
        <f>B3450+B3451+B3452+B3453</f>
        <v>0</v>
      </c>
      <c r="C3449" s="205">
        <f>C3450+C3451+C3452+C3453</f>
        <v>976</v>
      </c>
      <c r="D3449" s="205">
        <f>D3450+D3451+D3452+D3453</f>
        <v>976</v>
      </c>
      <c r="E3449" s="205">
        <f>E3450+E3451+E3452+E3453</f>
        <v>1500</v>
      </c>
    </row>
    <row r="3450" spans="1:5" s="41" customFormat="1" ht="21" customHeight="1" thickBot="1" x14ac:dyDescent="0.25">
      <c r="A3450" s="211" t="s">
        <v>28</v>
      </c>
      <c r="B3450" s="210">
        <v>0</v>
      </c>
      <c r="C3450" s="210">
        <v>976</v>
      </c>
      <c r="D3450" s="210">
        <v>976</v>
      </c>
      <c r="E3450" s="210">
        <v>1500</v>
      </c>
    </row>
    <row r="3451" spans="1:5" ht="21" customHeight="1" thickBot="1" x14ac:dyDescent="0.25">
      <c r="A3451" s="211" t="s">
        <v>60</v>
      </c>
      <c r="B3451" s="205"/>
      <c r="C3451" s="210"/>
      <c r="D3451" s="210"/>
      <c r="E3451" s="210"/>
    </row>
    <row r="3452" spans="1:5" ht="21" customHeight="1" thickBot="1" x14ac:dyDescent="0.25">
      <c r="A3452" s="211" t="s">
        <v>42</v>
      </c>
      <c r="B3452" s="205"/>
      <c r="C3452" s="210"/>
      <c r="D3452" s="210"/>
      <c r="E3452" s="210"/>
    </row>
    <row r="3453" spans="1:5" ht="21" customHeight="1" thickBot="1" x14ac:dyDescent="0.25">
      <c r="A3453" s="211" t="s">
        <v>43</v>
      </c>
      <c r="B3453" s="205"/>
      <c r="C3453" s="210"/>
      <c r="D3453" s="210"/>
      <c r="E3453" s="210"/>
    </row>
    <row r="3454" spans="1:5" ht="21" customHeight="1" thickBot="1" x14ac:dyDescent="0.25">
      <c r="A3454" s="212" t="s">
        <v>911</v>
      </c>
      <c r="B3454" s="205">
        <f>B3444+B3449</f>
        <v>0</v>
      </c>
      <c r="C3454" s="205">
        <f>C3444+C3449</f>
        <v>976</v>
      </c>
      <c r="D3454" s="205">
        <f>D3444+D3449</f>
        <v>976</v>
      </c>
      <c r="E3454" s="205">
        <f>E3444+E3449</f>
        <v>1500</v>
      </c>
    </row>
    <row r="3455" spans="1:5" ht="39" customHeight="1" thickBot="1" x14ac:dyDescent="0.25">
      <c r="A3455" s="216" t="s">
        <v>912</v>
      </c>
      <c r="B3455" s="220" t="s">
        <v>913</v>
      </c>
      <c r="C3455" s="217" t="s">
        <v>336</v>
      </c>
      <c r="D3455" s="218"/>
      <c r="E3455" s="216"/>
    </row>
    <row r="3456" spans="1:5" ht="21" customHeight="1" thickBot="1" x14ac:dyDescent="0.25">
      <c r="A3456" s="201" t="s">
        <v>9</v>
      </c>
      <c r="B3456" s="1594"/>
      <c r="C3456" s="1595"/>
      <c r="D3456" s="1595"/>
      <c r="E3456" s="1596"/>
    </row>
    <row r="3457" spans="1:5" ht="21" customHeight="1" thickBot="1" x14ac:dyDescent="0.25">
      <c r="A3457" s="201" t="s">
        <v>13</v>
      </c>
      <c r="B3457" s="1597" t="s">
        <v>162</v>
      </c>
      <c r="C3457" s="1598"/>
      <c r="D3457" s="1598"/>
      <c r="E3457" s="1599"/>
    </row>
    <row r="3458" spans="1:5" ht="21" customHeight="1" x14ac:dyDescent="0.2">
      <c r="A3458" s="1583"/>
      <c r="B3458" s="202">
        <v>2019</v>
      </c>
      <c r="C3458" s="202">
        <v>2020</v>
      </c>
      <c r="D3458" s="202">
        <v>2021</v>
      </c>
      <c r="E3458" s="202">
        <v>2022</v>
      </c>
    </row>
    <row r="3459" spans="1:5" ht="21" customHeight="1" thickBot="1" x14ac:dyDescent="0.25">
      <c r="A3459" s="1584"/>
      <c r="B3459" s="203" t="s">
        <v>5</v>
      </c>
      <c r="C3459" s="203" t="s">
        <v>6</v>
      </c>
      <c r="D3459" s="203" t="s">
        <v>6</v>
      </c>
      <c r="E3459" s="203" t="s">
        <v>6</v>
      </c>
    </row>
    <row r="3460" spans="1:5" ht="21" customHeight="1" thickBot="1" x14ac:dyDescent="0.25">
      <c r="A3460" s="201" t="s">
        <v>8</v>
      </c>
      <c r="B3460" s="206">
        <v>0</v>
      </c>
      <c r="C3460" s="206">
        <v>2000</v>
      </c>
      <c r="D3460" s="206">
        <v>2000</v>
      </c>
      <c r="E3460" s="206">
        <v>4000</v>
      </c>
    </row>
    <row r="3461" spans="1:5" ht="21" customHeight="1" thickBot="1" x14ac:dyDescent="0.25">
      <c r="A3461" s="201" t="s">
        <v>14</v>
      </c>
      <c r="B3461" s="206">
        <f>B3479</f>
        <v>0</v>
      </c>
      <c r="C3461" s="206">
        <f>C3479</f>
        <v>18000</v>
      </c>
      <c r="D3461" s="206">
        <f>D3479</f>
        <v>14000</v>
      </c>
      <c r="E3461" s="206">
        <f>E3479</f>
        <v>58000</v>
      </c>
    </row>
    <row r="3462" spans="1:5" ht="21" customHeight="1" thickBot="1" x14ac:dyDescent="0.25">
      <c r="A3462" s="201" t="s">
        <v>20</v>
      </c>
      <c r="B3462" s="206" t="e">
        <f>B3461/B3460</f>
        <v>#DIV/0!</v>
      </c>
      <c r="C3462" s="206">
        <f>C3461/C3460</f>
        <v>9</v>
      </c>
      <c r="D3462" s="206">
        <f>D3461/D3460</f>
        <v>7</v>
      </c>
      <c r="E3462" s="206">
        <f>E3461/E3460</f>
        <v>14.5</v>
      </c>
    </row>
    <row r="3463" spans="1:5" ht="21" customHeight="1" thickBot="1" x14ac:dyDescent="0.25">
      <c r="A3463" s="201" t="s">
        <v>15</v>
      </c>
      <c r="B3463" s="207" t="s">
        <v>19</v>
      </c>
      <c r="C3463" s="208" t="e">
        <f t="shared" ref="C3463:E3465" si="135">C3460/B3460-1</f>
        <v>#DIV/0!</v>
      </c>
      <c r="D3463" s="208">
        <f t="shared" si="135"/>
        <v>0</v>
      </c>
      <c r="E3463" s="208">
        <f t="shared" si="135"/>
        <v>1</v>
      </c>
    </row>
    <row r="3464" spans="1:5" ht="21" customHeight="1" thickBot="1" x14ac:dyDescent="0.25">
      <c r="A3464" s="201" t="s">
        <v>16</v>
      </c>
      <c r="B3464" s="207" t="s">
        <v>19</v>
      </c>
      <c r="C3464" s="208" t="e">
        <f t="shared" si="135"/>
        <v>#DIV/0!</v>
      </c>
      <c r="D3464" s="208">
        <f t="shared" si="135"/>
        <v>-0.22222222222222221</v>
      </c>
      <c r="E3464" s="208">
        <f t="shared" si="135"/>
        <v>3.1428571428571432</v>
      </c>
    </row>
    <row r="3465" spans="1:5" ht="21" customHeight="1" thickBot="1" x14ac:dyDescent="0.25">
      <c r="A3465" s="201" t="s">
        <v>17</v>
      </c>
      <c r="B3465" s="207" t="s">
        <v>19</v>
      </c>
      <c r="C3465" s="208" t="e">
        <f t="shared" si="135"/>
        <v>#DIV/0!</v>
      </c>
      <c r="D3465" s="208">
        <f t="shared" si="135"/>
        <v>-0.22222222222222221</v>
      </c>
      <c r="E3465" s="208">
        <f t="shared" si="135"/>
        <v>1.0714285714285716</v>
      </c>
    </row>
    <row r="3466" spans="1:5" ht="21" customHeight="1" thickBot="1" x14ac:dyDescent="0.25">
      <c r="A3466" s="1600" t="s">
        <v>871</v>
      </c>
      <c r="B3466" s="1601"/>
      <c r="C3466" s="1601"/>
      <c r="D3466" s="1601"/>
      <c r="E3466" s="1602"/>
    </row>
    <row r="3467" spans="1:5" ht="21" customHeight="1" x14ac:dyDescent="0.2">
      <c r="A3467" s="1583"/>
      <c r="B3467" s="202">
        <v>2019</v>
      </c>
      <c r="C3467" s="202">
        <v>2020</v>
      </c>
      <c r="D3467" s="202">
        <v>2021</v>
      </c>
      <c r="E3467" s="202">
        <v>2022</v>
      </c>
    </row>
    <row r="3468" spans="1:5" ht="21" customHeight="1" thickBot="1" x14ac:dyDescent="0.25">
      <c r="A3468" s="1584"/>
      <c r="B3468" s="203" t="s">
        <v>5</v>
      </c>
      <c r="C3468" s="203" t="s">
        <v>6</v>
      </c>
      <c r="D3468" s="203" t="s">
        <v>6</v>
      </c>
      <c r="E3468" s="203" t="s">
        <v>6</v>
      </c>
    </row>
    <row r="3469" spans="1:5" ht="21" customHeight="1" thickBot="1" x14ac:dyDescent="0.25">
      <c r="A3469" s="209" t="s">
        <v>59</v>
      </c>
      <c r="B3469" s="210">
        <f>B3470+B3471+B3472+B3473</f>
        <v>0</v>
      </c>
      <c r="C3469" s="210">
        <f>C3470+C3471+C3472+C3473</f>
        <v>0</v>
      </c>
      <c r="D3469" s="210">
        <f>D3470+D3471+D3472+D3473</f>
        <v>0</v>
      </c>
      <c r="E3469" s="210">
        <f>E3470+E3471+E3472+E3473</f>
        <v>0</v>
      </c>
    </row>
    <row r="3470" spans="1:5" ht="21" customHeight="1" thickBot="1" x14ac:dyDescent="0.25">
      <c r="A3470" s="211" t="s">
        <v>28</v>
      </c>
      <c r="B3470" s="210"/>
      <c r="C3470" s="210"/>
      <c r="D3470" s="210"/>
      <c r="E3470" s="210"/>
    </row>
    <row r="3471" spans="1:5" ht="21" customHeight="1" thickBot="1" x14ac:dyDescent="0.25">
      <c r="A3471" s="211" t="s">
        <v>60</v>
      </c>
      <c r="B3471" s="210"/>
      <c r="C3471" s="210"/>
      <c r="D3471" s="210"/>
      <c r="E3471" s="210"/>
    </row>
    <row r="3472" spans="1:5" ht="21" customHeight="1" thickBot="1" x14ac:dyDescent="0.25">
      <c r="A3472" s="211" t="s">
        <v>42</v>
      </c>
      <c r="B3472" s="210"/>
      <c r="C3472" s="210"/>
      <c r="D3472" s="210"/>
      <c r="E3472" s="210"/>
    </row>
    <row r="3473" spans="1:5" ht="21" customHeight="1" thickBot="1" x14ac:dyDescent="0.25">
      <c r="A3473" s="211" t="s">
        <v>43</v>
      </c>
      <c r="B3473" s="210"/>
      <c r="C3473" s="210"/>
      <c r="D3473" s="210"/>
      <c r="E3473" s="210"/>
    </row>
    <row r="3474" spans="1:5" ht="21" customHeight="1" thickBot="1" x14ac:dyDescent="0.25">
      <c r="A3474" s="209" t="s">
        <v>61</v>
      </c>
      <c r="B3474" s="205">
        <f>B3475+B3476+B3477+B3478</f>
        <v>0</v>
      </c>
      <c r="C3474" s="205">
        <f>C3475+C3476+C3477+C3478</f>
        <v>18000</v>
      </c>
      <c r="D3474" s="205">
        <f>D3475+D3476+D3477+D3478</f>
        <v>14000</v>
      </c>
      <c r="E3474" s="205">
        <f>E3475+E3476+E3477+E3478</f>
        <v>58000</v>
      </c>
    </row>
    <row r="3475" spans="1:5" s="41" customFormat="1" ht="21" customHeight="1" thickBot="1" x14ac:dyDescent="0.25">
      <c r="A3475" s="211" t="s">
        <v>28</v>
      </c>
      <c r="B3475" s="205">
        <v>0</v>
      </c>
      <c r="C3475" s="210">
        <v>18000</v>
      </c>
      <c r="D3475" s="210">
        <v>14000</v>
      </c>
      <c r="E3475" s="210">
        <v>58000</v>
      </c>
    </row>
    <row r="3476" spans="1:5" ht="21" customHeight="1" thickBot="1" x14ac:dyDescent="0.25">
      <c r="A3476" s="211" t="s">
        <v>60</v>
      </c>
      <c r="B3476" s="205"/>
      <c r="C3476" s="210"/>
      <c r="D3476" s="210"/>
      <c r="E3476" s="210"/>
    </row>
    <row r="3477" spans="1:5" ht="21" customHeight="1" thickBot="1" x14ac:dyDescent="0.25">
      <c r="A3477" s="211" t="s">
        <v>42</v>
      </c>
      <c r="B3477" s="205"/>
      <c r="C3477" s="210"/>
      <c r="D3477" s="210"/>
      <c r="E3477" s="210"/>
    </row>
    <row r="3478" spans="1:5" ht="21" customHeight="1" thickBot="1" x14ac:dyDescent="0.25">
      <c r="A3478" s="211" t="s">
        <v>43</v>
      </c>
      <c r="B3478" s="205"/>
      <c r="C3478" s="210"/>
      <c r="D3478" s="210"/>
      <c r="E3478" s="210"/>
    </row>
    <row r="3479" spans="1:5" ht="21" customHeight="1" thickBot="1" x14ac:dyDescent="0.25">
      <c r="A3479" s="212" t="s">
        <v>203</v>
      </c>
      <c r="B3479" s="205">
        <f>B3469+B3474</f>
        <v>0</v>
      </c>
      <c r="C3479" s="205">
        <f>C3469+C3474</f>
        <v>18000</v>
      </c>
      <c r="D3479" s="205">
        <f>D3469+D3474</f>
        <v>14000</v>
      </c>
      <c r="E3479" s="205">
        <f>E3469+E3474</f>
        <v>58000</v>
      </c>
    </row>
    <row r="3480" spans="1:5" ht="79.5" customHeight="1" thickBot="1" x14ac:dyDescent="0.25">
      <c r="A3480" s="216" t="s">
        <v>912</v>
      </c>
      <c r="B3480" s="216" t="s">
        <v>914</v>
      </c>
      <c r="C3480" s="217" t="s">
        <v>336</v>
      </c>
      <c r="D3480" s="218"/>
      <c r="E3480" s="216"/>
    </row>
    <row r="3481" spans="1:5" ht="21" customHeight="1" thickBot="1" x14ac:dyDescent="0.25">
      <c r="A3481" s="201" t="s">
        <v>9</v>
      </c>
      <c r="B3481" s="1594" t="s">
        <v>222</v>
      </c>
      <c r="C3481" s="1595"/>
      <c r="D3481" s="1595"/>
      <c r="E3481" s="1596"/>
    </row>
    <row r="3482" spans="1:5" ht="21" customHeight="1" thickBot="1" x14ac:dyDescent="0.25">
      <c r="A3482" s="201" t="s">
        <v>13</v>
      </c>
      <c r="B3482" s="1597" t="s">
        <v>223</v>
      </c>
      <c r="C3482" s="1598"/>
      <c r="D3482" s="1598"/>
      <c r="E3482" s="1599"/>
    </row>
    <row r="3483" spans="1:5" ht="21" customHeight="1" x14ac:dyDescent="0.2">
      <c r="A3483" s="1583"/>
      <c r="B3483" s="202">
        <v>2019</v>
      </c>
      <c r="C3483" s="202">
        <v>2020</v>
      </c>
      <c r="D3483" s="202">
        <v>2021</v>
      </c>
      <c r="E3483" s="202">
        <v>2022</v>
      </c>
    </row>
    <row r="3484" spans="1:5" ht="21" customHeight="1" thickBot="1" x14ac:dyDescent="0.25">
      <c r="A3484" s="1584"/>
      <c r="B3484" s="203" t="s">
        <v>5</v>
      </c>
      <c r="C3484" s="203" t="s">
        <v>6</v>
      </c>
      <c r="D3484" s="203" t="s">
        <v>6</v>
      </c>
      <c r="E3484" s="203" t="s">
        <v>6</v>
      </c>
    </row>
    <row r="3485" spans="1:5" ht="21" customHeight="1" thickBot="1" x14ac:dyDescent="0.25">
      <c r="A3485" s="201" t="s">
        <v>8</v>
      </c>
      <c r="B3485" s="206">
        <v>0</v>
      </c>
      <c r="C3485" s="206">
        <v>1</v>
      </c>
      <c r="D3485" s="207">
        <v>2</v>
      </c>
      <c r="E3485" s="206">
        <v>1</v>
      </c>
    </row>
    <row r="3486" spans="1:5" ht="21" customHeight="1" thickBot="1" x14ac:dyDescent="0.25">
      <c r="A3486" s="201" t="s">
        <v>14</v>
      </c>
      <c r="B3486" s="206">
        <f>B3504</f>
        <v>0</v>
      </c>
      <c r="C3486" s="206">
        <f>C3504</f>
        <v>364</v>
      </c>
      <c r="D3486" s="206">
        <f>D3504</f>
        <v>282</v>
      </c>
      <c r="E3486" s="206">
        <f>E3504</f>
        <v>1174</v>
      </c>
    </row>
    <row r="3487" spans="1:5" ht="21" customHeight="1" thickBot="1" x14ac:dyDescent="0.25">
      <c r="A3487" s="201" t="s">
        <v>20</v>
      </c>
      <c r="B3487" s="206" t="e">
        <f>B3486/B3485</f>
        <v>#DIV/0!</v>
      </c>
      <c r="C3487" s="206">
        <f>C3486/C3485</f>
        <v>364</v>
      </c>
      <c r="D3487" s="206">
        <f>D3486/D3485</f>
        <v>141</v>
      </c>
      <c r="E3487" s="206">
        <f>E3486/E3485</f>
        <v>1174</v>
      </c>
    </row>
    <row r="3488" spans="1:5" ht="21" customHeight="1" thickBot="1" x14ac:dyDescent="0.25">
      <c r="A3488" s="201" t="s">
        <v>15</v>
      </c>
      <c r="B3488" s="207" t="s">
        <v>19</v>
      </c>
      <c r="C3488" s="208" t="e">
        <f t="shared" ref="C3488:E3490" si="136">C3485/B3485-1</f>
        <v>#DIV/0!</v>
      </c>
      <c r="D3488" s="208">
        <f t="shared" si="136"/>
        <v>1</v>
      </c>
      <c r="E3488" s="208">
        <f t="shared" si="136"/>
        <v>-0.5</v>
      </c>
    </row>
    <row r="3489" spans="1:5" ht="21" customHeight="1" thickBot="1" x14ac:dyDescent="0.25">
      <c r="A3489" s="201" t="s">
        <v>16</v>
      </c>
      <c r="B3489" s="207" t="s">
        <v>19</v>
      </c>
      <c r="C3489" s="208" t="e">
        <f t="shared" si="136"/>
        <v>#DIV/0!</v>
      </c>
      <c r="D3489" s="208">
        <f t="shared" si="136"/>
        <v>-0.22527472527472525</v>
      </c>
      <c r="E3489" s="208">
        <f t="shared" si="136"/>
        <v>3.1631205673758869</v>
      </c>
    </row>
    <row r="3490" spans="1:5" ht="21" customHeight="1" thickBot="1" x14ac:dyDescent="0.25">
      <c r="A3490" s="201" t="s">
        <v>17</v>
      </c>
      <c r="B3490" s="207" t="s">
        <v>19</v>
      </c>
      <c r="C3490" s="208" t="e">
        <f t="shared" si="136"/>
        <v>#DIV/0!</v>
      </c>
      <c r="D3490" s="208">
        <f t="shared" si="136"/>
        <v>-0.61263736263736268</v>
      </c>
      <c r="E3490" s="208">
        <f t="shared" si="136"/>
        <v>7.3262411347517737</v>
      </c>
    </row>
    <row r="3491" spans="1:5" ht="21" customHeight="1" thickBot="1" x14ac:dyDescent="0.25">
      <c r="A3491" s="1600" t="s">
        <v>871</v>
      </c>
      <c r="B3491" s="1601"/>
      <c r="C3491" s="1601"/>
      <c r="D3491" s="1601"/>
      <c r="E3491" s="1602"/>
    </row>
    <row r="3492" spans="1:5" ht="21" customHeight="1" x14ac:dyDescent="0.2">
      <c r="A3492" s="1583"/>
      <c r="B3492" s="202">
        <v>2019</v>
      </c>
      <c r="C3492" s="202">
        <v>2020</v>
      </c>
      <c r="D3492" s="202">
        <v>2021</v>
      </c>
      <c r="E3492" s="202">
        <v>2022</v>
      </c>
    </row>
    <row r="3493" spans="1:5" ht="21" customHeight="1" thickBot="1" x14ac:dyDescent="0.25">
      <c r="A3493" s="1584"/>
      <c r="B3493" s="203" t="s">
        <v>5</v>
      </c>
      <c r="C3493" s="203" t="s">
        <v>6</v>
      </c>
      <c r="D3493" s="203" t="s">
        <v>6</v>
      </c>
      <c r="E3493" s="203" t="s">
        <v>6</v>
      </c>
    </row>
    <row r="3494" spans="1:5" ht="21" customHeight="1" thickBot="1" x14ac:dyDescent="0.25">
      <c r="A3494" s="209" t="s">
        <v>59</v>
      </c>
      <c r="B3494" s="210">
        <f>B3495+B3496+B3497+B3498</f>
        <v>0</v>
      </c>
      <c r="C3494" s="210">
        <f>C3495+C3496+C3497+C3498</f>
        <v>0</v>
      </c>
      <c r="D3494" s="210">
        <f>D3495+D3496+D3497+D3498</f>
        <v>0</v>
      </c>
      <c r="E3494" s="210">
        <f>E3495+E3496+E3497+E3498</f>
        <v>0</v>
      </c>
    </row>
    <row r="3495" spans="1:5" ht="21" customHeight="1" thickBot="1" x14ac:dyDescent="0.25">
      <c r="A3495" s="211" t="s">
        <v>28</v>
      </c>
      <c r="B3495" s="210"/>
      <c r="C3495" s="210"/>
      <c r="D3495" s="210"/>
      <c r="E3495" s="210"/>
    </row>
    <row r="3496" spans="1:5" ht="21" customHeight="1" thickBot="1" x14ac:dyDescent="0.25">
      <c r="A3496" s="211" t="s">
        <v>60</v>
      </c>
      <c r="B3496" s="210"/>
      <c r="C3496" s="210"/>
      <c r="D3496" s="210"/>
      <c r="E3496" s="210"/>
    </row>
    <row r="3497" spans="1:5" ht="21" customHeight="1" thickBot="1" x14ac:dyDescent="0.25">
      <c r="A3497" s="211" t="s">
        <v>42</v>
      </c>
      <c r="B3497" s="210"/>
      <c r="C3497" s="210"/>
      <c r="D3497" s="210"/>
      <c r="E3497" s="210"/>
    </row>
    <row r="3498" spans="1:5" ht="21" customHeight="1" thickBot="1" x14ac:dyDescent="0.25">
      <c r="A3498" s="211" t="s">
        <v>43</v>
      </c>
      <c r="B3498" s="210"/>
      <c r="C3498" s="210"/>
      <c r="D3498" s="210"/>
      <c r="E3498" s="210"/>
    </row>
    <row r="3499" spans="1:5" ht="21" customHeight="1" thickBot="1" x14ac:dyDescent="0.25">
      <c r="A3499" s="209" t="s">
        <v>61</v>
      </c>
      <c r="B3499" s="205">
        <f>B3500+B3501+B3502+B3503</f>
        <v>0</v>
      </c>
      <c r="C3499" s="205">
        <f>C3500+C3501+C3502+C3503</f>
        <v>364</v>
      </c>
      <c r="D3499" s="205">
        <f>D3500+D3501+D3502+D3503</f>
        <v>282</v>
      </c>
      <c r="E3499" s="205">
        <f>E3500+E3501+E3502+E3503</f>
        <v>1174</v>
      </c>
    </row>
    <row r="3500" spans="1:5" s="41" customFormat="1" ht="21" customHeight="1" thickBot="1" x14ac:dyDescent="0.25">
      <c r="A3500" s="211" t="s">
        <v>28</v>
      </c>
      <c r="B3500" s="210">
        <v>0</v>
      </c>
      <c r="C3500" s="210">
        <v>364</v>
      </c>
      <c r="D3500" s="210">
        <v>282</v>
      </c>
      <c r="E3500" s="210">
        <v>1174</v>
      </c>
    </row>
    <row r="3501" spans="1:5" ht="21" customHeight="1" thickBot="1" x14ac:dyDescent="0.25">
      <c r="A3501" s="211" t="s">
        <v>60</v>
      </c>
      <c r="B3501" s="205"/>
      <c r="C3501" s="210"/>
      <c r="D3501" s="210"/>
      <c r="E3501" s="210"/>
    </row>
    <row r="3502" spans="1:5" ht="21" customHeight="1" thickBot="1" x14ac:dyDescent="0.25">
      <c r="A3502" s="211" t="s">
        <v>42</v>
      </c>
      <c r="B3502" s="205"/>
      <c r="C3502" s="210"/>
      <c r="D3502" s="210"/>
      <c r="E3502" s="210"/>
    </row>
    <row r="3503" spans="1:5" ht="21" customHeight="1" thickBot="1" x14ac:dyDescent="0.25">
      <c r="A3503" s="211" t="s">
        <v>43</v>
      </c>
      <c r="B3503" s="205"/>
      <c r="C3503" s="210"/>
      <c r="D3503" s="210"/>
      <c r="E3503" s="210"/>
    </row>
    <row r="3504" spans="1:5" ht="21" customHeight="1" thickBot="1" x14ac:dyDescent="0.25">
      <c r="A3504" s="212" t="s">
        <v>915</v>
      </c>
      <c r="B3504" s="205">
        <f>B3494+B3499</f>
        <v>0</v>
      </c>
      <c r="C3504" s="205">
        <f>C3494+C3499</f>
        <v>364</v>
      </c>
      <c r="D3504" s="205">
        <f>D3494+D3499</f>
        <v>282</v>
      </c>
      <c r="E3504" s="205">
        <f>E3494+E3499</f>
        <v>1174</v>
      </c>
    </row>
    <row r="3505" spans="1:5" ht="42.75" customHeight="1" thickBot="1" x14ac:dyDescent="0.25">
      <c r="A3505" s="216" t="s">
        <v>916</v>
      </c>
      <c r="B3505" s="221" t="s">
        <v>917</v>
      </c>
      <c r="C3505" s="217" t="s">
        <v>336</v>
      </c>
      <c r="D3505" s="218"/>
      <c r="E3505" s="216"/>
    </row>
    <row r="3506" spans="1:5" ht="42.75" customHeight="1" thickBot="1" x14ac:dyDescent="0.25">
      <c r="A3506" s="201" t="s">
        <v>9</v>
      </c>
      <c r="B3506" s="1594" t="s">
        <v>918</v>
      </c>
      <c r="C3506" s="1595"/>
      <c r="D3506" s="1595"/>
      <c r="E3506" s="1596"/>
    </row>
    <row r="3507" spans="1:5" ht="21" customHeight="1" thickBot="1" x14ac:dyDescent="0.25">
      <c r="A3507" s="201" t="s">
        <v>13</v>
      </c>
      <c r="B3507" s="1597" t="s">
        <v>162</v>
      </c>
      <c r="C3507" s="1598"/>
      <c r="D3507" s="1598"/>
      <c r="E3507" s="1599"/>
    </row>
    <row r="3508" spans="1:5" ht="21" customHeight="1" x14ac:dyDescent="0.2">
      <c r="A3508" s="1583"/>
      <c r="B3508" s="202">
        <v>2019</v>
      </c>
      <c r="C3508" s="202">
        <v>2020</v>
      </c>
      <c r="D3508" s="202">
        <v>2021</v>
      </c>
      <c r="E3508" s="202">
        <v>2022</v>
      </c>
    </row>
    <row r="3509" spans="1:5" ht="21" customHeight="1" thickBot="1" x14ac:dyDescent="0.25">
      <c r="A3509" s="1584"/>
      <c r="B3509" s="203" t="s">
        <v>5</v>
      </c>
      <c r="C3509" s="203" t="s">
        <v>6</v>
      </c>
      <c r="D3509" s="203" t="s">
        <v>6</v>
      </c>
      <c r="E3509" s="203" t="s">
        <v>6</v>
      </c>
    </row>
    <row r="3510" spans="1:5" ht="21" customHeight="1" thickBot="1" x14ac:dyDescent="0.25">
      <c r="A3510" s="201" t="s">
        <v>8</v>
      </c>
      <c r="B3510" s="206">
        <v>0</v>
      </c>
      <c r="C3510" s="206">
        <v>6614</v>
      </c>
      <c r="D3510" s="206">
        <v>10335</v>
      </c>
      <c r="E3510" s="206">
        <v>16120</v>
      </c>
    </row>
    <row r="3511" spans="1:5" ht="21" customHeight="1" thickBot="1" x14ac:dyDescent="0.25">
      <c r="A3511" s="201" t="s">
        <v>14</v>
      </c>
      <c r="B3511" s="206">
        <f>B3529</f>
        <v>0</v>
      </c>
      <c r="C3511" s="206">
        <f>C3529</f>
        <v>62764</v>
      </c>
      <c r="D3511" s="206">
        <f>D3529</f>
        <v>98074</v>
      </c>
      <c r="E3511" s="206">
        <f>E3529</f>
        <v>152980</v>
      </c>
    </row>
    <row r="3512" spans="1:5" ht="21" customHeight="1" thickBot="1" x14ac:dyDescent="0.25">
      <c r="A3512" s="201" t="s">
        <v>20</v>
      </c>
      <c r="B3512" s="206" t="e">
        <f>B3511/B3510</f>
        <v>#DIV/0!</v>
      </c>
      <c r="C3512" s="206">
        <f>C3511/C3510</f>
        <v>9.4895675839129119</v>
      </c>
      <c r="D3512" s="206">
        <f>D3511/D3510</f>
        <v>9.4895016932752778</v>
      </c>
      <c r="E3512" s="206">
        <f>E3511/E3510</f>
        <v>9.4900744416873444</v>
      </c>
    </row>
    <row r="3513" spans="1:5" ht="21" customHeight="1" thickBot="1" x14ac:dyDescent="0.25">
      <c r="A3513" s="201" t="s">
        <v>15</v>
      </c>
      <c r="B3513" s="207" t="s">
        <v>19</v>
      </c>
      <c r="C3513" s="208" t="e">
        <f t="shared" ref="C3513:E3515" si="137">C3510/B3510-1</f>
        <v>#DIV/0!</v>
      </c>
      <c r="D3513" s="208">
        <f t="shared" si="137"/>
        <v>0.56259449652252802</v>
      </c>
      <c r="E3513" s="208">
        <f t="shared" si="137"/>
        <v>0.55974842767295607</v>
      </c>
    </row>
    <row r="3514" spans="1:5" ht="21" customHeight="1" thickBot="1" x14ac:dyDescent="0.25">
      <c r="A3514" s="201" t="s">
        <v>16</v>
      </c>
      <c r="B3514" s="207" t="s">
        <v>19</v>
      </c>
      <c r="C3514" s="208" t="e">
        <f t="shared" si="137"/>
        <v>#DIV/0!</v>
      </c>
      <c r="D3514" s="208">
        <f t="shared" si="137"/>
        <v>0.56258364667643868</v>
      </c>
      <c r="E3514" s="208">
        <f t="shared" si="137"/>
        <v>0.55984256785692432</v>
      </c>
    </row>
    <row r="3515" spans="1:5" ht="21" customHeight="1" thickBot="1" x14ac:dyDescent="0.25">
      <c r="A3515" s="201" t="s">
        <v>17</v>
      </c>
      <c r="B3515" s="207" t="s">
        <v>19</v>
      </c>
      <c r="C3515" s="208" t="e">
        <f t="shared" si="137"/>
        <v>#DIV/0!</v>
      </c>
      <c r="D3515" s="208">
        <f t="shared" si="137"/>
        <v>-6.9434815708202535E-6</v>
      </c>
      <c r="E3515" s="208">
        <f t="shared" si="137"/>
        <v>6.0356005044281957E-5</v>
      </c>
    </row>
    <row r="3516" spans="1:5" ht="21" customHeight="1" thickBot="1" x14ac:dyDescent="0.25">
      <c r="A3516" s="1600" t="s">
        <v>871</v>
      </c>
      <c r="B3516" s="1601"/>
      <c r="C3516" s="1601"/>
      <c r="D3516" s="1601"/>
      <c r="E3516" s="1602"/>
    </row>
    <row r="3517" spans="1:5" ht="21" customHeight="1" x14ac:dyDescent="0.2">
      <c r="A3517" s="1583"/>
      <c r="B3517" s="202">
        <v>2019</v>
      </c>
      <c r="C3517" s="202">
        <v>2020</v>
      </c>
      <c r="D3517" s="202">
        <v>2021</v>
      </c>
      <c r="E3517" s="202">
        <v>2022</v>
      </c>
    </row>
    <row r="3518" spans="1:5" ht="21" customHeight="1" thickBot="1" x14ac:dyDescent="0.25">
      <c r="A3518" s="1584"/>
      <c r="B3518" s="203" t="s">
        <v>5</v>
      </c>
      <c r="C3518" s="203" t="s">
        <v>6</v>
      </c>
      <c r="D3518" s="203" t="s">
        <v>6</v>
      </c>
      <c r="E3518" s="203" t="s">
        <v>6</v>
      </c>
    </row>
    <row r="3519" spans="1:5" ht="21" customHeight="1" thickBot="1" x14ac:dyDescent="0.25">
      <c r="A3519" s="209" t="s">
        <v>59</v>
      </c>
      <c r="B3519" s="210">
        <f>B3520+B3521+B3522+B3523</f>
        <v>0</v>
      </c>
      <c r="C3519" s="210">
        <f>C3520+C3521+C3522+C3523</f>
        <v>0</v>
      </c>
      <c r="D3519" s="210">
        <f>D3520+D3521+D3522+D3523</f>
        <v>0</v>
      </c>
      <c r="E3519" s="210">
        <f>E3520+E3521+E3522+E3523</f>
        <v>0</v>
      </c>
    </row>
    <row r="3520" spans="1:5" ht="21" customHeight="1" thickBot="1" x14ac:dyDescent="0.25">
      <c r="A3520" s="211" t="s">
        <v>28</v>
      </c>
      <c r="B3520" s="210"/>
      <c r="C3520" s="210"/>
      <c r="D3520" s="210"/>
      <c r="E3520" s="210"/>
    </row>
    <row r="3521" spans="1:5" ht="21" customHeight="1" thickBot="1" x14ac:dyDescent="0.25">
      <c r="A3521" s="211" t="s">
        <v>60</v>
      </c>
      <c r="B3521" s="210"/>
      <c r="C3521" s="210"/>
      <c r="D3521" s="210"/>
      <c r="E3521" s="210"/>
    </row>
    <row r="3522" spans="1:5" ht="21" customHeight="1" thickBot="1" x14ac:dyDescent="0.25">
      <c r="A3522" s="211" t="s">
        <v>42</v>
      </c>
      <c r="B3522" s="210"/>
      <c r="C3522" s="210"/>
      <c r="D3522" s="210"/>
      <c r="E3522" s="210"/>
    </row>
    <row r="3523" spans="1:5" ht="21" customHeight="1" thickBot="1" x14ac:dyDescent="0.25">
      <c r="A3523" s="211" t="s">
        <v>43</v>
      </c>
      <c r="B3523" s="210"/>
      <c r="C3523" s="210"/>
      <c r="D3523" s="210"/>
      <c r="E3523" s="210"/>
    </row>
    <row r="3524" spans="1:5" ht="21" customHeight="1" thickBot="1" x14ac:dyDescent="0.25">
      <c r="A3524" s="209" t="s">
        <v>61</v>
      </c>
      <c r="B3524" s="205">
        <f>B3525+B3526+B3527+B3528</f>
        <v>0</v>
      </c>
      <c r="C3524" s="205">
        <f>C3525+C3526+C3527+C3528</f>
        <v>62764</v>
      </c>
      <c r="D3524" s="205">
        <f>D3525+D3526+D3527+D3528</f>
        <v>98074</v>
      </c>
      <c r="E3524" s="205">
        <f>E3525+E3526+E3527+E3528</f>
        <v>152980</v>
      </c>
    </row>
    <row r="3525" spans="1:5" s="41" customFormat="1" ht="21" customHeight="1" thickBot="1" x14ac:dyDescent="0.25">
      <c r="A3525" s="211" t="s">
        <v>28</v>
      </c>
      <c r="B3525" s="205">
        <v>0</v>
      </c>
      <c r="C3525" s="210">
        <v>62764</v>
      </c>
      <c r="D3525" s="210">
        <v>98074</v>
      </c>
      <c r="E3525" s="210">
        <v>152980</v>
      </c>
    </row>
    <row r="3526" spans="1:5" ht="21" customHeight="1" thickBot="1" x14ac:dyDescent="0.25">
      <c r="A3526" s="211" t="s">
        <v>60</v>
      </c>
      <c r="B3526" s="205"/>
      <c r="C3526" s="210"/>
      <c r="D3526" s="210"/>
      <c r="E3526" s="210"/>
    </row>
    <row r="3527" spans="1:5" ht="21" customHeight="1" thickBot="1" x14ac:dyDescent="0.25">
      <c r="A3527" s="211" t="s">
        <v>42</v>
      </c>
      <c r="B3527" s="205"/>
      <c r="C3527" s="210"/>
      <c r="D3527" s="210"/>
      <c r="E3527" s="210"/>
    </row>
    <row r="3528" spans="1:5" ht="21" customHeight="1" thickBot="1" x14ac:dyDescent="0.25">
      <c r="A3528" s="211" t="s">
        <v>43</v>
      </c>
      <c r="B3528" s="205"/>
      <c r="C3528" s="210"/>
      <c r="D3528" s="210"/>
      <c r="E3528" s="210"/>
    </row>
    <row r="3529" spans="1:5" ht="21" customHeight="1" thickBot="1" x14ac:dyDescent="0.25">
      <c r="A3529" s="212" t="s">
        <v>205</v>
      </c>
      <c r="B3529" s="205">
        <f>B3519+B3524</f>
        <v>0</v>
      </c>
      <c r="C3529" s="205">
        <f>C3519+C3524</f>
        <v>62764</v>
      </c>
      <c r="D3529" s="205">
        <f>D3519+D3524</f>
        <v>98074</v>
      </c>
      <c r="E3529" s="205">
        <f>E3519+E3524</f>
        <v>152980</v>
      </c>
    </row>
    <row r="3530" spans="1:5" ht="51" customHeight="1" thickBot="1" x14ac:dyDescent="0.25">
      <c r="A3530" s="216" t="s">
        <v>916</v>
      </c>
      <c r="B3530" s="216" t="s">
        <v>691</v>
      </c>
      <c r="C3530" s="217" t="s">
        <v>336</v>
      </c>
      <c r="D3530" s="218"/>
      <c r="E3530" s="216"/>
    </row>
    <row r="3531" spans="1:5" ht="21" customHeight="1" thickBot="1" x14ac:dyDescent="0.25">
      <c r="A3531" s="201" t="s">
        <v>9</v>
      </c>
      <c r="B3531" s="1594" t="s">
        <v>222</v>
      </c>
      <c r="C3531" s="1595"/>
      <c r="D3531" s="1595"/>
      <c r="E3531" s="1596"/>
    </row>
    <row r="3532" spans="1:5" ht="21" customHeight="1" thickBot="1" x14ac:dyDescent="0.25">
      <c r="A3532" s="201" t="s">
        <v>13</v>
      </c>
      <c r="B3532" s="1597" t="s">
        <v>223</v>
      </c>
      <c r="C3532" s="1598"/>
      <c r="D3532" s="1598"/>
      <c r="E3532" s="1599"/>
    </row>
    <row r="3533" spans="1:5" ht="21" customHeight="1" x14ac:dyDescent="0.2">
      <c r="A3533" s="1583"/>
      <c r="B3533" s="202">
        <v>2019</v>
      </c>
      <c r="C3533" s="202">
        <v>2020</v>
      </c>
      <c r="D3533" s="202">
        <v>2021</v>
      </c>
      <c r="E3533" s="202">
        <v>2022</v>
      </c>
    </row>
    <row r="3534" spans="1:5" ht="21" customHeight="1" thickBot="1" x14ac:dyDescent="0.25">
      <c r="A3534" s="1584"/>
      <c r="B3534" s="203" t="s">
        <v>5</v>
      </c>
      <c r="C3534" s="203" t="s">
        <v>6</v>
      </c>
      <c r="D3534" s="203" t="s">
        <v>6</v>
      </c>
      <c r="E3534" s="203" t="s">
        <v>6</v>
      </c>
    </row>
    <row r="3535" spans="1:5" ht="21" customHeight="1" thickBot="1" x14ac:dyDescent="0.25">
      <c r="A3535" s="201" t="s">
        <v>8</v>
      </c>
      <c r="B3535" s="206">
        <v>0</v>
      </c>
      <c r="C3535" s="206">
        <v>1</v>
      </c>
      <c r="D3535" s="207">
        <v>1</v>
      </c>
      <c r="E3535" s="206">
        <v>1</v>
      </c>
    </row>
    <row r="3536" spans="1:5" ht="21" customHeight="1" thickBot="1" x14ac:dyDescent="0.25">
      <c r="A3536" s="201" t="s">
        <v>14</v>
      </c>
      <c r="B3536" s="206">
        <f>B3554</f>
        <v>0</v>
      </c>
      <c r="C3536" s="206">
        <f>C3554</f>
        <v>818</v>
      </c>
      <c r="D3536" s="206">
        <f>D3554</f>
        <v>1000</v>
      </c>
      <c r="E3536" s="206">
        <f>E3554</f>
        <v>2270</v>
      </c>
    </row>
    <row r="3537" spans="1:5" ht="21" customHeight="1" thickBot="1" x14ac:dyDescent="0.25">
      <c r="A3537" s="201" t="s">
        <v>20</v>
      </c>
      <c r="B3537" s="206" t="e">
        <f>B3536/B3535</f>
        <v>#DIV/0!</v>
      </c>
      <c r="C3537" s="206">
        <f>C3536/C3535</f>
        <v>818</v>
      </c>
      <c r="D3537" s="206">
        <f>D3536/D3535</f>
        <v>1000</v>
      </c>
      <c r="E3537" s="206">
        <f>E3536/E3535</f>
        <v>2270</v>
      </c>
    </row>
    <row r="3538" spans="1:5" ht="21" customHeight="1" thickBot="1" x14ac:dyDescent="0.25">
      <c r="A3538" s="201" t="s">
        <v>15</v>
      </c>
      <c r="B3538" s="207" t="s">
        <v>19</v>
      </c>
      <c r="C3538" s="208" t="e">
        <f t="shared" ref="C3538:E3540" si="138">C3535/B3535-1</f>
        <v>#DIV/0!</v>
      </c>
      <c r="D3538" s="208">
        <f t="shared" si="138"/>
        <v>0</v>
      </c>
      <c r="E3538" s="208">
        <f t="shared" si="138"/>
        <v>0</v>
      </c>
    </row>
    <row r="3539" spans="1:5" ht="21" customHeight="1" thickBot="1" x14ac:dyDescent="0.25">
      <c r="A3539" s="201" t="s">
        <v>16</v>
      </c>
      <c r="B3539" s="207" t="s">
        <v>19</v>
      </c>
      <c r="C3539" s="208" t="e">
        <f t="shared" si="138"/>
        <v>#DIV/0!</v>
      </c>
      <c r="D3539" s="208">
        <f t="shared" si="138"/>
        <v>0.22249388753056243</v>
      </c>
      <c r="E3539" s="208">
        <f t="shared" si="138"/>
        <v>1.27</v>
      </c>
    </row>
    <row r="3540" spans="1:5" ht="21" customHeight="1" thickBot="1" x14ac:dyDescent="0.25">
      <c r="A3540" s="201" t="s">
        <v>17</v>
      </c>
      <c r="B3540" s="207" t="s">
        <v>19</v>
      </c>
      <c r="C3540" s="208" t="e">
        <f t="shared" si="138"/>
        <v>#DIV/0!</v>
      </c>
      <c r="D3540" s="208">
        <f t="shared" si="138"/>
        <v>0.22249388753056243</v>
      </c>
      <c r="E3540" s="208">
        <f t="shared" si="138"/>
        <v>1.27</v>
      </c>
    </row>
    <row r="3541" spans="1:5" ht="21" customHeight="1" thickBot="1" x14ac:dyDescent="0.25">
      <c r="A3541" s="1600" t="s">
        <v>871</v>
      </c>
      <c r="B3541" s="1601"/>
      <c r="C3541" s="1601"/>
      <c r="D3541" s="1601"/>
      <c r="E3541" s="1602"/>
    </row>
    <row r="3542" spans="1:5" ht="21" customHeight="1" x14ac:dyDescent="0.2">
      <c r="A3542" s="1583"/>
      <c r="B3542" s="202">
        <v>2019</v>
      </c>
      <c r="C3542" s="202">
        <v>2020</v>
      </c>
      <c r="D3542" s="202">
        <v>2021</v>
      </c>
      <c r="E3542" s="202">
        <v>2022</v>
      </c>
    </row>
    <row r="3543" spans="1:5" ht="21" customHeight="1" thickBot="1" x14ac:dyDescent="0.25">
      <c r="A3543" s="1584"/>
      <c r="B3543" s="203" t="s">
        <v>5</v>
      </c>
      <c r="C3543" s="203" t="s">
        <v>6</v>
      </c>
      <c r="D3543" s="203" t="s">
        <v>6</v>
      </c>
      <c r="E3543" s="203" t="s">
        <v>6</v>
      </c>
    </row>
    <row r="3544" spans="1:5" ht="21" customHeight="1" thickBot="1" x14ac:dyDescent="0.25">
      <c r="A3544" s="209" t="s">
        <v>59</v>
      </c>
      <c r="B3544" s="210">
        <f>B3545+B3546+B3547+B3548</f>
        <v>0</v>
      </c>
      <c r="C3544" s="210">
        <f>C3545+C3546+C3547+C3548</f>
        <v>0</v>
      </c>
      <c r="D3544" s="210">
        <f>D3545+D3546+D3547+D3548</f>
        <v>0</v>
      </c>
      <c r="E3544" s="210">
        <f>E3545+E3546+E3547+E3548</f>
        <v>0</v>
      </c>
    </row>
    <row r="3545" spans="1:5" ht="21" customHeight="1" thickBot="1" x14ac:dyDescent="0.25">
      <c r="A3545" s="211" t="s">
        <v>28</v>
      </c>
      <c r="B3545" s="210"/>
      <c r="C3545" s="210"/>
      <c r="D3545" s="210"/>
      <c r="E3545" s="210"/>
    </row>
    <row r="3546" spans="1:5" ht="21" customHeight="1" thickBot="1" x14ac:dyDescent="0.25">
      <c r="A3546" s="211" t="s">
        <v>60</v>
      </c>
      <c r="B3546" s="210"/>
      <c r="C3546" s="210"/>
      <c r="D3546" s="210"/>
      <c r="E3546" s="210"/>
    </row>
    <row r="3547" spans="1:5" ht="21" customHeight="1" thickBot="1" x14ac:dyDescent="0.25">
      <c r="A3547" s="211" t="s">
        <v>42</v>
      </c>
      <c r="B3547" s="210"/>
      <c r="C3547" s="210"/>
      <c r="D3547" s="210"/>
      <c r="E3547" s="210"/>
    </row>
    <row r="3548" spans="1:5" ht="21" customHeight="1" thickBot="1" x14ac:dyDescent="0.25">
      <c r="A3548" s="211" t="s">
        <v>43</v>
      </c>
      <c r="B3548" s="210"/>
      <c r="C3548" s="210"/>
      <c r="D3548" s="210"/>
      <c r="E3548" s="210"/>
    </row>
    <row r="3549" spans="1:5" ht="21" customHeight="1" thickBot="1" x14ac:dyDescent="0.25">
      <c r="A3549" s="209" t="s">
        <v>61</v>
      </c>
      <c r="B3549" s="205">
        <f>B3550+B3551+B3552+B3553</f>
        <v>0</v>
      </c>
      <c r="C3549" s="205">
        <f>C3550+C3551+C3552+C3553</f>
        <v>818</v>
      </c>
      <c r="D3549" s="205">
        <f>D3550+D3551+D3552+D3553</f>
        <v>1000</v>
      </c>
      <c r="E3549" s="205">
        <f>E3550+E3551+E3552+E3553</f>
        <v>2270</v>
      </c>
    </row>
    <row r="3550" spans="1:5" s="41" customFormat="1" ht="21" customHeight="1" thickBot="1" x14ac:dyDescent="0.25">
      <c r="A3550" s="211" t="s">
        <v>28</v>
      </c>
      <c r="B3550" s="210">
        <v>0</v>
      </c>
      <c r="C3550" s="210">
        <v>818</v>
      </c>
      <c r="D3550" s="210">
        <v>1000</v>
      </c>
      <c r="E3550" s="210">
        <v>2270</v>
      </c>
    </row>
    <row r="3551" spans="1:5" ht="21" customHeight="1" thickBot="1" x14ac:dyDescent="0.25">
      <c r="A3551" s="211" t="s">
        <v>60</v>
      </c>
      <c r="B3551" s="205"/>
      <c r="C3551" s="210"/>
      <c r="D3551" s="210"/>
      <c r="E3551" s="210"/>
    </row>
    <row r="3552" spans="1:5" ht="21" customHeight="1" thickBot="1" x14ac:dyDescent="0.25">
      <c r="A3552" s="211" t="s">
        <v>42</v>
      </c>
      <c r="B3552" s="205"/>
      <c r="C3552" s="210"/>
      <c r="D3552" s="210"/>
      <c r="E3552" s="210"/>
    </row>
    <row r="3553" spans="1:5" ht="21" customHeight="1" thickBot="1" x14ac:dyDescent="0.25">
      <c r="A3553" s="211" t="s">
        <v>43</v>
      </c>
      <c r="B3553" s="205"/>
      <c r="C3553" s="210"/>
      <c r="D3553" s="210"/>
      <c r="E3553" s="210"/>
    </row>
    <row r="3554" spans="1:5" ht="21" customHeight="1" thickBot="1" x14ac:dyDescent="0.25">
      <c r="A3554" s="212" t="s">
        <v>919</v>
      </c>
      <c r="B3554" s="205">
        <f>B3544+B3549</f>
        <v>0</v>
      </c>
      <c r="C3554" s="205">
        <f>C3544+C3549</f>
        <v>818</v>
      </c>
      <c r="D3554" s="205">
        <f>D3544+D3549</f>
        <v>1000</v>
      </c>
      <c r="E3554" s="205">
        <f>E3544+E3549</f>
        <v>2270</v>
      </c>
    </row>
    <row r="3555" spans="1:5" ht="57" customHeight="1" thickBot="1" x14ac:dyDescent="0.25">
      <c r="A3555" s="216" t="s">
        <v>920</v>
      </c>
      <c r="B3555" s="221" t="s">
        <v>921</v>
      </c>
      <c r="C3555" s="217" t="s">
        <v>336</v>
      </c>
      <c r="D3555" s="218"/>
      <c r="E3555" s="216"/>
    </row>
    <row r="3556" spans="1:5" ht="21" customHeight="1" thickBot="1" x14ac:dyDescent="0.25">
      <c r="A3556" s="201" t="s">
        <v>9</v>
      </c>
      <c r="B3556" s="1594"/>
      <c r="C3556" s="1595"/>
      <c r="D3556" s="1595"/>
      <c r="E3556" s="1596"/>
    </row>
    <row r="3557" spans="1:5" ht="21" customHeight="1" thickBot="1" x14ac:dyDescent="0.25">
      <c r="A3557" s="201" t="s">
        <v>13</v>
      </c>
      <c r="B3557" s="1597" t="s">
        <v>162</v>
      </c>
      <c r="C3557" s="1598"/>
      <c r="D3557" s="1598"/>
      <c r="E3557" s="1599"/>
    </row>
    <row r="3558" spans="1:5" ht="21" customHeight="1" x14ac:dyDescent="0.2">
      <c r="A3558" s="1583"/>
      <c r="B3558" s="202">
        <v>2019</v>
      </c>
      <c r="C3558" s="202">
        <v>2020</v>
      </c>
      <c r="D3558" s="202">
        <v>2021</v>
      </c>
      <c r="E3558" s="202">
        <v>2022</v>
      </c>
    </row>
    <row r="3559" spans="1:5" ht="21" customHeight="1" thickBot="1" x14ac:dyDescent="0.25">
      <c r="A3559" s="1584"/>
      <c r="B3559" s="203" t="s">
        <v>5</v>
      </c>
      <c r="C3559" s="203" t="s">
        <v>6</v>
      </c>
      <c r="D3559" s="203" t="s">
        <v>6</v>
      </c>
      <c r="E3559" s="203" t="s">
        <v>6</v>
      </c>
    </row>
    <row r="3560" spans="1:5" ht="21" customHeight="1" thickBot="1" x14ac:dyDescent="0.25">
      <c r="A3560" s="201" t="s">
        <v>8</v>
      </c>
      <c r="B3560" s="206">
        <v>0</v>
      </c>
      <c r="C3560" s="206">
        <v>2000</v>
      </c>
      <c r="D3560" s="206">
        <v>2000</v>
      </c>
      <c r="E3560" s="206">
        <v>4000</v>
      </c>
    </row>
    <row r="3561" spans="1:5" ht="21" customHeight="1" thickBot="1" x14ac:dyDescent="0.25">
      <c r="A3561" s="201" t="s">
        <v>14</v>
      </c>
      <c r="B3561" s="206">
        <f>B3579</f>
        <v>0</v>
      </c>
      <c r="C3561" s="206">
        <f>C3579</f>
        <v>40000</v>
      </c>
      <c r="D3561" s="206">
        <f>D3579</f>
        <v>40000</v>
      </c>
      <c r="E3561" s="206">
        <f>E3579</f>
        <v>120000</v>
      </c>
    </row>
    <row r="3562" spans="1:5" ht="21" customHeight="1" thickBot="1" x14ac:dyDescent="0.25">
      <c r="A3562" s="201" t="s">
        <v>20</v>
      </c>
      <c r="B3562" s="206" t="e">
        <f>B3561/B3560</f>
        <v>#DIV/0!</v>
      </c>
      <c r="C3562" s="206">
        <f>C3561/C3560</f>
        <v>20</v>
      </c>
      <c r="D3562" s="206">
        <f>D3561/D3560</f>
        <v>20</v>
      </c>
      <c r="E3562" s="206">
        <f>E3561/E3560</f>
        <v>30</v>
      </c>
    </row>
    <row r="3563" spans="1:5" ht="21" customHeight="1" thickBot="1" x14ac:dyDescent="0.25">
      <c r="A3563" s="201" t="s">
        <v>15</v>
      </c>
      <c r="B3563" s="207" t="s">
        <v>19</v>
      </c>
      <c r="C3563" s="208" t="e">
        <f t="shared" ref="C3563:E3565" si="139">C3560/B3560-1</f>
        <v>#DIV/0!</v>
      </c>
      <c r="D3563" s="208">
        <f t="shared" si="139"/>
        <v>0</v>
      </c>
      <c r="E3563" s="208">
        <f t="shared" si="139"/>
        <v>1</v>
      </c>
    </row>
    <row r="3564" spans="1:5" ht="21" customHeight="1" thickBot="1" x14ac:dyDescent="0.25">
      <c r="A3564" s="201" t="s">
        <v>16</v>
      </c>
      <c r="B3564" s="207" t="s">
        <v>19</v>
      </c>
      <c r="C3564" s="208" t="e">
        <f t="shared" si="139"/>
        <v>#DIV/0!</v>
      </c>
      <c r="D3564" s="208">
        <f t="shared" si="139"/>
        <v>0</v>
      </c>
      <c r="E3564" s="208">
        <f t="shared" si="139"/>
        <v>2</v>
      </c>
    </row>
    <row r="3565" spans="1:5" ht="21" customHeight="1" thickBot="1" x14ac:dyDescent="0.25">
      <c r="A3565" s="201" t="s">
        <v>17</v>
      </c>
      <c r="B3565" s="207" t="s">
        <v>19</v>
      </c>
      <c r="C3565" s="208" t="e">
        <f t="shared" si="139"/>
        <v>#DIV/0!</v>
      </c>
      <c r="D3565" s="208">
        <f t="shared" si="139"/>
        <v>0</v>
      </c>
      <c r="E3565" s="208">
        <f t="shared" si="139"/>
        <v>0.5</v>
      </c>
    </row>
    <row r="3566" spans="1:5" ht="21" customHeight="1" thickBot="1" x14ac:dyDescent="0.25">
      <c r="A3566" s="1600" t="s">
        <v>871</v>
      </c>
      <c r="B3566" s="1601"/>
      <c r="C3566" s="1601"/>
      <c r="D3566" s="1601"/>
      <c r="E3566" s="1602"/>
    </row>
    <row r="3567" spans="1:5" ht="21" customHeight="1" x14ac:dyDescent="0.2">
      <c r="A3567" s="1583"/>
      <c r="B3567" s="202">
        <v>2019</v>
      </c>
      <c r="C3567" s="202">
        <v>2020</v>
      </c>
      <c r="D3567" s="202">
        <v>2021</v>
      </c>
      <c r="E3567" s="202">
        <v>2022</v>
      </c>
    </row>
    <row r="3568" spans="1:5" ht="21" customHeight="1" thickBot="1" x14ac:dyDescent="0.25">
      <c r="A3568" s="1584"/>
      <c r="B3568" s="203" t="s">
        <v>5</v>
      </c>
      <c r="C3568" s="203" t="s">
        <v>6</v>
      </c>
      <c r="D3568" s="203" t="s">
        <v>6</v>
      </c>
      <c r="E3568" s="203" t="s">
        <v>6</v>
      </c>
    </row>
    <row r="3569" spans="1:5" ht="21" customHeight="1" thickBot="1" x14ac:dyDescent="0.25">
      <c r="A3569" s="209" t="s">
        <v>59</v>
      </c>
      <c r="B3569" s="210">
        <f>B3570+B3571+B3572+B3573</f>
        <v>0</v>
      </c>
      <c r="C3569" s="210">
        <f>C3570+C3571+C3572+C3573</f>
        <v>0</v>
      </c>
      <c r="D3569" s="210">
        <f>D3570+D3571+D3572+D3573</f>
        <v>0</v>
      </c>
      <c r="E3569" s="210">
        <f>E3570+E3571+E3572+E3573</f>
        <v>0</v>
      </c>
    </row>
    <row r="3570" spans="1:5" ht="21" customHeight="1" thickBot="1" x14ac:dyDescent="0.25">
      <c r="A3570" s="211" t="s">
        <v>28</v>
      </c>
      <c r="B3570" s="210"/>
      <c r="C3570" s="210"/>
      <c r="D3570" s="210"/>
      <c r="E3570" s="210"/>
    </row>
    <row r="3571" spans="1:5" ht="21" customHeight="1" thickBot="1" x14ac:dyDescent="0.25">
      <c r="A3571" s="211" t="s">
        <v>60</v>
      </c>
      <c r="B3571" s="210"/>
      <c r="C3571" s="210"/>
      <c r="D3571" s="210"/>
      <c r="E3571" s="210"/>
    </row>
    <row r="3572" spans="1:5" ht="21" customHeight="1" thickBot="1" x14ac:dyDescent="0.25">
      <c r="A3572" s="211" t="s">
        <v>42</v>
      </c>
      <c r="B3572" s="210"/>
      <c r="C3572" s="210"/>
      <c r="D3572" s="210"/>
      <c r="E3572" s="210"/>
    </row>
    <row r="3573" spans="1:5" ht="21" customHeight="1" thickBot="1" x14ac:dyDescent="0.25">
      <c r="A3573" s="211" t="s">
        <v>43</v>
      </c>
      <c r="B3573" s="210"/>
      <c r="C3573" s="210"/>
      <c r="D3573" s="210"/>
      <c r="E3573" s="210"/>
    </row>
    <row r="3574" spans="1:5" ht="21" customHeight="1" thickBot="1" x14ac:dyDescent="0.25">
      <c r="A3574" s="209" t="s">
        <v>61</v>
      </c>
      <c r="B3574" s="205">
        <f>B3575+B3576+B3577+B3578</f>
        <v>0</v>
      </c>
      <c r="C3574" s="205">
        <f>C3575+C3576+C3577+C3578</f>
        <v>40000</v>
      </c>
      <c r="D3574" s="205">
        <f>D3575+D3576+D3577+D3578</f>
        <v>40000</v>
      </c>
      <c r="E3574" s="205">
        <f>E3575+E3576+E3577+E3578</f>
        <v>120000</v>
      </c>
    </row>
    <row r="3575" spans="1:5" s="41" customFormat="1" ht="21" customHeight="1" thickBot="1" x14ac:dyDescent="0.25">
      <c r="A3575" s="211" t="s">
        <v>28</v>
      </c>
      <c r="B3575" s="205">
        <v>0</v>
      </c>
      <c r="C3575" s="210">
        <v>40000</v>
      </c>
      <c r="D3575" s="210">
        <v>40000</v>
      </c>
      <c r="E3575" s="210">
        <v>120000</v>
      </c>
    </row>
    <row r="3576" spans="1:5" ht="21" customHeight="1" thickBot="1" x14ac:dyDescent="0.25">
      <c r="A3576" s="211" t="s">
        <v>60</v>
      </c>
      <c r="B3576" s="205"/>
      <c r="C3576" s="210"/>
      <c r="D3576" s="210"/>
      <c r="E3576" s="210"/>
    </row>
    <row r="3577" spans="1:5" ht="21" customHeight="1" thickBot="1" x14ac:dyDescent="0.25">
      <c r="A3577" s="211" t="s">
        <v>42</v>
      </c>
      <c r="B3577" s="205"/>
      <c r="C3577" s="210"/>
      <c r="D3577" s="210"/>
      <c r="E3577" s="210"/>
    </row>
    <row r="3578" spans="1:5" ht="21" customHeight="1" thickBot="1" x14ac:dyDescent="0.25">
      <c r="A3578" s="211" t="s">
        <v>43</v>
      </c>
      <c r="B3578" s="205"/>
      <c r="C3578" s="210"/>
      <c r="D3578" s="210"/>
      <c r="E3578" s="210"/>
    </row>
    <row r="3579" spans="1:5" ht="21" customHeight="1" thickBot="1" x14ac:dyDescent="0.25">
      <c r="A3579" s="212" t="s">
        <v>207</v>
      </c>
      <c r="B3579" s="205">
        <f>B3569+B3574</f>
        <v>0</v>
      </c>
      <c r="C3579" s="205">
        <f>C3569+C3574</f>
        <v>40000</v>
      </c>
      <c r="D3579" s="205">
        <f>D3569+D3574</f>
        <v>40000</v>
      </c>
      <c r="E3579" s="205">
        <f>E3569+E3574</f>
        <v>120000</v>
      </c>
    </row>
    <row r="3580" spans="1:5" ht="60" customHeight="1" thickBot="1" x14ac:dyDescent="0.25">
      <c r="A3580" s="216" t="s">
        <v>920</v>
      </c>
      <c r="B3580" s="216" t="s">
        <v>922</v>
      </c>
      <c r="C3580" s="217" t="s">
        <v>336</v>
      </c>
      <c r="D3580" s="218"/>
      <c r="E3580" s="216"/>
    </row>
    <row r="3581" spans="1:5" ht="21" customHeight="1" thickBot="1" x14ac:dyDescent="0.25">
      <c r="A3581" s="201" t="s">
        <v>9</v>
      </c>
      <c r="B3581" s="1594" t="s">
        <v>222</v>
      </c>
      <c r="C3581" s="1595"/>
      <c r="D3581" s="1595"/>
      <c r="E3581" s="1596"/>
    </row>
    <row r="3582" spans="1:5" ht="21" customHeight="1" thickBot="1" x14ac:dyDescent="0.25">
      <c r="A3582" s="201" t="s">
        <v>13</v>
      </c>
      <c r="B3582" s="1597" t="s">
        <v>223</v>
      </c>
      <c r="C3582" s="1598"/>
      <c r="D3582" s="1598"/>
      <c r="E3582" s="1599"/>
    </row>
    <row r="3583" spans="1:5" ht="21" customHeight="1" x14ac:dyDescent="0.2">
      <c r="A3583" s="1583"/>
      <c r="B3583" s="202">
        <v>2019</v>
      </c>
      <c r="C3583" s="202">
        <v>2020</v>
      </c>
      <c r="D3583" s="202">
        <v>2021</v>
      </c>
      <c r="E3583" s="202">
        <v>2022</v>
      </c>
    </row>
    <row r="3584" spans="1:5" ht="21" customHeight="1" thickBot="1" x14ac:dyDescent="0.25">
      <c r="A3584" s="1584"/>
      <c r="B3584" s="203" t="s">
        <v>5</v>
      </c>
      <c r="C3584" s="203" t="s">
        <v>6</v>
      </c>
      <c r="D3584" s="203" t="s">
        <v>6</v>
      </c>
      <c r="E3584" s="203" t="s">
        <v>6</v>
      </c>
    </row>
    <row r="3585" spans="1:5" ht="21" customHeight="1" thickBot="1" x14ac:dyDescent="0.25">
      <c r="A3585" s="201" t="s">
        <v>8</v>
      </c>
      <c r="B3585" s="206">
        <v>0</v>
      </c>
      <c r="C3585" s="206">
        <v>1</v>
      </c>
      <c r="D3585" s="207">
        <v>1</v>
      </c>
      <c r="E3585" s="206">
        <v>1</v>
      </c>
    </row>
    <row r="3586" spans="1:5" ht="21" customHeight="1" thickBot="1" x14ac:dyDescent="0.25">
      <c r="A3586" s="201" t="s">
        <v>14</v>
      </c>
      <c r="B3586" s="206">
        <f>B3604</f>
        <v>0</v>
      </c>
      <c r="C3586" s="206">
        <f>C3604</f>
        <v>630</v>
      </c>
      <c r="D3586" s="206">
        <f>D3604</f>
        <v>630</v>
      </c>
      <c r="E3586" s="206">
        <f>E3604</f>
        <v>1889</v>
      </c>
    </row>
    <row r="3587" spans="1:5" ht="21" customHeight="1" thickBot="1" x14ac:dyDescent="0.25">
      <c r="A3587" s="201" t="s">
        <v>20</v>
      </c>
      <c r="B3587" s="206" t="e">
        <f>B3586/B3585</f>
        <v>#DIV/0!</v>
      </c>
      <c r="C3587" s="206">
        <f>C3586/C3585</f>
        <v>630</v>
      </c>
      <c r="D3587" s="206">
        <f>D3586/D3585</f>
        <v>630</v>
      </c>
      <c r="E3587" s="206">
        <f>E3586/E3585</f>
        <v>1889</v>
      </c>
    </row>
    <row r="3588" spans="1:5" ht="21" customHeight="1" thickBot="1" x14ac:dyDescent="0.25">
      <c r="A3588" s="201" t="s">
        <v>15</v>
      </c>
      <c r="B3588" s="207" t="s">
        <v>19</v>
      </c>
      <c r="C3588" s="208" t="e">
        <f t="shared" ref="C3588:E3590" si="140">C3585/B3585-1</f>
        <v>#DIV/0!</v>
      </c>
      <c r="D3588" s="208">
        <f t="shared" si="140"/>
        <v>0</v>
      </c>
      <c r="E3588" s="208">
        <f t="shared" si="140"/>
        <v>0</v>
      </c>
    </row>
    <row r="3589" spans="1:5" ht="21" customHeight="1" thickBot="1" x14ac:dyDescent="0.25">
      <c r="A3589" s="201" t="s">
        <v>16</v>
      </c>
      <c r="B3589" s="207" t="s">
        <v>19</v>
      </c>
      <c r="C3589" s="208" t="e">
        <f t="shared" si="140"/>
        <v>#DIV/0!</v>
      </c>
      <c r="D3589" s="208">
        <f t="shared" si="140"/>
        <v>0</v>
      </c>
      <c r="E3589" s="208">
        <f t="shared" si="140"/>
        <v>1.9984126984126984</v>
      </c>
    </row>
    <row r="3590" spans="1:5" ht="21" customHeight="1" thickBot="1" x14ac:dyDescent="0.25">
      <c r="A3590" s="201" t="s">
        <v>17</v>
      </c>
      <c r="B3590" s="207" t="s">
        <v>19</v>
      </c>
      <c r="C3590" s="208" t="e">
        <f t="shared" si="140"/>
        <v>#DIV/0!</v>
      </c>
      <c r="D3590" s="208">
        <f t="shared" si="140"/>
        <v>0</v>
      </c>
      <c r="E3590" s="208">
        <f t="shared" si="140"/>
        <v>1.9984126984126984</v>
      </c>
    </row>
    <row r="3591" spans="1:5" ht="21" customHeight="1" thickBot="1" x14ac:dyDescent="0.25">
      <c r="A3591" s="1600" t="s">
        <v>871</v>
      </c>
      <c r="B3591" s="1601"/>
      <c r="C3591" s="1601"/>
      <c r="D3591" s="1601"/>
      <c r="E3591" s="1602"/>
    </row>
    <row r="3592" spans="1:5" ht="21" customHeight="1" x14ac:dyDescent="0.2">
      <c r="A3592" s="1583"/>
      <c r="B3592" s="202">
        <v>2019</v>
      </c>
      <c r="C3592" s="202">
        <v>2020</v>
      </c>
      <c r="D3592" s="202">
        <v>2021</v>
      </c>
      <c r="E3592" s="202">
        <v>2022</v>
      </c>
    </row>
    <row r="3593" spans="1:5" ht="21" customHeight="1" thickBot="1" x14ac:dyDescent="0.25">
      <c r="A3593" s="1584"/>
      <c r="B3593" s="203" t="s">
        <v>5</v>
      </c>
      <c r="C3593" s="203" t="s">
        <v>6</v>
      </c>
      <c r="D3593" s="203" t="s">
        <v>6</v>
      </c>
      <c r="E3593" s="203" t="s">
        <v>6</v>
      </c>
    </row>
    <row r="3594" spans="1:5" ht="21" customHeight="1" thickBot="1" x14ac:dyDescent="0.25">
      <c r="A3594" s="209" t="s">
        <v>59</v>
      </c>
      <c r="B3594" s="210">
        <f>B3595+B3596+B3597+B3598</f>
        <v>0</v>
      </c>
      <c r="C3594" s="210">
        <f>C3595+C3596+C3597+C3598</f>
        <v>0</v>
      </c>
      <c r="D3594" s="210">
        <f>D3595+D3596+D3597+D3598</f>
        <v>0</v>
      </c>
      <c r="E3594" s="210">
        <f>E3595+E3596+E3597+E3598</f>
        <v>0</v>
      </c>
    </row>
    <row r="3595" spans="1:5" ht="21" customHeight="1" thickBot="1" x14ac:dyDescent="0.25">
      <c r="A3595" s="211" t="s">
        <v>28</v>
      </c>
      <c r="B3595" s="210"/>
      <c r="C3595" s="210"/>
      <c r="D3595" s="210"/>
      <c r="E3595" s="210"/>
    </row>
    <row r="3596" spans="1:5" ht="21" customHeight="1" thickBot="1" x14ac:dyDescent="0.25">
      <c r="A3596" s="211" t="s">
        <v>60</v>
      </c>
      <c r="B3596" s="210"/>
      <c r="C3596" s="210"/>
      <c r="D3596" s="210"/>
      <c r="E3596" s="210"/>
    </row>
    <row r="3597" spans="1:5" ht="21" customHeight="1" thickBot="1" x14ac:dyDescent="0.25">
      <c r="A3597" s="211" t="s">
        <v>42</v>
      </c>
      <c r="B3597" s="210"/>
      <c r="C3597" s="210"/>
      <c r="D3597" s="210"/>
      <c r="E3597" s="210"/>
    </row>
    <row r="3598" spans="1:5" ht="21" customHeight="1" thickBot="1" x14ac:dyDescent="0.25">
      <c r="A3598" s="211" t="s">
        <v>43</v>
      </c>
      <c r="B3598" s="210"/>
      <c r="C3598" s="210"/>
      <c r="D3598" s="210"/>
      <c r="E3598" s="210"/>
    </row>
    <row r="3599" spans="1:5" ht="21" customHeight="1" thickBot="1" x14ac:dyDescent="0.25">
      <c r="A3599" s="209" t="s">
        <v>61</v>
      </c>
      <c r="B3599" s="205">
        <f>B3600+B3601+B3602+B3603</f>
        <v>0</v>
      </c>
      <c r="C3599" s="205">
        <f>C3600+C3601+C3602+C3603</f>
        <v>630</v>
      </c>
      <c r="D3599" s="205">
        <f>D3600+D3601+D3602+D3603</f>
        <v>630</v>
      </c>
      <c r="E3599" s="205">
        <f>E3600+E3601+E3602+E3603</f>
        <v>1889</v>
      </c>
    </row>
    <row r="3600" spans="1:5" s="41" customFormat="1" ht="21" customHeight="1" thickBot="1" x14ac:dyDescent="0.25">
      <c r="A3600" s="211" t="s">
        <v>28</v>
      </c>
      <c r="B3600" s="210">
        <v>0</v>
      </c>
      <c r="C3600" s="210">
        <v>630</v>
      </c>
      <c r="D3600" s="210">
        <v>630</v>
      </c>
      <c r="E3600" s="210">
        <v>1889</v>
      </c>
    </row>
    <row r="3601" spans="1:5" ht="21" customHeight="1" thickBot="1" x14ac:dyDescent="0.25">
      <c r="A3601" s="211" t="s">
        <v>60</v>
      </c>
      <c r="B3601" s="205"/>
      <c r="C3601" s="210"/>
      <c r="D3601" s="210"/>
      <c r="E3601" s="210"/>
    </row>
    <row r="3602" spans="1:5" ht="21" customHeight="1" thickBot="1" x14ac:dyDescent="0.25">
      <c r="A3602" s="211" t="s">
        <v>42</v>
      </c>
      <c r="B3602" s="205"/>
      <c r="C3602" s="210"/>
      <c r="D3602" s="210"/>
      <c r="E3602" s="210"/>
    </row>
    <row r="3603" spans="1:5" ht="21" customHeight="1" thickBot="1" x14ac:dyDescent="0.25">
      <c r="A3603" s="211" t="s">
        <v>43</v>
      </c>
      <c r="B3603" s="205"/>
      <c r="C3603" s="210"/>
      <c r="D3603" s="210"/>
      <c r="E3603" s="210"/>
    </row>
    <row r="3604" spans="1:5" ht="21" customHeight="1" thickBot="1" x14ac:dyDescent="0.25">
      <c r="A3604" s="212" t="s">
        <v>923</v>
      </c>
      <c r="B3604" s="205">
        <f>B3594+B3599</f>
        <v>0</v>
      </c>
      <c r="C3604" s="205">
        <f>C3594+C3599</f>
        <v>630</v>
      </c>
      <c r="D3604" s="205">
        <f>D3594+D3599</f>
        <v>630</v>
      </c>
      <c r="E3604" s="205">
        <f>E3594+E3599</f>
        <v>1889</v>
      </c>
    </row>
    <row r="3605" spans="1:5" ht="61.5" customHeight="1" thickBot="1" x14ac:dyDescent="0.25">
      <c r="A3605" s="216" t="s">
        <v>924</v>
      </c>
      <c r="B3605" s="221" t="s">
        <v>925</v>
      </c>
      <c r="C3605" s="217" t="s">
        <v>336</v>
      </c>
      <c r="D3605" s="218"/>
      <c r="E3605" s="216"/>
    </row>
    <row r="3606" spans="1:5" ht="39.75" customHeight="1" thickBot="1" x14ac:dyDescent="0.25">
      <c r="A3606" s="201" t="s">
        <v>9</v>
      </c>
      <c r="B3606" s="1594" t="s">
        <v>918</v>
      </c>
      <c r="C3606" s="1595"/>
      <c r="D3606" s="1595"/>
      <c r="E3606" s="1596"/>
    </row>
    <row r="3607" spans="1:5" ht="21" customHeight="1" thickBot="1" x14ac:dyDescent="0.25">
      <c r="A3607" s="201" t="s">
        <v>13</v>
      </c>
      <c r="B3607" s="1597" t="s">
        <v>162</v>
      </c>
      <c r="C3607" s="1598"/>
      <c r="D3607" s="1598"/>
      <c r="E3607" s="1599"/>
    </row>
    <row r="3608" spans="1:5" ht="21" customHeight="1" x14ac:dyDescent="0.2">
      <c r="A3608" s="1583"/>
      <c r="B3608" s="202">
        <v>2019</v>
      </c>
      <c r="C3608" s="202">
        <v>2020</v>
      </c>
      <c r="D3608" s="202">
        <v>2021</v>
      </c>
      <c r="E3608" s="202">
        <v>2022</v>
      </c>
    </row>
    <row r="3609" spans="1:5" ht="21" customHeight="1" thickBot="1" x14ac:dyDescent="0.25">
      <c r="A3609" s="1584"/>
      <c r="B3609" s="203" t="s">
        <v>5</v>
      </c>
      <c r="C3609" s="203" t="s">
        <v>6</v>
      </c>
      <c r="D3609" s="203" t="s">
        <v>6</v>
      </c>
      <c r="E3609" s="203" t="s">
        <v>6</v>
      </c>
    </row>
    <row r="3610" spans="1:5" ht="21" customHeight="1" thickBot="1" x14ac:dyDescent="0.25">
      <c r="A3610" s="201" t="s">
        <v>8</v>
      </c>
      <c r="B3610" s="206">
        <v>0</v>
      </c>
      <c r="C3610" s="206">
        <v>1000</v>
      </c>
      <c r="D3610" s="206">
        <v>1000</v>
      </c>
      <c r="E3610" s="206">
        <v>4000</v>
      </c>
    </row>
    <row r="3611" spans="1:5" ht="21" customHeight="1" thickBot="1" x14ac:dyDescent="0.25">
      <c r="A3611" s="201" t="s">
        <v>14</v>
      </c>
      <c r="B3611" s="206">
        <f>B3629</f>
        <v>0</v>
      </c>
      <c r="C3611" s="206">
        <f>C3629</f>
        <v>30000</v>
      </c>
      <c r="D3611" s="206">
        <f>D3629</f>
        <v>30000</v>
      </c>
      <c r="E3611" s="206">
        <f>E3629</f>
        <v>90000</v>
      </c>
    </row>
    <row r="3612" spans="1:5" ht="21" customHeight="1" thickBot="1" x14ac:dyDescent="0.25">
      <c r="A3612" s="201" t="s">
        <v>20</v>
      </c>
      <c r="B3612" s="206" t="e">
        <f>B3611/B3610</f>
        <v>#DIV/0!</v>
      </c>
      <c r="C3612" s="206">
        <f>C3611/C3610</f>
        <v>30</v>
      </c>
      <c r="D3612" s="206">
        <f>D3611/D3610</f>
        <v>30</v>
      </c>
      <c r="E3612" s="206">
        <f>E3611/E3610</f>
        <v>22.5</v>
      </c>
    </row>
    <row r="3613" spans="1:5" ht="21" customHeight="1" thickBot="1" x14ac:dyDescent="0.25">
      <c r="A3613" s="201" t="s">
        <v>15</v>
      </c>
      <c r="B3613" s="207" t="s">
        <v>19</v>
      </c>
      <c r="C3613" s="208" t="e">
        <f t="shared" ref="C3613:E3615" si="141">C3610/B3610-1</f>
        <v>#DIV/0!</v>
      </c>
      <c r="D3613" s="208">
        <f t="shared" si="141"/>
        <v>0</v>
      </c>
      <c r="E3613" s="208">
        <f t="shared" si="141"/>
        <v>3</v>
      </c>
    </row>
    <row r="3614" spans="1:5" ht="21" customHeight="1" thickBot="1" x14ac:dyDescent="0.25">
      <c r="A3614" s="201" t="s">
        <v>16</v>
      </c>
      <c r="B3614" s="207" t="s">
        <v>19</v>
      </c>
      <c r="C3614" s="208" t="e">
        <f t="shared" si="141"/>
        <v>#DIV/0!</v>
      </c>
      <c r="D3614" s="208">
        <f t="shared" si="141"/>
        <v>0</v>
      </c>
      <c r="E3614" s="208">
        <f t="shared" si="141"/>
        <v>2</v>
      </c>
    </row>
    <row r="3615" spans="1:5" ht="21" customHeight="1" thickBot="1" x14ac:dyDescent="0.25">
      <c r="A3615" s="201" t="s">
        <v>17</v>
      </c>
      <c r="B3615" s="207" t="s">
        <v>19</v>
      </c>
      <c r="C3615" s="208" t="e">
        <f t="shared" si="141"/>
        <v>#DIV/0!</v>
      </c>
      <c r="D3615" s="208">
        <f t="shared" si="141"/>
        <v>0</v>
      </c>
      <c r="E3615" s="208">
        <f t="shared" si="141"/>
        <v>-0.25</v>
      </c>
    </row>
    <row r="3616" spans="1:5" ht="21" customHeight="1" thickBot="1" x14ac:dyDescent="0.25">
      <c r="A3616" s="1600" t="s">
        <v>871</v>
      </c>
      <c r="B3616" s="1601"/>
      <c r="C3616" s="1601"/>
      <c r="D3616" s="1601"/>
      <c r="E3616" s="1602"/>
    </row>
    <row r="3617" spans="1:5" ht="21" customHeight="1" x14ac:dyDescent="0.2">
      <c r="A3617" s="1583"/>
      <c r="B3617" s="202">
        <v>2019</v>
      </c>
      <c r="C3617" s="202">
        <v>2020</v>
      </c>
      <c r="D3617" s="202">
        <v>2021</v>
      </c>
      <c r="E3617" s="202">
        <v>2022</v>
      </c>
    </row>
    <row r="3618" spans="1:5" ht="21" customHeight="1" thickBot="1" x14ac:dyDescent="0.25">
      <c r="A3618" s="1584"/>
      <c r="B3618" s="203" t="s">
        <v>5</v>
      </c>
      <c r="C3618" s="203" t="s">
        <v>6</v>
      </c>
      <c r="D3618" s="203" t="s">
        <v>6</v>
      </c>
      <c r="E3618" s="203" t="s">
        <v>6</v>
      </c>
    </row>
    <row r="3619" spans="1:5" ht="21" customHeight="1" thickBot="1" x14ac:dyDescent="0.25">
      <c r="A3619" s="209" t="s">
        <v>59</v>
      </c>
      <c r="B3619" s="210">
        <f>B3620+B3621+B3622+B3623</f>
        <v>0</v>
      </c>
      <c r="C3619" s="210">
        <f>C3620+C3621+C3622+C3623</f>
        <v>0</v>
      </c>
      <c r="D3619" s="210">
        <f>D3620+D3621+D3622+D3623</f>
        <v>0</v>
      </c>
      <c r="E3619" s="210">
        <f>E3620+E3621+E3622+E3623</f>
        <v>0</v>
      </c>
    </row>
    <row r="3620" spans="1:5" ht="21" customHeight="1" thickBot="1" x14ac:dyDescent="0.25">
      <c r="A3620" s="211" t="s">
        <v>28</v>
      </c>
      <c r="B3620" s="210"/>
      <c r="C3620" s="210"/>
      <c r="D3620" s="210"/>
      <c r="E3620" s="210"/>
    </row>
    <row r="3621" spans="1:5" ht="21" customHeight="1" thickBot="1" x14ac:dyDescent="0.25">
      <c r="A3621" s="211" t="s">
        <v>60</v>
      </c>
      <c r="B3621" s="210"/>
      <c r="C3621" s="210"/>
      <c r="D3621" s="210"/>
      <c r="E3621" s="210"/>
    </row>
    <row r="3622" spans="1:5" ht="21" customHeight="1" thickBot="1" x14ac:dyDescent="0.25">
      <c r="A3622" s="211" t="s">
        <v>42</v>
      </c>
      <c r="B3622" s="210"/>
      <c r="C3622" s="210"/>
      <c r="D3622" s="210"/>
      <c r="E3622" s="210"/>
    </row>
    <row r="3623" spans="1:5" ht="21" customHeight="1" thickBot="1" x14ac:dyDescent="0.25">
      <c r="A3623" s="211" t="s">
        <v>43</v>
      </c>
      <c r="B3623" s="210"/>
      <c r="C3623" s="210"/>
      <c r="D3623" s="210"/>
      <c r="E3623" s="210"/>
    </row>
    <row r="3624" spans="1:5" ht="21" customHeight="1" thickBot="1" x14ac:dyDescent="0.25">
      <c r="A3624" s="209" t="s">
        <v>61</v>
      </c>
      <c r="B3624" s="205">
        <f>B3625+B3626+B3627+B3628</f>
        <v>0</v>
      </c>
      <c r="C3624" s="205">
        <f>C3625+C3626+C3627+C3628</f>
        <v>30000</v>
      </c>
      <c r="D3624" s="205">
        <f>D3625+D3626+D3627+D3628</f>
        <v>30000</v>
      </c>
      <c r="E3624" s="205">
        <f>E3625+E3626+E3627+E3628</f>
        <v>90000</v>
      </c>
    </row>
    <row r="3625" spans="1:5" s="41" customFormat="1" ht="21" customHeight="1" thickBot="1" x14ac:dyDescent="0.25">
      <c r="A3625" s="211" t="s">
        <v>28</v>
      </c>
      <c r="B3625" s="205">
        <v>0</v>
      </c>
      <c r="C3625" s="210">
        <v>30000</v>
      </c>
      <c r="D3625" s="210">
        <v>30000</v>
      </c>
      <c r="E3625" s="210">
        <v>90000</v>
      </c>
    </row>
    <row r="3626" spans="1:5" ht="21" customHeight="1" thickBot="1" x14ac:dyDescent="0.25">
      <c r="A3626" s="211" t="s">
        <v>60</v>
      </c>
      <c r="B3626" s="205"/>
      <c r="C3626" s="210"/>
      <c r="D3626" s="210"/>
      <c r="E3626" s="210"/>
    </row>
    <row r="3627" spans="1:5" ht="21" customHeight="1" thickBot="1" x14ac:dyDescent="0.25">
      <c r="A3627" s="211" t="s">
        <v>42</v>
      </c>
      <c r="B3627" s="205"/>
      <c r="C3627" s="210"/>
      <c r="D3627" s="210"/>
      <c r="E3627" s="210"/>
    </row>
    <row r="3628" spans="1:5" ht="21" customHeight="1" thickBot="1" x14ac:dyDescent="0.25">
      <c r="A3628" s="211" t="s">
        <v>43</v>
      </c>
      <c r="B3628" s="205"/>
      <c r="C3628" s="210"/>
      <c r="D3628" s="210"/>
      <c r="E3628" s="210"/>
    </row>
    <row r="3629" spans="1:5" ht="21" customHeight="1" thickBot="1" x14ac:dyDescent="0.25">
      <c r="A3629" s="212" t="s">
        <v>209</v>
      </c>
      <c r="B3629" s="205">
        <f>B3619+B3624</f>
        <v>0</v>
      </c>
      <c r="C3629" s="205">
        <f>C3619+C3624</f>
        <v>30000</v>
      </c>
      <c r="D3629" s="205">
        <f>D3619+D3624</f>
        <v>30000</v>
      </c>
      <c r="E3629" s="205">
        <f>E3619+E3624</f>
        <v>90000</v>
      </c>
    </row>
    <row r="3630" spans="1:5" ht="42.75" customHeight="1" thickBot="1" x14ac:dyDescent="0.25">
      <c r="A3630" s="216" t="s">
        <v>924</v>
      </c>
      <c r="B3630" s="216" t="s">
        <v>926</v>
      </c>
      <c r="C3630" s="217" t="s">
        <v>336</v>
      </c>
      <c r="D3630" s="218"/>
      <c r="E3630" s="216"/>
    </row>
    <row r="3631" spans="1:5" ht="21" customHeight="1" thickBot="1" x14ac:dyDescent="0.25">
      <c r="A3631" s="201" t="s">
        <v>9</v>
      </c>
      <c r="B3631" s="1594" t="s">
        <v>222</v>
      </c>
      <c r="C3631" s="1595"/>
      <c r="D3631" s="1595"/>
      <c r="E3631" s="1596"/>
    </row>
    <row r="3632" spans="1:5" ht="21" customHeight="1" thickBot="1" x14ac:dyDescent="0.25">
      <c r="A3632" s="201" t="s">
        <v>13</v>
      </c>
      <c r="B3632" s="1597" t="s">
        <v>223</v>
      </c>
      <c r="C3632" s="1598"/>
      <c r="D3632" s="1598"/>
      <c r="E3632" s="1599"/>
    </row>
    <row r="3633" spans="1:5" ht="21" customHeight="1" x14ac:dyDescent="0.2">
      <c r="A3633" s="1583"/>
      <c r="B3633" s="202">
        <v>2019</v>
      </c>
      <c r="C3633" s="202">
        <v>2020</v>
      </c>
      <c r="D3633" s="202">
        <v>2021</v>
      </c>
      <c r="E3633" s="202">
        <v>2022</v>
      </c>
    </row>
    <row r="3634" spans="1:5" ht="21" customHeight="1" thickBot="1" x14ac:dyDescent="0.25">
      <c r="A3634" s="1584"/>
      <c r="B3634" s="203" t="s">
        <v>5</v>
      </c>
      <c r="C3634" s="203" t="s">
        <v>6</v>
      </c>
      <c r="D3634" s="203" t="s">
        <v>6</v>
      </c>
      <c r="E3634" s="203" t="s">
        <v>6</v>
      </c>
    </row>
    <row r="3635" spans="1:5" ht="21" customHeight="1" thickBot="1" x14ac:dyDescent="0.25">
      <c r="A3635" s="201" t="s">
        <v>8</v>
      </c>
      <c r="B3635" s="206">
        <v>0</v>
      </c>
      <c r="C3635" s="206">
        <v>1</v>
      </c>
      <c r="D3635" s="207">
        <v>1</v>
      </c>
      <c r="E3635" s="206">
        <v>1</v>
      </c>
    </row>
    <row r="3636" spans="1:5" ht="21" customHeight="1" thickBot="1" x14ac:dyDescent="0.25">
      <c r="A3636" s="201" t="s">
        <v>14</v>
      </c>
      <c r="B3636" s="206">
        <f>B3654</f>
        <v>0</v>
      </c>
      <c r="C3636" s="206">
        <f>C3654</f>
        <v>525</v>
      </c>
      <c r="D3636" s="206">
        <f>D3654</f>
        <v>525</v>
      </c>
      <c r="E3636" s="206">
        <f>E3654</f>
        <v>1573</v>
      </c>
    </row>
    <row r="3637" spans="1:5" ht="21" customHeight="1" thickBot="1" x14ac:dyDescent="0.25">
      <c r="A3637" s="201" t="s">
        <v>20</v>
      </c>
      <c r="B3637" s="206" t="e">
        <f>B3636/B3635</f>
        <v>#DIV/0!</v>
      </c>
      <c r="C3637" s="206">
        <f>C3636/C3635</f>
        <v>525</v>
      </c>
      <c r="D3637" s="206">
        <f>D3636/D3635</f>
        <v>525</v>
      </c>
      <c r="E3637" s="206">
        <f>E3636/E3635</f>
        <v>1573</v>
      </c>
    </row>
    <row r="3638" spans="1:5" ht="21" customHeight="1" thickBot="1" x14ac:dyDescent="0.25">
      <c r="A3638" s="201" t="s">
        <v>15</v>
      </c>
      <c r="B3638" s="207" t="s">
        <v>19</v>
      </c>
      <c r="C3638" s="208" t="e">
        <f t="shared" ref="C3638:E3640" si="142">C3635/B3635-1</f>
        <v>#DIV/0!</v>
      </c>
      <c r="D3638" s="208">
        <f t="shared" si="142"/>
        <v>0</v>
      </c>
      <c r="E3638" s="208">
        <f t="shared" si="142"/>
        <v>0</v>
      </c>
    </row>
    <row r="3639" spans="1:5" ht="21" customHeight="1" thickBot="1" x14ac:dyDescent="0.25">
      <c r="A3639" s="201" t="s">
        <v>16</v>
      </c>
      <c r="B3639" s="207" t="s">
        <v>19</v>
      </c>
      <c r="C3639" s="208" t="e">
        <f t="shared" si="142"/>
        <v>#DIV/0!</v>
      </c>
      <c r="D3639" s="208">
        <f t="shared" si="142"/>
        <v>0</v>
      </c>
      <c r="E3639" s="208">
        <f t="shared" si="142"/>
        <v>1.9961904761904763</v>
      </c>
    </row>
    <row r="3640" spans="1:5" ht="21" customHeight="1" thickBot="1" x14ac:dyDescent="0.25">
      <c r="A3640" s="201" t="s">
        <v>17</v>
      </c>
      <c r="B3640" s="207" t="s">
        <v>19</v>
      </c>
      <c r="C3640" s="208" t="e">
        <f t="shared" si="142"/>
        <v>#DIV/0!</v>
      </c>
      <c r="D3640" s="208">
        <f t="shared" si="142"/>
        <v>0</v>
      </c>
      <c r="E3640" s="208">
        <f t="shared" si="142"/>
        <v>1.9961904761904763</v>
      </c>
    </row>
    <row r="3641" spans="1:5" ht="21" customHeight="1" thickBot="1" x14ac:dyDescent="0.25">
      <c r="A3641" s="1600" t="s">
        <v>871</v>
      </c>
      <c r="B3641" s="1601"/>
      <c r="C3641" s="1601"/>
      <c r="D3641" s="1601"/>
      <c r="E3641" s="1602"/>
    </row>
    <row r="3642" spans="1:5" ht="21" customHeight="1" x14ac:dyDescent="0.2">
      <c r="A3642" s="1583"/>
      <c r="B3642" s="202">
        <v>2019</v>
      </c>
      <c r="C3642" s="202">
        <v>2020</v>
      </c>
      <c r="D3642" s="202">
        <v>2021</v>
      </c>
      <c r="E3642" s="202">
        <v>2022</v>
      </c>
    </row>
    <row r="3643" spans="1:5" ht="21" customHeight="1" thickBot="1" x14ac:dyDescent="0.25">
      <c r="A3643" s="1584"/>
      <c r="B3643" s="203" t="s">
        <v>5</v>
      </c>
      <c r="C3643" s="203" t="s">
        <v>6</v>
      </c>
      <c r="D3643" s="203" t="s">
        <v>6</v>
      </c>
      <c r="E3643" s="203" t="s">
        <v>6</v>
      </c>
    </row>
    <row r="3644" spans="1:5" ht="21" customHeight="1" thickBot="1" x14ac:dyDescent="0.25">
      <c r="A3644" s="209" t="s">
        <v>59</v>
      </c>
      <c r="B3644" s="210">
        <f>B3645+B3646+B3647+B3648</f>
        <v>0</v>
      </c>
      <c r="C3644" s="210">
        <f>C3645+C3646+C3647+C3648</f>
        <v>0</v>
      </c>
      <c r="D3644" s="210">
        <f>D3645+D3646+D3647+D3648</f>
        <v>0</v>
      </c>
      <c r="E3644" s="210">
        <f>E3645+E3646+E3647+E3648</f>
        <v>0</v>
      </c>
    </row>
    <row r="3645" spans="1:5" ht="21" customHeight="1" thickBot="1" x14ac:dyDescent="0.25">
      <c r="A3645" s="211" t="s">
        <v>28</v>
      </c>
      <c r="B3645" s="210"/>
      <c r="C3645" s="210"/>
      <c r="D3645" s="210"/>
      <c r="E3645" s="210"/>
    </row>
    <row r="3646" spans="1:5" ht="21" customHeight="1" thickBot="1" x14ac:dyDescent="0.25">
      <c r="A3646" s="211" t="s">
        <v>60</v>
      </c>
      <c r="B3646" s="210"/>
      <c r="C3646" s="210"/>
      <c r="D3646" s="210"/>
      <c r="E3646" s="210"/>
    </row>
    <row r="3647" spans="1:5" ht="21" customHeight="1" thickBot="1" x14ac:dyDescent="0.25">
      <c r="A3647" s="211" t="s">
        <v>42</v>
      </c>
      <c r="B3647" s="210"/>
      <c r="C3647" s="210"/>
      <c r="D3647" s="210"/>
      <c r="E3647" s="210"/>
    </row>
    <row r="3648" spans="1:5" ht="21" customHeight="1" thickBot="1" x14ac:dyDescent="0.25">
      <c r="A3648" s="211" t="s">
        <v>43</v>
      </c>
      <c r="B3648" s="210"/>
      <c r="C3648" s="210"/>
      <c r="D3648" s="210"/>
      <c r="E3648" s="210"/>
    </row>
    <row r="3649" spans="1:5" ht="21" customHeight="1" thickBot="1" x14ac:dyDescent="0.25">
      <c r="A3649" s="209" t="s">
        <v>61</v>
      </c>
      <c r="B3649" s="205">
        <f>B3650+B3651+B3652+B3653</f>
        <v>0</v>
      </c>
      <c r="C3649" s="205">
        <f>C3650+C3651+C3652+C3653</f>
        <v>525</v>
      </c>
      <c r="D3649" s="205">
        <f>D3650+D3651+D3652+D3653</f>
        <v>525</v>
      </c>
      <c r="E3649" s="205">
        <f>E3650+E3651+E3652+E3653</f>
        <v>1573</v>
      </c>
    </row>
    <row r="3650" spans="1:5" s="41" customFormat="1" ht="21" customHeight="1" thickBot="1" x14ac:dyDescent="0.25">
      <c r="A3650" s="211" t="s">
        <v>28</v>
      </c>
      <c r="B3650" s="210">
        <v>0</v>
      </c>
      <c r="C3650" s="210">
        <v>525</v>
      </c>
      <c r="D3650" s="210">
        <v>525</v>
      </c>
      <c r="E3650" s="210">
        <v>1573</v>
      </c>
    </row>
    <row r="3651" spans="1:5" ht="21" customHeight="1" thickBot="1" x14ac:dyDescent="0.25">
      <c r="A3651" s="211" t="s">
        <v>60</v>
      </c>
      <c r="B3651" s="205"/>
      <c r="C3651" s="210"/>
      <c r="D3651" s="210"/>
      <c r="E3651" s="210"/>
    </row>
    <row r="3652" spans="1:5" ht="21" customHeight="1" thickBot="1" x14ac:dyDescent="0.25">
      <c r="A3652" s="211" t="s">
        <v>42</v>
      </c>
      <c r="B3652" s="205"/>
      <c r="C3652" s="210"/>
      <c r="D3652" s="210"/>
      <c r="E3652" s="210"/>
    </row>
    <row r="3653" spans="1:5" ht="21" customHeight="1" thickBot="1" x14ac:dyDescent="0.25">
      <c r="A3653" s="211" t="s">
        <v>43</v>
      </c>
      <c r="B3653" s="205"/>
      <c r="C3653" s="210"/>
      <c r="D3653" s="210"/>
      <c r="E3653" s="210"/>
    </row>
    <row r="3654" spans="1:5" ht="21" customHeight="1" thickBot="1" x14ac:dyDescent="0.25">
      <c r="A3654" s="212" t="s">
        <v>927</v>
      </c>
      <c r="B3654" s="205">
        <f>B3644+B3649</f>
        <v>0</v>
      </c>
      <c r="C3654" s="205">
        <f>C3644+C3649</f>
        <v>525</v>
      </c>
      <c r="D3654" s="205">
        <f>D3644+D3649</f>
        <v>525</v>
      </c>
      <c r="E3654" s="205">
        <f>E3644+E3649</f>
        <v>1573</v>
      </c>
    </row>
    <row r="3655" spans="1:5" ht="33.75" customHeight="1" thickBot="1" x14ac:dyDescent="0.25">
      <c r="A3655" s="216" t="s">
        <v>928</v>
      </c>
      <c r="B3655" s="221" t="s">
        <v>929</v>
      </c>
      <c r="C3655" s="217" t="s">
        <v>336</v>
      </c>
      <c r="D3655" s="218"/>
      <c r="E3655" s="216"/>
    </row>
    <row r="3656" spans="1:5" ht="38.25" customHeight="1" thickBot="1" x14ac:dyDescent="0.25">
      <c r="A3656" s="201" t="s">
        <v>9</v>
      </c>
      <c r="B3656" s="1594" t="s">
        <v>930</v>
      </c>
      <c r="C3656" s="1595"/>
      <c r="D3656" s="1595"/>
      <c r="E3656" s="1596"/>
    </row>
    <row r="3657" spans="1:5" ht="21" customHeight="1" thickBot="1" x14ac:dyDescent="0.25">
      <c r="A3657" s="201" t="s">
        <v>13</v>
      </c>
      <c r="B3657" s="1597" t="s">
        <v>162</v>
      </c>
      <c r="C3657" s="1598"/>
      <c r="D3657" s="1598"/>
      <c r="E3657" s="1599"/>
    </row>
    <row r="3658" spans="1:5" ht="21" customHeight="1" x14ac:dyDescent="0.2">
      <c r="A3658" s="1583"/>
      <c r="B3658" s="202">
        <v>2019</v>
      </c>
      <c r="C3658" s="202">
        <v>2020</v>
      </c>
      <c r="D3658" s="202">
        <v>2021</v>
      </c>
      <c r="E3658" s="202">
        <v>2022</v>
      </c>
    </row>
    <row r="3659" spans="1:5" ht="21" customHeight="1" thickBot="1" x14ac:dyDescent="0.25">
      <c r="A3659" s="1584"/>
      <c r="B3659" s="203" t="s">
        <v>5</v>
      </c>
      <c r="C3659" s="203" t="s">
        <v>6</v>
      </c>
      <c r="D3659" s="203" t="s">
        <v>6</v>
      </c>
      <c r="E3659" s="203" t="s">
        <v>6</v>
      </c>
    </row>
    <row r="3660" spans="1:5" ht="21" customHeight="1" thickBot="1" x14ac:dyDescent="0.25">
      <c r="A3660" s="201" t="s">
        <v>8</v>
      </c>
      <c r="B3660" s="206">
        <v>0</v>
      </c>
      <c r="C3660" s="206">
        <v>1666</v>
      </c>
      <c r="D3660" s="206">
        <v>1666</v>
      </c>
      <c r="E3660" s="206">
        <v>5000</v>
      </c>
    </row>
    <row r="3661" spans="1:5" ht="21" customHeight="1" thickBot="1" x14ac:dyDescent="0.25">
      <c r="A3661" s="201" t="s">
        <v>14</v>
      </c>
      <c r="B3661" s="206">
        <f>B3679</f>
        <v>0</v>
      </c>
      <c r="C3661" s="206">
        <f>C3679</f>
        <v>18709</v>
      </c>
      <c r="D3661" s="206">
        <f>D3679</f>
        <v>18709</v>
      </c>
      <c r="E3661" s="206">
        <f>E3679</f>
        <v>56128</v>
      </c>
    </row>
    <row r="3662" spans="1:5" ht="21" customHeight="1" thickBot="1" x14ac:dyDescent="0.25">
      <c r="A3662" s="201" t="s">
        <v>20</v>
      </c>
      <c r="B3662" s="206" t="e">
        <f>B3661/B3660</f>
        <v>#DIV/0!</v>
      </c>
      <c r="C3662" s="206">
        <f>C3661/C3660</f>
        <v>11.229891956782714</v>
      </c>
      <c r="D3662" s="206">
        <f>D3661/D3660</f>
        <v>11.229891956782714</v>
      </c>
      <c r="E3662" s="206">
        <f>E3661/E3660</f>
        <v>11.2256</v>
      </c>
    </row>
    <row r="3663" spans="1:5" ht="21" customHeight="1" thickBot="1" x14ac:dyDescent="0.25">
      <c r="A3663" s="201" t="s">
        <v>15</v>
      </c>
      <c r="B3663" s="207" t="s">
        <v>19</v>
      </c>
      <c r="C3663" s="208" t="e">
        <f t="shared" ref="C3663:E3665" si="143">C3660/B3660-1</f>
        <v>#DIV/0!</v>
      </c>
      <c r="D3663" s="208">
        <f t="shared" si="143"/>
        <v>0</v>
      </c>
      <c r="E3663" s="208">
        <f t="shared" si="143"/>
        <v>2.0012004801920766</v>
      </c>
    </row>
    <row r="3664" spans="1:5" ht="21" customHeight="1" thickBot="1" x14ac:dyDescent="0.25">
      <c r="A3664" s="201" t="s">
        <v>16</v>
      </c>
      <c r="B3664" s="207" t="s">
        <v>19</v>
      </c>
      <c r="C3664" s="208" t="e">
        <f t="shared" si="143"/>
        <v>#DIV/0!</v>
      </c>
      <c r="D3664" s="208">
        <f t="shared" si="143"/>
        <v>0</v>
      </c>
      <c r="E3664" s="208">
        <f t="shared" si="143"/>
        <v>2.0000534502111282</v>
      </c>
    </row>
    <row r="3665" spans="1:5" ht="21" customHeight="1" thickBot="1" x14ac:dyDescent="0.25">
      <c r="A3665" s="201" t="s">
        <v>17</v>
      </c>
      <c r="B3665" s="207" t="s">
        <v>19</v>
      </c>
      <c r="C3665" s="208" t="e">
        <f t="shared" si="143"/>
        <v>#DIV/0!</v>
      </c>
      <c r="D3665" s="208">
        <f t="shared" si="143"/>
        <v>0</v>
      </c>
      <c r="E3665" s="208">
        <f t="shared" si="143"/>
        <v>-3.8219038965214835E-4</v>
      </c>
    </row>
    <row r="3666" spans="1:5" ht="21" customHeight="1" thickBot="1" x14ac:dyDescent="0.25">
      <c r="A3666" s="1600" t="s">
        <v>871</v>
      </c>
      <c r="B3666" s="1601"/>
      <c r="C3666" s="1601"/>
      <c r="D3666" s="1601"/>
      <c r="E3666" s="1602"/>
    </row>
    <row r="3667" spans="1:5" ht="21" customHeight="1" x14ac:dyDescent="0.2">
      <c r="A3667" s="1583"/>
      <c r="B3667" s="202">
        <v>2019</v>
      </c>
      <c r="C3667" s="202">
        <v>2020</v>
      </c>
      <c r="D3667" s="202">
        <v>2021</v>
      </c>
      <c r="E3667" s="202">
        <v>2022</v>
      </c>
    </row>
    <row r="3668" spans="1:5" ht="21" customHeight="1" thickBot="1" x14ac:dyDescent="0.25">
      <c r="A3668" s="1584"/>
      <c r="B3668" s="203" t="s">
        <v>5</v>
      </c>
      <c r="C3668" s="203" t="s">
        <v>6</v>
      </c>
      <c r="D3668" s="203" t="s">
        <v>6</v>
      </c>
      <c r="E3668" s="203" t="s">
        <v>6</v>
      </c>
    </row>
    <row r="3669" spans="1:5" ht="21" customHeight="1" thickBot="1" x14ac:dyDescent="0.25">
      <c r="A3669" s="209" t="s">
        <v>59</v>
      </c>
      <c r="B3669" s="210">
        <f>B3670+B3671+B3672+B3673</f>
        <v>0</v>
      </c>
      <c r="C3669" s="210">
        <f>C3670+C3671+C3672+C3673</f>
        <v>0</v>
      </c>
      <c r="D3669" s="210">
        <f>D3670+D3671+D3672+D3673</f>
        <v>0</v>
      </c>
      <c r="E3669" s="210">
        <f>E3670+E3671+E3672+E3673</f>
        <v>0</v>
      </c>
    </row>
    <row r="3670" spans="1:5" ht="21" customHeight="1" thickBot="1" x14ac:dyDescent="0.25">
      <c r="A3670" s="211" t="s">
        <v>28</v>
      </c>
      <c r="B3670" s="210"/>
      <c r="C3670" s="210"/>
      <c r="D3670" s="210"/>
      <c r="E3670" s="210"/>
    </row>
    <row r="3671" spans="1:5" ht="21" customHeight="1" thickBot="1" x14ac:dyDescent="0.25">
      <c r="A3671" s="211" t="s">
        <v>60</v>
      </c>
      <c r="B3671" s="210"/>
      <c r="C3671" s="210"/>
      <c r="D3671" s="210"/>
      <c r="E3671" s="210"/>
    </row>
    <row r="3672" spans="1:5" ht="21" customHeight="1" thickBot="1" x14ac:dyDescent="0.25">
      <c r="A3672" s="211" t="s">
        <v>42</v>
      </c>
      <c r="B3672" s="210"/>
      <c r="C3672" s="210"/>
      <c r="D3672" s="210"/>
      <c r="E3672" s="210"/>
    </row>
    <row r="3673" spans="1:5" ht="21" customHeight="1" thickBot="1" x14ac:dyDescent="0.25">
      <c r="A3673" s="211" t="s">
        <v>43</v>
      </c>
      <c r="B3673" s="210"/>
      <c r="C3673" s="210"/>
      <c r="D3673" s="210"/>
      <c r="E3673" s="210"/>
    </row>
    <row r="3674" spans="1:5" ht="21" customHeight="1" thickBot="1" x14ac:dyDescent="0.25">
      <c r="A3674" s="209" t="s">
        <v>61</v>
      </c>
      <c r="B3674" s="205">
        <f>B3675+B3676+B3677+B3678</f>
        <v>0</v>
      </c>
      <c r="C3674" s="205">
        <f>C3675+C3676+C3677+C3678</f>
        <v>18709</v>
      </c>
      <c r="D3674" s="205">
        <f>D3675+D3676+D3677+D3678</f>
        <v>18709</v>
      </c>
      <c r="E3674" s="205">
        <f>E3675+E3676+E3677+E3678</f>
        <v>56128</v>
      </c>
    </row>
    <row r="3675" spans="1:5" s="41" customFormat="1" ht="21" customHeight="1" thickBot="1" x14ac:dyDescent="0.25">
      <c r="A3675" s="211" t="s">
        <v>28</v>
      </c>
      <c r="B3675" s="205">
        <v>0</v>
      </c>
      <c r="C3675" s="210">
        <v>18709</v>
      </c>
      <c r="D3675" s="210">
        <v>18709</v>
      </c>
      <c r="E3675" s="210">
        <v>56128</v>
      </c>
    </row>
    <row r="3676" spans="1:5" ht="21" customHeight="1" thickBot="1" x14ac:dyDescent="0.25">
      <c r="A3676" s="211" t="s">
        <v>60</v>
      </c>
      <c r="B3676" s="205"/>
      <c r="C3676" s="210"/>
      <c r="D3676" s="210"/>
      <c r="E3676" s="210"/>
    </row>
    <row r="3677" spans="1:5" ht="21" customHeight="1" thickBot="1" x14ac:dyDescent="0.25">
      <c r="A3677" s="211" t="s">
        <v>42</v>
      </c>
      <c r="B3677" s="205"/>
      <c r="C3677" s="210"/>
      <c r="D3677" s="210"/>
      <c r="E3677" s="210"/>
    </row>
    <row r="3678" spans="1:5" ht="21" customHeight="1" thickBot="1" x14ac:dyDescent="0.25">
      <c r="A3678" s="211" t="s">
        <v>43</v>
      </c>
      <c r="B3678" s="205"/>
      <c r="C3678" s="210"/>
      <c r="D3678" s="210"/>
      <c r="E3678" s="210"/>
    </row>
    <row r="3679" spans="1:5" ht="21" customHeight="1" thickBot="1" x14ac:dyDescent="0.25">
      <c r="A3679" s="212" t="s">
        <v>211</v>
      </c>
      <c r="B3679" s="205">
        <f>B3669+B3674</f>
        <v>0</v>
      </c>
      <c r="C3679" s="205">
        <f>C3669+C3674</f>
        <v>18709</v>
      </c>
      <c r="D3679" s="205">
        <f>D3669+D3674</f>
        <v>18709</v>
      </c>
      <c r="E3679" s="205">
        <f>E3669+E3674</f>
        <v>56128</v>
      </c>
    </row>
    <row r="3680" spans="1:5" ht="45" customHeight="1" thickBot="1" x14ac:dyDescent="0.25">
      <c r="A3680" s="216" t="s">
        <v>928</v>
      </c>
      <c r="B3680" s="216" t="s">
        <v>931</v>
      </c>
      <c r="C3680" s="217" t="s">
        <v>336</v>
      </c>
      <c r="D3680" s="218"/>
      <c r="E3680" s="216"/>
    </row>
    <row r="3681" spans="1:5" ht="21" customHeight="1" thickBot="1" x14ac:dyDescent="0.25">
      <c r="A3681" s="201" t="s">
        <v>9</v>
      </c>
      <c r="B3681" s="1594" t="s">
        <v>222</v>
      </c>
      <c r="C3681" s="1595"/>
      <c r="D3681" s="1595"/>
      <c r="E3681" s="1596"/>
    </row>
    <row r="3682" spans="1:5" ht="21" customHeight="1" thickBot="1" x14ac:dyDescent="0.25">
      <c r="A3682" s="201" t="s">
        <v>13</v>
      </c>
      <c r="B3682" s="1597" t="s">
        <v>223</v>
      </c>
      <c r="C3682" s="1598"/>
      <c r="D3682" s="1598"/>
      <c r="E3682" s="1599"/>
    </row>
    <row r="3683" spans="1:5" ht="21" customHeight="1" x14ac:dyDescent="0.2">
      <c r="A3683" s="1583"/>
      <c r="B3683" s="202">
        <v>2019</v>
      </c>
      <c r="C3683" s="202">
        <v>2020</v>
      </c>
      <c r="D3683" s="202">
        <v>2021</v>
      </c>
      <c r="E3683" s="202">
        <v>2022</v>
      </c>
    </row>
    <row r="3684" spans="1:5" ht="21" customHeight="1" thickBot="1" x14ac:dyDescent="0.25">
      <c r="A3684" s="1584"/>
      <c r="B3684" s="203" t="s">
        <v>5</v>
      </c>
      <c r="C3684" s="203" t="s">
        <v>6</v>
      </c>
      <c r="D3684" s="203" t="s">
        <v>6</v>
      </c>
      <c r="E3684" s="203" t="s">
        <v>6</v>
      </c>
    </row>
    <row r="3685" spans="1:5" ht="21" customHeight="1" thickBot="1" x14ac:dyDescent="0.25">
      <c r="A3685" s="201" t="s">
        <v>8</v>
      </c>
      <c r="B3685" s="206">
        <v>0</v>
      </c>
      <c r="C3685" s="206">
        <v>1</v>
      </c>
      <c r="D3685" s="207">
        <v>1</v>
      </c>
      <c r="E3685" s="206">
        <v>1</v>
      </c>
    </row>
    <row r="3686" spans="1:5" ht="21" customHeight="1" thickBot="1" x14ac:dyDescent="0.25">
      <c r="A3686" s="201" t="s">
        <v>14</v>
      </c>
      <c r="B3686" s="206">
        <f>B3704</f>
        <v>0</v>
      </c>
      <c r="C3686" s="206">
        <f>C3704</f>
        <v>392</v>
      </c>
      <c r="D3686" s="206">
        <f>D3704</f>
        <v>392</v>
      </c>
      <c r="E3686" s="206">
        <f>E3704</f>
        <v>1177</v>
      </c>
    </row>
    <row r="3687" spans="1:5" ht="21" customHeight="1" thickBot="1" x14ac:dyDescent="0.25">
      <c r="A3687" s="201" t="s">
        <v>20</v>
      </c>
      <c r="B3687" s="206" t="e">
        <f>B3686/B3685</f>
        <v>#DIV/0!</v>
      </c>
      <c r="C3687" s="206">
        <f>C3686/C3685</f>
        <v>392</v>
      </c>
      <c r="D3687" s="206">
        <f>D3686/D3685</f>
        <v>392</v>
      </c>
      <c r="E3687" s="206">
        <f>E3686/E3685</f>
        <v>1177</v>
      </c>
    </row>
    <row r="3688" spans="1:5" ht="21" customHeight="1" thickBot="1" x14ac:dyDescent="0.25">
      <c r="A3688" s="201" t="s">
        <v>15</v>
      </c>
      <c r="B3688" s="207" t="s">
        <v>19</v>
      </c>
      <c r="C3688" s="208" t="e">
        <f t="shared" ref="C3688:E3690" si="144">C3685/B3685-1</f>
        <v>#DIV/0!</v>
      </c>
      <c r="D3688" s="208">
        <f t="shared" si="144"/>
        <v>0</v>
      </c>
      <c r="E3688" s="208">
        <f t="shared" si="144"/>
        <v>0</v>
      </c>
    </row>
    <row r="3689" spans="1:5" ht="21" customHeight="1" thickBot="1" x14ac:dyDescent="0.25">
      <c r="A3689" s="201" t="s">
        <v>16</v>
      </c>
      <c r="B3689" s="207" t="s">
        <v>19</v>
      </c>
      <c r="C3689" s="208" t="e">
        <f t="shared" si="144"/>
        <v>#DIV/0!</v>
      </c>
      <c r="D3689" s="208">
        <f t="shared" si="144"/>
        <v>0</v>
      </c>
      <c r="E3689" s="208">
        <f t="shared" si="144"/>
        <v>2.0025510204081631</v>
      </c>
    </row>
    <row r="3690" spans="1:5" ht="21" customHeight="1" thickBot="1" x14ac:dyDescent="0.25">
      <c r="A3690" s="201" t="s">
        <v>17</v>
      </c>
      <c r="B3690" s="207" t="s">
        <v>19</v>
      </c>
      <c r="C3690" s="208" t="e">
        <f t="shared" si="144"/>
        <v>#DIV/0!</v>
      </c>
      <c r="D3690" s="208">
        <f t="shared" si="144"/>
        <v>0</v>
      </c>
      <c r="E3690" s="208">
        <f t="shared" si="144"/>
        <v>2.0025510204081631</v>
      </c>
    </row>
    <row r="3691" spans="1:5" ht="21" customHeight="1" thickBot="1" x14ac:dyDescent="0.25">
      <c r="A3691" s="1600" t="s">
        <v>871</v>
      </c>
      <c r="B3691" s="1601"/>
      <c r="C3691" s="1601"/>
      <c r="D3691" s="1601"/>
      <c r="E3691" s="1602"/>
    </row>
    <row r="3692" spans="1:5" ht="21" customHeight="1" x14ac:dyDescent="0.2">
      <c r="A3692" s="1583"/>
      <c r="B3692" s="202">
        <v>2019</v>
      </c>
      <c r="C3692" s="202">
        <v>2020</v>
      </c>
      <c r="D3692" s="202">
        <v>2021</v>
      </c>
      <c r="E3692" s="202">
        <v>2022</v>
      </c>
    </row>
    <row r="3693" spans="1:5" ht="21" customHeight="1" thickBot="1" x14ac:dyDescent="0.25">
      <c r="A3693" s="1584"/>
      <c r="B3693" s="203" t="s">
        <v>5</v>
      </c>
      <c r="C3693" s="203" t="s">
        <v>6</v>
      </c>
      <c r="D3693" s="203" t="s">
        <v>6</v>
      </c>
      <c r="E3693" s="203" t="s">
        <v>6</v>
      </c>
    </row>
    <row r="3694" spans="1:5" ht="21" customHeight="1" thickBot="1" x14ac:dyDescent="0.25">
      <c r="A3694" s="209" t="s">
        <v>59</v>
      </c>
      <c r="B3694" s="210">
        <f>B3695+B3696+B3697+B3698</f>
        <v>0</v>
      </c>
      <c r="C3694" s="210">
        <f>C3695+C3696+C3697+C3698</f>
        <v>0</v>
      </c>
      <c r="D3694" s="210">
        <f>D3695+D3696+D3697+D3698</f>
        <v>0</v>
      </c>
      <c r="E3694" s="210">
        <f>E3695+E3696+E3697+E3698</f>
        <v>0</v>
      </c>
    </row>
    <row r="3695" spans="1:5" ht="21" customHeight="1" thickBot="1" x14ac:dyDescent="0.25">
      <c r="A3695" s="211" t="s">
        <v>28</v>
      </c>
      <c r="B3695" s="210"/>
      <c r="C3695" s="210"/>
      <c r="D3695" s="210"/>
      <c r="E3695" s="210"/>
    </row>
    <row r="3696" spans="1:5" ht="21" customHeight="1" thickBot="1" x14ac:dyDescent="0.25">
      <c r="A3696" s="211" t="s">
        <v>60</v>
      </c>
      <c r="B3696" s="210"/>
      <c r="C3696" s="210"/>
      <c r="D3696" s="210"/>
      <c r="E3696" s="210"/>
    </row>
    <row r="3697" spans="1:5" ht="21" customHeight="1" thickBot="1" x14ac:dyDescent="0.25">
      <c r="A3697" s="211" t="s">
        <v>42</v>
      </c>
      <c r="B3697" s="210"/>
      <c r="C3697" s="210"/>
      <c r="D3697" s="210"/>
      <c r="E3697" s="210"/>
    </row>
    <row r="3698" spans="1:5" ht="21" customHeight="1" thickBot="1" x14ac:dyDescent="0.25">
      <c r="A3698" s="211" t="s">
        <v>43</v>
      </c>
      <c r="B3698" s="210"/>
      <c r="C3698" s="210"/>
      <c r="D3698" s="210"/>
      <c r="E3698" s="210"/>
    </row>
    <row r="3699" spans="1:5" ht="21" customHeight="1" thickBot="1" x14ac:dyDescent="0.25">
      <c r="A3699" s="209" t="s">
        <v>61</v>
      </c>
      <c r="B3699" s="205">
        <f>B3700+B3701+B3702+B3703</f>
        <v>0</v>
      </c>
      <c r="C3699" s="205">
        <f>C3700+C3701+C3702+C3703</f>
        <v>392</v>
      </c>
      <c r="D3699" s="205">
        <f>D3700+D3701+D3702+D3703</f>
        <v>392</v>
      </c>
      <c r="E3699" s="205">
        <f>E3700+E3701+E3702+E3703</f>
        <v>1177</v>
      </c>
    </row>
    <row r="3700" spans="1:5" s="41" customFormat="1" ht="21" customHeight="1" thickBot="1" x14ac:dyDescent="0.25">
      <c r="A3700" s="211" t="s">
        <v>28</v>
      </c>
      <c r="B3700" s="210">
        <v>0</v>
      </c>
      <c r="C3700" s="210">
        <v>392</v>
      </c>
      <c r="D3700" s="210">
        <v>392</v>
      </c>
      <c r="E3700" s="210">
        <v>1177</v>
      </c>
    </row>
    <row r="3701" spans="1:5" ht="21" customHeight="1" thickBot="1" x14ac:dyDescent="0.25">
      <c r="A3701" s="211" t="s">
        <v>60</v>
      </c>
      <c r="B3701" s="205"/>
      <c r="C3701" s="210"/>
      <c r="D3701" s="210"/>
      <c r="E3701" s="210"/>
    </row>
    <row r="3702" spans="1:5" ht="21" customHeight="1" thickBot="1" x14ac:dyDescent="0.25">
      <c r="A3702" s="211" t="s">
        <v>42</v>
      </c>
      <c r="B3702" s="205"/>
      <c r="C3702" s="210"/>
      <c r="D3702" s="210"/>
      <c r="E3702" s="210"/>
    </row>
    <row r="3703" spans="1:5" ht="21" customHeight="1" thickBot="1" x14ac:dyDescent="0.25">
      <c r="A3703" s="211" t="s">
        <v>43</v>
      </c>
      <c r="B3703" s="205"/>
      <c r="C3703" s="210"/>
      <c r="D3703" s="210"/>
      <c r="E3703" s="210"/>
    </row>
    <row r="3704" spans="1:5" ht="21" customHeight="1" thickBot="1" x14ac:dyDescent="0.25">
      <c r="A3704" s="212" t="s">
        <v>932</v>
      </c>
      <c r="B3704" s="205">
        <f>B3694+B3699</f>
        <v>0</v>
      </c>
      <c r="C3704" s="205">
        <f>C3694+C3699</f>
        <v>392</v>
      </c>
      <c r="D3704" s="205">
        <f>D3694+D3699</f>
        <v>392</v>
      </c>
      <c r="E3704" s="205">
        <f>E3694+E3699</f>
        <v>1177</v>
      </c>
    </row>
    <row r="3705" spans="1:5" ht="39.75" customHeight="1" thickBot="1" x14ac:dyDescent="0.25">
      <c r="A3705" s="216" t="s">
        <v>933</v>
      </c>
      <c r="B3705" s="216" t="s">
        <v>934</v>
      </c>
      <c r="C3705" s="217" t="s">
        <v>336</v>
      </c>
      <c r="D3705" s="218"/>
      <c r="E3705" s="216"/>
    </row>
    <row r="3706" spans="1:5" ht="21" customHeight="1" thickBot="1" x14ac:dyDescent="0.25">
      <c r="A3706" s="201" t="s">
        <v>9</v>
      </c>
      <c r="B3706" s="1594" t="s">
        <v>934</v>
      </c>
      <c r="C3706" s="1595"/>
      <c r="D3706" s="1595"/>
      <c r="E3706" s="1596"/>
    </row>
    <row r="3707" spans="1:5" ht="21" customHeight="1" thickBot="1" x14ac:dyDescent="0.25">
      <c r="A3707" s="201" t="s">
        <v>13</v>
      </c>
      <c r="B3707" s="1597" t="s">
        <v>67</v>
      </c>
      <c r="C3707" s="1598"/>
      <c r="D3707" s="1598"/>
      <c r="E3707" s="1599"/>
    </row>
    <row r="3708" spans="1:5" ht="21" customHeight="1" x14ac:dyDescent="0.2">
      <c r="A3708" s="1583"/>
      <c r="B3708" s="202">
        <v>2019</v>
      </c>
      <c r="C3708" s="202">
        <v>2020</v>
      </c>
      <c r="D3708" s="202">
        <v>2021</v>
      </c>
      <c r="E3708" s="202">
        <v>2022</v>
      </c>
    </row>
    <row r="3709" spans="1:5" ht="21" customHeight="1" thickBot="1" x14ac:dyDescent="0.25">
      <c r="A3709" s="1584"/>
      <c r="B3709" s="203" t="s">
        <v>5</v>
      </c>
      <c r="C3709" s="203" t="s">
        <v>6</v>
      </c>
      <c r="D3709" s="203" t="s">
        <v>6</v>
      </c>
      <c r="E3709" s="203" t="s">
        <v>6</v>
      </c>
    </row>
    <row r="3710" spans="1:5" ht="21" customHeight="1" thickBot="1" x14ac:dyDescent="0.25">
      <c r="A3710" s="201" t="s">
        <v>8</v>
      </c>
      <c r="B3710" s="206">
        <v>0</v>
      </c>
      <c r="C3710" s="206">
        <v>4</v>
      </c>
      <c r="D3710" s="207">
        <v>4</v>
      </c>
      <c r="E3710" s="206">
        <v>12</v>
      </c>
    </row>
    <row r="3711" spans="1:5" ht="21" customHeight="1" thickBot="1" x14ac:dyDescent="0.25">
      <c r="A3711" s="201" t="s">
        <v>14</v>
      </c>
      <c r="B3711" s="206">
        <f>B3729</f>
        <v>0</v>
      </c>
      <c r="C3711" s="206">
        <f>C3729</f>
        <v>38000</v>
      </c>
      <c r="D3711" s="206">
        <f>D3729</f>
        <v>38000</v>
      </c>
      <c r="E3711" s="206">
        <f>E3729</f>
        <v>114000</v>
      </c>
    </row>
    <row r="3712" spans="1:5" ht="21" customHeight="1" thickBot="1" x14ac:dyDescent="0.25">
      <c r="A3712" s="201" t="s">
        <v>20</v>
      </c>
      <c r="B3712" s="206" t="e">
        <f>B3711/B3710</f>
        <v>#DIV/0!</v>
      </c>
      <c r="C3712" s="206">
        <f>C3711/C3710</f>
        <v>9500</v>
      </c>
      <c r="D3712" s="206">
        <f>D3711/D3710</f>
        <v>9500</v>
      </c>
      <c r="E3712" s="206">
        <f>E3711/E3710</f>
        <v>9500</v>
      </c>
    </row>
    <row r="3713" spans="1:5" ht="21" customHeight="1" thickBot="1" x14ac:dyDescent="0.25">
      <c r="A3713" s="201" t="s">
        <v>15</v>
      </c>
      <c r="B3713" s="207" t="s">
        <v>19</v>
      </c>
      <c r="C3713" s="208" t="e">
        <f t="shared" ref="C3713:E3715" si="145">C3710/B3710-1</f>
        <v>#DIV/0!</v>
      </c>
      <c r="D3713" s="208">
        <f t="shared" si="145"/>
        <v>0</v>
      </c>
      <c r="E3713" s="208">
        <f t="shared" si="145"/>
        <v>2</v>
      </c>
    </row>
    <row r="3714" spans="1:5" ht="21" customHeight="1" thickBot="1" x14ac:dyDescent="0.25">
      <c r="A3714" s="201" t="s">
        <v>16</v>
      </c>
      <c r="B3714" s="207" t="s">
        <v>19</v>
      </c>
      <c r="C3714" s="208" t="e">
        <f t="shared" si="145"/>
        <v>#DIV/0!</v>
      </c>
      <c r="D3714" s="208">
        <f t="shared" si="145"/>
        <v>0</v>
      </c>
      <c r="E3714" s="208">
        <f t="shared" si="145"/>
        <v>2</v>
      </c>
    </row>
    <row r="3715" spans="1:5" ht="21" customHeight="1" thickBot="1" x14ac:dyDescent="0.25">
      <c r="A3715" s="201" t="s">
        <v>17</v>
      </c>
      <c r="B3715" s="207" t="s">
        <v>19</v>
      </c>
      <c r="C3715" s="208" t="e">
        <f t="shared" si="145"/>
        <v>#DIV/0!</v>
      </c>
      <c r="D3715" s="208">
        <f t="shared" si="145"/>
        <v>0</v>
      </c>
      <c r="E3715" s="208">
        <f t="shared" si="145"/>
        <v>0</v>
      </c>
    </row>
    <row r="3716" spans="1:5" ht="21" customHeight="1" thickBot="1" x14ac:dyDescent="0.25">
      <c r="A3716" s="1600" t="s">
        <v>871</v>
      </c>
      <c r="B3716" s="1601"/>
      <c r="C3716" s="1601"/>
      <c r="D3716" s="1601"/>
      <c r="E3716" s="1602"/>
    </row>
    <row r="3717" spans="1:5" ht="21" customHeight="1" x14ac:dyDescent="0.2">
      <c r="A3717" s="1583"/>
      <c r="B3717" s="202">
        <v>2019</v>
      </c>
      <c r="C3717" s="202">
        <v>2020</v>
      </c>
      <c r="D3717" s="202">
        <v>2021</v>
      </c>
      <c r="E3717" s="202">
        <v>2022</v>
      </c>
    </row>
    <row r="3718" spans="1:5" ht="21" customHeight="1" thickBot="1" x14ac:dyDescent="0.25">
      <c r="A3718" s="1584"/>
      <c r="B3718" s="203" t="s">
        <v>5</v>
      </c>
      <c r="C3718" s="203" t="s">
        <v>6</v>
      </c>
      <c r="D3718" s="203" t="s">
        <v>6</v>
      </c>
      <c r="E3718" s="203" t="s">
        <v>6</v>
      </c>
    </row>
    <row r="3719" spans="1:5" ht="21" customHeight="1" thickBot="1" x14ac:dyDescent="0.25">
      <c r="A3719" s="209" t="s">
        <v>59</v>
      </c>
      <c r="B3719" s="210">
        <f>B3720+B3721+B3722+B3723</f>
        <v>0</v>
      </c>
      <c r="C3719" s="210">
        <f>C3720+C3721+C3722+C3723</f>
        <v>0</v>
      </c>
      <c r="D3719" s="210">
        <f>D3720+D3721+D3722+D3723</f>
        <v>0</v>
      </c>
      <c r="E3719" s="210">
        <f>E3720+E3721+E3722+E3723</f>
        <v>0</v>
      </c>
    </row>
    <row r="3720" spans="1:5" ht="21" customHeight="1" thickBot="1" x14ac:dyDescent="0.25">
      <c r="A3720" s="211" t="s">
        <v>28</v>
      </c>
      <c r="B3720" s="210"/>
      <c r="C3720" s="210"/>
      <c r="D3720" s="210"/>
      <c r="E3720" s="210"/>
    </row>
    <row r="3721" spans="1:5" ht="21" customHeight="1" thickBot="1" x14ac:dyDescent="0.25">
      <c r="A3721" s="211" t="s">
        <v>60</v>
      </c>
      <c r="B3721" s="210"/>
      <c r="C3721" s="210"/>
      <c r="D3721" s="210"/>
      <c r="E3721" s="210"/>
    </row>
    <row r="3722" spans="1:5" ht="21" customHeight="1" thickBot="1" x14ac:dyDescent="0.25">
      <c r="A3722" s="211" t="s">
        <v>42</v>
      </c>
      <c r="B3722" s="210"/>
      <c r="C3722" s="210"/>
      <c r="D3722" s="210"/>
      <c r="E3722" s="210"/>
    </row>
    <row r="3723" spans="1:5" ht="21" customHeight="1" thickBot="1" x14ac:dyDescent="0.25">
      <c r="A3723" s="211" t="s">
        <v>43</v>
      </c>
      <c r="B3723" s="210"/>
      <c r="C3723" s="210"/>
      <c r="D3723" s="210"/>
      <c r="E3723" s="210"/>
    </row>
    <row r="3724" spans="1:5" ht="21" customHeight="1" thickBot="1" x14ac:dyDescent="0.25">
      <c r="A3724" s="209" t="s">
        <v>61</v>
      </c>
      <c r="B3724" s="205">
        <f>B3725+B3726+B3727+B3728</f>
        <v>0</v>
      </c>
      <c r="C3724" s="205">
        <f>C3725+C3726+C3727+C3728</f>
        <v>38000</v>
      </c>
      <c r="D3724" s="205">
        <f>D3725+D3726+D3727+D3728</f>
        <v>38000</v>
      </c>
      <c r="E3724" s="205">
        <f>E3725+E3726+E3727+E3728</f>
        <v>114000</v>
      </c>
    </row>
    <row r="3725" spans="1:5" s="41" customFormat="1" ht="21" customHeight="1" thickBot="1" x14ac:dyDescent="0.25">
      <c r="A3725" s="211" t="s">
        <v>28</v>
      </c>
      <c r="B3725" s="210">
        <v>0</v>
      </c>
      <c r="C3725" s="210">
        <v>38000</v>
      </c>
      <c r="D3725" s="210">
        <v>38000</v>
      </c>
      <c r="E3725" s="210">
        <v>114000</v>
      </c>
    </row>
    <row r="3726" spans="1:5" ht="21" customHeight="1" thickBot="1" x14ac:dyDescent="0.25">
      <c r="A3726" s="211" t="s">
        <v>60</v>
      </c>
      <c r="B3726" s="205"/>
      <c r="C3726" s="210"/>
      <c r="D3726" s="210"/>
      <c r="E3726" s="210"/>
    </row>
    <row r="3727" spans="1:5" ht="21" customHeight="1" thickBot="1" x14ac:dyDescent="0.25">
      <c r="A3727" s="211" t="s">
        <v>42</v>
      </c>
      <c r="B3727" s="205"/>
      <c r="C3727" s="210"/>
      <c r="D3727" s="210"/>
      <c r="E3727" s="210"/>
    </row>
    <row r="3728" spans="1:5" ht="21" customHeight="1" thickBot="1" x14ac:dyDescent="0.25">
      <c r="A3728" s="211" t="s">
        <v>43</v>
      </c>
      <c r="B3728" s="205"/>
      <c r="C3728" s="210"/>
      <c r="D3728" s="210"/>
      <c r="E3728" s="210"/>
    </row>
    <row r="3729" spans="1:5" ht="21" customHeight="1" thickBot="1" x14ac:dyDescent="0.25">
      <c r="A3729" s="212" t="s">
        <v>935</v>
      </c>
      <c r="B3729" s="205">
        <f>B3719+B3724</f>
        <v>0</v>
      </c>
      <c r="C3729" s="205">
        <f>C3719+C3724</f>
        <v>38000</v>
      </c>
      <c r="D3729" s="205">
        <f>D3719+D3724</f>
        <v>38000</v>
      </c>
      <c r="E3729" s="205">
        <f>E3719+E3724</f>
        <v>114000</v>
      </c>
    </row>
    <row r="3730" spans="1:5" ht="38.25" customHeight="1" thickBot="1" x14ac:dyDescent="0.25">
      <c r="A3730" s="216" t="s">
        <v>936</v>
      </c>
      <c r="B3730" s="221" t="s">
        <v>937</v>
      </c>
      <c r="C3730" s="217" t="s">
        <v>336</v>
      </c>
      <c r="D3730" s="218"/>
      <c r="E3730" s="216"/>
    </row>
    <row r="3731" spans="1:5" ht="21" customHeight="1" thickBot="1" x14ac:dyDescent="0.25">
      <c r="A3731" s="201" t="s">
        <v>9</v>
      </c>
      <c r="B3731" s="1594"/>
      <c r="C3731" s="1595"/>
      <c r="D3731" s="1595"/>
      <c r="E3731" s="1596"/>
    </row>
    <row r="3732" spans="1:5" ht="21" customHeight="1" thickBot="1" x14ac:dyDescent="0.25">
      <c r="A3732" s="201" t="s">
        <v>13</v>
      </c>
      <c r="B3732" s="1597" t="s">
        <v>162</v>
      </c>
      <c r="C3732" s="1598"/>
      <c r="D3732" s="1598"/>
      <c r="E3732" s="1599"/>
    </row>
    <row r="3733" spans="1:5" ht="21" customHeight="1" x14ac:dyDescent="0.2">
      <c r="A3733" s="1583"/>
      <c r="B3733" s="202">
        <v>2019</v>
      </c>
      <c r="C3733" s="202">
        <v>2020</v>
      </c>
      <c r="D3733" s="202">
        <v>2021</v>
      </c>
      <c r="E3733" s="202">
        <v>2022</v>
      </c>
    </row>
    <row r="3734" spans="1:5" ht="21" customHeight="1" thickBot="1" x14ac:dyDescent="0.25">
      <c r="A3734" s="1584"/>
      <c r="B3734" s="203" t="s">
        <v>5</v>
      </c>
      <c r="C3734" s="203" t="s">
        <v>6</v>
      </c>
      <c r="D3734" s="203" t="s">
        <v>6</v>
      </c>
      <c r="E3734" s="203" t="s">
        <v>6</v>
      </c>
    </row>
    <row r="3735" spans="1:5" ht="21" customHeight="1" thickBot="1" x14ac:dyDescent="0.25">
      <c r="A3735" s="201" t="s">
        <v>8</v>
      </c>
      <c r="B3735" s="206">
        <v>0</v>
      </c>
      <c r="C3735" s="206">
        <v>10000</v>
      </c>
      <c r="D3735" s="206">
        <v>4000</v>
      </c>
      <c r="E3735" s="206">
        <v>8000</v>
      </c>
    </row>
    <row r="3736" spans="1:5" ht="21" customHeight="1" thickBot="1" x14ac:dyDescent="0.25">
      <c r="A3736" s="201" t="s">
        <v>14</v>
      </c>
      <c r="B3736" s="206">
        <f>B3754</f>
        <v>0</v>
      </c>
      <c r="C3736" s="206">
        <f>C3754</f>
        <v>140000</v>
      </c>
      <c r="D3736" s="206">
        <f>D3754</f>
        <v>50000</v>
      </c>
      <c r="E3736" s="206">
        <f>E3754</f>
        <v>100000</v>
      </c>
    </row>
    <row r="3737" spans="1:5" ht="21" customHeight="1" thickBot="1" x14ac:dyDescent="0.25">
      <c r="A3737" s="201" t="s">
        <v>20</v>
      </c>
      <c r="B3737" s="206" t="e">
        <f>B3736/B3735</f>
        <v>#DIV/0!</v>
      </c>
      <c r="C3737" s="206">
        <f>C3736/C3735</f>
        <v>14</v>
      </c>
      <c r="D3737" s="206">
        <f>D3736/D3735</f>
        <v>12.5</v>
      </c>
      <c r="E3737" s="206">
        <f>E3736/E3735</f>
        <v>12.5</v>
      </c>
    </row>
    <row r="3738" spans="1:5" ht="21" customHeight="1" thickBot="1" x14ac:dyDescent="0.25">
      <c r="A3738" s="201" t="s">
        <v>15</v>
      </c>
      <c r="B3738" s="207" t="s">
        <v>19</v>
      </c>
      <c r="C3738" s="208" t="e">
        <f t="shared" ref="C3738:E3740" si="146">C3735/B3735-1</f>
        <v>#DIV/0!</v>
      </c>
      <c r="D3738" s="208">
        <f t="shared" si="146"/>
        <v>-0.6</v>
      </c>
      <c r="E3738" s="208">
        <f t="shared" si="146"/>
        <v>1</v>
      </c>
    </row>
    <row r="3739" spans="1:5" ht="21" customHeight="1" thickBot="1" x14ac:dyDescent="0.25">
      <c r="A3739" s="201" t="s">
        <v>16</v>
      </c>
      <c r="B3739" s="207" t="s">
        <v>19</v>
      </c>
      <c r="C3739" s="208" t="e">
        <f t="shared" si="146"/>
        <v>#DIV/0!</v>
      </c>
      <c r="D3739" s="208">
        <f t="shared" si="146"/>
        <v>-0.64285714285714279</v>
      </c>
      <c r="E3739" s="208">
        <f t="shared" si="146"/>
        <v>1</v>
      </c>
    </row>
    <row r="3740" spans="1:5" ht="21" customHeight="1" thickBot="1" x14ac:dyDescent="0.25">
      <c r="A3740" s="201" t="s">
        <v>17</v>
      </c>
      <c r="B3740" s="207" t="s">
        <v>19</v>
      </c>
      <c r="C3740" s="208" t="e">
        <f t="shared" si="146"/>
        <v>#DIV/0!</v>
      </c>
      <c r="D3740" s="208">
        <f t="shared" si="146"/>
        <v>-0.1071428571428571</v>
      </c>
      <c r="E3740" s="208">
        <f t="shared" si="146"/>
        <v>0</v>
      </c>
    </row>
    <row r="3741" spans="1:5" ht="21" customHeight="1" thickBot="1" x14ac:dyDescent="0.25">
      <c r="A3741" s="1600" t="s">
        <v>871</v>
      </c>
      <c r="B3741" s="1601"/>
      <c r="C3741" s="1601"/>
      <c r="D3741" s="1601"/>
      <c r="E3741" s="1602"/>
    </row>
    <row r="3742" spans="1:5" ht="21" customHeight="1" x14ac:dyDescent="0.2">
      <c r="A3742" s="1583"/>
      <c r="B3742" s="202">
        <v>2019</v>
      </c>
      <c r="C3742" s="202">
        <v>2020</v>
      </c>
      <c r="D3742" s="202">
        <v>2021</v>
      </c>
      <c r="E3742" s="202">
        <v>2022</v>
      </c>
    </row>
    <row r="3743" spans="1:5" ht="21" customHeight="1" thickBot="1" x14ac:dyDescent="0.25">
      <c r="A3743" s="1584"/>
      <c r="B3743" s="203" t="s">
        <v>5</v>
      </c>
      <c r="C3743" s="203" t="s">
        <v>6</v>
      </c>
      <c r="D3743" s="203" t="s">
        <v>6</v>
      </c>
      <c r="E3743" s="203" t="s">
        <v>6</v>
      </c>
    </row>
    <row r="3744" spans="1:5" ht="21" customHeight="1" thickBot="1" x14ac:dyDescent="0.25">
      <c r="A3744" s="209" t="s">
        <v>59</v>
      </c>
      <c r="B3744" s="210">
        <f>B3745+B3746+B3747+B3748</f>
        <v>0</v>
      </c>
      <c r="C3744" s="210">
        <f>C3745+C3746+C3747+C3748</f>
        <v>0</v>
      </c>
      <c r="D3744" s="210">
        <f>D3745+D3746+D3747+D3748</f>
        <v>0</v>
      </c>
      <c r="E3744" s="210">
        <f>E3745+E3746+E3747+E3748</f>
        <v>0</v>
      </c>
    </row>
    <row r="3745" spans="1:5" ht="21" customHeight="1" thickBot="1" x14ac:dyDescent="0.25">
      <c r="A3745" s="211" t="s">
        <v>28</v>
      </c>
      <c r="B3745" s="210"/>
      <c r="C3745" s="210"/>
      <c r="D3745" s="210"/>
      <c r="E3745" s="210"/>
    </row>
    <row r="3746" spans="1:5" ht="21" customHeight="1" thickBot="1" x14ac:dyDescent="0.25">
      <c r="A3746" s="211" t="s">
        <v>60</v>
      </c>
      <c r="B3746" s="210"/>
      <c r="C3746" s="210"/>
      <c r="D3746" s="210"/>
      <c r="E3746" s="210"/>
    </row>
    <row r="3747" spans="1:5" ht="21" customHeight="1" thickBot="1" x14ac:dyDescent="0.25">
      <c r="A3747" s="211" t="s">
        <v>42</v>
      </c>
      <c r="B3747" s="210"/>
      <c r="C3747" s="210"/>
      <c r="D3747" s="210"/>
      <c r="E3747" s="210"/>
    </row>
    <row r="3748" spans="1:5" ht="21" customHeight="1" thickBot="1" x14ac:dyDescent="0.25">
      <c r="A3748" s="211" t="s">
        <v>43</v>
      </c>
      <c r="B3748" s="210"/>
      <c r="C3748" s="210"/>
      <c r="D3748" s="210"/>
      <c r="E3748" s="210"/>
    </row>
    <row r="3749" spans="1:5" ht="21" customHeight="1" thickBot="1" x14ac:dyDescent="0.25">
      <c r="A3749" s="209" t="s">
        <v>61</v>
      </c>
      <c r="B3749" s="205">
        <f>B3750+B3751+B3752+B3753</f>
        <v>0</v>
      </c>
      <c r="C3749" s="205">
        <f>C3750+C3751+C3752+C3753</f>
        <v>140000</v>
      </c>
      <c r="D3749" s="205">
        <f>D3750+D3751+D3752+D3753</f>
        <v>50000</v>
      </c>
      <c r="E3749" s="205">
        <f>E3750+E3751+E3752+E3753</f>
        <v>100000</v>
      </c>
    </row>
    <row r="3750" spans="1:5" s="41" customFormat="1" ht="21" customHeight="1" thickBot="1" x14ac:dyDescent="0.25">
      <c r="A3750" s="211" t="s">
        <v>28</v>
      </c>
      <c r="B3750" s="205">
        <v>0</v>
      </c>
      <c r="C3750" s="210">
        <v>140000</v>
      </c>
      <c r="D3750" s="210">
        <v>50000</v>
      </c>
      <c r="E3750" s="210">
        <v>100000</v>
      </c>
    </row>
    <row r="3751" spans="1:5" ht="21" customHeight="1" thickBot="1" x14ac:dyDescent="0.25">
      <c r="A3751" s="211" t="s">
        <v>60</v>
      </c>
      <c r="B3751" s="205"/>
      <c r="C3751" s="210"/>
      <c r="D3751" s="210"/>
      <c r="E3751" s="210"/>
    </row>
    <row r="3752" spans="1:5" ht="21" customHeight="1" thickBot="1" x14ac:dyDescent="0.25">
      <c r="A3752" s="211" t="s">
        <v>42</v>
      </c>
      <c r="B3752" s="205"/>
      <c r="C3752" s="210"/>
      <c r="D3752" s="210"/>
      <c r="E3752" s="210"/>
    </row>
    <row r="3753" spans="1:5" ht="21" customHeight="1" thickBot="1" x14ac:dyDescent="0.25">
      <c r="A3753" s="211" t="s">
        <v>43</v>
      </c>
      <c r="B3753" s="205"/>
      <c r="C3753" s="210"/>
      <c r="D3753" s="210"/>
      <c r="E3753" s="210"/>
    </row>
    <row r="3754" spans="1:5" ht="21" customHeight="1" thickBot="1" x14ac:dyDescent="0.25">
      <c r="A3754" s="212" t="s">
        <v>215</v>
      </c>
      <c r="B3754" s="205">
        <f>B3744+B3749</f>
        <v>0</v>
      </c>
      <c r="C3754" s="205">
        <f>C3744+C3749</f>
        <v>140000</v>
      </c>
      <c r="D3754" s="205">
        <f>D3744+D3749</f>
        <v>50000</v>
      </c>
      <c r="E3754" s="205">
        <f>E3744+E3749</f>
        <v>100000</v>
      </c>
    </row>
    <row r="3755" spans="1:5" ht="80.25" customHeight="1" thickBot="1" x14ac:dyDescent="0.25">
      <c r="A3755" s="216" t="s">
        <v>936</v>
      </c>
      <c r="B3755" s="216" t="s">
        <v>938</v>
      </c>
      <c r="C3755" s="217" t="s">
        <v>336</v>
      </c>
      <c r="D3755" s="218"/>
      <c r="E3755" s="216"/>
    </row>
    <row r="3756" spans="1:5" ht="21" customHeight="1" thickBot="1" x14ac:dyDescent="0.25">
      <c r="A3756" s="201" t="s">
        <v>9</v>
      </c>
      <c r="B3756" s="1594" t="s">
        <v>222</v>
      </c>
      <c r="C3756" s="1595"/>
      <c r="D3756" s="1595"/>
      <c r="E3756" s="1596"/>
    </row>
    <row r="3757" spans="1:5" ht="21" customHeight="1" thickBot="1" x14ac:dyDescent="0.25">
      <c r="A3757" s="201" t="s">
        <v>13</v>
      </c>
      <c r="B3757" s="1597" t="s">
        <v>223</v>
      </c>
      <c r="C3757" s="1598"/>
      <c r="D3757" s="1598"/>
      <c r="E3757" s="1599"/>
    </row>
    <row r="3758" spans="1:5" ht="21" customHeight="1" x14ac:dyDescent="0.2">
      <c r="A3758" s="1583"/>
      <c r="B3758" s="202">
        <v>2019</v>
      </c>
      <c r="C3758" s="202">
        <v>2020</v>
      </c>
      <c r="D3758" s="202">
        <v>2021</v>
      </c>
      <c r="E3758" s="202">
        <v>2022</v>
      </c>
    </row>
    <row r="3759" spans="1:5" ht="21" customHeight="1" thickBot="1" x14ac:dyDescent="0.25">
      <c r="A3759" s="1584"/>
      <c r="B3759" s="203" t="s">
        <v>5</v>
      </c>
      <c r="C3759" s="203" t="s">
        <v>6</v>
      </c>
      <c r="D3759" s="203" t="s">
        <v>6</v>
      </c>
      <c r="E3759" s="203" t="s">
        <v>6</v>
      </c>
    </row>
    <row r="3760" spans="1:5" ht="21" customHeight="1" thickBot="1" x14ac:dyDescent="0.25">
      <c r="A3760" s="201" t="s">
        <v>8</v>
      </c>
      <c r="B3760" s="206">
        <v>0</v>
      </c>
      <c r="C3760" s="206">
        <v>1</v>
      </c>
      <c r="D3760" s="207">
        <v>1</v>
      </c>
      <c r="E3760" s="206">
        <v>1</v>
      </c>
    </row>
    <row r="3761" spans="1:5" ht="21" customHeight="1" thickBot="1" x14ac:dyDescent="0.25">
      <c r="A3761" s="201" t="s">
        <v>14</v>
      </c>
      <c r="B3761" s="206">
        <f>B3779</f>
        <v>0</v>
      </c>
      <c r="C3761" s="206">
        <f>C3779</f>
        <v>1144</v>
      </c>
      <c r="D3761" s="206">
        <f>D3779</f>
        <v>500</v>
      </c>
      <c r="E3761" s="206">
        <f>E3779</f>
        <v>1000</v>
      </c>
    </row>
    <row r="3762" spans="1:5" ht="21" customHeight="1" thickBot="1" x14ac:dyDescent="0.25">
      <c r="A3762" s="201" t="s">
        <v>20</v>
      </c>
      <c r="B3762" s="206" t="e">
        <f>B3761/B3760</f>
        <v>#DIV/0!</v>
      </c>
      <c r="C3762" s="206">
        <f>C3761/C3760</f>
        <v>1144</v>
      </c>
      <c r="D3762" s="206">
        <f>D3761/D3760</f>
        <v>500</v>
      </c>
      <c r="E3762" s="206">
        <f>E3761/E3760</f>
        <v>1000</v>
      </c>
    </row>
    <row r="3763" spans="1:5" ht="21" customHeight="1" thickBot="1" x14ac:dyDescent="0.25">
      <c r="A3763" s="201" t="s">
        <v>15</v>
      </c>
      <c r="B3763" s="207" t="s">
        <v>19</v>
      </c>
      <c r="C3763" s="208" t="e">
        <f t="shared" ref="C3763:E3765" si="147">C3760/B3760-1</f>
        <v>#DIV/0!</v>
      </c>
      <c r="D3763" s="208">
        <f t="shared" si="147"/>
        <v>0</v>
      </c>
      <c r="E3763" s="208">
        <f t="shared" si="147"/>
        <v>0</v>
      </c>
    </row>
    <row r="3764" spans="1:5" ht="21" customHeight="1" thickBot="1" x14ac:dyDescent="0.25">
      <c r="A3764" s="201" t="s">
        <v>16</v>
      </c>
      <c r="B3764" s="207" t="s">
        <v>19</v>
      </c>
      <c r="C3764" s="208" t="e">
        <f t="shared" si="147"/>
        <v>#DIV/0!</v>
      </c>
      <c r="D3764" s="208">
        <f t="shared" si="147"/>
        <v>-0.56293706293706292</v>
      </c>
      <c r="E3764" s="208">
        <f t="shared" si="147"/>
        <v>1</v>
      </c>
    </row>
    <row r="3765" spans="1:5" ht="21" customHeight="1" thickBot="1" x14ac:dyDescent="0.25">
      <c r="A3765" s="201" t="s">
        <v>17</v>
      </c>
      <c r="B3765" s="207" t="s">
        <v>19</v>
      </c>
      <c r="C3765" s="208" t="e">
        <f t="shared" si="147"/>
        <v>#DIV/0!</v>
      </c>
      <c r="D3765" s="208">
        <f t="shared" si="147"/>
        <v>-0.56293706293706292</v>
      </c>
      <c r="E3765" s="208">
        <f t="shared" si="147"/>
        <v>1</v>
      </c>
    </row>
    <row r="3766" spans="1:5" ht="21" customHeight="1" thickBot="1" x14ac:dyDescent="0.25">
      <c r="A3766" s="1600" t="s">
        <v>871</v>
      </c>
      <c r="B3766" s="1601"/>
      <c r="C3766" s="1601"/>
      <c r="D3766" s="1601"/>
      <c r="E3766" s="1602"/>
    </row>
    <row r="3767" spans="1:5" ht="21" customHeight="1" x14ac:dyDescent="0.2">
      <c r="A3767" s="1583"/>
      <c r="B3767" s="202">
        <v>2019</v>
      </c>
      <c r="C3767" s="202">
        <v>2020</v>
      </c>
      <c r="D3767" s="202">
        <v>2021</v>
      </c>
      <c r="E3767" s="202">
        <v>2022</v>
      </c>
    </row>
    <row r="3768" spans="1:5" ht="21" customHeight="1" thickBot="1" x14ac:dyDescent="0.25">
      <c r="A3768" s="1584"/>
      <c r="B3768" s="203" t="s">
        <v>5</v>
      </c>
      <c r="C3768" s="203" t="s">
        <v>6</v>
      </c>
      <c r="D3768" s="203" t="s">
        <v>6</v>
      </c>
      <c r="E3768" s="203" t="s">
        <v>6</v>
      </c>
    </row>
    <row r="3769" spans="1:5" ht="21" customHeight="1" thickBot="1" x14ac:dyDescent="0.25">
      <c r="A3769" s="209" t="s">
        <v>59</v>
      </c>
      <c r="B3769" s="210">
        <f>B3770+B3771+B3772+B3773</f>
        <v>0</v>
      </c>
      <c r="C3769" s="210">
        <f>C3770+C3771+C3772+C3773</f>
        <v>0</v>
      </c>
      <c r="D3769" s="210">
        <f>D3770+D3771+D3772+D3773</f>
        <v>0</v>
      </c>
      <c r="E3769" s="210">
        <f>E3770+E3771+E3772+E3773</f>
        <v>0</v>
      </c>
    </row>
    <row r="3770" spans="1:5" ht="21" customHeight="1" thickBot="1" x14ac:dyDescent="0.25">
      <c r="A3770" s="211" t="s">
        <v>28</v>
      </c>
      <c r="B3770" s="210"/>
      <c r="C3770" s="210"/>
      <c r="D3770" s="210"/>
      <c r="E3770" s="210"/>
    </row>
    <row r="3771" spans="1:5" ht="21" customHeight="1" thickBot="1" x14ac:dyDescent="0.25">
      <c r="A3771" s="211" t="s">
        <v>60</v>
      </c>
      <c r="B3771" s="210"/>
      <c r="C3771" s="210"/>
      <c r="D3771" s="210"/>
      <c r="E3771" s="210"/>
    </row>
    <row r="3772" spans="1:5" ht="21" customHeight="1" thickBot="1" x14ac:dyDescent="0.25">
      <c r="A3772" s="211" t="s">
        <v>42</v>
      </c>
      <c r="B3772" s="210"/>
      <c r="C3772" s="210"/>
      <c r="D3772" s="210"/>
      <c r="E3772" s="210"/>
    </row>
    <row r="3773" spans="1:5" ht="21" customHeight="1" thickBot="1" x14ac:dyDescent="0.25">
      <c r="A3773" s="211" t="s">
        <v>43</v>
      </c>
      <c r="B3773" s="210"/>
      <c r="C3773" s="210"/>
      <c r="D3773" s="210"/>
      <c r="E3773" s="210"/>
    </row>
    <row r="3774" spans="1:5" ht="21" customHeight="1" thickBot="1" x14ac:dyDescent="0.25">
      <c r="A3774" s="209" t="s">
        <v>61</v>
      </c>
      <c r="B3774" s="205">
        <f>B3775+B3776+B3777+B3778</f>
        <v>0</v>
      </c>
      <c r="C3774" s="205">
        <f>C3775+C3776+C3777+C3778</f>
        <v>1144</v>
      </c>
      <c r="D3774" s="205">
        <f>D3775+D3776+D3777+D3778</f>
        <v>500</v>
      </c>
      <c r="E3774" s="205">
        <f>E3775+E3776+E3777+E3778</f>
        <v>1000</v>
      </c>
    </row>
    <row r="3775" spans="1:5" s="41" customFormat="1" ht="21" customHeight="1" thickBot="1" x14ac:dyDescent="0.25">
      <c r="A3775" s="211" t="s">
        <v>28</v>
      </c>
      <c r="B3775" s="210">
        <v>0</v>
      </c>
      <c r="C3775" s="210">
        <v>1144</v>
      </c>
      <c r="D3775" s="210">
        <v>500</v>
      </c>
      <c r="E3775" s="210">
        <v>1000</v>
      </c>
    </row>
    <row r="3776" spans="1:5" ht="21" customHeight="1" thickBot="1" x14ac:dyDescent="0.25">
      <c r="A3776" s="211" t="s">
        <v>60</v>
      </c>
      <c r="B3776" s="205"/>
      <c r="C3776" s="210"/>
      <c r="D3776" s="210"/>
      <c r="E3776" s="210"/>
    </row>
    <row r="3777" spans="1:5" ht="21" customHeight="1" thickBot="1" x14ac:dyDescent="0.25">
      <c r="A3777" s="211" t="s">
        <v>42</v>
      </c>
      <c r="B3777" s="205"/>
      <c r="C3777" s="210"/>
      <c r="D3777" s="210"/>
      <c r="E3777" s="210"/>
    </row>
    <row r="3778" spans="1:5" ht="21" customHeight="1" thickBot="1" x14ac:dyDescent="0.25">
      <c r="A3778" s="211" t="s">
        <v>43</v>
      </c>
      <c r="B3778" s="205"/>
      <c r="C3778" s="210"/>
      <c r="D3778" s="210"/>
      <c r="E3778" s="210"/>
    </row>
    <row r="3779" spans="1:5" ht="21" customHeight="1" thickBot="1" x14ac:dyDescent="0.25">
      <c r="A3779" s="212" t="s">
        <v>939</v>
      </c>
      <c r="B3779" s="205">
        <f>B3769+B3774</f>
        <v>0</v>
      </c>
      <c r="C3779" s="205">
        <f>C3769+C3774</f>
        <v>1144</v>
      </c>
      <c r="D3779" s="205">
        <f>D3769+D3774</f>
        <v>500</v>
      </c>
      <c r="E3779" s="205">
        <f>E3769+E3774</f>
        <v>1000</v>
      </c>
    </row>
    <row r="3780" spans="1:5" ht="105" customHeight="1" thickBot="1" x14ac:dyDescent="0.25">
      <c r="A3780" s="216" t="s">
        <v>940</v>
      </c>
      <c r="B3780" s="6" t="s">
        <v>941</v>
      </c>
      <c r="C3780" s="217" t="s">
        <v>336</v>
      </c>
      <c r="D3780" s="218"/>
      <c r="E3780" s="216"/>
    </row>
    <row r="3781" spans="1:5" ht="21" customHeight="1" thickBot="1" x14ac:dyDescent="0.25">
      <c r="A3781" s="201" t="s">
        <v>9</v>
      </c>
      <c r="B3781" s="1594"/>
      <c r="C3781" s="1595"/>
      <c r="D3781" s="1595"/>
      <c r="E3781" s="1596"/>
    </row>
    <row r="3782" spans="1:5" ht="21" customHeight="1" thickBot="1" x14ac:dyDescent="0.25">
      <c r="A3782" s="201" t="s">
        <v>13</v>
      </c>
      <c r="B3782" s="1597" t="s">
        <v>162</v>
      </c>
      <c r="C3782" s="1598"/>
      <c r="D3782" s="1598"/>
      <c r="E3782" s="1599"/>
    </row>
    <row r="3783" spans="1:5" ht="21" customHeight="1" x14ac:dyDescent="0.2">
      <c r="A3783" s="1583"/>
      <c r="B3783" s="202">
        <v>2019</v>
      </c>
      <c r="C3783" s="202">
        <v>2020</v>
      </c>
      <c r="D3783" s="202">
        <v>2021</v>
      </c>
      <c r="E3783" s="202">
        <v>2022</v>
      </c>
    </row>
    <row r="3784" spans="1:5" ht="21" customHeight="1" thickBot="1" x14ac:dyDescent="0.25">
      <c r="A3784" s="1584"/>
      <c r="B3784" s="203" t="s">
        <v>5</v>
      </c>
      <c r="C3784" s="203" t="s">
        <v>6</v>
      </c>
      <c r="D3784" s="203" t="s">
        <v>6</v>
      </c>
      <c r="E3784" s="203" t="s">
        <v>6</v>
      </c>
    </row>
    <row r="3785" spans="1:5" ht="21" customHeight="1" thickBot="1" x14ac:dyDescent="0.25">
      <c r="A3785" s="201" t="s">
        <v>8</v>
      </c>
      <c r="B3785" s="206">
        <v>0</v>
      </c>
      <c r="C3785" s="206">
        <v>2000</v>
      </c>
      <c r="D3785" s="206">
        <v>2000</v>
      </c>
      <c r="E3785" s="206">
        <v>4000</v>
      </c>
    </row>
    <row r="3786" spans="1:5" ht="21" customHeight="1" thickBot="1" x14ac:dyDescent="0.25">
      <c r="A3786" s="201" t="s">
        <v>14</v>
      </c>
      <c r="B3786" s="206">
        <f>B3804</f>
        <v>0</v>
      </c>
      <c r="C3786" s="206">
        <f>C3804</f>
        <v>32033</v>
      </c>
      <c r="D3786" s="206">
        <f>D3804</f>
        <v>32033</v>
      </c>
      <c r="E3786" s="206">
        <f>E3804</f>
        <v>96098</v>
      </c>
    </row>
    <row r="3787" spans="1:5" ht="21" customHeight="1" thickBot="1" x14ac:dyDescent="0.25">
      <c r="A3787" s="201" t="s">
        <v>20</v>
      </c>
      <c r="B3787" s="206" t="e">
        <f>B3786/B3785</f>
        <v>#DIV/0!</v>
      </c>
      <c r="C3787" s="206">
        <f>C3786/C3785</f>
        <v>16.016500000000001</v>
      </c>
      <c r="D3787" s="206">
        <f>D3786/D3785</f>
        <v>16.016500000000001</v>
      </c>
      <c r="E3787" s="206">
        <f>E3786/E3785</f>
        <v>24.0245</v>
      </c>
    </row>
    <row r="3788" spans="1:5" ht="21" customHeight="1" thickBot="1" x14ac:dyDescent="0.25">
      <c r="A3788" s="201" t="s">
        <v>15</v>
      </c>
      <c r="B3788" s="207" t="s">
        <v>19</v>
      </c>
      <c r="C3788" s="208" t="e">
        <f t="shared" ref="C3788:E3790" si="148">C3785/B3785-1</f>
        <v>#DIV/0!</v>
      </c>
      <c r="D3788" s="208">
        <f t="shared" si="148"/>
        <v>0</v>
      </c>
      <c r="E3788" s="208">
        <f t="shared" si="148"/>
        <v>1</v>
      </c>
    </row>
    <row r="3789" spans="1:5" ht="21" customHeight="1" thickBot="1" x14ac:dyDescent="0.25">
      <c r="A3789" s="201" t="s">
        <v>16</v>
      </c>
      <c r="B3789" s="207" t="s">
        <v>19</v>
      </c>
      <c r="C3789" s="208" t="e">
        <f t="shared" si="148"/>
        <v>#DIV/0!</v>
      </c>
      <c r="D3789" s="208">
        <f t="shared" si="148"/>
        <v>0</v>
      </c>
      <c r="E3789" s="208">
        <f t="shared" si="148"/>
        <v>1.9999687821933629</v>
      </c>
    </row>
    <row r="3790" spans="1:5" ht="21" customHeight="1" thickBot="1" x14ac:dyDescent="0.25">
      <c r="A3790" s="201" t="s">
        <v>17</v>
      </c>
      <c r="B3790" s="207" t="s">
        <v>19</v>
      </c>
      <c r="C3790" s="208" t="e">
        <f t="shared" si="148"/>
        <v>#DIV/0!</v>
      </c>
      <c r="D3790" s="208">
        <f t="shared" si="148"/>
        <v>0</v>
      </c>
      <c r="E3790" s="208">
        <f t="shared" si="148"/>
        <v>0.49998439109668147</v>
      </c>
    </row>
    <row r="3791" spans="1:5" ht="21" customHeight="1" thickBot="1" x14ac:dyDescent="0.25">
      <c r="A3791" s="1600" t="s">
        <v>871</v>
      </c>
      <c r="B3791" s="1601"/>
      <c r="C3791" s="1601"/>
      <c r="D3791" s="1601"/>
      <c r="E3791" s="1602"/>
    </row>
    <row r="3792" spans="1:5" ht="21" customHeight="1" x14ac:dyDescent="0.2">
      <c r="A3792" s="1583"/>
      <c r="B3792" s="202">
        <v>2019</v>
      </c>
      <c r="C3792" s="202">
        <v>2020</v>
      </c>
      <c r="D3792" s="202">
        <v>2021</v>
      </c>
      <c r="E3792" s="202">
        <v>2022</v>
      </c>
    </row>
    <row r="3793" spans="1:5" ht="21" customHeight="1" thickBot="1" x14ac:dyDescent="0.25">
      <c r="A3793" s="1584"/>
      <c r="B3793" s="203" t="s">
        <v>5</v>
      </c>
      <c r="C3793" s="203" t="s">
        <v>6</v>
      </c>
      <c r="D3793" s="203" t="s">
        <v>6</v>
      </c>
      <c r="E3793" s="203" t="s">
        <v>6</v>
      </c>
    </row>
    <row r="3794" spans="1:5" ht="21" customHeight="1" thickBot="1" x14ac:dyDescent="0.25">
      <c r="A3794" s="209" t="s">
        <v>59</v>
      </c>
      <c r="B3794" s="210">
        <f>B3795+B3796+B3797+B3798</f>
        <v>0</v>
      </c>
      <c r="C3794" s="210">
        <f>C3795+C3796+C3797+C3798</f>
        <v>0</v>
      </c>
      <c r="D3794" s="210">
        <f>D3795+D3796+D3797+D3798</f>
        <v>0</v>
      </c>
      <c r="E3794" s="210">
        <f>E3795+E3796+E3797+E3798</f>
        <v>0</v>
      </c>
    </row>
    <row r="3795" spans="1:5" ht="21" customHeight="1" thickBot="1" x14ac:dyDescent="0.25">
      <c r="A3795" s="211" t="s">
        <v>28</v>
      </c>
      <c r="B3795" s="210"/>
      <c r="C3795" s="210"/>
      <c r="D3795" s="210"/>
      <c r="E3795" s="210"/>
    </row>
    <row r="3796" spans="1:5" ht="21" customHeight="1" thickBot="1" x14ac:dyDescent="0.25">
      <c r="A3796" s="211" t="s">
        <v>60</v>
      </c>
      <c r="B3796" s="210"/>
      <c r="C3796" s="210"/>
      <c r="D3796" s="210"/>
      <c r="E3796" s="210"/>
    </row>
    <row r="3797" spans="1:5" ht="21" customHeight="1" thickBot="1" x14ac:dyDescent="0.25">
      <c r="A3797" s="211" t="s">
        <v>42</v>
      </c>
      <c r="B3797" s="210"/>
      <c r="C3797" s="210"/>
      <c r="D3797" s="210"/>
      <c r="E3797" s="210"/>
    </row>
    <row r="3798" spans="1:5" ht="21" customHeight="1" thickBot="1" x14ac:dyDescent="0.25">
      <c r="A3798" s="211" t="s">
        <v>43</v>
      </c>
      <c r="B3798" s="210"/>
      <c r="C3798" s="210"/>
      <c r="D3798" s="210"/>
      <c r="E3798" s="210"/>
    </row>
    <row r="3799" spans="1:5" ht="21" customHeight="1" thickBot="1" x14ac:dyDescent="0.25">
      <c r="A3799" s="209" t="s">
        <v>61</v>
      </c>
      <c r="B3799" s="205">
        <f>B3800+B3801+B3802+B3803</f>
        <v>0</v>
      </c>
      <c r="C3799" s="205">
        <f>C3800+C3801+C3802+C3803</f>
        <v>32033</v>
      </c>
      <c r="D3799" s="205">
        <f>D3800+D3801+D3802+D3803</f>
        <v>32033</v>
      </c>
      <c r="E3799" s="205">
        <f>E3800+E3801+E3802+E3803</f>
        <v>96098</v>
      </c>
    </row>
    <row r="3800" spans="1:5" s="41" customFormat="1" ht="21" customHeight="1" thickBot="1" x14ac:dyDescent="0.25">
      <c r="A3800" s="211" t="s">
        <v>28</v>
      </c>
      <c r="B3800" s="205">
        <v>0</v>
      </c>
      <c r="C3800" s="210">
        <v>32033</v>
      </c>
      <c r="D3800" s="210">
        <v>32033</v>
      </c>
      <c r="E3800" s="210">
        <v>96098</v>
      </c>
    </row>
    <row r="3801" spans="1:5" ht="21" customHeight="1" thickBot="1" x14ac:dyDescent="0.25">
      <c r="A3801" s="211" t="s">
        <v>60</v>
      </c>
      <c r="B3801" s="205"/>
      <c r="C3801" s="210"/>
      <c r="D3801" s="210"/>
      <c r="E3801" s="210"/>
    </row>
    <row r="3802" spans="1:5" ht="21" customHeight="1" thickBot="1" x14ac:dyDescent="0.25">
      <c r="A3802" s="211" t="s">
        <v>42</v>
      </c>
      <c r="B3802" s="205"/>
      <c r="C3802" s="210"/>
      <c r="D3802" s="210"/>
      <c r="E3802" s="210"/>
    </row>
    <row r="3803" spans="1:5" ht="21" customHeight="1" thickBot="1" x14ac:dyDescent="0.25">
      <c r="A3803" s="211" t="s">
        <v>43</v>
      </c>
      <c r="B3803" s="205"/>
      <c r="C3803" s="210"/>
      <c r="D3803" s="210"/>
      <c r="E3803" s="210"/>
    </row>
    <row r="3804" spans="1:5" ht="21" customHeight="1" thickBot="1" x14ac:dyDescent="0.25">
      <c r="A3804" s="212" t="s">
        <v>315</v>
      </c>
      <c r="B3804" s="205">
        <f>B3794+B3799</f>
        <v>0</v>
      </c>
      <c r="C3804" s="205">
        <f>C3794+C3799</f>
        <v>32033</v>
      </c>
      <c r="D3804" s="205">
        <f>D3794+D3799</f>
        <v>32033</v>
      </c>
      <c r="E3804" s="205">
        <f>E3794+E3799</f>
        <v>96098</v>
      </c>
    </row>
    <row r="3805" spans="1:5" ht="48.75" customHeight="1" thickBot="1" x14ac:dyDescent="0.25">
      <c r="A3805" s="216" t="s">
        <v>940</v>
      </c>
      <c r="B3805" s="216" t="s">
        <v>328</v>
      </c>
      <c r="C3805" s="217" t="s">
        <v>336</v>
      </c>
      <c r="D3805" s="218"/>
      <c r="E3805" s="216"/>
    </row>
    <row r="3806" spans="1:5" ht="21" customHeight="1" thickBot="1" x14ac:dyDescent="0.25">
      <c r="A3806" s="201" t="s">
        <v>9</v>
      </c>
      <c r="B3806" s="1594" t="s">
        <v>222</v>
      </c>
      <c r="C3806" s="1595"/>
      <c r="D3806" s="1595"/>
      <c r="E3806" s="1596"/>
    </row>
    <row r="3807" spans="1:5" ht="21" customHeight="1" thickBot="1" x14ac:dyDescent="0.25">
      <c r="A3807" s="201" t="s">
        <v>13</v>
      </c>
      <c r="B3807" s="1597" t="s">
        <v>223</v>
      </c>
      <c r="C3807" s="1598"/>
      <c r="D3807" s="1598"/>
      <c r="E3807" s="1599"/>
    </row>
    <row r="3808" spans="1:5" ht="21" customHeight="1" x14ac:dyDescent="0.2">
      <c r="A3808" s="1583"/>
      <c r="B3808" s="202">
        <v>2019</v>
      </c>
      <c r="C3808" s="202">
        <v>2020</v>
      </c>
      <c r="D3808" s="202">
        <v>2021</v>
      </c>
      <c r="E3808" s="202">
        <v>2022</v>
      </c>
    </row>
    <row r="3809" spans="1:5" ht="21" customHeight="1" thickBot="1" x14ac:dyDescent="0.25">
      <c r="A3809" s="1584"/>
      <c r="B3809" s="203" t="s">
        <v>5</v>
      </c>
      <c r="C3809" s="203" t="s">
        <v>6</v>
      </c>
      <c r="D3809" s="203" t="s">
        <v>6</v>
      </c>
      <c r="E3809" s="203" t="s">
        <v>6</v>
      </c>
    </row>
    <row r="3810" spans="1:5" ht="21" customHeight="1" thickBot="1" x14ac:dyDescent="0.25">
      <c r="A3810" s="201" t="s">
        <v>8</v>
      </c>
      <c r="B3810" s="206">
        <v>0</v>
      </c>
      <c r="C3810" s="206">
        <v>1</v>
      </c>
      <c r="D3810" s="207">
        <v>1</v>
      </c>
      <c r="E3810" s="206">
        <v>1</v>
      </c>
    </row>
    <row r="3811" spans="1:5" ht="21" customHeight="1" thickBot="1" x14ac:dyDescent="0.25">
      <c r="A3811" s="201" t="s">
        <v>14</v>
      </c>
      <c r="B3811" s="206">
        <f>B3829</f>
        <v>0</v>
      </c>
      <c r="C3811" s="206">
        <f>C3829</f>
        <v>548</v>
      </c>
      <c r="D3811" s="206">
        <f>D3829</f>
        <v>548</v>
      </c>
      <c r="E3811" s="206">
        <f>E3829</f>
        <v>1643</v>
      </c>
    </row>
    <row r="3812" spans="1:5" ht="21" customHeight="1" thickBot="1" x14ac:dyDescent="0.25">
      <c r="A3812" s="201" t="s">
        <v>20</v>
      </c>
      <c r="B3812" s="206" t="e">
        <f>B3811/B3810</f>
        <v>#DIV/0!</v>
      </c>
      <c r="C3812" s="206">
        <f>C3811/C3810</f>
        <v>548</v>
      </c>
      <c r="D3812" s="206">
        <f>D3811/D3810</f>
        <v>548</v>
      </c>
      <c r="E3812" s="206">
        <f>E3811/E3810</f>
        <v>1643</v>
      </c>
    </row>
    <row r="3813" spans="1:5" ht="21" customHeight="1" thickBot="1" x14ac:dyDescent="0.25">
      <c r="A3813" s="201" t="s">
        <v>15</v>
      </c>
      <c r="B3813" s="207" t="s">
        <v>19</v>
      </c>
      <c r="C3813" s="208" t="e">
        <f t="shared" ref="C3813:E3815" si="149">C3810/B3810-1</f>
        <v>#DIV/0!</v>
      </c>
      <c r="D3813" s="208">
        <f t="shared" si="149"/>
        <v>0</v>
      </c>
      <c r="E3813" s="208">
        <f t="shared" si="149"/>
        <v>0</v>
      </c>
    </row>
    <row r="3814" spans="1:5" ht="21" customHeight="1" thickBot="1" x14ac:dyDescent="0.25">
      <c r="A3814" s="201" t="s">
        <v>16</v>
      </c>
      <c r="B3814" s="207" t="s">
        <v>19</v>
      </c>
      <c r="C3814" s="208" t="e">
        <f t="shared" si="149"/>
        <v>#DIV/0!</v>
      </c>
      <c r="D3814" s="208">
        <f t="shared" si="149"/>
        <v>0</v>
      </c>
      <c r="E3814" s="208">
        <f t="shared" si="149"/>
        <v>1.9981751824817517</v>
      </c>
    </row>
    <row r="3815" spans="1:5" ht="21" customHeight="1" thickBot="1" x14ac:dyDescent="0.25">
      <c r="A3815" s="201" t="s">
        <v>17</v>
      </c>
      <c r="B3815" s="207" t="s">
        <v>19</v>
      </c>
      <c r="C3815" s="208" t="e">
        <f t="shared" si="149"/>
        <v>#DIV/0!</v>
      </c>
      <c r="D3815" s="208">
        <f t="shared" si="149"/>
        <v>0</v>
      </c>
      <c r="E3815" s="208">
        <f t="shared" si="149"/>
        <v>1.9981751824817517</v>
      </c>
    </row>
    <row r="3816" spans="1:5" ht="21" customHeight="1" thickBot="1" x14ac:dyDescent="0.25">
      <c r="A3816" s="1600" t="s">
        <v>871</v>
      </c>
      <c r="B3816" s="1601"/>
      <c r="C3816" s="1601"/>
      <c r="D3816" s="1601"/>
      <c r="E3816" s="1602"/>
    </row>
    <row r="3817" spans="1:5" ht="21" customHeight="1" x14ac:dyDescent="0.2">
      <c r="A3817" s="1583"/>
      <c r="B3817" s="202">
        <v>2019</v>
      </c>
      <c r="C3817" s="202">
        <v>2020</v>
      </c>
      <c r="D3817" s="202">
        <v>2021</v>
      </c>
      <c r="E3817" s="202">
        <v>2022</v>
      </c>
    </row>
    <row r="3818" spans="1:5" ht="21" customHeight="1" thickBot="1" x14ac:dyDescent="0.25">
      <c r="A3818" s="1584"/>
      <c r="B3818" s="203" t="s">
        <v>5</v>
      </c>
      <c r="C3818" s="203" t="s">
        <v>6</v>
      </c>
      <c r="D3818" s="203" t="s">
        <v>6</v>
      </c>
      <c r="E3818" s="203" t="s">
        <v>6</v>
      </c>
    </row>
    <row r="3819" spans="1:5" ht="21" customHeight="1" thickBot="1" x14ac:dyDescent="0.25">
      <c r="A3819" s="209" t="s">
        <v>59</v>
      </c>
      <c r="B3819" s="210">
        <f>B3820+B3821+B3822+B3823</f>
        <v>0</v>
      </c>
      <c r="C3819" s="210">
        <f>C3820+C3821+C3822+C3823</f>
        <v>0</v>
      </c>
      <c r="D3819" s="210">
        <f>D3820+D3821+D3822+D3823</f>
        <v>0</v>
      </c>
      <c r="E3819" s="210">
        <f>E3820+E3821+E3822+E3823</f>
        <v>0</v>
      </c>
    </row>
    <row r="3820" spans="1:5" ht="21" customHeight="1" thickBot="1" x14ac:dyDescent="0.25">
      <c r="A3820" s="211" t="s">
        <v>28</v>
      </c>
      <c r="B3820" s="210"/>
      <c r="C3820" s="210"/>
      <c r="D3820" s="210"/>
      <c r="E3820" s="210"/>
    </row>
    <row r="3821" spans="1:5" ht="21" customHeight="1" thickBot="1" x14ac:dyDescent="0.25">
      <c r="A3821" s="211" t="s">
        <v>60</v>
      </c>
      <c r="B3821" s="210"/>
      <c r="C3821" s="210"/>
      <c r="D3821" s="210"/>
      <c r="E3821" s="210"/>
    </row>
    <row r="3822" spans="1:5" ht="21" customHeight="1" thickBot="1" x14ac:dyDescent="0.25">
      <c r="A3822" s="211" t="s">
        <v>42</v>
      </c>
      <c r="B3822" s="210"/>
      <c r="C3822" s="210"/>
      <c r="D3822" s="210"/>
      <c r="E3822" s="210"/>
    </row>
    <row r="3823" spans="1:5" ht="21" customHeight="1" thickBot="1" x14ac:dyDescent="0.25">
      <c r="A3823" s="211" t="s">
        <v>43</v>
      </c>
      <c r="B3823" s="210"/>
      <c r="C3823" s="210"/>
      <c r="D3823" s="210"/>
      <c r="E3823" s="210"/>
    </row>
    <row r="3824" spans="1:5" ht="21" customHeight="1" thickBot="1" x14ac:dyDescent="0.25">
      <c r="A3824" s="209" t="s">
        <v>61</v>
      </c>
      <c r="B3824" s="205">
        <f>B3825+B3826+B3827+B3828</f>
        <v>0</v>
      </c>
      <c r="C3824" s="205">
        <f>C3825+C3826+C3827+C3828</f>
        <v>548</v>
      </c>
      <c r="D3824" s="205">
        <f>D3825+D3826+D3827+D3828</f>
        <v>548</v>
      </c>
      <c r="E3824" s="205">
        <f>E3825+E3826+E3827+E3828</f>
        <v>1643</v>
      </c>
    </row>
    <row r="3825" spans="1:5" s="41" customFormat="1" ht="21" customHeight="1" thickBot="1" x14ac:dyDescent="0.25">
      <c r="A3825" s="211" t="s">
        <v>28</v>
      </c>
      <c r="B3825" s="210">
        <v>0</v>
      </c>
      <c r="C3825" s="210">
        <v>548</v>
      </c>
      <c r="D3825" s="210">
        <v>548</v>
      </c>
      <c r="E3825" s="210">
        <v>1643</v>
      </c>
    </row>
    <row r="3826" spans="1:5" ht="21" customHeight="1" thickBot="1" x14ac:dyDescent="0.25">
      <c r="A3826" s="211" t="s">
        <v>60</v>
      </c>
      <c r="B3826" s="205"/>
      <c r="C3826" s="210"/>
      <c r="D3826" s="210"/>
      <c r="E3826" s="210"/>
    </row>
    <row r="3827" spans="1:5" ht="21" customHeight="1" thickBot="1" x14ac:dyDescent="0.25">
      <c r="A3827" s="211" t="s">
        <v>42</v>
      </c>
      <c r="B3827" s="205"/>
      <c r="C3827" s="210"/>
      <c r="D3827" s="210"/>
      <c r="E3827" s="210"/>
    </row>
    <row r="3828" spans="1:5" ht="21" customHeight="1" thickBot="1" x14ac:dyDescent="0.25">
      <c r="A3828" s="211" t="s">
        <v>43</v>
      </c>
      <c r="B3828" s="205"/>
      <c r="C3828" s="210"/>
      <c r="D3828" s="210"/>
      <c r="E3828" s="210"/>
    </row>
    <row r="3829" spans="1:5" ht="21" customHeight="1" thickBot="1" x14ac:dyDescent="0.25">
      <c r="A3829" s="212" t="s">
        <v>942</v>
      </c>
      <c r="B3829" s="205">
        <f>B3819+B3824</f>
        <v>0</v>
      </c>
      <c r="C3829" s="205">
        <f>C3819+C3824</f>
        <v>548</v>
      </c>
      <c r="D3829" s="205">
        <f>D3819+D3824</f>
        <v>548</v>
      </c>
      <c r="E3829" s="205">
        <f>E3819+E3824</f>
        <v>1643</v>
      </c>
    </row>
    <row r="3830" spans="1:5" ht="102" customHeight="1" thickBot="1" x14ac:dyDescent="0.25">
      <c r="A3830" s="178" t="s">
        <v>24</v>
      </c>
      <c r="B3830" s="178" t="s">
        <v>425</v>
      </c>
      <c r="C3830" s="191" t="s">
        <v>426</v>
      </c>
      <c r="D3830" s="192"/>
      <c r="E3830" s="178"/>
    </row>
    <row r="3831" spans="1:5" ht="21" customHeight="1" thickBot="1" x14ac:dyDescent="0.25">
      <c r="A3831" s="156" t="s">
        <v>9</v>
      </c>
      <c r="B3831" s="1633"/>
      <c r="C3831" s="1634"/>
      <c r="D3831" s="1634"/>
      <c r="E3831" s="1635"/>
    </row>
    <row r="3832" spans="1:5" ht="21" customHeight="1" thickBot="1" x14ac:dyDescent="0.25">
      <c r="A3832" s="156" t="s">
        <v>13</v>
      </c>
      <c r="B3832" s="1636" t="s">
        <v>427</v>
      </c>
      <c r="C3832" s="1637"/>
      <c r="D3832" s="1637"/>
      <c r="E3832" s="1638"/>
    </row>
    <row r="3833" spans="1:5" ht="21" customHeight="1" x14ac:dyDescent="0.2">
      <c r="A3833" s="1639"/>
      <c r="B3833" s="180">
        <v>2019</v>
      </c>
      <c r="C3833" s="180">
        <v>2020</v>
      </c>
      <c r="D3833" s="180">
        <v>2021</v>
      </c>
      <c r="E3833" s="180">
        <v>2022</v>
      </c>
    </row>
    <row r="3834" spans="1:5" ht="21" customHeight="1" thickBot="1" x14ac:dyDescent="0.25">
      <c r="A3834" s="1640"/>
      <c r="B3834" s="181" t="s">
        <v>5</v>
      </c>
      <c r="C3834" s="181" t="s">
        <v>6</v>
      </c>
      <c r="D3834" s="181" t="s">
        <v>6</v>
      </c>
      <c r="E3834" s="181" t="s">
        <v>6</v>
      </c>
    </row>
    <row r="3835" spans="1:5" ht="21" customHeight="1" thickBot="1" x14ac:dyDescent="0.25">
      <c r="A3835" s="156" t="s">
        <v>8</v>
      </c>
      <c r="B3835" s="182">
        <v>6385</v>
      </c>
      <c r="C3835" s="182">
        <v>0</v>
      </c>
      <c r="D3835" s="184">
        <v>0</v>
      </c>
      <c r="E3835" s="184">
        <v>0</v>
      </c>
    </row>
    <row r="3836" spans="1:5" ht="21" customHeight="1" thickBot="1" x14ac:dyDescent="0.25">
      <c r="A3836" s="156" t="s">
        <v>14</v>
      </c>
      <c r="B3836" s="183">
        <f>B3854</f>
        <v>188147</v>
      </c>
      <c r="C3836" s="183">
        <f>C3854</f>
        <v>0</v>
      </c>
      <c r="D3836" s="183">
        <f>D3854</f>
        <v>0</v>
      </c>
      <c r="E3836" s="183">
        <f>E3854</f>
        <v>0</v>
      </c>
    </row>
    <row r="3837" spans="1:5" ht="21" customHeight="1" thickBot="1" x14ac:dyDescent="0.25">
      <c r="A3837" s="156" t="s">
        <v>20</v>
      </c>
      <c r="B3837" s="182">
        <f>B3836/B3835</f>
        <v>29.467032106499609</v>
      </c>
      <c r="C3837" s="182" t="e">
        <f>C3836/C3835</f>
        <v>#DIV/0!</v>
      </c>
      <c r="D3837" s="182" t="e">
        <f>D3836/D3835</f>
        <v>#DIV/0!</v>
      </c>
      <c r="E3837" s="182" t="e">
        <f>E3836/E3835</f>
        <v>#DIV/0!</v>
      </c>
    </row>
    <row r="3838" spans="1:5" ht="21" customHeight="1" thickBot="1" x14ac:dyDescent="0.25">
      <c r="A3838" s="156" t="s">
        <v>15</v>
      </c>
      <c r="B3838" s="184" t="s">
        <v>19</v>
      </c>
      <c r="C3838" s="185">
        <f t="shared" ref="C3838:E3840" si="150">C3835/B3835-1</f>
        <v>-1</v>
      </c>
      <c r="D3838" s="185" t="e">
        <f t="shared" si="150"/>
        <v>#DIV/0!</v>
      </c>
      <c r="E3838" s="185" t="e">
        <f t="shared" si="150"/>
        <v>#DIV/0!</v>
      </c>
    </row>
    <row r="3839" spans="1:5" ht="21" customHeight="1" thickBot="1" x14ac:dyDescent="0.25">
      <c r="A3839" s="156" t="s">
        <v>16</v>
      </c>
      <c r="B3839" s="184" t="s">
        <v>19</v>
      </c>
      <c r="C3839" s="185">
        <f t="shared" si="150"/>
        <v>-1</v>
      </c>
      <c r="D3839" s="185" t="e">
        <f t="shared" si="150"/>
        <v>#DIV/0!</v>
      </c>
      <c r="E3839" s="185" t="e">
        <f t="shared" si="150"/>
        <v>#DIV/0!</v>
      </c>
    </row>
    <row r="3840" spans="1:5" ht="21" customHeight="1" thickBot="1" x14ac:dyDescent="0.25">
      <c r="A3840" s="156" t="s">
        <v>17</v>
      </c>
      <c r="B3840" s="184" t="s">
        <v>19</v>
      </c>
      <c r="C3840" s="185" t="e">
        <f t="shared" si="150"/>
        <v>#DIV/0!</v>
      </c>
      <c r="D3840" s="185" t="e">
        <f t="shared" si="150"/>
        <v>#DIV/0!</v>
      </c>
      <c r="E3840" s="185" t="e">
        <f t="shared" si="150"/>
        <v>#DIV/0!</v>
      </c>
    </row>
    <row r="3841" spans="1:5" ht="21" customHeight="1" thickBot="1" x14ac:dyDescent="0.25">
      <c r="A3841" s="1641" t="s">
        <v>859</v>
      </c>
      <c r="B3841" s="1642"/>
      <c r="C3841" s="1642"/>
      <c r="D3841" s="1642"/>
      <c r="E3841" s="1643"/>
    </row>
    <row r="3842" spans="1:5" ht="21" customHeight="1" x14ac:dyDescent="0.2">
      <c r="A3842" s="1639"/>
      <c r="B3842" s="180">
        <v>2019</v>
      </c>
      <c r="C3842" s="180">
        <v>2020</v>
      </c>
      <c r="D3842" s="180">
        <v>2021</v>
      </c>
      <c r="E3842" s="180">
        <v>2022</v>
      </c>
    </row>
    <row r="3843" spans="1:5" ht="21" customHeight="1" thickBot="1" x14ac:dyDescent="0.25">
      <c r="A3843" s="1640"/>
      <c r="B3843" s="181" t="s">
        <v>5</v>
      </c>
      <c r="C3843" s="181" t="s">
        <v>6</v>
      </c>
      <c r="D3843" s="181" t="s">
        <v>6</v>
      </c>
      <c r="E3843" s="181" t="s">
        <v>6</v>
      </c>
    </row>
    <row r="3844" spans="1:5" ht="21" customHeight="1" thickBot="1" x14ac:dyDescent="0.25">
      <c r="A3844" s="186" t="s">
        <v>59</v>
      </c>
      <c r="B3844" s="187">
        <f>B3845+B3846+B3847+B3848</f>
        <v>0</v>
      </c>
      <c r="C3844" s="187">
        <f>C3845+C3846+C3847+C3848</f>
        <v>0</v>
      </c>
      <c r="D3844" s="187">
        <f>D3845+D3846+D3847+D3848</f>
        <v>0</v>
      </c>
      <c r="E3844" s="187">
        <f>E3845+E3846+E3847+E3848</f>
        <v>0</v>
      </c>
    </row>
    <row r="3845" spans="1:5" ht="21" customHeight="1" thickBot="1" x14ac:dyDescent="0.25">
      <c r="A3845" s="188" t="s">
        <v>28</v>
      </c>
      <c r="B3845" s="187"/>
      <c r="C3845" s="187"/>
      <c r="D3845" s="187"/>
      <c r="E3845" s="187"/>
    </row>
    <row r="3846" spans="1:5" ht="21" customHeight="1" thickBot="1" x14ac:dyDescent="0.25">
      <c r="A3846" s="188" t="s">
        <v>60</v>
      </c>
      <c r="B3846" s="187"/>
      <c r="C3846" s="187"/>
      <c r="D3846" s="187"/>
      <c r="E3846" s="187"/>
    </row>
    <row r="3847" spans="1:5" ht="21" customHeight="1" thickBot="1" x14ac:dyDescent="0.25">
      <c r="A3847" s="188" t="s">
        <v>42</v>
      </c>
      <c r="B3847" s="187"/>
      <c r="C3847" s="187"/>
      <c r="D3847" s="187"/>
      <c r="E3847" s="187"/>
    </row>
    <row r="3848" spans="1:5" ht="21" customHeight="1" thickBot="1" x14ac:dyDescent="0.25">
      <c r="A3848" s="188" t="s">
        <v>43</v>
      </c>
      <c r="B3848" s="187"/>
      <c r="C3848" s="187"/>
      <c r="D3848" s="187"/>
      <c r="E3848" s="187"/>
    </row>
    <row r="3849" spans="1:5" ht="21" customHeight="1" thickBot="1" x14ac:dyDescent="0.25">
      <c r="A3849" s="186" t="s">
        <v>61</v>
      </c>
      <c r="B3849" s="183">
        <f>B3850+B3851+B3852+B3853</f>
        <v>188147</v>
      </c>
      <c r="C3849" s="183">
        <f>C3850+C3851+C3852+C3853</f>
        <v>0</v>
      </c>
      <c r="D3849" s="183">
        <f>D3850+D3851+D3852+D3853</f>
        <v>0</v>
      </c>
      <c r="E3849" s="183">
        <f>E3850+E3851+E3852+E3853</f>
        <v>0</v>
      </c>
    </row>
    <row r="3850" spans="1:5" s="41" customFormat="1" ht="21" customHeight="1" thickBot="1" x14ac:dyDescent="0.25">
      <c r="A3850" s="188" t="s">
        <v>28</v>
      </c>
      <c r="B3850" s="187">
        <v>188147</v>
      </c>
      <c r="C3850" s="187">
        <v>0</v>
      </c>
      <c r="D3850" s="187">
        <v>0</v>
      </c>
      <c r="E3850" s="187">
        <v>0</v>
      </c>
    </row>
    <row r="3851" spans="1:5" ht="21" customHeight="1" thickBot="1" x14ac:dyDescent="0.25">
      <c r="A3851" s="188" t="s">
        <v>60</v>
      </c>
      <c r="B3851" s="183"/>
      <c r="C3851" s="187"/>
      <c r="D3851" s="187"/>
      <c r="E3851" s="187"/>
    </row>
    <row r="3852" spans="1:5" ht="21" customHeight="1" thickBot="1" x14ac:dyDescent="0.25">
      <c r="A3852" s="188" t="s">
        <v>42</v>
      </c>
      <c r="B3852" s="183"/>
      <c r="C3852" s="187"/>
      <c r="D3852" s="187"/>
      <c r="E3852" s="187"/>
    </row>
    <row r="3853" spans="1:5" ht="21" customHeight="1" thickBot="1" x14ac:dyDescent="0.25">
      <c r="A3853" s="188" t="s">
        <v>43</v>
      </c>
      <c r="B3853" s="183"/>
      <c r="C3853" s="187"/>
      <c r="D3853" s="187"/>
      <c r="E3853" s="187"/>
    </row>
    <row r="3854" spans="1:5" ht="21" customHeight="1" thickBot="1" x14ac:dyDescent="0.25">
      <c r="A3854" s="189" t="s">
        <v>26</v>
      </c>
      <c r="B3854" s="183">
        <f>B3844+B3849</f>
        <v>188147</v>
      </c>
      <c r="C3854" s="183">
        <f>C3844+C3849</f>
        <v>0</v>
      </c>
      <c r="D3854" s="183">
        <f>D3844+D3849</f>
        <v>0</v>
      </c>
      <c r="E3854" s="183">
        <f>E3844+E3849</f>
        <v>0</v>
      </c>
    </row>
    <row r="3855" spans="1:5" ht="87.75" customHeight="1" thickBot="1" x14ac:dyDescent="0.25">
      <c r="A3855" s="178" t="s">
        <v>24</v>
      </c>
      <c r="B3855" s="178" t="s">
        <v>692</v>
      </c>
      <c r="C3855" s="191" t="s">
        <v>428</v>
      </c>
      <c r="D3855" s="192"/>
      <c r="E3855" s="178"/>
    </row>
    <row r="3856" spans="1:5" ht="21" customHeight="1" thickBot="1" x14ac:dyDescent="0.25">
      <c r="A3856" s="156" t="s">
        <v>9</v>
      </c>
      <c r="B3856" s="1633" t="s">
        <v>222</v>
      </c>
      <c r="C3856" s="1634"/>
      <c r="D3856" s="1634"/>
      <c r="E3856" s="1635"/>
    </row>
    <row r="3857" spans="1:5" ht="21" customHeight="1" thickBot="1" x14ac:dyDescent="0.25">
      <c r="A3857" s="156" t="s">
        <v>13</v>
      </c>
      <c r="B3857" s="1636" t="s">
        <v>223</v>
      </c>
      <c r="C3857" s="1637"/>
      <c r="D3857" s="1637"/>
      <c r="E3857" s="1638"/>
    </row>
    <row r="3858" spans="1:5" ht="21" customHeight="1" x14ac:dyDescent="0.2">
      <c r="A3858" s="1639"/>
      <c r="B3858" s="180">
        <v>2019</v>
      </c>
      <c r="C3858" s="180">
        <v>2019</v>
      </c>
      <c r="D3858" s="180">
        <v>2021</v>
      </c>
      <c r="E3858" s="180">
        <v>2022</v>
      </c>
    </row>
    <row r="3859" spans="1:5" ht="21" customHeight="1" thickBot="1" x14ac:dyDescent="0.25">
      <c r="A3859" s="1640"/>
      <c r="B3859" s="181" t="s">
        <v>5</v>
      </c>
      <c r="C3859" s="181" t="s">
        <v>6</v>
      </c>
      <c r="D3859" s="181" t="s">
        <v>6</v>
      </c>
      <c r="E3859" s="181" t="s">
        <v>6</v>
      </c>
    </row>
    <row r="3860" spans="1:5" ht="21" customHeight="1" thickBot="1" x14ac:dyDescent="0.25">
      <c r="A3860" s="156" t="s">
        <v>8</v>
      </c>
      <c r="B3860" s="182">
        <v>1</v>
      </c>
      <c r="C3860" s="182">
        <v>0</v>
      </c>
      <c r="D3860" s="184">
        <v>0</v>
      </c>
      <c r="E3860" s="184">
        <v>0</v>
      </c>
    </row>
    <row r="3861" spans="1:5" ht="21" customHeight="1" thickBot="1" x14ac:dyDescent="0.25">
      <c r="A3861" s="156" t="s">
        <v>14</v>
      </c>
      <c r="B3861" s="187">
        <f>B3879</f>
        <v>376</v>
      </c>
      <c r="C3861" s="187">
        <f>C3879</f>
        <v>0</v>
      </c>
      <c r="D3861" s="187">
        <f>D3879</f>
        <v>0</v>
      </c>
      <c r="E3861" s="187">
        <f>E3879</f>
        <v>0</v>
      </c>
    </row>
    <row r="3862" spans="1:5" ht="21" customHeight="1" thickBot="1" x14ac:dyDescent="0.25">
      <c r="A3862" s="156" t="s">
        <v>20</v>
      </c>
      <c r="B3862" s="182">
        <f>B3861/B3860</f>
        <v>376</v>
      </c>
      <c r="C3862" s="182" t="e">
        <f>C3861/C3860</f>
        <v>#DIV/0!</v>
      </c>
      <c r="D3862" s="182" t="e">
        <f>D3861/D3860</f>
        <v>#DIV/0!</v>
      </c>
      <c r="E3862" s="182" t="e">
        <f>E3861/E3860</f>
        <v>#DIV/0!</v>
      </c>
    </row>
    <row r="3863" spans="1:5" ht="21" customHeight="1" thickBot="1" x14ac:dyDescent="0.25">
      <c r="A3863" s="156" t="s">
        <v>15</v>
      </c>
      <c r="B3863" s="184" t="s">
        <v>19</v>
      </c>
      <c r="C3863" s="185">
        <f t="shared" ref="C3863:E3865" si="151">C3860/B3860-1</f>
        <v>-1</v>
      </c>
      <c r="D3863" s="185" t="e">
        <f t="shared" si="151"/>
        <v>#DIV/0!</v>
      </c>
      <c r="E3863" s="185" t="e">
        <f t="shared" si="151"/>
        <v>#DIV/0!</v>
      </c>
    </row>
    <row r="3864" spans="1:5" ht="21" customHeight="1" thickBot="1" x14ac:dyDescent="0.25">
      <c r="A3864" s="156" t="s">
        <v>16</v>
      </c>
      <c r="B3864" s="184" t="s">
        <v>19</v>
      </c>
      <c r="C3864" s="185">
        <f t="shared" si="151"/>
        <v>-1</v>
      </c>
      <c r="D3864" s="185" t="e">
        <f t="shared" si="151"/>
        <v>#DIV/0!</v>
      </c>
      <c r="E3864" s="185" t="e">
        <f t="shared" si="151"/>
        <v>#DIV/0!</v>
      </c>
    </row>
    <row r="3865" spans="1:5" ht="21" customHeight="1" thickBot="1" x14ac:dyDescent="0.25">
      <c r="A3865" s="156" t="s">
        <v>17</v>
      </c>
      <c r="B3865" s="184" t="s">
        <v>19</v>
      </c>
      <c r="C3865" s="185" t="e">
        <f t="shared" si="151"/>
        <v>#DIV/0!</v>
      </c>
      <c r="D3865" s="185" t="e">
        <f t="shared" si="151"/>
        <v>#DIV/0!</v>
      </c>
      <c r="E3865" s="185" t="e">
        <f t="shared" si="151"/>
        <v>#DIV/0!</v>
      </c>
    </row>
    <row r="3866" spans="1:5" ht="21" customHeight="1" thickBot="1" x14ac:dyDescent="0.25">
      <c r="A3866" s="1641" t="s">
        <v>859</v>
      </c>
      <c r="B3866" s="1642"/>
      <c r="C3866" s="1642"/>
      <c r="D3866" s="1642"/>
      <c r="E3866" s="1643"/>
    </row>
    <row r="3867" spans="1:5" ht="21" customHeight="1" x14ac:dyDescent="0.2">
      <c r="A3867" s="1639"/>
      <c r="B3867" s="180">
        <v>2019</v>
      </c>
      <c r="C3867" s="180">
        <v>2019</v>
      </c>
      <c r="D3867" s="180">
        <v>2021</v>
      </c>
      <c r="E3867" s="180">
        <v>2022</v>
      </c>
    </row>
    <row r="3868" spans="1:5" ht="21" customHeight="1" thickBot="1" x14ac:dyDescent="0.25">
      <c r="A3868" s="1640"/>
      <c r="B3868" s="181" t="s">
        <v>5</v>
      </c>
      <c r="C3868" s="181" t="s">
        <v>6</v>
      </c>
      <c r="D3868" s="181" t="s">
        <v>6</v>
      </c>
      <c r="E3868" s="181" t="s">
        <v>6</v>
      </c>
    </row>
    <row r="3869" spans="1:5" ht="21" customHeight="1" thickBot="1" x14ac:dyDescent="0.25">
      <c r="A3869" s="186" t="s">
        <v>59</v>
      </c>
      <c r="B3869" s="187">
        <f>B3870+B3871+B3872+B3873</f>
        <v>0</v>
      </c>
      <c r="C3869" s="187">
        <f>C3870+C3871+C3872+C3873</f>
        <v>0</v>
      </c>
      <c r="D3869" s="187">
        <f>D3870+D3871+D3872+D3873</f>
        <v>0</v>
      </c>
      <c r="E3869" s="187">
        <f>E3870+E3871+E3872+E3873</f>
        <v>0</v>
      </c>
    </row>
    <row r="3870" spans="1:5" ht="21" customHeight="1" thickBot="1" x14ac:dyDescent="0.25">
      <c r="A3870" s="188" t="s">
        <v>28</v>
      </c>
      <c r="B3870" s="187"/>
      <c r="C3870" s="187"/>
      <c r="D3870" s="187"/>
      <c r="E3870" s="187"/>
    </row>
    <row r="3871" spans="1:5" ht="21" customHeight="1" thickBot="1" x14ac:dyDescent="0.25">
      <c r="A3871" s="188" t="s">
        <v>60</v>
      </c>
      <c r="B3871" s="187"/>
      <c r="C3871" s="187"/>
      <c r="D3871" s="187"/>
      <c r="E3871" s="187"/>
    </row>
    <row r="3872" spans="1:5" ht="21" customHeight="1" thickBot="1" x14ac:dyDescent="0.25">
      <c r="A3872" s="188" t="s">
        <v>42</v>
      </c>
      <c r="B3872" s="187"/>
      <c r="C3872" s="187"/>
      <c r="D3872" s="187"/>
      <c r="E3872" s="187"/>
    </row>
    <row r="3873" spans="1:5" ht="21" customHeight="1" thickBot="1" x14ac:dyDescent="0.25">
      <c r="A3873" s="188" t="s">
        <v>43</v>
      </c>
      <c r="B3873" s="187"/>
      <c r="C3873" s="187"/>
      <c r="D3873" s="187"/>
      <c r="E3873" s="187"/>
    </row>
    <row r="3874" spans="1:5" ht="21" customHeight="1" thickBot="1" x14ac:dyDescent="0.25">
      <c r="A3874" s="186" t="s">
        <v>61</v>
      </c>
      <c r="B3874" s="183">
        <f>B3875+B3876+B3877+B3878</f>
        <v>376</v>
      </c>
      <c r="C3874" s="183">
        <f>C3875+C3876+C3877+C3878</f>
        <v>0</v>
      </c>
      <c r="D3874" s="183">
        <f>D3875+D3876+D3877+D3878</f>
        <v>0</v>
      </c>
      <c r="E3874" s="183">
        <f>E3875+E3876+E3877+E3878</f>
        <v>0</v>
      </c>
    </row>
    <row r="3875" spans="1:5" s="41" customFormat="1" ht="21" customHeight="1" thickBot="1" x14ac:dyDescent="0.25">
      <c r="A3875" s="188" t="s">
        <v>28</v>
      </c>
      <c r="B3875" s="187">
        <v>376</v>
      </c>
      <c r="C3875" s="187">
        <v>0</v>
      </c>
      <c r="D3875" s="187">
        <v>0</v>
      </c>
      <c r="E3875" s="187">
        <v>0</v>
      </c>
    </row>
    <row r="3876" spans="1:5" ht="21" customHeight="1" thickBot="1" x14ac:dyDescent="0.25">
      <c r="A3876" s="188" t="s">
        <v>60</v>
      </c>
      <c r="B3876" s="183"/>
      <c r="C3876" s="187"/>
      <c r="D3876" s="187"/>
      <c r="E3876" s="187"/>
    </row>
    <row r="3877" spans="1:5" ht="21" customHeight="1" thickBot="1" x14ac:dyDescent="0.25">
      <c r="A3877" s="188" t="s">
        <v>42</v>
      </c>
      <c r="B3877" s="183"/>
      <c r="C3877" s="187"/>
      <c r="D3877" s="187"/>
      <c r="E3877" s="187"/>
    </row>
    <row r="3878" spans="1:5" ht="21" customHeight="1" thickBot="1" x14ac:dyDescent="0.25">
      <c r="A3878" s="188" t="s">
        <v>43</v>
      </c>
      <c r="B3878" s="183"/>
      <c r="C3878" s="187"/>
      <c r="D3878" s="187"/>
      <c r="E3878" s="187"/>
    </row>
    <row r="3879" spans="1:5" ht="21" customHeight="1" thickBot="1" x14ac:dyDescent="0.25">
      <c r="A3879" s="189" t="s">
        <v>26</v>
      </c>
      <c r="B3879" s="183">
        <f>B3869+B3874</f>
        <v>376</v>
      </c>
      <c r="C3879" s="183">
        <f>C3869+C3874</f>
        <v>0</v>
      </c>
      <c r="D3879" s="183">
        <f>D3869+D3874</f>
        <v>0</v>
      </c>
      <c r="E3879" s="183">
        <f>E3869+E3874</f>
        <v>0</v>
      </c>
    </row>
    <row r="3880" spans="1:5" ht="39" customHeight="1" thickBot="1" x14ac:dyDescent="0.25">
      <c r="A3880" s="178" t="s">
        <v>40</v>
      </c>
      <c r="B3880" s="222" t="s">
        <v>429</v>
      </c>
      <c r="C3880" s="191" t="s">
        <v>430</v>
      </c>
      <c r="D3880" s="192"/>
      <c r="E3880" s="178"/>
    </row>
    <row r="3881" spans="1:5" ht="45.75" customHeight="1" thickBot="1" x14ac:dyDescent="0.25">
      <c r="A3881" s="156" t="s">
        <v>9</v>
      </c>
      <c r="B3881" s="1644" t="s">
        <v>431</v>
      </c>
      <c r="C3881" s="1645"/>
      <c r="D3881" s="1645"/>
      <c r="E3881" s="1646"/>
    </row>
    <row r="3882" spans="1:5" ht="21" customHeight="1" thickBot="1" x14ac:dyDescent="0.25">
      <c r="A3882" s="156" t="s">
        <v>13</v>
      </c>
      <c r="B3882" s="1636" t="s">
        <v>162</v>
      </c>
      <c r="C3882" s="1637"/>
      <c r="D3882" s="1637"/>
      <c r="E3882" s="1638"/>
    </row>
    <row r="3883" spans="1:5" ht="21" customHeight="1" x14ac:dyDescent="0.2">
      <c r="A3883" s="1639"/>
      <c r="B3883" s="180">
        <v>2019</v>
      </c>
      <c r="C3883" s="180">
        <v>2019</v>
      </c>
      <c r="D3883" s="180">
        <v>2021</v>
      </c>
      <c r="E3883" s="180">
        <v>2022</v>
      </c>
    </row>
    <row r="3884" spans="1:5" ht="21" customHeight="1" thickBot="1" x14ac:dyDescent="0.25">
      <c r="A3884" s="1640"/>
      <c r="B3884" s="181" t="s">
        <v>5</v>
      </c>
      <c r="C3884" s="181" t="s">
        <v>6</v>
      </c>
      <c r="D3884" s="181" t="s">
        <v>6</v>
      </c>
      <c r="E3884" s="181" t="s">
        <v>6</v>
      </c>
    </row>
    <row r="3885" spans="1:5" ht="21" customHeight="1" thickBot="1" x14ac:dyDescent="0.25">
      <c r="A3885" s="156" t="s">
        <v>8</v>
      </c>
      <c r="B3885" s="182">
        <v>74</v>
      </c>
      <c r="C3885" s="182">
        <v>0</v>
      </c>
      <c r="D3885" s="184">
        <v>0</v>
      </c>
      <c r="E3885" s="184">
        <v>0</v>
      </c>
    </row>
    <row r="3886" spans="1:5" ht="21" customHeight="1" thickBot="1" x14ac:dyDescent="0.25">
      <c r="A3886" s="156" t="s">
        <v>14</v>
      </c>
      <c r="B3886" s="182">
        <f>B3904</f>
        <v>461</v>
      </c>
      <c r="C3886" s="182">
        <f>C3904</f>
        <v>0</v>
      </c>
      <c r="D3886" s="182">
        <f>D3904</f>
        <v>0</v>
      </c>
      <c r="E3886" s="182">
        <f>E3904</f>
        <v>0</v>
      </c>
    </row>
    <row r="3887" spans="1:5" ht="21" customHeight="1" thickBot="1" x14ac:dyDescent="0.25">
      <c r="A3887" s="156" t="s">
        <v>20</v>
      </c>
      <c r="B3887" s="182">
        <f>B3886/B3885</f>
        <v>6.2297297297297298</v>
      </c>
      <c r="C3887" s="182" t="e">
        <f>C3886/C3885</f>
        <v>#DIV/0!</v>
      </c>
      <c r="D3887" s="182" t="e">
        <f>D3886/D3885</f>
        <v>#DIV/0!</v>
      </c>
      <c r="E3887" s="182" t="e">
        <f>E3886/E3885</f>
        <v>#DIV/0!</v>
      </c>
    </row>
    <row r="3888" spans="1:5" ht="21" customHeight="1" thickBot="1" x14ac:dyDescent="0.25">
      <c r="A3888" s="156" t="s">
        <v>15</v>
      </c>
      <c r="B3888" s="184" t="s">
        <v>19</v>
      </c>
      <c r="C3888" s="185">
        <f t="shared" ref="C3888:E3890" si="152">C3885/B3885-1</f>
        <v>-1</v>
      </c>
      <c r="D3888" s="185" t="e">
        <f t="shared" si="152"/>
        <v>#DIV/0!</v>
      </c>
      <c r="E3888" s="185" t="e">
        <f t="shared" si="152"/>
        <v>#DIV/0!</v>
      </c>
    </row>
    <row r="3889" spans="1:5" ht="21" customHeight="1" thickBot="1" x14ac:dyDescent="0.25">
      <c r="A3889" s="156" t="s">
        <v>16</v>
      </c>
      <c r="B3889" s="184" t="s">
        <v>19</v>
      </c>
      <c r="C3889" s="185">
        <f t="shared" si="152"/>
        <v>-1</v>
      </c>
      <c r="D3889" s="185" t="e">
        <f t="shared" si="152"/>
        <v>#DIV/0!</v>
      </c>
      <c r="E3889" s="185" t="e">
        <f t="shared" si="152"/>
        <v>#DIV/0!</v>
      </c>
    </row>
    <row r="3890" spans="1:5" ht="21" customHeight="1" thickBot="1" x14ac:dyDescent="0.25">
      <c r="A3890" s="156" t="s">
        <v>17</v>
      </c>
      <c r="B3890" s="184" t="s">
        <v>19</v>
      </c>
      <c r="C3890" s="185" t="e">
        <f t="shared" si="152"/>
        <v>#DIV/0!</v>
      </c>
      <c r="D3890" s="185" t="e">
        <f t="shared" si="152"/>
        <v>#DIV/0!</v>
      </c>
      <c r="E3890" s="185" t="e">
        <f t="shared" si="152"/>
        <v>#DIV/0!</v>
      </c>
    </row>
    <row r="3891" spans="1:5" ht="21" customHeight="1" thickBot="1" x14ac:dyDescent="0.25">
      <c r="A3891" s="1641" t="s">
        <v>859</v>
      </c>
      <c r="B3891" s="1642"/>
      <c r="C3891" s="1642"/>
      <c r="D3891" s="1642"/>
      <c r="E3891" s="1643"/>
    </row>
    <row r="3892" spans="1:5" ht="21" customHeight="1" x14ac:dyDescent="0.2">
      <c r="A3892" s="1639"/>
      <c r="B3892" s="180">
        <v>2019</v>
      </c>
      <c r="C3892" s="180">
        <v>2019</v>
      </c>
      <c r="D3892" s="180">
        <v>2021</v>
      </c>
      <c r="E3892" s="180">
        <v>2022</v>
      </c>
    </row>
    <row r="3893" spans="1:5" ht="21" customHeight="1" thickBot="1" x14ac:dyDescent="0.25">
      <c r="A3893" s="1640"/>
      <c r="B3893" s="181" t="s">
        <v>5</v>
      </c>
      <c r="C3893" s="181" t="s">
        <v>6</v>
      </c>
      <c r="D3893" s="181" t="s">
        <v>6</v>
      </c>
      <c r="E3893" s="181" t="s">
        <v>6</v>
      </c>
    </row>
    <row r="3894" spans="1:5" ht="21" customHeight="1" thickBot="1" x14ac:dyDescent="0.25">
      <c r="A3894" s="186" t="s">
        <v>59</v>
      </c>
      <c r="B3894" s="187">
        <f>B3895+B3896+B3897+B3898</f>
        <v>0</v>
      </c>
      <c r="C3894" s="187">
        <f>C3895+C3896+C3897+C3898</f>
        <v>0</v>
      </c>
      <c r="D3894" s="187">
        <f>D3895+D3896+D3897+D3898</f>
        <v>0</v>
      </c>
      <c r="E3894" s="187">
        <f>E3895+E3896+E3897+E3898</f>
        <v>0</v>
      </c>
    </row>
    <row r="3895" spans="1:5" ht="21" customHeight="1" thickBot="1" x14ac:dyDescent="0.25">
      <c r="A3895" s="188" t="s">
        <v>28</v>
      </c>
      <c r="B3895" s="187"/>
      <c r="C3895" s="187"/>
      <c r="D3895" s="187"/>
      <c r="E3895" s="187"/>
    </row>
    <row r="3896" spans="1:5" ht="21" customHeight="1" thickBot="1" x14ac:dyDescent="0.25">
      <c r="A3896" s="188" t="s">
        <v>60</v>
      </c>
      <c r="B3896" s="187"/>
      <c r="C3896" s="187"/>
      <c r="D3896" s="187"/>
      <c r="E3896" s="187"/>
    </row>
    <row r="3897" spans="1:5" ht="21" customHeight="1" thickBot="1" x14ac:dyDescent="0.25">
      <c r="A3897" s="188" t="s">
        <v>42</v>
      </c>
      <c r="B3897" s="187"/>
      <c r="C3897" s="187"/>
      <c r="D3897" s="187"/>
      <c r="E3897" s="187"/>
    </row>
    <row r="3898" spans="1:5" ht="21" customHeight="1" thickBot="1" x14ac:dyDescent="0.25">
      <c r="A3898" s="188" t="s">
        <v>43</v>
      </c>
      <c r="B3898" s="187"/>
      <c r="C3898" s="187"/>
      <c r="D3898" s="187"/>
      <c r="E3898" s="187"/>
    </row>
    <row r="3899" spans="1:5" ht="21" customHeight="1" thickBot="1" x14ac:dyDescent="0.25">
      <c r="A3899" s="186" t="s">
        <v>61</v>
      </c>
      <c r="B3899" s="183">
        <f>B3900+B3901+B3902+B3903</f>
        <v>461</v>
      </c>
      <c r="C3899" s="183">
        <f>C3900+C3901+C3902+C3903</f>
        <v>0</v>
      </c>
      <c r="D3899" s="183">
        <f>D3900+D3901+D3902+D3903</f>
        <v>0</v>
      </c>
      <c r="E3899" s="183">
        <f>E3900+E3901+E3902+E3903</f>
        <v>0</v>
      </c>
    </row>
    <row r="3900" spans="1:5" s="41" customFormat="1" ht="18.75" customHeight="1" thickBot="1" x14ac:dyDescent="0.25">
      <c r="A3900" s="188" t="s">
        <v>28</v>
      </c>
      <c r="B3900" s="183">
        <v>461</v>
      </c>
      <c r="C3900" s="187">
        <v>0</v>
      </c>
      <c r="D3900" s="187">
        <v>0</v>
      </c>
      <c r="E3900" s="187">
        <v>0</v>
      </c>
    </row>
    <row r="3901" spans="1:5" ht="21" customHeight="1" thickBot="1" x14ac:dyDescent="0.25">
      <c r="A3901" s="188" t="s">
        <v>60</v>
      </c>
      <c r="B3901" s="183"/>
      <c r="C3901" s="187"/>
      <c r="D3901" s="187"/>
      <c r="E3901" s="187"/>
    </row>
    <row r="3902" spans="1:5" ht="21" customHeight="1" thickBot="1" x14ac:dyDescent="0.25">
      <c r="A3902" s="188" t="s">
        <v>42</v>
      </c>
      <c r="B3902" s="183"/>
      <c r="C3902" s="187"/>
      <c r="D3902" s="187"/>
      <c r="E3902" s="187"/>
    </row>
    <row r="3903" spans="1:5" ht="21" customHeight="1" thickBot="1" x14ac:dyDescent="0.25">
      <c r="A3903" s="188" t="s">
        <v>43</v>
      </c>
      <c r="B3903" s="183"/>
      <c r="C3903" s="187"/>
      <c r="D3903" s="187"/>
      <c r="E3903" s="187"/>
    </row>
    <row r="3904" spans="1:5" ht="21" customHeight="1" thickBot="1" x14ac:dyDescent="0.25">
      <c r="A3904" s="189" t="s">
        <v>35</v>
      </c>
      <c r="B3904" s="183">
        <f>B3894+B3899</f>
        <v>461</v>
      </c>
      <c r="C3904" s="183">
        <f>C3894+C3899</f>
        <v>0</v>
      </c>
      <c r="D3904" s="183">
        <f>D3894+D3899</f>
        <v>0</v>
      </c>
      <c r="E3904" s="183">
        <f>E3894+E3899</f>
        <v>0</v>
      </c>
    </row>
    <row r="3905" spans="1:5" ht="51" customHeight="1" thickBot="1" x14ac:dyDescent="0.25">
      <c r="A3905" s="178" t="s">
        <v>55</v>
      </c>
      <c r="B3905" s="223" t="s">
        <v>432</v>
      </c>
      <c r="C3905" s="191" t="s">
        <v>433</v>
      </c>
      <c r="D3905" s="192"/>
      <c r="E3905" s="178"/>
    </row>
    <row r="3906" spans="1:5" ht="45.75" customHeight="1" thickBot="1" x14ac:dyDescent="0.25">
      <c r="A3906" s="156" t="s">
        <v>9</v>
      </c>
      <c r="B3906" s="1644" t="s">
        <v>434</v>
      </c>
      <c r="C3906" s="1645"/>
      <c r="D3906" s="1645"/>
      <c r="E3906" s="1646"/>
    </row>
    <row r="3907" spans="1:5" ht="21" customHeight="1" thickBot="1" x14ac:dyDescent="0.25">
      <c r="A3907" s="156" t="s">
        <v>13</v>
      </c>
      <c r="B3907" s="1636" t="s">
        <v>67</v>
      </c>
      <c r="C3907" s="1637"/>
      <c r="D3907" s="1637"/>
      <c r="E3907" s="1638"/>
    </row>
    <row r="3908" spans="1:5" ht="21" customHeight="1" x14ac:dyDescent="0.2">
      <c r="A3908" s="1639"/>
      <c r="B3908" s="180">
        <v>2019</v>
      </c>
      <c r="C3908" s="180">
        <v>2020</v>
      </c>
      <c r="D3908" s="180">
        <v>2021</v>
      </c>
      <c r="E3908" s="180">
        <v>2022</v>
      </c>
    </row>
    <row r="3909" spans="1:5" ht="21" customHeight="1" thickBot="1" x14ac:dyDescent="0.25">
      <c r="A3909" s="1640"/>
      <c r="B3909" s="181" t="s">
        <v>5</v>
      </c>
      <c r="C3909" s="181" t="s">
        <v>6</v>
      </c>
      <c r="D3909" s="181" t="s">
        <v>6</v>
      </c>
      <c r="E3909" s="181" t="s">
        <v>6</v>
      </c>
    </row>
    <row r="3910" spans="1:5" ht="21" customHeight="1" thickBot="1" x14ac:dyDescent="0.25">
      <c r="A3910" s="156" t="s">
        <v>8</v>
      </c>
      <c r="B3910" s="182">
        <v>1</v>
      </c>
      <c r="C3910" s="182">
        <v>1</v>
      </c>
      <c r="D3910" s="184">
        <v>0</v>
      </c>
      <c r="E3910" s="184">
        <v>0</v>
      </c>
    </row>
    <row r="3911" spans="1:5" ht="21" customHeight="1" thickBot="1" x14ac:dyDescent="0.25">
      <c r="A3911" s="156" t="s">
        <v>14</v>
      </c>
      <c r="B3911" s="183">
        <f>B3929</f>
        <v>219894</v>
      </c>
      <c r="C3911" s="183">
        <f>C3929</f>
        <v>200000</v>
      </c>
      <c r="D3911" s="183">
        <f>D3929</f>
        <v>0</v>
      </c>
      <c r="E3911" s="183">
        <f>E3929</f>
        <v>0</v>
      </c>
    </row>
    <row r="3912" spans="1:5" ht="21" customHeight="1" thickBot="1" x14ac:dyDescent="0.25">
      <c r="A3912" s="156" t="s">
        <v>20</v>
      </c>
      <c r="B3912" s="182">
        <f>B3911/B3910</f>
        <v>219894</v>
      </c>
      <c r="C3912" s="182">
        <f>C3911/C3910</f>
        <v>200000</v>
      </c>
      <c r="D3912" s="182" t="e">
        <f>D3911/D3910</f>
        <v>#DIV/0!</v>
      </c>
      <c r="E3912" s="182" t="e">
        <f>E3911/E3910</f>
        <v>#DIV/0!</v>
      </c>
    </row>
    <row r="3913" spans="1:5" ht="21" customHeight="1" thickBot="1" x14ac:dyDescent="0.25">
      <c r="A3913" s="156" t="s">
        <v>15</v>
      </c>
      <c r="B3913" s="184" t="s">
        <v>19</v>
      </c>
      <c r="C3913" s="185">
        <f t="shared" ref="C3913:E3915" si="153">C3910/B3910-1</f>
        <v>0</v>
      </c>
      <c r="D3913" s="185">
        <f t="shared" si="153"/>
        <v>-1</v>
      </c>
      <c r="E3913" s="185" t="e">
        <f t="shared" si="153"/>
        <v>#DIV/0!</v>
      </c>
    </row>
    <row r="3914" spans="1:5" ht="21" customHeight="1" thickBot="1" x14ac:dyDescent="0.25">
      <c r="A3914" s="156" t="s">
        <v>16</v>
      </c>
      <c r="B3914" s="184" t="s">
        <v>19</v>
      </c>
      <c r="C3914" s="185">
        <f t="shared" si="153"/>
        <v>-9.0470863234103693E-2</v>
      </c>
      <c r="D3914" s="185">
        <f t="shared" si="153"/>
        <v>-1</v>
      </c>
      <c r="E3914" s="185" t="e">
        <f t="shared" si="153"/>
        <v>#DIV/0!</v>
      </c>
    </row>
    <row r="3915" spans="1:5" ht="21" customHeight="1" thickBot="1" x14ac:dyDescent="0.25">
      <c r="A3915" s="156" t="s">
        <v>17</v>
      </c>
      <c r="B3915" s="184" t="s">
        <v>19</v>
      </c>
      <c r="C3915" s="185">
        <f t="shared" si="153"/>
        <v>-9.0470863234103693E-2</v>
      </c>
      <c r="D3915" s="185" t="e">
        <f t="shared" si="153"/>
        <v>#DIV/0!</v>
      </c>
      <c r="E3915" s="185" t="e">
        <f t="shared" si="153"/>
        <v>#DIV/0!</v>
      </c>
    </row>
    <row r="3916" spans="1:5" ht="21" customHeight="1" thickBot="1" x14ac:dyDescent="0.25">
      <c r="A3916" s="1641" t="s">
        <v>859</v>
      </c>
      <c r="B3916" s="1642"/>
      <c r="C3916" s="1642"/>
      <c r="D3916" s="1642"/>
      <c r="E3916" s="1643"/>
    </row>
    <row r="3917" spans="1:5" ht="21" customHeight="1" x14ac:dyDescent="0.2">
      <c r="A3917" s="1639"/>
      <c r="B3917" s="180">
        <v>2019</v>
      </c>
      <c r="C3917" s="180">
        <v>2020</v>
      </c>
      <c r="D3917" s="180">
        <v>2021</v>
      </c>
      <c r="E3917" s="180">
        <v>2022</v>
      </c>
    </row>
    <row r="3918" spans="1:5" ht="21" customHeight="1" thickBot="1" x14ac:dyDescent="0.25">
      <c r="A3918" s="1640"/>
      <c r="B3918" s="181" t="s">
        <v>5</v>
      </c>
      <c r="C3918" s="181" t="s">
        <v>6</v>
      </c>
      <c r="D3918" s="181" t="s">
        <v>6</v>
      </c>
      <c r="E3918" s="181" t="s">
        <v>6</v>
      </c>
    </row>
    <row r="3919" spans="1:5" ht="21" customHeight="1" thickBot="1" x14ac:dyDescent="0.25">
      <c r="A3919" s="186" t="s">
        <v>59</v>
      </c>
      <c r="B3919" s="187">
        <f>B3920+B3921+B3922+B3923</f>
        <v>0</v>
      </c>
      <c r="C3919" s="187">
        <f>C3920+C3921+C3922+C3923</f>
        <v>0</v>
      </c>
      <c r="D3919" s="187">
        <f>D3920+D3921+D3922+D3923</f>
        <v>0</v>
      </c>
      <c r="E3919" s="187">
        <f>E3920+E3921+E3922+E3923</f>
        <v>0</v>
      </c>
    </row>
    <row r="3920" spans="1:5" ht="21" customHeight="1" thickBot="1" x14ac:dyDescent="0.25">
      <c r="A3920" s="188" t="s">
        <v>28</v>
      </c>
      <c r="B3920" s="187"/>
      <c r="C3920" s="187"/>
      <c r="D3920" s="187"/>
      <c r="E3920" s="187"/>
    </row>
    <row r="3921" spans="1:5" ht="21" customHeight="1" thickBot="1" x14ac:dyDescent="0.25">
      <c r="A3921" s="188" t="s">
        <v>60</v>
      </c>
      <c r="B3921" s="187"/>
      <c r="C3921" s="187"/>
      <c r="D3921" s="187"/>
      <c r="E3921" s="187"/>
    </row>
    <row r="3922" spans="1:5" ht="21" customHeight="1" thickBot="1" x14ac:dyDescent="0.25">
      <c r="A3922" s="188" t="s">
        <v>42</v>
      </c>
      <c r="B3922" s="187"/>
      <c r="C3922" s="187"/>
      <c r="D3922" s="187"/>
      <c r="E3922" s="187"/>
    </row>
    <row r="3923" spans="1:5" ht="21" customHeight="1" thickBot="1" x14ac:dyDescent="0.25">
      <c r="A3923" s="188" t="s">
        <v>43</v>
      </c>
      <c r="B3923" s="187"/>
      <c r="C3923" s="187"/>
      <c r="D3923" s="187"/>
      <c r="E3923" s="187"/>
    </row>
    <row r="3924" spans="1:5" ht="21" customHeight="1" thickBot="1" x14ac:dyDescent="0.25">
      <c r="A3924" s="186" t="s">
        <v>61</v>
      </c>
      <c r="B3924" s="183">
        <f>B3925</f>
        <v>219894</v>
      </c>
      <c r="C3924" s="183">
        <f>C3925+C3926+C3927+C3928</f>
        <v>200000</v>
      </c>
      <c r="D3924" s="187"/>
      <c r="E3924" s="183">
        <f>E3925+E3926+E3927+E3928</f>
        <v>0</v>
      </c>
    </row>
    <row r="3925" spans="1:5" s="41" customFormat="1" ht="21" customHeight="1" thickBot="1" x14ac:dyDescent="0.25">
      <c r="A3925" s="188" t="s">
        <v>28</v>
      </c>
      <c r="B3925" s="183">
        <v>219894</v>
      </c>
      <c r="C3925" s="187">
        <v>200000</v>
      </c>
      <c r="D3925" s="187"/>
      <c r="E3925" s="187">
        <v>0</v>
      </c>
    </row>
    <row r="3926" spans="1:5" ht="21" customHeight="1" thickBot="1" x14ac:dyDescent="0.25">
      <c r="A3926" s="188" t="s">
        <v>60</v>
      </c>
      <c r="B3926" s="183"/>
      <c r="C3926" s="187"/>
      <c r="D3926" s="187"/>
      <c r="E3926" s="187"/>
    </row>
    <row r="3927" spans="1:5" ht="21" customHeight="1" thickBot="1" x14ac:dyDescent="0.25">
      <c r="A3927" s="188" t="s">
        <v>42</v>
      </c>
      <c r="B3927" s="183"/>
      <c r="C3927" s="187"/>
      <c r="D3927" s="187"/>
      <c r="E3927" s="187"/>
    </row>
    <row r="3928" spans="1:5" ht="21" customHeight="1" thickBot="1" x14ac:dyDescent="0.25">
      <c r="A3928" s="188" t="s">
        <v>43</v>
      </c>
      <c r="B3928" s="183"/>
      <c r="C3928" s="187"/>
      <c r="D3928" s="187"/>
      <c r="E3928" s="187"/>
    </row>
    <row r="3929" spans="1:5" ht="21" customHeight="1" thickBot="1" x14ac:dyDescent="0.25">
      <c r="A3929" s="189" t="s">
        <v>36</v>
      </c>
      <c r="B3929" s="183">
        <f>B3919+B3924</f>
        <v>219894</v>
      </c>
      <c r="C3929" s="183">
        <f>C3919+C3924</f>
        <v>200000</v>
      </c>
      <c r="D3929" s="183">
        <f>D3919+D3924</f>
        <v>0</v>
      </c>
      <c r="E3929" s="183">
        <f>E3919+E3924</f>
        <v>0</v>
      </c>
    </row>
    <row r="3930" spans="1:5" ht="105.75" customHeight="1" thickBot="1" x14ac:dyDescent="0.25">
      <c r="A3930" s="178" t="s">
        <v>55</v>
      </c>
      <c r="B3930" s="222" t="s">
        <v>435</v>
      </c>
      <c r="C3930" s="191" t="s">
        <v>436</v>
      </c>
      <c r="D3930" s="192"/>
      <c r="E3930" s="178"/>
    </row>
    <row r="3931" spans="1:5" ht="21" customHeight="1" thickBot="1" x14ac:dyDescent="0.25">
      <c r="A3931" s="156" t="s">
        <v>9</v>
      </c>
      <c r="B3931" s="1633" t="s">
        <v>222</v>
      </c>
      <c r="C3931" s="1634"/>
      <c r="D3931" s="1634"/>
      <c r="E3931" s="1635"/>
    </row>
    <row r="3932" spans="1:5" ht="21" customHeight="1" thickBot="1" x14ac:dyDescent="0.25">
      <c r="A3932" s="156" t="s">
        <v>13</v>
      </c>
      <c r="B3932" s="1636" t="s">
        <v>223</v>
      </c>
      <c r="C3932" s="1637"/>
      <c r="D3932" s="1637"/>
      <c r="E3932" s="1638"/>
    </row>
    <row r="3933" spans="1:5" ht="21" customHeight="1" x14ac:dyDescent="0.2">
      <c r="A3933" s="1639"/>
      <c r="B3933" s="180">
        <v>2019</v>
      </c>
      <c r="C3933" s="180">
        <v>2019</v>
      </c>
      <c r="D3933" s="180">
        <v>2021</v>
      </c>
      <c r="E3933" s="180">
        <v>2022</v>
      </c>
    </row>
    <row r="3934" spans="1:5" ht="21" customHeight="1" thickBot="1" x14ac:dyDescent="0.25">
      <c r="A3934" s="1640"/>
      <c r="B3934" s="181" t="s">
        <v>5</v>
      </c>
      <c r="C3934" s="181" t="s">
        <v>6</v>
      </c>
      <c r="D3934" s="181" t="s">
        <v>6</v>
      </c>
      <c r="E3934" s="181" t="s">
        <v>6</v>
      </c>
    </row>
    <row r="3935" spans="1:5" ht="21" customHeight="1" thickBot="1" x14ac:dyDescent="0.25">
      <c r="A3935" s="156" t="s">
        <v>8</v>
      </c>
      <c r="B3935" s="182">
        <v>1</v>
      </c>
      <c r="C3935" s="182">
        <v>1</v>
      </c>
      <c r="D3935" s="184">
        <v>0</v>
      </c>
      <c r="E3935" s="184">
        <v>0</v>
      </c>
    </row>
    <row r="3936" spans="1:5" ht="21" customHeight="1" thickBot="1" x14ac:dyDescent="0.25">
      <c r="A3936" s="156" t="s">
        <v>14</v>
      </c>
      <c r="B3936" s="187">
        <f>B3954</f>
        <v>1730</v>
      </c>
      <c r="C3936" s="187">
        <f>C3954</f>
        <v>1500</v>
      </c>
      <c r="D3936" s="187">
        <f>D3954</f>
        <v>0</v>
      </c>
      <c r="E3936" s="187">
        <f>E3954</f>
        <v>0</v>
      </c>
    </row>
    <row r="3937" spans="1:5" ht="21" customHeight="1" thickBot="1" x14ac:dyDescent="0.25">
      <c r="A3937" s="156" t="s">
        <v>20</v>
      </c>
      <c r="B3937" s="182">
        <f>B3936/B3935</f>
        <v>1730</v>
      </c>
      <c r="C3937" s="182">
        <f>C3936/C3935</f>
        <v>1500</v>
      </c>
      <c r="D3937" s="182" t="e">
        <f>D3936/D3935</f>
        <v>#DIV/0!</v>
      </c>
      <c r="E3937" s="182" t="e">
        <f>E3936/E3935</f>
        <v>#DIV/0!</v>
      </c>
    </row>
    <row r="3938" spans="1:5" ht="21" customHeight="1" thickBot="1" x14ac:dyDescent="0.25">
      <c r="A3938" s="156" t="s">
        <v>15</v>
      </c>
      <c r="B3938" s="184" t="s">
        <v>19</v>
      </c>
      <c r="C3938" s="185">
        <f t="shared" ref="C3938:E3940" si="154">C3935/B3935-1</f>
        <v>0</v>
      </c>
      <c r="D3938" s="185">
        <f t="shared" si="154"/>
        <v>-1</v>
      </c>
      <c r="E3938" s="185" t="e">
        <f t="shared" si="154"/>
        <v>#DIV/0!</v>
      </c>
    </row>
    <row r="3939" spans="1:5" ht="21" customHeight="1" thickBot="1" x14ac:dyDescent="0.25">
      <c r="A3939" s="156" t="s">
        <v>16</v>
      </c>
      <c r="B3939" s="184" t="s">
        <v>19</v>
      </c>
      <c r="C3939" s="185">
        <f t="shared" si="154"/>
        <v>-0.13294797687861271</v>
      </c>
      <c r="D3939" s="185">
        <f t="shared" si="154"/>
        <v>-1</v>
      </c>
      <c r="E3939" s="185" t="e">
        <f t="shared" si="154"/>
        <v>#DIV/0!</v>
      </c>
    </row>
    <row r="3940" spans="1:5" ht="21" customHeight="1" thickBot="1" x14ac:dyDescent="0.25">
      <c r="A3940" s="156" t="s">
        <v>17</v>
      </c>
      <c r="B3940" s="184" t="s">
        <v>19</v>
      </c>
      <c r="C3940" s="185">
        <f t="shared" si="154"/>
        <v>-0.13294797687861271</v>
      </c>
      <c r="D3940" s="185" t="e">
        <f t="shared" si="154"/>
        <v>#DIV/0!</v>
      </c>
      <c r="E3940" s="185" t="e">
        <f t="shared" si="154"/>
        <v>#DIV/0!</v>
      </c>
    </row>
    <row r="3941" spans="1:5" ht="21" customHeight="1" thickBot="1" x14ac:dyDescent="0.25">
      <c r="A3941" s="1641" t="s">
        <v>859</v>
      </c>
      <c r="B3941" s="1642"/>
      <c r="C3941" s="1642"/>
      <c r="D3941" s="1642"/>
      <c r="E3941" s="1643"/>
    </row>
    <row r="3942" spans="1:5" ht="21" customHeight="1" x14ac:dyDescent="0.2">
      <c r="A3942" s="1639"/>
      <c r="B3942" s="180">
        <v>2019</v>
      </c>
      <c r="C3942" s="180">
        <v>2019</v>
      </c>
      <c r="D3942" s="180">
        <v>2021</v>
      </c>
      <c r="E3942" s="180">
        <v>2022</v>
      </c>
    </row>
    <row r="3943" spans="1:5" ht="21" customHeight="1" thickBot="1" x14ac:dyDescent="0.25">
      <c r="A3943" s="1640"/>
      <c r="B3943" s="181" t="s">
        <v>5</v>
      </c>
      <c r="C3943" s="181" t="s">
        <v>6</v>
      </c>
      <c r="D3943" s="181" t="s">
        <v>6</v>
      </c>
      <c r="E3943" s="181" t="s">
        <v>6</v>
      </c>
    </row>
    <row r="3944" spans="1:5" ht="21" customHeight="1" thickBot="1" x14ac:dyDescent="0.25">
      <c r="A3944" s="186" t="s">
        <v>59</v>
      </c>
      <c r="B3944" s="187">
        <f>B3945+B3946+B3947+B3948</f>
        <v>0</v>
      </c>
      <c r="C3944" s="187">
        <f>C3945+C3946+C3947+C3948</f>
        <v>0</v>
      </c>
      <c r="D3944" s="187">
        <f>D3945+D3946+D3947+D3948</f>
        <v>0</v>
      </c>
      <c r="E3944" s="187">
        <f>E3945+E3946+E3947+E3948</f>
        <v>0</v>
      </c>
    </row>
    <row r="3945" spans="1:5" ht="21" customHeight="1" thickBot="1" x14ac:dyDescent="0.25">
      <c r="A3945" s="188" t="s">
        <v>28</v>
      </c>
      <c r="B3945" s="187"/>
      <c r="C3945" s="187"/>
      <c r="D3945" s="187"/>
      <c r="E3945" s="187"/>
    </row>
    <row r="3946" spans="1:5" ht="21" customHeight="1" thickBot="1" x14ac:dyDescent="0.25">
      <c r="A3946" s="188" t="s">
        <v>60</v>
      </c>
      <c r="B3946" s="187"/>
      <c r="C3946" s="187"/>
      <c r="D3946" s="187"/>
      <c r="E3946" s="187"/>
    </row>
    <row r="3947" spans="1:5" ht="21" customHeight="1" thickBot="1" x14ac:dyDescent="0.25">
      <c r="A3947" s="188" t="s">
        <v>42</v>
      </c>
      <c r="B3947" s="187"/>
      <c r="C3947" s="187"/>
      <c r="D3947" s="187"/>
      <c r="E3947" s="187"/>
    </row>
    <row r="3948" spans="1:5" ht="21" customHeight="1" thickBot="1" x14ac:dyDescent="0.25">
      <c r="A3948" s="188" t="s">
        <v>43</v>
      </c>
      <c r="B3948" s="187"/>
      <c r="C3948" s="187"/>
      <c r="D3948" s="187"/>
      <c r="E3948" s="187"/>
    </row>
    <row r="3949" spans="1:5" ht="21" customHeight="1" thickBot="1" x14ac:dyDescent="0.25">
      <c r="A3949" s="186" t="s">
        <v>61</v>
      </c>
      <c r="B3949" s="183">
        <f>SUM(B3950:B3953)</f>
        <v>1730</v>
      </c>
      <c r="C3949" s="183">
        <f>SUM(C3950:C3953)</f>
        <v>1500</v>
      </c>
      <c r="D3949" s="183">
        <f>SUM(D3950:D3953)</f>
        <v>0</v>
      </c>
      <c r="E3949" s="183">
        <f>SUM(E3950:E3953)</f>
        <v>0</v>
      </c>
    </row>
    <row r="3950" spans="1:5" s="41" customFormat="1" ht="21" customHeight="1" thickBot="1" x14ac:dyDescent="0.25">
      <c r="A3950" s="188" t="s">
        <v>28</v>
      </c>
      <c r="B3950" s="187">
        <v>1730</v>
      </c>
      <c r="C3950" s="187">
        <v>1500</v>
      </c>
      <c r="D3950" s="187">
        <v>0</v>
      </c>
      <c r="E3950" s="187">
        <v>0</v>
      </c>
    </row>
    <row r="3951" spans="1:5" ht="21" customHeight="1" thickBot="1" x14ac:dyDescent="0.25">
      <c r="A3951" s="188" t="s">
        <v>60</v>
      </c>
      <c r="B3951" s="183"/>
      <c r="C3951" s="187"/>
      <c r="D3951" s="187"/>
      <c r="E3951" s="187"/>
    </row>
    <row r="3952" spans="1:5" ht="21" customHeight="1" thickBot="1" x14ac:dyDescent="0.25">
      <c r="A3952" s="188" t="s">
        <v>42</v>
      </c>
      <c r="B3952" s="183"/>
      <c r="C3952" s="187"/>
      <c r="D3952" s="187"/>
      <c r="E3952" s="187"/>
    </row>
    <row r="3953" spans="1:5" ht="21" customHeight="1" thickBot="1" x14ac:dyDescent="0.25">
      <c r="A3953" s="188" t="s">
        <v>43</v>
      </c>
      <c r="B3953" s="183"/>
      <c r="C3953" s="187"/>
      <c r="D3953" s="187"/>
      <c r="E3953" s="187"/>
    </row>
    <row r="3954" spans="1:5" ht="21" customHeight="1" thickBot="1" x14ac:dyDescent="0.25">
      <c r="A3954" s="189" t="s">
        <v>36</v>
      </c>
      <c r="B3954" s="183">
        <f>B3944+B3949</f>
        <v>1730</v>
      </c>
      <c r="C3954" s="183">
        <f>C3944+C3949</f>
        <v>1500</v>
      </c>
      <c r="D3954" s="183">
        <f>D3944+D3949</f>
        <v>0</v>
      </c>
      <c r="E3954" s="183">
        <f>E3944+E3949</f>
        <v>0</v>
      </c>
    </row>
    <row r="3955" spans="1:5" ht="46.5" customHeight="1" thickBot="1" x14ac:dyDescent="0.25">
      <c r="A3955" s="178" t="s">
        <v>62</v>
      </c>
      <c r="B3955" s="178" t="s">
        <v>465</v>
      </c>
      <c r="C3955" s="191" t="s">
        <v>466</v>
      </c>
      <c r="D3955" s="192"/>
      <c r="E3955" s="178"/>
    </row>
    <row r="3956" spans="1:5" ht="21" customHeight="1" thickBot="1" x14ac:dyDescent="0.25">
      <c r="A3956" s="156" t="s">
        <v>9</v>
      </c>
      <c r="B3956" s="1633" t="s">
        <v>467</v>
      </c>
      <c r="C3956" s="1634"/>
      <c r="D3956" s="1634"/>
      <c r="E3956" s="1635"/>
    </row>
    <row r="3957" spans="1:5" ht="21" customHeight="1" thickBot="1" x14ac:dyDescent="0.25">
      <c r="A3957" s="156" t="s">
        <v>13</v>
      </c>
      <c r="B3957" s="1636" t="s">
        <v>67</v>
      </c>
      <c r="C3957" s="1637"/>
      <c r="D3957" s="1637"/>
      <c r="E3957" s="1638"/>
    </row>
    <row r="3958" spans="1:5" ht="21" customHeight="1" x14ac:dyDescent="0.2">
      <c r="A3958" s="1639"/>
      <c r="B3958" s="180">
        <v>2019</v>
      </c>
      <c r="C3958" s="180">
        <v>2019</v>
      </c>
      <c r="D3958" s="180">
        <v>2021</v>
      </c>
      <c r="E3958" s="180">
        <v>2022</v>
      </c>
    </row>
    <row r="3959" spans="1:5" ht="21" customHeight="1" thickBot="1" x14ac:dyDescent="0.25">
      <c r="A3959" s="1640"/>
      <c r="B3959" s="181" t="s">
        <v>5</v>
      </c>
      <c r="C3959" s="181" t="s">
        <v>6</v>
      </c>
      <c r="D3959" s="181" t="s">
        <v>6</v>
      </c>
      <c r="E3959" s="181" t="s">
        <v>6</v>
      </c>
    </row>
    <row r="3960" spans="1:5" ht="21" customHeight="1" thickBot="1" x14ac:dyDescent="0.25">
      <c r="A3960" s="156" t="s">
        <v>8</v>
      </c>
      <c r="B3960" s="182">
        <v>75</v>
      </c>
      <c r="C3960" s="182">
        <v>0</v>
      </c>
      <c r="D3960" s="182">
        <v>0</v>
      </c>
      <c r="E3960" s="182">
        <v>0</v>
      </c>
    </row>
    <row r="3961" spans="1:5" ht="21" customHeight="1" thickBot="1" x14ac:dyDescent="0.25">
      <c r="A3961" s="156" t="s">
        <v>14</v>
      </c>
      <c r="B3961" s="183">
        <f>B3979</f>
        <v>64975</v>
      </c>
      <c r="C3961" s="183">
        <f>C3979</f>
        <v>0</v>
      </c>
      <c r="D3961" s="183">
        <f>D3979</f>
        <v>0</v>
      </c>
      <c r="E3961" s="183">
        <f>E3979</f>
        <v>0</v>
      </c>
    </row>
    <row r="3962" spans="1:5" ht="21" customHeight="1" thickBot="1" x14ac:dyDescent="0.25">
      <c r="A3962" s="156" t="s">
        <v>20</v>
      </c>
      <c r="B3962" s="182">
        <f>B3961/B3960</f>
        <v>866.33333333333337</v>
      </c>
      <c r="C3962" s="182" t="e">
        <f>C3961/C3960</f>
        <v>#DIV/0!</v>
      </c>
      <c r="D3962" s="182" t="e">
        <f>D3961/D3960</f>
        <v>#DIV/0!</v>
      </c>
      <c r="E3962" s="182" t="e">
        <f>E3961/E3960</f>
        <v>#DIV/0!</v>
      </c>
    </row>
    <row r="3963" spans="1:5" ht="21" customHeight="1" thickBot="1" x14ac:dyDescent="0.25">
      <c r="A3963" s="156" t="s">
        <v>15</v>
      </c>
      <c r="B3963" s="184" t="s">
        <v>19</v>
      </c>
      <c r="C3963" s="185">
        <f t="shared" ref="C3963:E3965" si="155">C3960/B3960-1</f>
        <v>-1</v>
      </c>
      <c r="D3963" s="185" t="e">
        <f t="shared" si="155"/>
        <v>#DIV/0!</v>
      </c>
      <c r="E3963" s="185" t="e">
        <f t="shared" si="155"/>
        <v>#DIV/0!</v>
      </c>
    </row>
    <row r="3964" spans="1:5" ht="21" customHeight="1" thickBot="1" x14ac:dyDescent="0.25">
      <c r="A3964" s="156" t="s">
        <v>16</v>
      </c>
      <c r="B3964" s="184" t="s">
        <v>19</v>
      </c>
      <c r="C3964" s="185">
        <f t="shared" si="155"/>
        <v>-1</v>
      </c>
      <c r="D3964" s="185" t="e">
        <f t="shared" si="155"/>
        <v>#DIV/0!</v>
      </c>
      <c r="E3964" s="185" t="e">
        <f t="shared" si="155"/>
        <v>#DIV/0!</v>
      </c>
    </row>
    <row r="3965" spans="1:5" ht="21" customHeight="1" thickBot="1" x14ac:dyDescent="0.25">
      <c r="A3965" s="156" t="s">
        <v>17</v>
      </c>
      <c r="B3965" s="184" t="s">
        <v>19</v>
      </c>
      <c r="C3965" s="185" t="e">
        <f t="shared" si="155"/>
        <v>#DIV/0!</v>
      </c>
      <c r="D3965" s="185" t="e">
        <f t="shared" si="155"/>
        <v>#DIV/0!</v>
      </c>
      <c r="E3965" s="185" t="e">
        <f t="shared" si="155"/>
        <v>#DIV/0!</v>
      </c>
    </row>
    <row r="3966" spans="1:5" ht="21" customHeight="1" thickBot="1" x14ac:dyDescent="0.25">
      <c r="A3966" s="1641" t="s">
        <v>859</v>
      </c>
      <c r="B3966" s="1642"/>
      <c r="C3966" s="1642"/>
      <c r="D3966" s="1642"/>
      <c r="E3966" s="1643"/>
    </row>
    <row r="3967" spans="1:5" ht="21" customHeight="1" x14ac:dyDescent="0.2">
      <c r="A3967" s="1639"/>
      <c r="B3967" s="180">
        <v>2019</v>
      </c>
      <c r="C3967" s="180">
        <v>2019</v>
      </c>
      <c r="D3967" s="180">
        <v>2021</v>
      </c>
      <c r="E3967" s="180">
        <v>2022</v>
      </c>
    </row>
    <row r="3968" spans="1:5" ht="21" customHeight="1" thickBot="1" x14ac:dyDescent="0.25">
      <c r="A3968" s="1640"/>
      <c r="B3968" s="181" t="s">
        <v>5</v>
      </c>
      <c r="C3968" s="181" t="s">
        <v>6</v>
      </c>
      <c r="D3968" s="181" t="s">
        <v>6</v>
      </c>
      <c r="E3968" s="181" t="s">
        <v>6</v>
      </c>
    </row>
    <row r="3969" spans="1:5" ht="21" customHeight="1" thickBot="1" x14ac:dyDescent="0.25">
      <c r="A3969" s="186" t="s">
        <v>59</v>
      </c>
      <c r="B3969" s="187">
        <f>B3970+B3971+B3972+B3973</f>
        <v>0</v>
      </c>
      <c r="C3969" s="187">
        <f>C3970+C3971+C3972+C3973</f>
        <v>0</v>
      </c>
      <c r="D3969" s="187">
        <f>D3970+D3971+D3972+D3973</f>
        <v>0</v>
      </c>
      <c r="E3969" s="187">
        <f>E3970+E3971+E3972+E3973</f>
        <v>0</v>
      </c>
    </row>
    <row r="3970" spans="1:5" ht="21" customHeight="1" thickBot="1" x14ac:dyDescent="0.25">
      <c r="A3970" s="188" t="s">
        <v>28</v>
      </c>
      <c r="B3970" s="187">
        <v>0</v>
      </c>
      <c r="C3970" s="187">
        <v>0</v>
      </c>
      <c r="D3970" s="187">
        <v>0</v>
      </c>
      <c r="E3970" s="187">
        <v>0</v>
      </c>
    </row>
    <row r="3971" spans="1:5" ht="21" customHeight="1" thickBot="1" x14ac:dyDescent="0.25">
      <c r="A3971" s="188" t="s">
        <v>60</v>
      </c>
      <c r="B3971" s="187"/>
      <c r="C3971" s="187"/>
      <c r="D3971" s="187"/>
      <c r="E3971" s="187"/>
    </row>
    <row r="3972" spans="1:5" ht="21" customHeight="1" thickBot="1" x14ac:dyDescent="0.25">
      <c r="A3972" s="188" t="s">
        <v>42</v>
      </c>
      <c r="B3972" s="187"/>
      <c r="C3972" s="187"/>
      <c r="D3972" s="187"/>
      <c r="E3972" s="187"/>
    </row>
    <row r="3973" spans="1:5" ht="21" customHeight="1" thickBot="1" x14ac:dyDescent="0.25">
      <c r="A3973" s="188" t="s">
        <v>43</v>
      </c>
      <c r="B3973" s="187"/>
      <c r="C3973" s="187"/>
      <c r="D3973" s="187"/>
      <c r="E3973" s="187"/>
    </row>
    <row r="3974" spans="1:5" ht="21" customHeight="1" thickBot="1" x14ac:dyDescent="0.25">
      <c r="A3974" s="186" t="s">
        <v>61</v>
      </c>
      <c r="B3974" s="183">
        <f>B3975+B3976+B3977+B3978</f>
        <v>64975</v>
      </c>
      <c r="C3974" s="183">
        <f>C3975+C3976+C3977+C3978</f>
        <v>0</v>
      </c>
      <c r="D3974" s="183">
        <f>D3975+D3976+D3977+D3978</f>
        <v>0</v>
      </c>
      <c r="E3974" s="183">
        <f>E3975+E3976+E3977+E3978</f>
        <v>0</v>
      </c>
    </row>
    <row r="3975" spans="1:5" s="41" customFormat="1" ht="21" customHeight="1" thickBot="1" x14ac:dyDescent="0.25">
      <c r="A3975" s="188" t="s">
        <v>28</v>
      </c>
      <c r="B3975" s="183">
        <v>64975</v>
      </c>
      <c r="C3975" s="187">
        <v>0</v>
      </c>
      <c r="D3975" s="187">
        <v>0</v>
      </c>
      <c r="E3975" s="187">
        <v>0</v>
      </c>
    </row>
    <row r="3976" spans="1:5" ht="21" customHeight="1" thickBot="1" x14ac:dyDescent="0.25">
      <c r="A3976" s="188" t="s">
        <v>60</v>
      </c>
      <c r="B3976" s="183"/>
      <c r="C3976" s="187"/>
      <c r="D3976" s="187"/>
      <c r="E3976" s="187"/>
    </row>
    <row r="3977" spans="1:5" ht="21" customHeight="1" thickBot="1" x14ac:dyDescent="0.25">
      <c r="A3977" s="188" t="s">
        <v>42</v>
      </c>
      <c r="B3977" s="183"/>
      <c r="C3977" s="187"/>
      <c r="D3977" s="187"/>
      <c r="E3977" s="187"/>
    </row>
    <row r="3978" spans="1:5" ht="21" customHeight="1" thickBot="1" x14ac:dyDescent="0.25">
      <c r="A3978" s="188" t="s">
        <v>43</v>
      </c>
      <c r="B3978" s="183"/>
      <c r="C3978" s="187"/>
      <c r="D3978" s="187"/>
      <c r="E3978" s="187"/>
    </row>
    <row r="3979" spans="1:5" ht="21" customHeight="1" thickBot="1" x14ac:dyDescent="0.25">
      <c r="A3979" s="189" t="s">
        <v>63</v>
      </c>
      <c r="B3979" s="183">
        <f>B3969+B3974</f>
        <v>64975</v>
      </c>
      <c r="C3979" s="183">
        <f>C3969+C3974</f>
        <v>0</v>
      </c>
      <c r="D3979" s="183">
        <f>D3969+D3974</f>
        <v>0</v>
      </c>
      <c r="E3979" s="183">
        <f>E3969+E3974</f>
        <v>0</v>
      </c>
    </row>
    <row r="3980" spans="1:5" ht="83.25" customHeight="1" thickBot="1" x14ac:dyDescent="0.25">
      <c r="A3980" s="178" t="s">
        <v>64</v>
      </c>
      <c r="B3980" s="178" t="s">
        <v>442</v>
      </c>
      <c r="C3980" s="191" t="s">
        <v>443</v>
      </c>
      <c r="D3980" s="192"/>
      <c r="E3980" s="178"/>
    </row>
    <row r="3981" spans="1:5" ht="112.5" customHeight="1" thickBot="1" x14ac:dyDescent="0.25">
      <c r="A3981" s="156" t="s">
        <v>9</v>
      </c>
      <c r="B3981" s="1633" t="s">
        <v>444</v>
      </c>
      <c r="C3981" s="1634"/>
      <c r="D3981" s="1634"/>
      <c r="E3981" s="1635"/>
    </row>
    <row r="3982" spans="1:5" ht="21" customHeight="1" thickBot="1" x14ac:dyDescent="0.25">
      <c r="A3982" s="156" t="s">
        <v>13</v>
      </c>
      <c r="B3982" s="1636" t="s">
        <v>67</v>
      </c>
      <c r="C3982" s="1637"/>
      <c r="D3982" s="1637"/>
      <c r="E3982" s="1638"/>
    </row>
    <row r="3983" spans="1:5" ht="21" customHeight="1" x14ac:dyDescent="0.2">
      <c r="A3983" s="1639"/>
      <c r="B3983" s="180">
        <v>2019</v>
      </c>
      <c r="C3983" s="180">
        <v>2020</v>
      </c>
      <c r="D3983" s="180">
        <v>2021</v>
      </c>
      <c r="E3983" s="180">
        <v>2022</v>
      </c>
    </row>
    <row r="3984" spans="1:5" ht="21" customHeight="1" thickBot="1" x14ac:dyDescent="0.25">
      <c r="A3984" s="1640"/>
      <c r="B3984" s="181" t="s">
        <v>5</v>
      </c>
      <c r="C3984" s="181" t="s">
        <v>6</v>
      </c>
      <c r="D3984" s="181" t="s">
        <v>6</v>
      </c>
      <c r="E3984" s="181" t="s">
        <v>6</v>
      </c>
    </row>
    <row r="3985" spans="1:5" ht="21" customHeight="1" thickBot="1" x14ac:dyDescent="0.25">
      <c r="A3985" s="156" t="s">
        <v>8</v>
      </c>
      <c r="B3985" s="182">
        <v>1</v>
      </c>
      <c r="C3985" s="182">
        <v>0</v>
      </c>
      <c r="D3985" s="184">
        <v>0</v>
      </c>
      <c r="E3985" s="184">
        <v>0</v>
      </c>
    </row>
    <row r="3986" spans="1:5" ht="21" customHeight="1" thickBot="1" x14ac:dyDescent="0.25">
      <c r="A3986" s="156" t="s">
        <v>14</v>
      </c>
      <c r="B3986" s="183">
        <f>B4004</f>
        <v>63208</v>
      </c>
      <c r="C3986" s="183">
        <f>C4004</f>
        <v>0</v>
      </c>
      <c r="D3986" s="183">
        <f>D4004</f>
        <v>0</v>
      </c>
      <c r="E3986" s="183">
        <f>E4004</f>
        <v>0</v>
      </c>
    </row>
    <row r="3987" spans="1:5" ht="21" customHeight="1" thickBot="1" x14ac:dyDescent="0.25">
      <c r="A3987" s="156" t="s">
        <v>20</v>
      </c>
      <c r="B3987" s="182">
        <f>B3986/B3985</f>
        <v>63208</v>
      </c>
      <c r="C3987" s="182" t="e">
        <f>C3986/C3985</f>
        <v>#DIV/0!</v>
      </c>
      <c r="D3987" s="182" t="e">
        <f>D3986/D3985</f>
        <v>#DIV/0!</v>
      </c>
      <c r="E3987" s="182" t="e">
        <f>E3986/E3985</f>
        <v>#DIV/0!</v>
      </c>
    </row>
    <row r="3988" spans="1:5" ht="21" customHeight="1" thickBot="1" x14ac:dyDescent="0.25">
      <c r="A3988" s="156" t="s">
        <v>15</v>
      </c>
      <c r="B3988" s="184" t="s">
        <v>19</v>
      </c>
      <c r="C3988" s="185">
        <f t="shared" ref="C3988:E3990" si="156">C3985/B3985-1</f>
        <v>-1</v>
      </c>
      <c r="D3988" s="185" t="e">
        <f t="shared" si="156"/>
        <v>#DIV/0!</v>
      </c>
      <c r="E3988" s="185" t="e">
        <f t="shared" si="156"/>
        <v>#DIV/0!</v>
      </c>
    </row>
    <row r="3989" spans="1:5" ht="21" customHeight="1" thickBot="1" x14ac:dyDescent="0.25">
      <c r="A3989" s="156" t="s">
        <v>16</v>
      </c>
      <c r="B3989" s="184" t="s">
        <v>19</v>
      </c>
      <c r="C3989" s="185">
        <f t="shared" si="156"/>
        <v>-1</v>
      </c>
      <c r="D3989" s="185" t="e">
        <f t="shared" si="156"/>
        <v>#DIV/0!</v>
      </c>
      <c r="E3989" s="185" t="e">
        <f t="shared" si="156"/>
        <v>#DIV/0!</v>
      </c>
    </row>
    <row r="3990" spans="1:5" ht="21" customHeight="1" thickBot="1" x14ac:dyDescent="0.25">
      <c r="A3990" s="156" t="s">
        <v>17</v>
      </c>
      <c r="B3990" s="184" t="s">
        <v>19</v>
      </c>
      <c r="C3990" s="185" t="e">
        <f t="shared" si="156"/>
        <v>#DIV/0!</v>
      </c>
      <c r="D3990" s="185" t="e">
        <f t="shared" si="156"/>
        <v>#DIV/0!</v>
      </c>
      <c r="E3990" s="185" t="e">
        <f t="shared" si="156"/>
        <v>#DIV/0!</v>
      </c>
    </row>
    <row r="3991" spans="1:5" ht="21" customHeight="1" thickBot="1" x14ac:dyDescent="0.25">
      <c r="A3991" s="1641" t="s">
        <v>859</v>
      </c>
      <c r="B3991" s="1642"/>
      <c r="C3991" s="1642"/>
      <c r="D3991" s="1642"/>
      <c r="E3991" s="1643"/>
    </row>
    <row r="3992" spans="1:5" ht="21" customHeight="1" x14ac:dyDescent="0.2">
      <c r="A3992" s="1639"/>
      <c r="B3992" s="180">
        <v>2019</v>
      </c>
      <c r="C3992" s="180">
        <v>2020</v>
      </c>
      <c r="D3992" s="180">
        <v>2021</v>
      </c>
      <c r="E3992" s="180">
        <v>2022</v>
      </c>
    </row>
    <row r="3993" spans="1:5" ht="21" customHeight="1" thickBot="1" x14ac:dyDescent="0.25">
      <c r="A3993" s="1640"/>
      <c r="B3993" s="181" t="s">
        <v>5</v>
      </c>
      <c r="C3993" s="181" t="s">
        <v>6</v>
      </c>
      <c r="D3993" s="181" t="s">
        <v>6</v>
      </c>
      <c r="E3993" s="181" t="s">
        <v>6</v>
      </c>
    </row>
    <row r="3994" spans="1:5" ht="21" customHeight="1" thickBot="1" x14ac:dyDescent="0.25">
      <c r="A3994" s="186" t="s">
        <v>59</v>
      </c>
      <c r="B3994" s="187">
        <f>B3995+B3996+B3997+B3998</f>
        <v>0</v>
      </c>
      <c r="C3994" s="187">
        <f>C3995+C3996+C3997+C3998</f>
        <v>0</v>
      </c>
      <c r="D3994" s="187">
        <f>D3995+D3996+D3997+D3998</f>
        <v>0</v>
      </c>
      <c r="E3994" s="187">
        <f>E3995+E3996+E3997+E3998</f>
        <v>0</v>
      </c>
    </row>
    <row r="3995" spans="1:5" ht="21" customHeight="1" thickBot="1" x14ac:dyDescent="0.25">
      <c r="A3995" s="188" t="s">
        <v>28</v>
      </c>
      <c r="B3995" s="187"/>
      <c r="C3995" s="187"/>
      <c r="D3995" s="187"/>
      <c r="E3995" s="187"/>
    </row>
    <row r="3996" spans="1:5" ht="21" customHeight="1" thickBot="1" x14ac:dyDescent="0.25">
      <c r="A3996" s="188" t="s">
        <v>60</v>
      </c>
      <c r="B3996" s="187"/>
      <c r="C3996" s="187"/>
      <c r="D3996" s="187"/>
      <c r="E3996" s="187"/>
    </row>
    <row r="3997" spans="1:5" ht="21" customHeight="1" thickBot="1" x14ac:dyDescent="0.25">
      <c r="A3997" s="188" t="s">
        <v>42</v>
      </c>
      <c r="B3997" s="187"/>
      <c r="C3997" s="187"/>
      <c r="D3997" s="187"/>
      <c r="E3997" s="187"/>
    </row>
    <row r="3998" spans="1:5" ht="21" customHeight="1" thickBot="1" x14ac:dyDescent="0.25">
      <c r="A3998" s="188" t="s">
        <v>43</v>
      </c>
      <c r="B3998" s="187"/>
      <c r="C3998" s="187"/>
      <c r="D3998" s="187"/>
      <c r="E3998" s="187"/>
    </row>
    <row r="3999" spans="1:5" ht="21" customHeight="1" thickBot="1" x14ac:dyDescent="0.25">
      <c r="A3999" s="186" t="s">
        <v>61</v>
      </c>
      <c r="B3999" s="183">
        <f>B4000+B4001+B4002+B4003</f>
        <v>63208</v>
      </c>
      <c r="C3999" s="183">
        <f>C4000+C4001+C4002+C4003</f>
        <v>0</v>
      </c>
      <c r="D3999" s="183">
        <f>D4000+D4001+D4002+D4003</f>
        <v>0</v>
      </c>
      <c r="E3999" s="183">
        <f>E4000+E4001+E4002+E4003</f>
        <v>0</v>
      </c>
    </row>
    <row r="4000" spans="1:5" s="41" customFormat="1" ht="21" customHeight="1" thickBot="1" x14ac:dyDescent="0.25">
      <c r="A4000" s="188" t="s">
        <v>28</v>
      </c>
      <c r="B4000" s="183">
        <v>63208</v>
      </c>
      <c r="C4000" s="187">
        <v>0</v>
      </c>
      <c r="D4000" s="187">
        <v>0</v>
      </c>
      <c r="E4000" s="187">
        <v>0</v>
      </c>
    </row>
    <row r="4001" spans="1:5" ht="21" customHeight="1" thickBot="1" x14ac:dyDescent="0.25">
      <c r="A4001" s="188" t="s">
        <v>60</v>
      </c>
      <c r="B4001" s="183"/>
      <c r="C4001" s="187"/>
      <c r="D4001" s="187"/>
      <c r="E4001" s="187"/>
    </row>
    <row r="4002" spans="1:5" ht="21" customHeight="1" thickBot="1" x14ac:dyDescent="0.25">
      <c r="A4002" s="188" t="s">
        <v>42</v>
      </c>
      <c r="B4002" s="183"/>
      <c r="C4002" s="187"/>
      <c r="D4002" s="187"/>
      <c r="E4002" s="187"/>
    </row>
    <row r="4003" spans="1:5" ht="21" customHeight="1" thickBot="1" x14ac:dyDescent="0.25">
      <c r="A4003" s="188" t="s">
        <v>43</v>
      </c>
      <c r="B4003" s="183"/>
      <c r="C4003" s="187"/>
      <c r="D4003" s="187"/>
      <c r="E4003" s="187"/>
    </row>
    <row r="4004" spans="1:5" ht="21" customHeight="1" thickBot="1" x14ac:dyDescent="0.25">
      <c r="A4004" s="189" t="s">
        <v>65</v>
      </c>
      <c r="B4004" s="183">
        <f>B3994+B3999</f>
        <v>63208</v>
      </c>
      <c r="C4004" s="183">
        <f>C3994+C3999</f>
        <v>0</v>
      </c>
      <c r="D4004" s="183">
        <f>D3994+D3999</f>
        <v>0</v>
      </c>
      <c r="E4004" s="183">
        <f>E3994+E3999</f>
        <v>0</v>
      </c>
    </row>
    <row r="4005" spans="1:5" ht="95.25" customHeight="1" thickBot="1" x14ac:dyDescent="0.25">
      <c r="A4005" s="178" t="s">
        <v>64</v>
      </c>
      <c r="B4005" s="178" t="s">
        <v>445</v>
      </c>
      <c r="C4005" s="191" t="s">
        <v>446</v>
      </c>
      <c r="D4005" s="192"/>
      <c r="E4005" s="178"/>
    </row>
    <row r="4006" spans="1:5" ht="21" customHeight="1" thickBot="1" x14ac:dyDescent="0.25">
      <c r="A4006" s="156" t="s">
        <v>9</v>
      </c>
      <c r="B4006" s="1633" t="s">
        <v>222</v>
      </c>
      <c r="C4006" s="1634"/>
      <c r="D4006" s="1634"/>
      <c r="E4006" s="1635"/>
    </row>
    <row r="4007" spans="1:5" ht="21" customHeight="1" thickBot="1" x14ac:dyDescent="0.25">
      <c r="A4007" s="156" t="s">
        <v>13</v>
      </c>
      <c r="B4007" s="1636" t="s">
        <v>223</v>
      </c>
      <c r="C4007" s="1637"/>
      <c r="D4007" s="1637"/>
      <c r="E4007" s="1638"/>
    </row>
    <row r="4008" spans="1:5" ht="21" customHeight="1" x14ac:dyDescent="0.2">
      <c r="A4008" s="1639"/>
      <c r="B4008" s="180">
        <v>2019</v>
      </c>
      <c r="C4008" s="180">
        <v>2020</v>
      </c>
      <c r="D4008" s="180">
        <v>2021</v>
      </c>
      <c r="E4008" s="180">
        <v>2022</v>
      </c>
    </row>
    <row r="4009" spans="1:5" ht="21" customHeight="1" thickBot="1" x14ac:dyDescent="0.25">
      <c r="A4009" s="1640"/>
      <c r="B4009" s="181" t="s">
        <v>5</v>
      </c>
      <c r="C4009" s="181" t="s">
        <v>6</v>
      </c>
      <c r="D4009" s="181" t="s">
        <v>6</v>
      </c>
      <c r="E4009" s="181" t="s">
        <v>6</v>
      </c>
    </row>
    <row r="4010" spans="1:5" ht="21" customHeight="1" thickBot="1" x14ac:dyDescent="0.25">
      <c r="A4010" s="156" t="s">
        <v>8</v>
      </c>
      <c r="B4010" s="182">
        <v>1</v>
      </c>
      <c r="C4010" s="182">
        <v>0</v>
      </c>
      <c r="D4010" s="184">
        <v>0</v>
      </c>
      <c r="E4010" s="184">
        <v>0</v>
      </c>
    </row>
    <row r="4011" spans="1:5" ht="21" customHeight="1" thickBot="1" x14ac:dyDescent="0.25">
      <c r="A4011" s="156" t="s">
        <v>14</v>
      </c>
      <c r="B4011" s="187">
        <f>B4029</f>
        <v>1128</v>
      </c>
      <c r="C4011" s="187">
        <f>C4029</f>
        <v>0</v>
      </c>
      <c r="D4011" s="187">
        <f>D4029</f>
        <v>0</v>
      </c>
      <c r="E4011" s="187">
        <f>E4029</f>
        <v>0</v>
      </c>
    </row>
    <row r="4012" spans="1:5" ht="21" customHeight="1" thickBot="1" x14ac:dyDescent="0.25">
      <c r="A4012" s="156" t="s">
        <v>20</v>
      </c>
      <c r="B4012" s="182">
        <f>B4011/B4010</f>
        <v>1128</v>
      </c>
      <c r="C4012" s="182" t="e">
        <f>C4011/C4010</f>
        <v>#DIV/0!</v>
      </c>
      <c r="D4012" s="182" t="e">
        <f>D4011/D4010</f>
        <v>#DIV/0!</v>
      </c>
      <c r="E4012" s="182" t="e">
        <f>E4011/E4010</f>
        <v>#DIV/0!</v>
      </c>
    </row>
    <row r="4013" spans="1:5" ht="21" customHeight="1" thickBot="1" x14ac:dyDescent="0.25">
      <c r="A4013" s="156" t="s">
        <v>15</v>
      </c>
      <c r="B4013" s="184" t="s">
        <v>19</v>
      </c>
      <c r="C4013" s="185">
        <f t="shared" ref="C4013:E4015" si="157">C4010/B4010-1</f>
        <v>-1</v>
      </c>
      <c r="D4013" s="185" t="e">
        <f t="shared" si="157"/>
        <v>#DIV/0!</v>
      </c>
      <c r="E4013" s="185" t="e">
        <f t="shared" si="157"/>
        <v>#DIV/0!</v>
      </c>
    </row>
    <row r="4014" spans="1:5" ht="21" customHeight="1" thickBot="1" x14ac:dyDescent="0.25">
      <c r="A4014" s="156" t="s">
        <v>16</v>
      </c>
      <c r="B4014" s="184" t="s">
        <v>19</v>
      </c>
      <c r="C4014" s="185">
        <f t="shared" si="157"/>
        <v>-1</v>
      </c>
      <c r="D4014" s="185" t="e">
        <f t="shared" si="157"/>
        <v>#DIV/0!</v>
      </c>
      <c r="E4014" s="185" t="e">
        <f t="shared" si="157"/>
        <v>#DIV/0!</v>
      </c>
    </row>
    <row r="4015" spans="1:5" ht="21" customHeight="1" thickBot="1" x14ac:dyDescent="0.25">
      <c r="A4015" s="156" t="s">
        <v>17</v>
      </c>
      <c r="B4015" s="184" t="s">
        <v>19</v>
      </c>
      <c r="C4015" s="185" t="e">
        <f t="shared" si="157"/>
        <v>#DIV/0!</v>
      </c>
      <c r="D4015" s="185" t="e">
        <f t="shared" si="157"/>
        <v>#DIV/0!</v>
      </c>
      <c r="E4015" s="185" t="e">
        <f t="shared" si="157"/>
        <v>#DIV/0!</v>
      </c>
    </row>
    <row r="4016" spans="1:5" ht="21" customHeight="1" thickBot="1" x14ac:dyDescent="0.25">
      <c r="A4016" s="1641" t="s">
        <v>859</v>
      </c>
      <c r="B4016" s="1642"/>
      <c r="C4016" s="1642"/>
      <c r="D4016" s="1642"/>
      <c r="E4016" s="1643"/>
    </row>
    <row r="4017" spans="1:5" ht="21" customHeight="1" x14ac:dyDescent="0.2">
      <c r="A4017" s="1639"/>
      <c r="B4017" s="180">
        <v>2019</v>
      </c>
      <c r="C4017" s="180">
        <v>2020</v>
      </c>
      <c r="D4017" s="180">
        <v>2021</v>
      </c>
      <c r="E4017" s="180">
        <v>2022</v>
      </c>
    </row>
    <row r="4018" spans="1:5" ht="21" customHeight="1" thickBot="1" x14ac:dyDescent="0.25">
      <c r="A4018" s="1640"/>
      <c r="B4018" s="181" t="s">
        <v>5</v>
      </c>
      <c r="C4018" s="181" t="s">
        <v>6</v>
      </c>
      <c r="D4018" s="181" t="s">
        <v>6</v>
      </c>
      <c r="E4018" s="181" t="s">
        <v>6</v>
      </c>
    </row>
    <row r="4019" spans="1:5" ht="21" customHeight="1" thickBot="1" x14ac:dyDescent="0.25">
      <c r="A4019" s="186" t="s">
        <v>59</v>
      </c>
      <c r="B4019" s="187">
        <f>B4020+B4021+B4022+B4023</f>
        <v>0</v>
      </c>
      <c r="C4019" s="187">
        <f>C4020+C4021+C4022+C4023</f>
        <v>0</v>
      </c>
      <c r="D4019" s="187">
        <f>D4020+D4021+D4022+D4023</f>
        <v>0</v>
      </c>
      <c r="E4019" s="187">
        <f>E4020+E4021+E4022+E4023</f>
        <v>0</v>
      </c>
    </row>
    <row r="4020" spans="1:5" ht="21" customHeight="1" thickBot="1" x14ac:dyDescent="0.25">
      <c r="A4020" s="188" t="s">
        <v>28</v>
      </c>
      <c r="B4020" s="187"/>
      <c r="C4020" s="187"/>
      <c r="D4020" s="187"/>
      <c r="E4020" s="187"/>
    </row>
    <row r="4021" spans="1:5" ht="21" customHeight="1" thickBot="1" x14ac:dyDescent="0.25">
      <c r="A4021" s="188" t="s">
        <v>60</v>
      </c>
      <c r="B4021" s="187"/>
      <c r="C4021" s="187"/>
      <c r="D4021" s="187"/>
      <c r="E4021" s="187"/>
    </row>
    <row r="4022" spans="1:5" ht="21" customHeight="1" thickBot="1" x14ac:dyDescent="0.25">
      <c r="A4022" s="188" t="s">
        <v>42</v>
      </c>
      <c r="B4022" s="187"/>
      <c r="C4022" s="187"/>
      <c r="D4022" s="187"/>
      <c r="E4022" s="187"/>
    </row>
    <row r="4023" spans="1:5" ht="21" customHeight="1" thickBot="1" x14ac:dyDescent="0.25">
      <c r="A4023" s="188" t="s">
        <v>43</v>
      </c>
      <c r="B4023" s="187"/>
      <c r="C4023" s="187"/>
      <c r="D4023" s="187"/>
      <c r="E4023" s="187"/>
    </row>
    <row r="4024" spans="1:5" ht="21" customHeight="1" thickBot="1" x14ac:dyDescent="0.25">
      <c r="A4024" s="186" t="s">
        <v>61</v>
      </c>
      <c r="B4024" s="183">
        <f>B4025+B4026+B4027+B4028</f>
        <v>1128</v>
      </c>
      <c r="C4024" s="183">
        <f>C4025+C4026+C4027+C4028</f>
        <v>0</v>
      </c>
      <c r="D4024" s="183">
        <f>D4025+D4026+D4027+D4028</f>
        <v>0</v>
      </c>
      <c r="E4024" s="183">
        <f>E4025+E4026+E4027+E4028</f>
        <v>0</v>
      </c>
    </row>
    <row r="4025" spans="1:5" s="41" customFormat="1" ht="21" customHeight="1" thickBot="1" x14ac:dyDescent="0.25">
      <c r="A4025" s="188" t="s">
        <v>28</v>
      </c>
      <c r="B4025" s="187">
        <v>1128</v>
      </c>
      <c r="C4025" s="187">
        <v>0</v>
      </c>
      <c r="D4025" s="187">
        <v>0</v>
      </c>
      <c r="E4025" s="187">
        <v>0</v>
      </c>
    </row>
    <row r="4026" spans="1:5" ht="21" customHeight="1" thickBot="1" x14ac:dyDescent="0.25">
      <c r="A4026" s="188" t="s">
        <v>60</v>
      </c>
      <c r="B4026" s="183"/>
      <c r="C4026" s="187"/>
      <c r="D4026" s="187"/>
      <c r="E4026" s="187"/>
    </row>
    <row r="4027" spans="1:5" ht="21" customHeight="1" thickBot="1" x14ac:dyDescent="0.25">
      <c r="A4027" s="188" t="s">
        <v>42</v>
      </c>
      <c r="B4027" s="183"/>
      <c r="C4027" s="187"/>
      <c r="D4027" s="187"/>
      <c r="E4027" s="187"/>
    </row>
    <row r="4028" spans="1:5" ht="21" customHeight="1" thickBot="1" x14ac:dyDescent="0.25">
      <c r="A4028" s="188" t="s">
        <v>43</v>
      </c>
      <c r="B4028" s="183"/>
      <c r="C4028" s="187"/>
      <c r="D4028" s="187"/>
      <c r="E4028" s="187"/>
    </row>
    <row r="4029" spans="1:5" ht="21" customHeight="1" thickBot="1" x14ac:dyDescent="0.25">
      <c r="A4029" s="189" t="s">
        <v>65</v>
      </c>
      <c r="B4029" s="183">
        <f>B4019+B4024</f>
        <v>1128</v>
      </c>
      <c r="C4029" s="183">
        <f>C4019+C4024</f>
        <v>0</v>
      </c>
      <c r="D4029" s="183">
        <f>D4019+D4024</f>
        <v>0</v>
      </c>
      <c r="E4029" s="183">
        <f>E4019+E4024</f>
        <v>0</v>
      </c>
    </row>
    <row r="4030" spans="1:5" ht="30.75" customHeight="1" thickBot="1" x14ac:dyDescent="0.25">
      <c r="A4030" s="178" t="s">
        <v>66</v>
      </c>
      <c r="B4030" s="178" t="s">
        <v>437</v>
      </c>
      <c r="C4030" s="191" t="s">
        <v>438</v>
      </c>
      <c r="D4030" s="192"/>
      <c r="E4030" s="178"/>
    </row>
    <row r="4031" spans="1:5" ht="21" customHeight="1" thickBot="1" x14ac:dyDescent="0.25">
      <c r="A4031" s="156" t="s">
        <v>9</v>
      </c>
      <c r="B4031" s="1633" t="s">
        <v>439</v>
      </c>
      <c r="C4031" s="1634"/>
      <c r="D4031" s="1634"/>
      <c r="E4031" s="1635"/>
    </row>
    <row r="4032" spans="1:5" ht="21" customHeight="1" thickBot="1" x14ac:dyDescent="0.25">
      <c r="A4032" s="156" t="s">
        <v>13</v>
      </c>
      <c r="B4032" s="1636" t="s">
        <v>162</v>
      </c>
      <c r="C4032" s="1637"/>
      <c r="D4032" s="1637"/>
      <c r="E4032" s="1638"/>
    </row>
    <row r="4033" spans="1:5" ht="21" customHeight="1" x14ac:dyDescent="0.2">
      <c r="A4033" s="1639"/>
      <c r="B4033" s="180">
        <v>2019</v>
      </c>
      <c r="C4033" s="180">
        <v>2020</v>
      </c>
      <c r="D4033" s="180">
        <v>2021</v>
      </c>
      <c r="E4033" s="180">
        <v>2022</v>
      </c>
    </row>
    <row r="4034" spans="1:5" ht="21" customHeight="1" thickBot="1" x14ac:dyDescent="0.25">
      <c r="A4034" s="1640"/>
      <c r="B4034" s="181" t="s">
        <v>5</v>
      </c>
      <c r="C4034" s="181" t="s">
        <v>6</v>
      </c>
      <c r="D4034" s="181" t="s">
        <v>6</v>
      </c>
      <c r="E4034" s="181" t="s">
        <v>6</v>
      </c>
    </row>
    <row r="4035" spans="1:5" ht="21" customHeight="1" thickBot="1" x14ac:dyDescent="0.25">
      <c r="A4035" s="156" t="s">
        <v>8</v>
      </c>
      <c r="B4035" s="182">
        <v>296</v>
      </c>
      <c r="C4035" s="182">
        <v>0</v>
      </c>
      <c r="D4035" s="182">
        <v>0</v>
      </c>
      <c r="E4035" s="184">
        <v>0</v>
      </c>
    </row>
    <row r="4036" spans="1:5" ht="21" customHeight="1" thickBot="1" x14ac:dyDescent="0.25">
      <c r="A4036" s="156" t="s">
        <v>14</v>
      </c>
      <c r="B4036" s="187">
        <f>B4054</f>
        <v>11381</v>
      </c>
      <c r="C4036" s="187">
        <f>C4054</f>
        <v>0</v>
      </c>
      <c r="D4036" s="187">
        <f>D4054</f>
        <v>0</v>
      </c>
      <c r="E4036" s="187">
        <f>E4054</f>
        <v>0</v>
      </c>
    </row>
    <row r="4037" spans="1:5" ht="21" customHeight="1" thickBot="1" x14ac:dyDescent="0.25">
      <c r="A4037" s="156" t="s">
        <v>20</v>
      </c>
      <c r="B4037" s="182">
        <f>B4036/B4035</f>
        <v>38.449324324324323</v>
      </c>
      <c r="C4037" s="182" t="e">
        <f>C4036/C4035</f>
        <v>#DIV/0!</v>
      </c>
      <c r="D4037" s="182" t="e">
        <f>D4036/D4035</f>
        <v>#DIV/0!</v>
      </c>
      <c r="E4037" s="182" t="e">
        <f>E4036/E4035</f>
        <v>#DIV/0!</v>
      </c>
    </row>
    <row r="4038" spans="1:5" ht="21" customHeight="1" thickBot="1" x14ac:dyDescent="0.25">
      <c r="A4038" s="156" t="s">
        <v>15</v>
      </c>
      <c r="B4038" s="184" t="s">
        <v>19</v>
      </c>
      <c r="C4038" s="185">
        <f t="shared" ref="C4038:E4040" si="158">C4035/B4035-1</f>
        <v>-1</v>
      </c>
      <c r="D4038" s="185" t="e">
        <f t="shared" si="158"/>
        <v>#DIV/0!</v>
      </c>
      <c r="E4038" s="185" t="e">
        <f t="shared" si="158"/>
        <v>#DIV/0!</v>
      </c>
    </row>
    <row r="4039" spans="1:5" ht="21" customHeight="1" thickBot="1" x14ac:dyDescent="0.25">
      <c r="A4039" s="156" t="s">
        <v>16</v>
      </c>
      <c r="B4039" s="184" t="s">
        <v>19</v>
      </c>
      <c r="C4039" s="185">
        <f t="shared" si="158"/>
        <v>-1</v>
      </c>
      <c r="D4039" s="185" t="e">
        <f t="shared" si="158"/>
        <v>#DIV/0!</v>
      </c>
      <c r="E4039" s="185" t="e">
        <f t="shared" si="158"/>
        <v>#DIV/0!</v>
      </c>
    </row>
    <row r="4040" spans="1:5" ht="21" customHeight="1" thickBot="1" x14ac:dyDescent="0.25">
      <c r="A4040" s="156" t="s">
        <v>17</v>
      </c>
      <c r="B4040" s="184" t="s">
        <v>19</v>
      </c>
      <c r="C4040" s="185" t="e">
        <f t="shared" si="158"/>
        <v>#DIV/0!</v>
      </c>
      <c r="D4040" s="185" t="e">
        <f t="shared" si="158"/>
        <v>#DIV/0!</v>
      </c>
      <c r="E4040" s="185" t="e">
        <f t="shared" si="158"/>
        <v>#DIV/0!</v>
      </c>
    </row>
    <row r="4041" spans="1:5" ht="21" customHeight="1" thickBot="1" x14ac:dyDescent="0.25">
      <c r="A4041" s="1641" t="s">
        <v>859</v>
      </c>
      <c r="B4041" s="1642"/>
      <c r="C4041" s="1642"/>
      <c r="D4041" s="1642"/>
      <c r="E4041" s="1643"/>
    </row>
    <row r="4042" spans="1:5" ht="21" customHeight="1" x14ac:dyDescent="0.2">
      <c r="A4042" s="1639"/>
      <c r="B4042" s="180">
        <v>2019</v>
      </c>
      <c r="C4042" s="180">
        <v>2020</v>
      </c>
      <c r="D4042" s="180">
        <v>2021</v>
      </c>
      <c r="E4042" s="180">
        <v>2022</v>
      </c>
    </row>
    <row r="4043" spans="1:5" ht="21" customHeight="1" thickBot="1" x14ac:dyDescent="0.25">
      <c r="A4043" s="1640"/>
      <c r="B4043" s="181" t="s">
        <v>5</v>
      </c>
      <c r="C4043" s="181" t="s">
        <v>6</v>
      </c>
      <c r="D4043" s="181" t="s">
        <v>6</v>
      </c>
      <c r="E4043" s="181" t="s">
        <v>6</v>
      </c>
    </row>
    <row r="4044" spans="1:5" ht="21" customHeight="1" thickBot="1" x14ac:dyDescent="0.25">
      <c r="A4044" s="186" t="s">
        <v>59</v>
      </c>
      <c r="B4044" s="187">
        <f>B4045+B4046+B4047+B4048</f>
        <v>0</v>
      </c>
      <c r="C4044" s="187">
        <f>C4045+C4046+C4047+C4048</f>
        <v>0</v>
      </c>
      <c r="D4044" s="187">
        <f>D4045+D4046+D4047+D4048</f>
        <v>0</v>
      </c>
      <c r="E4044" s="187">
        <f>E4045+E4046+E4047+E4048</f>
        <v>0</v>
      </c>
    </row>
    <row r="4045" spans="1:5" ht="21" customHeight="1" thickBot="1" x14ac:dyDescent="0.25">
      <c r="A4045" s="188" t="s">
        <v>28</v>
      </c>
      <c r="B4045" s="187"/>
      <c r="C4045" s="187"/>
      <c r="D4045" s="187"/>
      <c r="E4045" s="187"/>
    </row>
    <row r="4046" spans="1:5" ht="21" customHeight="1" thickBot="1" x14ac:dyDescent="0.25">
      <c r="A4046" s="188" t="s">
        <v>60</v>
      </c>
      <c r="B4046" s="187"/>
      <c r="C4046" s="187"/>
      <c r="D4046" s="187"/>
      <c r="E4046" s="187"/>
    </row>
    <row r="4047" spans="1:5" ht="21" customHeight="1" thickBot="1" x14ac:dyDescent="0.25">
      <c r="A4047" s="188" t="s">
        <v>42</v>
      </c>
      <c r="B4047" s="187"/>
      <c r="C4047" s="187"/>
      <c r="D4047" s="187"/>
      <c r="E4047" s="187"/>
    </row>
    <row r="4048" spans="1:5" ht="21" customHeight="1" thickBot="1" x14ac:dyDescent="0.25">
      <c r="A4048" s="188" t="s">
        <v>43</v>
      </c>
      <c r="B4048" s="187"/>
      <c r="C4048" s="187"/>
      <c r="D4048" s="187"/>
      <c r="E4048" s="187"/>
    </row>
    <row r="4049" spans="1:5" ht="21" customHeight="1" thickBot="1" x14ac:dyDescent="0.25">
      <c r="A4049" s="186" t="s">
        <v>61</v>
      </c>
      <c r="B4049" s="183">
        <f>B4050+B4051+B4052+B4053</f>
        <v>11381</v>
      </c>
      <c r="C4049" s="183">
        <f>C4050+C4051+C4052+C4053</f>
        <v>0</v>
      </c>
      <c r="D4049" s="183">
        <f>D4050+D4051+D4052+D4053</f>
        <v>0</v>
      </c>
      <c r="E4049" s="183">
        <f>E4050+E4051+E4052+E4053</f>
        <v>0</v>
      </c>
    </row>
    <row r="4050" spans="1:5" s="41" customFormat="1" ht="21" customHeight="1" thickBot="1" x14ac:dyDescent="0.25">
      <c r="A4050" s="188" t="s">
        <v>28</v>
      </c>
      <c r="B4050" s="187">
        <v>11381</v>
      </c>
      <c r="C4050" s="187">
        <v>0</v>
      </c>
      <c r="D4050" s="187">
        <v>0</v>
      </c>
      <c r="E4050" s="187">
        <v>0</v>
      </c>
    </row>
    <row r="4051" spans="1:5" ht="21" customHeight="1" thickBot="1" x14ac:dyDescent="0.25">
      <c r="A4051" s="188" t="s">
        <v>60</v>
      </c>
      <c r="B4051" s="183"/>
      <c r="C4051" s="187"/>
      <c r="D4051" s="187"/>
      <c r="E4051" s="187"/>
    </row>
    <row r="4052" spans="1:5" ht="21" customHeight="1" thickBot="1" x14ac:dyDescent="0.25">
      <c r="A4052" s="188" t="s">
        <v>42</v>
      </c>
      <c r="B4052" s="183"/>
      <c r="C4052" s="187"/>
      <c r="D4052" s="187"/>
      <c r="E4052" s="187"/>
    </row>
    <row r="4053" spans="1:5" ht="21" customHeight="1" thickBot="1" x14ac:dyDescent="0.25">
      <c r="A4053" s="188" t="s">
        <v>43</v>
      </c>
      <c r="B4053" s="183"/>
      <c r="C4053" s="187"/>
      <c r="D4053" s="187"/>
      <c r="E4053" s="187"/>
    </row>
    <row r="4054" spans="1:5" ht="21" customHeight="1" thickBot="1" x14ac:dyDescent="0.25">
      <c r="A4054" s="189" t="s">
        <v>68</v>
      </c>
      <c r="B4054" s="183">
        <f>B4044+B4049</f>
        <v>11381</v>
      </c>
      <c r="C4054" s="183">
        <f>C4044+C4049</f>
        <v>0</v>
      </c>
      <c r="D4054" s="183">
        <f>D4044+D4049</f>
        <v>0</v>
      </c>
      <c r="E4054" s="183">
        <f>E4044+E4049</f>
        <v>0</v>
      </c>
    </row>
    <row r="4055" spans="1:5" ht="47.25" customHeight="1" thickBot="1" x14ac:dyDescent="0.25">
      <c r="A4055" s="178" t="s">
        <v>66</v>
      </c>
      <c r="B4055" s="178" t="s">
        <v>440</v>
      </c>
      <c r="C4055" s="191" t="s">
        <v>441</v>
      </c>
      <c r="D4055" s="192"/>
      <c r="E4055" s="178"/>
    </row>
    <row r="4056" spans="1:5" ht="21" customHeight="1" thickBot="1" x14ac:dyDescent="0.25">
      <c r="A4056" s="156" t="s">
        <v>9</v>
      </c>
      <c r="B4056" s="1633" t="s">
        <v>222</v>
      </c>
      <c r="C4056" s="1634"/>
      <c r="D4056" s="1634"/>
      <c r="E4056" s="1635"/>
    </row>
    <row r="4057" spans="1:5" ht="21" customHeight="1" thickBot="1" x14ac:dyDescent="0.25">
      <c r="A4057" s="156" t="s">
        <v>13</v>
      </c>
      <c r="B4057" s="1636" t="s">
        <v>223</v>
      </c>
      <c r="C4057" s="1637"/>
      <c r="D4057" s="1637"/>
      <c r="E4057" s="1638"/>
    </row>
    <row r="4058" spans="1:5" ht="21" customHeight="1" x14ac:dyDescent="0.2">
      <c r="A4058" s="1639"/>
      <c r="B4058" s="180">
        <v>2019</v>
      </c>
      <c r="C4058" s="180">
        <v>2020</v>
      </c>
      <c r="D4058" s="180">
        <v>2021</v>
      </c>
      <c r="E4058" s="180">
        <v>2022</v>
      </c>
    </row>
    <row r="4059" spans="1:5" ht="21" customHeight="1" thickBot="1" x14ac:dyDescent="0.25">
      <c r="A4059" s="1640"/>
      <c r="B4059" s="181" t="s">
        <v>5</v>
      </c>
      <c r="C4059" s="181" t="s">
        <v>6</v>
      </c>
      <c r="D4059" s="181" t="s">
        <v>6</v>
      </c>
      <c r="E4059" s="181" t="s">
        <v>6</v>
      </c>
    </row>
    <row r="4060" spans="1:5" ht="21" customHeight="1" thickBot="1" x14ac:dyDescent="0.25">
      <c r="A4060" s="156" t="s">
        <v>8</v>
      </c>
      <c r="B4060" s="182">
        <v>1</v>
      </c>
      <c r="C4060" s="182">
        <v>0</v>
      </c>
      <c r="D4060" s="184">
        <v>0</v>
      </c>
      <c r="E4060" s="184">
        <v>0</v>
      </c>
    </row>
    <row r="4061" spans="1:5" ht="21" customHeight="1" thickBot="1" x14ac:dyDescent="0.25">
      <c r="A4061" s="156" t="s">
        <v>14</v>
      </c>
      <c r="B4061" s="187">
        <f>B4079</f>
        <v>398</v>
      </c>
      <c r="C4061" s="187">
        <f>C4079</f>
        <v>0</v>
      </c>
      <c r="D4061" s="187">
        <f>D4079</f>
        <v>0</v>
      </c>
      <c r="E4061" s="187">
        <f>E4079</f>
        <v>0</v>
      </c>
    </row>
    <row r="4062" spans="1:5" ht="21" customHeight="1" thickBot="1" x14ac:dyDescent="0.25">
      <c r="A4062" s="156" t="s">
        <v>20</v>
      </c>
      <c r="B4062" s="182">
        <f>B4061/B4060</f>
        <v>398</v>
      </c>
      <c r="C4062" s="182" t="e">
        <f>C4061/C4060</f>
        <v>#DIV/0!</v>
      </c>
      <c r="D4062" s="182" t="e">
        <f>D4061/D4060</f>
        <v>#DIV/0!</v>
      </c>
      <c r="E4062" s="182" t="e">
        <f>E4061/E4060</f>
        <v>#DIV/0!</v>
      </c>
    </row>
    <row r="4063" spans="1:5" ht="21" customHeight="1" thickBot="1" x14ac:dyDescent="0.25">
      <c r="A4063" s="156" t="s">
        <v>15</v>
      </c>
      <c r="B4063" s="184" t="s">
        <v>19</v>
      </c>
      <c r="C4063" s="185">
        <f t="shared" ref="C4063:E4065" si="159">C4060/B4060-1</f>
        <v>-1</v>
      </c>
      <c r="D4063" s="185" t="e">
        <f t="shared" si="159"/>
        <v>#DIV/0!</v>
      </c>
      <c r="E4063" s="185" t="e">
        <f t="shared" si="159"/>
        <v>#DIV/0!</v>
      </c>
    </row>
    <row r="4064" spans="1:5" ht="21" customHeight="1" thickBot="1" x14ac:dyDescent="0.25">
      <c r="A4064" s="156" t="s">
        <v>16</v>
      </c>
      <c r="B4064" s="184" t="s">
        <v>19</v>
      </c>
      <c r="C4064" s="185">
        <f t="shared" si="159"/>
        <v>-1</v>
      </c>
      <c r="D4064" s="185" t="e">
        <f t="shared" si="159"/>
        <v>#DIV/0!</v>
      </c>
      <c r="E4064" s="185" t="e">
        <f t="shared" si="159"/>
        <v>#DIV/0!</v>
      </c>
    </row>
    <row r="4065" spans="1:5" ht="21" customHeight="1" thickBot="1" x14ac:dyDescent="0.25">
      <c r="A4065" s="156" t="s">
        <v>17</v>
      </c>
      <c r="B4065" s="184" t="s">
        <v>19</v>
      </c>
      <c r="C4065" s="185" t="e">
        <f t="shared" si="159"/>
        <v>#DIV/0!</v>
      </c>
      <c r="D4065" s="185" t="e">
        <f t="shared" si="159"/>
        <v>#DIV/0!</v>
      </c>
      <c r="E4065" s="185" t="e">
        <f t="shared" si="159"/>
        <v>#DIV/0!</v>
      </c>
    </row>
    <row r="4066" spans="1:5" ht="21" customHeight="1" thickBot="1" x14ac:dyDescent="0.25">
      <c r="A4066" s="1641" t="s">
        <v>859</v>
      </c>
      <c r="B4066" s="1642"/>
      <c r="C4066" s="1642"/>
      <c r="D4066" s="1642"/>
      <c r="E4066" s="1643"/>
    </row>
    <row r="4067" spans="1:5" ht="21" customHeight="1" x14ac:dyDescent="0.2">
      <c r="A4067" s="1639"/>
      <c r="B4067" s="180">
        <v>2019</v>
      </c>
      <c r="C4067" s="180">
        <v>2020</v>
      </c>
      <c r="D4067" s="180">
        <v>2021</v>
      </c>
      <c r="E4067" s="180">
        <v>2022</v>
      </c>
    </row>
    <row r="4068" spans="1:5" ht="21" customHeight="1" thickBot="1" x14ac:dyDescent="0.25">
      <c r="A4068" s="1640"/>
      <c r="B4068" s="181" t="s">
        <v>5</v>
      </c>
      <c r="C4068" s="181" t="s">
        <v>6</v>
      </c>
      <c r="D4068" s="181" t="s">
        <v>6</v>
      </c>
      <c r="E4068" s="181" t="s">
        <v>6</v>
      </c>
    </row>
    <row r="4069" spans="1:5" ht="21" customHeight="1" thickBot="1" x14ac:dyDescent="0.25">
      <c r="A4069" s="186" t="s">
        <v>59</v>
      </c>
      <c r="B4069" s="187">
        <f>B4070+B4071+B4072+B4073</f>
        <v>0</v>
      </c>
      <c r="C4069" s="187">
        <f>C4070+C4071+C4072+C4073</f>
        <v>0</v>
      </c>
      <c r="D4069" s="187">
        <f>D4070+D4071+D4072+D4073</f>
        <v>0</v>
      </c>
      <c r="E4069" s="187">
        <f>E4070+E4071+E4072+E4073</f>
        <v>0</v>
      </c>
    </row>
    <row r="4070" spans="1:5" ht="21" customHeight="1" thickBot="1" x14ac:dyDescent="0.25">
      <c r="A4070" s="188" t="s">
        <v>28</v>
      </c>
      <c r="B4070" s="187"/>
      <c r="C4070" s="187"/>
      <c r="D4070" s="187"/>
      <c r="E4070" s="187"/>
    </row>
    <row r="4071" spans="1:5" ht="21" customHeight="1" thickBot="1" x14ac:dyDescent="0.25">
      <c r="A4071" s="188" t="s">
        <v>60</v>
      </c>
      <c r="B4071" s="187"/>
      <c r="C4071" s="187"/>
      <c r="D4071" s="187"/>
      <c r="E4071" s="187"/>
    </row>
    <row r="4072" spans="1:5" ht="21" customHeight="1" thickBot="1" x14ac:dyDescent="0.25">
      <c r="A4072" s="188" t="s">
        <v>42</v>
      </c>
      <c r="B4072" s="187"/>
      <c r="C4072" s="187"/>
      <c r="D4072" s="187"/>
      <c r="E4072" s="187"/>
    </row>
    <row r="4073" spans="1:5" ht="21" customHeight="1" thickBot="1" x14ac:dyDescent="0.25">
      <c r="A4073" s="188" t="s">
        <v>43</v>
      </c>
      <c r="B4073" s="187"/>
      <c r="C4073" s="187"/>
      <c r="D4073" s="187"/>
      <c r="E4073" s="187"/>
    </row>
    <row r="4074" spans="1:5" ht="21" customHeight="1" thickBot="1" x14ac:dyDescent="0.25">
      <c r="A4074" s="186" t="s">
        <v>61</v>
      </c>
      <c r="B4074" s="183">
        <f>B4075+B4076+B4077+B4078</f>
        <v>398</v>
      </c>
      <c r="C4074" s="183">
        <f>C4075+C4076+C4077+C4078</f>
        <v>0</v>
      </c>
      <c r="D4074" s="183">
        <f>D4075+D4076+D4077+D4078</f>
        <v>0</v>
      </c>
      <c r="E4074" s="183">
        <f>E4075+E4076+E4077+E4078</f>
        <v>0</v>
      </c>
    </row>
    <row r="4075" spans="1:5" s="41" customFormat="1" ht="21" customHeight="1" thickBot="1" x14ac:dyDescent="0.25">
      <c r="A4075" s="188" t="s">
        <v>28</v>
      </c>
      <c r="B4075" s="187">
        <v>398</v>
      </c>
      <c r="C4075" s="187">
        <v>0</v>
      </c>
      <c r="D4075" s="187">
        <v>0</v>
      </c>
      <c r="E4075" s="187">
        <v>0</v>
      </c>
    </row>
    <row r="4076" spans="1:5" ht="21" customHeight="1" thickBot="1" x14ac:dyDescent="0.25">
      <c r="A4076" s="188" t="s">
        <v>60</v>
      </c>
      <c r="B4076" s="183"/>
      <c r="C4076" s="187"/>
      <c r="D4076" s="187"/>
      <c r="E4076" s="187"/>
    </row>
    <row r="4077" spans="1:5" ht="21" customHeight="1" thickBot="1" x14ac:dyDescent="0.25">
      <c r="A4077" s="188" t="s">
        <v>42</v>
      </c>
      <c r="B4077" s="183"/>
      <c r="C4077" s="187"/>
      <c r="D4077" s="187"/>
      <c r="E4077" s="187"/>
    </row>
    <row r="4078" spans="1:5" ht="21" customHeight="1" thickBot="1" x14ac:dyDescent="0.25">
      <c r="A4078" s="188" t="s">
        <v>43</v>
      </c>
      <c r="B4078" s="183"/>
      <c r="C4078" s="187"/>
      <c r="D4078" s="187"/>
      <c r="E4078" s="187"/>
    </row>
    <row r="4079" spans="1:5" ht="21" customHeight="1" thickBot="1" x14ac:dyDescent="0.25">
      <c r="A4079" s="189" t="s">
        <v>68</v>
      </c>
      <c r="B4079" s="183">
        <f>B4069+B4074</f>
        <v>398</v>
      </c>
      <c r="C4079" s="183">
        <f>C4069+C4074</f>
        <v>0</v>
      </c>
      <c r="D4079" s="183">
        <f>D4069+D4074</f>
        <v>0</v>
      </c>
      <c r="E4079" s="183">
        <f>E4069+E4074</f>
        <v>0</v>
      </c>
    </row>
    <row r="4080" spans="1:5" ht="42" customHeight="1" thickBot="1" x14ac:dyDescent="0.25">
      <c r="A4080" s="178" t="s">
        <v>69</v>
      </c>
      <c r="B4080" s="178" t="s">
        <v>447</v>
      </c>
      <c r="C4080" s="191" t="s">
        <v>448</v>
      </c>
      <c r="D4080" s="192"/>
      <c r="E4080" s="178"/>
    </row>
    <row r="4081" spans="1:5" ht="21" customHeight="1" thickBot="1" x14ac:dyDescent="0.25">
      <c r="A4081" s="156" t="s">
        <v>9</v>
      </c>
      <c r="B4081" s="1633" t="s">
        <v>222</v>
      </c>
      <c r="C4081" s="1634"/>
      <c r="D4081" s="1634"/>
      <c r="E4081" s="1635"/>
    </row>
    <row r="4082" spans="1:5" ht="21" customHeight="1" thickBot="1" x14ac:dyDescent="0.25">
      <c r="A4082" s="156" t="s">
        <v>13</v>
      </c>
      <c r="B4082" s="1636" t="s">
        <v>223</v>
      </c>
      <c r="C4082" s="1637"/>
      <c r="D4082" s="1637"/>
      <c r="E4082" s="1638"/>
    </row>
    <row r="4083" spans="1:5" ht="21" customHeight="1" x14ac:dyDescent="0.2">
      <c r="A4083" s="1639"/>
      <c r="B4083" s="180">
        <v>2019</v>
      </c>
      <c r="C4083" s="180">
        <v>2020</v>
      </c>
      <c r="D4083" s="180">
        <v>2021</v>
      </c>
      <c r="E4083" s="180">
        <v>2022</v>
      </c>
    </row>
    <row r="4084" spans="1:5" ht="21" customHeight="1" thickBot="1" x14ac:dyDescent="0.25">
      <c r="A4084" s="1640"/>
      <c r="B4084" s="181" t="s">
        <v>5</v>
      </c>
      <c r="C4084" s="181" t="s">
        <v>6</v>
      </c>
      <c r="D4084" s="181" t="s">
        <v>6</v>
      </c>
      <c r="E4084" s="181" t="s">
        <v>6</v>
      </c>
    </row>
    <row r="4085" spans="1:5" ht="21" customHeight="1" thickBot="1" x14ac:dyDescent="0.25">
      <c r="A4085" s="156" t="s">
        <v>8</v>
      </c>
      <c r="B4085" s="182">
        <v>1</v>
      </c>
      <c r="C4085" s="182">
        <v>0</v>
      </c>
      <c r="D4085" s="182">
        <v>0</v>
      </c>
      <c r="E4085" s="184">
        <v>0</v>
      </c>
    </row>
    <row r="4086" spans="1:5" ht="21" customHeight="1" thickBot="1" x14ac:dyDescent="0.25">
      <c r="A4086" s="156" t="s">
        <v>14</v>
      </c>
      <c r="B4086" s="187">
        <f>B4104</f>
        <v>1030</v>
      </c>
      <c r="C4086" s="187">
        <f>C4104</f>
        <v>0</v>
      </c>
      <c r="D4086" s="187">
        <f>D4104</f>
        <v>0</v>
      </c>
      <c r="E4086" s="187">
        <f>E4104</f>
        <v>0</v>
      </c>
    </row>
    <row r="4087" spans="1:5" ht="21" customHeight="1" thickBot="1" x14ac:dyDescent="0.25">
      <c r="A4087" s="156" t="s">
        <v>20</v>
      </c>
      <c r="B4087" s="182">
        <f>B4086/B4085</f>
        <v>1030</v>
      </c>
      <c r="C4087" s="182" t="e">
        <f>C4086/C4085</f>
        <v>#DIV/0!</v>
      </c>
      <c r="D4087" s="182" t="e">
        <f>D4086/D4085</f>
        <v>#DIV/0!</v>
      </c>
      <c r="E4087" s="182" t="e">
        <f>E4086/E4085</f>
        <v>#DIV/0!</v>
      </c>
    </row>
    <row r="4088" spans="1:5" ht="21" customHeight="1" thickBot="1" x14ac:dyDescent="0.25">
      <c r="A4088" s="156" t="s">
        <v>15</v>
      </c>
      <c r="B4088" s="184" t="s">
        <v>19</v>
      </c>
      <c r="C4088" s="185">
        <f t="shared" ref="C4088:E4090" si="160">C4085/B4085-1</f>
        <v>-1</v>
      </c>
      <c r="D4088" s="185" t="e">
        <f t="shared" si="160"/>
        <v>#DIV/0!</v>
      </c>
      <c r="E4088" s="185" t="e">
        <f t="shared" si="160"/>
        <v>#DIV/0!</v>
      </c>
    </row>
    <row r="4089" spans="1:5" ht="21" customHeight="1" thickBot="1" x14ac:dyDescent="0.25">
      <c r="A4089" s="156" t="s">
        <v>16</v>
      </c>
      <c r="B4089" s="184" t="s">
        <v>19</v>
      </c>
      <c r="C4089" s="185">
        <f t="shared" si="160"/>
        <v>-1</v>
      </c>
      <c r="D4089" s="185" t="e">
        <f t="shared" si="160"/>
        <v>#DIV/0!</v>
      </c>
      <c r="E4089" s="185" t="e">
        <f t="shared" si="160"/>
        <v>#DIV/0!</v>
      </c>
    </row>
    <row r="4090" spans="1:5" ht="21" customHeight="1" thickBot="1" x14ac:dyDescent="0.25">
      <c r="A4090" s="156" t="s">
        <v>17</v>
      </c>
      <c r="B4090" s="184" t="s">
        <v>19</v>
      </c>
      <c r="C4090" s="185" t="e">
        <f t="shared" si="160"/>
        <v>#DIV/0!</v>
      </c>
      <c r="D4090" s="185" t="e">
        <f t="shared" si="160"/>
        <v>#DIV/0!</v>
      </c>
      <c r="E4090" s="185" t="e">
        <f t="shared" si="160"/>
        <v>#DIV/0!</v>
      </c>
    </row>
    <row r="4091" spans="1:5" ht="21" customHeight="1" thickBot="1" x14ac:dyDescent="0.25">
      <c r="A4091" s="1641" t="s">
        <v>859</v>
      </c>
      <c r="B4091" s="1642"/>
      <c r="C4091" s="1642"/>
      <c r="D4091" s="1642"/>
      <c r="E4091" s="1643"/>
    </row>
    <row r="4092" spans="1:5" ht="21" customHeight="1" x14ac:dyDescent="0.2">
      <c r="A4092" s="1639"/>
      <c r="B4092" s="180">
        <v>2019</v>
      </c>
      <c r="C4092" s="180">
        <v>2020</v>
      </c>
      <c r="D4092" s="180">
        <v>2021</v>
      </c>
      <c r="E4092" s="180">
        <v>2022</v>
      </c>
    </row>
    <row r="4093" spans="1:5" ht="21" customHeight="1" thickBot="1" x14ac:dyDescent="0.25">
      <c r="A4093" s="1640"/>
      <c r="B4093" s="181" t="s">
        <v>5</v>
      </c>
      <c r="C4093" s="181" t="s">
        <v>6</v>
      </c>
      <c r="D4093" s="181" t="s">
        <v>6</v>
      </c>
      <c r="E4093" s="181" t="s">
        <v>6</v>
      </c>
    </row>
    <row r="4094" spans="1:5" ht="21" customHeight="1" thickBot="1" x14ac:dyDescent="0.25">
      <c r="A4094" s="186" t="s">
        <v>59</v>
      </c>
      <c r="B4094" s="187">
        <f>B4095+B4096+B4097+B4098</f>
        <v>0</v>
      </c>
      <c r="C4094" s="187">
        <f>C4095+C4096+C4097+C4098</f>
        <v>0</v>
      </c>
      <c r="D4094" s="187">
        <f>D4095+D4096+D4097+D4098</f>
        <v>0</v>
      </c>
      <c r="E4094" s="187">
        <f>E4095+E4096+E4097+E4098</f>
        <v>0</v>
      </c>
    </row>
    <row r="4095" spans="1:5" ht="21" customHeight="1" thickBot="1" x14ac:dyDescent="0.25">
      <c r="A4095" s="188" t="s">
        <v>28</v>
      </c>
      <c r="B4095" s="187"/>
      <c r="C4095" s="187"/>
      <c r="D4095" s="187"/>
      <c r="E4095" s="187"/>
    </row>
    <row r="4096" spans="1:5" ht="21" customHeight="1" thickBot="1" x14ac:dyDescent="0.25">
      <c r="A4096" s="188" t="s">
        <v>60</v>
      </c>
      <c r="B4096" s="187"/>
      <c r="C4096" s="187"/>
      <c r="D4096" s="187"/>
      <c r="E4096" s="187"/>
    </row>
    <row r="4097" spans="1:5" ht="21" customHeight="1" thickBot="1" x14ac:dyDescent="0.25">
      <c r="A4097" s="188" t="s">
        <v>42</v>
      </c>
      <c r="B4097" s="187"/>
      <c r="C4097" s="187"/>
      <c r="D4097" s="187"/>
      <c r="E4097" s="187"/>
    </row>
    <row r="4098" spans="1:5" ht="21" customHeight="1" thickBot="1" x14ac:dyDescent="0.25">
      <c r="A4098" s="188" t="s">
        <v>43</v>
      </c>
      <c r="B4098" s="187"/>
      <c r="C4098" s="187"/>
      <c r="D4098" s="187"/>
      <c r="E4098" s="187"/>
    </row>
    <row r="4099" spans="1:5" ht="21" customHeight="1" thickBot="1" x14ac:dyDescent="0.25">
      <c r="A4099" s="186" t="s">
        <v>61</v>
      </c>
      <c r="B4099" s="183">
        <f>B4100+B4101+B4102+B4103</f>
        <v>1030</v>
      </c>
      <c r="C4099" s="183">
        <f>C4100+C4101+C4102+C4103</f>
        <v>0</v>
      </c>
      <c r="D4099" s="183">
        <f>D4100+D4101+D4102+D4103</f>
        <v>0</v>
      </c>
      <c r="E4099" s="183">
        <f>E4100+E4101+E4102+E4103</f>
        <v>0</v>
      </c>
    </row>
    <row r="4100" spans="1:5" s="41" customFormat="1" ht="21" customHeight="1" thickBot="1" x14ac:dyDescent="0.25">
      <c r="A4100" s="188" t="s">
        <v>28</v>
      </c>
      <c r="B4100" s="187">
        <v>1030</v>
      </c>
      <c r="C4100" s="187">
        <v>0</v>
      </c>
      <c r="D4100" s="187">
        <v>0</v>
      </c>
      <c r="E4100" s="187">
        <v>0</v>
      </c>
    </row>
    <row r="4101" spans="1:5" ht="21" customHeight="1" thickBot="1" x14ac:dyDescent="0.25">
      <c r="A4101" s="188" t="s">
        <v>60</v>
      </c>
      <c r="B4101" s="183"/>
      <c r="C4101" s="187"/>
      <c r="D4101" s="187"/>
      <c r="E4101" s="187"/>
    </row>
    <row r="4102" spans="1:5" ht="21" customHeight="1" thickBot="1" x14ac:dyDescent="0.25">
      <c r="A4102" s="188" t="s">
        <v>42</v>
      </c>
      <c r="B4102" s="183"/>
      <c r="C4102" s="187"/>
      <c r="D4102" s="187"/>
      <c r="E4102" s="187"/>
    </row>
    <row r="4103" spans="1:5" ht="21" customHeight="1" thickBot="1" x14ac:dyDescent="0.25">
      <c r="A4103" s="188" t="s">
        <v>43</v>
      </c>
      <c r="B4103" s="183"/>
      <c r="C4103" s="187"/>
      <c r="D4103" s="187"/>
      <c r="E4103" s="187"/>
    </row>
    <row r="4104" spans="1:5" ht="21" customHeight="1" thickBot="1" x14ac:dyDescent="0.25">
      <c r="A4104" s="189" t="s">
        <v>71</v>
      </c>
      <c r="B4104" s="183">
        <v>1030</v>
      </c>
      <c r="C4104" s="183">
        <f>C4094+C4099</f>
        <v>0</v>
      </c>
      <c r="D4104" s="183">
        <f>D4094+D4099</f>
        <v>0</v>
      </c>
      <c r="E4104" s="183">
        <f>E4094+E4099</f>
        <v>0</v>
      </c>
    </row>
    <row r="4105" spans="1:5" ht="31.5" customHeight="1" thickBot="1" x14ac:dyDescent="0.25">
      <c r="A4105" s="178" t="s">
        <v>72</v>
      </c>
      <c r="B4105" s="178" t="s">
        <v>449</v>
      </c>
      <c r="C4105" s="191" t="s">
        <v>450</v>
      </c>
      <c r="D4105" s="192"/>
      <c r="E4105" s="178"/>
    </row>
    <row r="4106" spans="1:5" ht="58.5" customHeight="1" thickBot="1" x14ac:dyDescent="0.25">
      <c r="A4106" s="156" t="s">
        <v>9</v>
      </c>
      <c r="B4106" s="1644" t="s">
        <v>451</v>
      </c>
      <c r="C4106" s="1645"/>
      <c r="D4106" s="1645"/>
      <c r="E4106" s="1646"/>
    </row>
    <row r="4107" spans="1:5" ht="21" customHeight="1" thickBot="1" x14ac:dyDescent="0.25">
      <c r="A4107" s="156" t="s">
        <v>13</v>
      </c>
      <c r="B4107" s="1636" t="s">
        <v>162</v>
      </c>
      <c r="C4107" s="1637"/>
      <c r="D4107" s="1637"/>
      <c r="E4107" s="1638"/>
    </row>
    <row r="4108" spans="1:5" ht="21" customHeight="1" x14ac:dyDescent="0.2">
      <c r="A4108" s="1639"/>
      <c r="B4108" s="180">
        <v>2019</v>
      </c>
      <c r="C4108" s="180">
        <v>2019</v>
      </c>
      <c r="D4108" s="180">
        <v>2021</v>
      </c>
      <c r="E4108" s="180">
        <v>2022</v>
      </c>
    </row>
    <row r="4109" spans="1:5" ht="21" customHeight="1" thickBot="1" x14ac:dyDescent="0.25">
      <c r="A4109" s="1640"/>
      <c r="B4109" s="181" t="s">
        <v>5</v>
      </c>
      <c r="C4109" s="181" t="s">
        <v>6</v>
      </c>
      <c r="D4109" s="181" t="s">
        <v>6</v>
      </c>
      <c r="E4109" s="181" t="s">
        <v>6</v>
      </c>
    </row>
    <row r="4110" spans="1:5" ht="21" customHeight="1" thickBot="1" x14ac:dyDescent="0.25">
      <c r="A4110" s="156" t="s">
        <v>8</v>
      </c>
      <c r="B4110" s="182">
        <v>1614</v>
      </c>
      <c r="C4110" s="182">
        <v>0</v>
      </c>
      <c r="D4110" s="184">
        <v>0</v>
      </c>
      <c r="E4110" s="184">
        <v>0</v>
      </c>
    </row>
    <row r="4111" spans="1:5" ht="21" customHeight="1" thickBot="1" x14ac:dyDescent="0.25">
      <c r="A4111" s="156" t="s">
        <v>14</v>
      </c>
      <c r="B4111" s="183">
        <f>B4129</f>
        <v>22701</v>
      </c>
      <c r="C4111" s="183">
        <f>C4129</f>
        <v>0</v>
      </c>
      <c r="D4111" s="183">
        <f>D4129</f>
        <v>0</v>
      </c>
      <c r="E4111" s="183">
        <f>E4129</f>
        <v>0</v>
      </c>
    </row>
    <row r="4112" spans="1:5" ht="21" customHeight="1" thickBot="1" x14ac:dyDescent="0.25">
      <c r="A4112" s="156" t="s">
        <v>20</v>
      </c>
      <c r="B4112" s="182">
        <f>B4111/B4110</f>
        <v>14.065055762081784</v>
      </c>
      <c r="C4112" s="182" t="e">
        <f>C4111/C4110</f>
        <v>#DIV/0!</v>
      </c>
      <c r="D4112" s="182" t="e">
        <f>D4111/D4110</f>
        <v>#DIV/0!</v>
      </c>
      <c r="E4112" s="182" t="e">
        <f>E4111/E4110</f>
        <v>#DIV/0!</v>
      </c>
    </row>
    <row r="4113" spans="1:5" ht="21" customHeight="1" thickBot="1" x14ac:dyDescent="0.25">
      <c r="A4113" s="156" t="s">
        <v>15</v>
      </c>
      <c r="B4113" s="184" t="s">
        <v>19</v>
      </c>
      <c r="C4113" s="185">
        <f t="shared" ref="C4113:E4115" si="161">C4110/B4110-1</f>
        <v>-1</v>
      </c>
      <c r="D4113" s="185" t="e">
        <f t="shared" si="161"/>
        <v>#DIV/0!</v>
      </c>
      <c r="E4113" s="185" t="e">
        <f t="shared" si="161"/>
        <v>#DIV/0!</v>
      </c>
    </row>
    <row r="4114" spans="1:5" ht="21" customHeight="1" thickBot="1" x14ac:dyDescent="0.25">
      <c r="A4114" s="156" t="s">
        <v>16</v>
      </c>
      <c r="B4114" s="184" t="s">
        <v>19</v>
      </c>
      <c r="C4114" s="185">
        <f t="shared" si="161"/>
        <v>-1</v>
      </c>
      <c r="D4114" s="185" t="e">
        <f t="shared" si="161"/>
        <v>#DIV/0!</v>
      </c>
      <c r="E4114" s="185" t="e">
        <f t="shared" si="161"/>
        <v>#DIV/0!</v>
      </c>
    </row>
    <row r="4115" spans="1:5" ht="21" customHeight="1" thickBot="1" x14ac:dyDescent="0.25">
      <c r="A4115" s="156" t="s">
        <v>17</v>
      </c>
      <c r="B4115" s="184" t="s">
        <v>19</v>
      </c>
      <c r="C4115" s="185" t="e">
        <f t="shared" si="161"/>
        <v>#DIV/0!</v>
      </c>
      <c r="D4115" s="185" t="e">
        <f t="shared" si="161"/>
        <v>#DIV/0!</v>
      </c>
      <c r="E4115" s="185" t="e">
        <f t="shared" si="161"/>
        <v>#DIV/0!</v>
      </c>
    </row>
    <row r="4116" spans="1:5" ht="21" customHeight="1" thickBot="1" x14ac:dyDescent="0.25">
      <c r="A4116" s="1641" t="s">
        <v>859</v>
      </c>
      <c r="B4116" s="1642"/>
      <c r="C4116" s="1642"/>
      <c r="D4116" s="1642"/>
      <c r="E4116" s="1643"/>
    </row>
    <row r="4117" spans="1:5" ht="21" customHeight="1" x14ac:dyDescent="0.2">
      <c r="A4117" s="1639"/>
      <c r="B4117" s="180">
        <v>2019</v>
      </c>
      <c r="C4117" s="180">
        <v>2019</v>
      </c>
      <c r="D4117" s="180">
        <v>2021</v>
      </c>
      <c r="E4117" s="180">
        <v>2022</v>
      </c>
    </row>
    <row r="4118" spans="1:5" ht="21" customHeight="1" thickBot="1" x14ac:dyDescent="0.25">
      <c r="A4118" s="1640"/>
      <c r="B4118" s="181" t="s">
        <v>5</v>
      </c>
      <c r="C4118" s="181" t="s">
        <v>6</v>
      </c>
      <c r="D4118" s="181" t="s">
        <v>6</v>
      </c>
      <c r="E4118" s="181" t="s">
        <v>6</v>
      </c>
    </row>
    <row r="4119" spans="1:5" ht="21" customHeight="1" thickBot="1" x14ac:dyDescent="0.25">
      <c r="A4119" s="186" t="s">
        <v>59</v>
      </c>
      <c r="B4119" s="187">
        <f>B4120+B4121+B4122+B4123</f>
        <v>0</v>
      </c>
      <c r="C4119" s="187">
        <f>C4120+C4121+C4122+C4123</f>
        <v>0</v>
      </c>
      <c r="D4119" s="187">
        <f>D4120+D4121+D4122+D4123</f>
        <v>0</v>
      </c>
      <c r="E4119" s="187">
        <f>E4120+E4121+E4122+E4123</f>
        <v>0</v>
      </c>
    </row>
    <row r="4120" spans="1:5" ht="21" customHeight="1" thickBot="1" x14ac:dyDescent="0.25">
      <c r="A4120" s="188" t="s">
        <v>28</v>
      </c>
      <c r="B4120" s="187"/>
      <c r="C4120" s="187"/>
      <c r="D4120" s="187"/>
      <c r="E4120" s="187"/>
    </row>
    <row r="4121" spans="1:5" ht="21" customHeight="1" thickBot="1" x14ac:dyDescent="0.25">
      <c r="A4121" s="188" t="s">
        <v>60</v>
      </c>
      <c r="B4121" s="187"/>
      <c r="C4121" s="187"/>
      <c r="D4121" s="187"/>
      <c r="E4121" s="187"/>
    </row>
    <row r="4122" spans="1:5" ht="21" customHeight="1" thickBot="1" x14ac:dyDescent="0.25">
      <c r="A4122" s="188" t="s">
        <v>42</v>
      </c>
      <c r="B4122" s="187"/>
      <c r="C4122" s="187"/>
      <c r="D4122" s="187"/>
      <c r="E4122" s="187"/>
    </row>
    <row r="4123" spans="1:5" ht="21" customHeight="1" thickBot="1" x14ac:dyDescent="0.25">
      <c r="A4123" s="188" t="s">
        <v>43</v>
      </c>
      <c r="B4123" s="187"/>
      <c r="C4123" s="187"/>
      <c r="D4123" s="187"/>
      <c r="E4123" s="187"/>
    </row>
    <row r="4124" spans="1:5" ht="21" customHeight="1" thickBot="1" x14ac:dyDescent="0.25">
      <c r="A4124" s="186" t="s">
        <v>61</v>
      </c>
      <c r="B4124" s="183">
        <f>B4125+B4126+B4127+B4128</f>
        <v>22701</v>
      </c>
      <c r="C4124" s="183">
        <f>C4125+C4126+C4127+C4128</f>
        <v>0</v>
      </c>
      <c r="D4124" s="183">
        <f>D4125+D4126+D4127+D4128</f>
        <v>0</v>
      </c>
      <c r="E4124" s="183">
        <f>E4125+E4126+E4127+E4128</f>
        <v>0</v>
      </c>
    </row>
    <row r="4125" spans="1:5" s="41" customFormat="1" ht="21" customHeight="1" thickBot="1" x14ac:dyDescent="0.25">
      <c r="A4125" s="188" t="s">
        <v>28</v>
      </c>
      <c r="B4125" s="183">
        <v>22701</v>
      </c>
      <c r="C4125" s="187">
        <v>0</v>
      </c>
      <c r="D4125" s="187">
        <v>0</v>
      </c>
      <c r="E4125" s="187">
        <v>0</v>
      </c>
    </row>
    <row r="4126" spans="1:5" ht="21" customHeight="1" thickBot="1" x14ac:dyDescent="0.25">
      <c r="A4126" s="188" t="s">
        <v>60</v>
      </c>
      <c r="B4126" s="183"/>
      <c r="C4126" s="187"/>
      <c r="D4126" s="187"/>
      <c r="E4126" s="187"/>
    </row>
    <row r="4127" spans="1:5" ht="21" customHeight="1" thickBot="1" x14ac:dyDescent="0.25">
      <c r="A4127" s="188" t="s">
        <v>42</v>
      </c>
      <c r="B4127" s="183"/>
      <c r="C4127" s="187"/>
      <c r="D4127" s="187"/>
      <c r="E4127" s="187"/>
    </row>
    <row r="4128" spans="1:5" ht="21" customHeight="1" thickBot="1" x14ac:dyDescent="0.25">
      <c r="A4128" s="188" t="s">
        <v>43</v>
      </c>
      <c r="B4128" s="183"/>
      <c r="C4128" s="187"/>
      <c r="D4128" s="187"/>
      <c r="E4128" s="187"/>
    </row>
    <row r="4129" spans="1:5" ht="21" customHeight="1" thickBot="1" x14ac:dyDescent="0.25">
      <c r="A4129" s="189" t="s">
        <v>452</v>
      </c>
      <c r="B4129" s="183">
        <f>B4119+B4124</f>
        <v>22701</v>
      </c>
      <c r="C4129" s="183">
        <f>C4119+C4124</f>
        <v>0</v>
      </c>
      <c r="D4129" s="183">
        <f>D4119+D4124</f>
        <v>0</v>
      </c>
      <c r="E4129" s="183">
        <f>E4119+E4124</f>
        <v>0</v>
      </c>
    </row>
    <row r="4130" spans="1:5" ht="40.5" customHeight="1" thickBot="1" x14ac:dyDescent="0.25">
      <c r="A4130" s="178" t="s">
        <v>72</v>
      </c>
      <c r="B4130" s="178" t="s">
        <v>453</v>
      </c>
      <c r="C4130" s="191" t="s">
        <v>454</v>
      </c>
      <c r="D4130" s="192"/>
      <c r="E4130" s="178"/>
    </row>
    <row r="4131" spans="1:5" ht="21" customHeight="1" thickBot="1" x14ac:dyDescent="0.25">
      <c r="A4131" s="156" t="s">
        <v>9</v>
      </c>
      <c r="B4131" s="1633" t="s">
        <v>222</v>
      </c>
      <c r="C4131" s="1634"/>
      <c r="D4131" s="1634"/>
      <c r="E4131" s="1635"/>
    </row>
    <row r="4132" spans="1:5" ht="21" customHeight="1" thickBot="1" x14ac:dyDescent="0.25">
      <c r="A4132" s="156" t="s">
        <v>13</v>
      </c>
      <c r="B4132" s="1636" t="s">
        <v>223</v>
      </c>
      <c r="C4132" s="1637"/>
      <c r="D4132" s="1637"/>
      <c r="E4132" s="1638"/>
    </row>
    <row r="4133" spans="1:5" ht="21" customHeight="1" x14ac:dyDescent="0.2">
      <c r="A4133" s="1639"/>
      <c r="B4133" s="180">
        <v>2019</v>
      </c>
      <c r="C4133" s="180">
        <v>2019</v>
      </c>
      <c r="D4133" s="180">
        <v>2021</v>
      </c>
      <c r="E4133" s="180">
        <v>2022</v>
      </c>
    </row>
    <row r="4134" spans="1:5" ht="21" customHeight="1" thickBot="1" x14ac:dyDescent="0.25">
      <c r="A4134" s="1640"/>
      <c r="B4134" s="181" t="s">
        <v>5</v>
      </c>
      <c r="C4134" s="181" t="s">
        <v>6</v>
      </c>
      <c r="D4134" s="181" t="s">
        <v>6</v>
      </c>
      <c r="E4134" s="181" t="s">
        <v>6</v>
      </c>
    </row>
    <row r="4135" spans="1:5" ht="21" customHeight="1" thickBot="1" x14ac:dyDescent="0.25">
      <c r="A4135" s="156" t="s">
        <v>8</v>
      </c>
      <c r="B4135" s="182">
        <v>1</v>
      </c>
      <c r="C4135" s="182">
        <v>0</v>
      </c>
      <c r="D4135" s="184">
        <v>0</v>
      </c>
      <c r="E4135" s="184">
        <v>0</v>
      </c>
    </row>
    <row r="4136" spans="1:5" ht="21" customHeight="1" thickBot="1" x14ac:dyDescent="0.25">
      <c r="A4136" s="156" t="s">
        <v>14</v>
      </c>
      <c r="B4136" s="187">
        <f>B4154</f>
        <v>497</v>
      </c>
      <c r="C4136" s="187">
        <f>C4154</f>
        <v>0</v>
      </c>
      <c r="D4136" s="187">
        <f>D4154</f>
        <v>0</v>
      </c>
      <c r="E4136" s="187">
        <f>E4154</f>
        <v>0</v>
      </c>
    </row>
    <row r="4137" spans="1:5" ht="21" customHeight="1" thickBot="1" x14ac:dyDescent="0.25">
      <c r="A4137" s="156" t="s">
        <v>20</v>
      </c>
      <c r="B4137" s="182">
        <f>B4136/B4135</f>
        <v>497</v>
      </c>
      <c r="C4137" s="182" t="e">
        <f>C4136/C4135</f>
        <v>#DIV/0!</v>
      </c>
      <c r="D4137" s="182" t="e">
        <f>D4136/D4135</f>
        <v>#DIV/0!</v>
      </c>
      <c r="E4137" s="182" t="e">
        <f>E4136/E4135</f>
        <v>#DIV/0!</v>
      </c>
    </row>
    <row r="4138" spans="1:5" ht="21" customHeight="1" thickBot="1" x14ac:dyDescent="0.25">
      <c r="A4138" s="156" t="s">
        <v>15</v>
      </c>
      <c r="B4138" s="184" t="s">
        <v>19</v>
      </c>
      <c r="C4138" s="185">
        <f t="shared" ref="C4138:E4140" si="162">C4135/B4135-1</f>
        <v>-1</v>
      </c>
      <c r="D4138" s="185" t="e">
        <f t="shared" si="162"/>
        <v>#DIV/0!</v>
      </c>
      <c r="E4138" s="185" t="e">
        <f t="shared" si="162"/>
        <v>#DIV/0!</v>
      </c>
    </row>
    <row r="4139" spans="1:5" ht="21" customHeight="1" thickBot="1" x14ac:dyDescent="0.25">
      <c r="A4139" s="156" t="s">
        <v>16</v>
      </c>
      <c r="B4139" s="184" t="s">
        <v>19</v>
      </c>
      <c r="C4139" s="185">
        <f t="shared" si="162"/>
        <v>-1</v>
      </c>
      <c r="D4139" s="185" t="e">
        <f t="shared" si="162"/>
        <v>#DIV/0!</v>
      </c>
      <c r="E4139" s="185" t="e">
        <f t="shared" si="162"/>
        <v>#DIV/0!</v>
      </c>
    </row>
    <row r="4140" spans="1:5" ht="21" customHeight="1" thickBot="1" x14ac:dyDescent="0.25">
      <c r="A4140" s="156" t="s">
        <v>17</v>
      </c>
      <c r="B4140" s="184" t="s">
        <v>19</v>
      </c>
      <c r="C4140" s="185" t="e">
        <f t="shared" si="162"/>
        <v>#DIV/0!</v>
      </c>
      <c r="D4140" s="185" t="e">
        <f t="shared" si="162"/>
        <v>#DIV/0!</v>
      </c>
      <c r="E4140" s="185" t="e">
        <f t="shared" si="162"/>
        <v>#DIV/0!</v>
      </c>
    </row>
    <row r="4141" spans="1:5" ht="21" customHeight="1" thickBot="1" x14ac:dyDescent="0.25">
      <c r="A4141" s="1641" t="s">
        <v>859</v>
      </c>
      <c r="B4141" s="1642"/>
      <c r="C4141" s="1642"/>
      <c r="D4141" s="1642"/>
      <c r="E4141" s="1643"/>
    </row>
    <row r="4142" spans="1:5" ht="21" customHeight="1" x14ac:dyDescent="0.2">
      <c r="A4142" s="1639"/>
      <c r="B4142" s="180">
        <v>2019</v>
      </c>
      <c r="C4142" s="180">
        <v>2019</v>
      </c>
      <c r="D4142" s="180">
        <v>2021</v>
      </c>
      <c r="E4142" s="180">
        <v>2022</v>
      </c>
    </row>
    <row r="4143" spans="1:5" ht="21" customHeight="1" thickBot="1" x14ac:dyDescent="0.25">
      <c r="A4143" s="1640"/>
      <c r="B4143" s="181" t="s">
        <v>5</v>
      </c>
      <c r="C4143" s="181" t="s">
        <v>6</v>
      </c>
      <c r="D4143" s="181" t="s">
        <v>6</v>
      </c>
      <c r="E4143" s="181" t="s">
        <v>6</v>
      </c>
    </row>
    <row r="4144" spans="1:5" ht="21" customHeight="1" thickBot="1" x14ac:dyDescent="0.25">
      <c r="A4144" s="186" t="s">
        <v>59</v>
      </c>
      <c r="B4144" s="187">
        <f>B4145+B4146+B4147+B4148</f>
        <v>0</v>
      </c>
      <c r="C4144" s="187">
        <f>C4145+C4146+C4147+C4148</f>
        <v>0</v>
      </c>
      <c r="D4144" s="187">
        <f>D4145+D4146+D4147+D4148</f>
        <v>0</v>
      </c>
      <c r="E4144" s="187">
        <f>E4145+E4146+E4147+E4148</f>
        <v>0</v>
      </c>
    </row>
    <row r="4145" spans="1:5" ht="21" customHeight="1" thickBot="1" x14ac:dyDescent="0.25">
      <c r="A4145" s="188" t="s">
        <v>28</v>
      </c>
      <c r="B4145" s="187"/>
      <c r="C4145" s="187"/>
      <c r="D4145" s="187"/>
      <c r="E4145" s="187"/>
    </row>
    <row r="4146" spans="1:5" ht="21" customHeight="1" thickBot="1" x14ac:dyDescent="0.25">
      <c r="A4146" s="188" t="s">
        <v>60</v>
      </c>
      <c r="B4146" s="187"/>
      <c r="C4146" s="187"/>
      <c r="D4146" s="187"/>
      <c r="E4146" s="187"/>
    </row>
    <row r="4147" spans="1:5" ht="21" customHeight="1" thickBot="1" x14ac:dyDescent="0.25">
      <c r="A4147" s="188" t="s">
        <v>42</v>
      </c>
      <c r="B4147" s="187"/>
      <c r="C4147" s="187"/>
      <c r="D4147" s="187"/>
      <c r="E4147" s="187"/>
    </row>
    <row r="4148" spans="1:5" ht="21" customHeight="1" thickBot="1" x14ac:dyDescent="0.25">
      <c r="A4148" s="188" t="s">
        <v>43</v>
      </c>
      <c r="B4148" s="187"/>
      <c r="C4148" s="187"/>
      <c r="D4148" s="187"/>
      <c r="E4148" s="187"/>
    </row>
    <row r="4149" spans="1:5" ht="21" customHeight="1" thickBot="1" x14ac:dyDescent="0.25">
      <c r="A4149" s="186" t="s">
        <v>61</v>
      </c>
      <c r="B4149" s="183">
        <f>B4150+B4151+B4152+B4153</f>
        <v>497</v>
      </c>
      <c r="C4149" s="183">
        <f>C4150+C4151+C4152+C4153</f>
        <v>0</v>
      </c>
      <c r="D4149" s="183">
        <f>D4150+D4151+D4152+D4153</f>
        <v>0</v>
      </c>
      <c r="E4149" s="183">
        <f>E4150+E4151+E4152+E4153</f>
        <v>0</v>
      </c>
    </row>
    <row r="4150" spans="1:5" s="41" customFormat="1" ht="21" customHeight="1" thickBot="1" x14ac:dyDescent="0.25">
      <c r="A4150" s="188" t="s">
        <v>28</v>
      </c>
      <c r="B4150" s="187">
        <v>497</v>
      </c>
      <c r="C4150" s="187">
        <v>0</v>
      </c>
      <c r="D4150" s="187">
        <v>0</v>
      </c>
      <c r="E4150" s="187">
        <v>0</v>
      </c>
    </row>
    <row r="4151" spans="1:5" ht="21" customHeight="1" thickBot="1" x14ac:dyDescent="0.25">
      <c r="A4151" s="188" t="s">
        <v>60</v>
      </c>
      <c r="B4151" s="183"/>
      <c r="C4151" s="187"/>
      <c r="D4151" s="187"/>
      <c r="E4151" s="187"/>
    </row>
    <row r="4152" spans="1:5" ht="21" customHeight="1" thickBot="1" x14ac:dyDescent="0.25">
      <c r="A4152" s="188" t="s">
        <v>42</v>
      </c>
      <c r="B4152" s="183"/>
      <c r="C4152" s="187"/>
      <c r="D4152" s="187"/>
      <c r="E4152" s="187"/>
    </row>
    <row r="4153" spans="1:5" ht="21" customHeight="1" thickBot="1" x14ac:dyDescent="0.25">
      <c r="A4153" s="188" t="s">
        <v>43</v>
      </c>
      <c r="B4153" s="183"/>
      <c r="C4153" s="187"/>
      <c r="D4153" s="187"/>
      <c r="E4153" s="187"/>
    </row>
    <row r="4154" spans="1:5" ht="21" customHeight="1" thickBot="1" x14ac:dyDescent="0.25">
      <c r="A4154" s="189" t="s">
        <v>452</v>
      </c>
      <c r="B4154" s="183">
        <f>B4144+B4149</f>
        <v>497</v>
      </c>
      <c r="C4154" s="183">
        <f>C4144+C4149</f>
        <v>0</v>
      </c>
      <c r="D4154" s="183">
        <f>D4144+D4149</f>
        <v>0</v>
      </c>
      <c r="E4154" s="183">
        <f>E4144+E4149</f>
        <v>0</v>
      </c>
    </row>
    <row r="4155" spans="1:5" ht="75" customHeight="1" thickBot="1" x14ac:dyDescent="0.25">
      <c r="A4155" s="178" t="s">
        <v>184</v>
      </c>
      <c r="B4155" s="178" t="s">
        <v>455</v>
      </c>
      <c r="C4155" s="191" t="s">
        <v>693</v>
      </c>
      <c r="D4155" s="192"/>
      <c r="E4155" s="193"/>
    </row>
    <row r="4156" spans="1:5" ht="21" customHeight="1" thickBot="1" x14ac:dyDescent="0.25">
      <c r="A4156" s="156" t="s">
        <v>9</v>
      </c>
      <c r="B4156" s="1633" t="s">
        <v>456</v>
      </c>
      <c r="C4156" s="1634"/>
      <c r="D4156" s="1634"/>
      <c r="E4156" s="1635"/>
    </row>
    <row r="4157" spans="1:5" ht="21" customHeight="1" thickBot="1" x14ac:dyDescent="0.25">
      <c r="A4157" s="156" t="s">
        <v>13</v>
      </c>
      <c r="B4157" s="1636" t="s">
        <v>162</v>
      </c>
      <c r="C4157" s="1637"/>
      <c r="D4157" s="1637"/>
      <c r="E4157" s="1638"/>
    </row>
    <row r="4158" spans="1:5" ht="21" customHeight="1" x14ac:dyDescent="0.2">
      <c r="A4158" s="1639"/>
      <c r="B4158" s="180">
        <v>2019</v>
      </c>
      <c r="C4158" s="180">
        <v>2019</v>
      </c>
      <c r="D4158" s="180">
        <v>2021</v>
      </c>
      <c r="E4158" s="180">
        <v>2022</v>
      </c>
    </row>
    <row r="4159" spans="1:5" ht="21" customHeight="1" thickBot="1" x14ac:dyDescent="0.25">
      <c r="A4159" s="1640"/>
      <c r="B4159" s="181" t="s">
        <v>5</v>
      </c>
      <c r="C4159" s="181" t="s">
        <v>6</v>
      </c>
      <c r="D4159" s="181" t="s">
        <v>6</v>
      </c>
      <c r="E4159" s="181" t="s">
        <v>6</v>
      </c>
    </row>
    <row r="4160" spans="1:5" ht="21" customHeight="1" thickBot="1" x14ac:dyDescent="0.25">
      <c r="A4160" s="156" t="s">
        <v>8</v>
      </c>
      <c r="B4160" s="182">
        <v>702</v>
      </c>
      <c r="C4160" s="182">
        <v>1000</v>
      </c>
      <c r="D4160" s="184">
        <v>1802</v>
      </c>
      <c r="E4160" s="182">
        <v>0</v>
      </c>
    </row>
    <row r="4161" spans="1:5" ht="21" customHeight="1" thickBot="1" x14ac:dyDescent="0.25">
      <c r="A4161" s="156" t="s">
        <v>14</v>
      </c>
      <c r="B4161" s="183">
        <f>B4179</f>
        <v>19760.499</v>
      </c>
      <c r="C4161" s="183">
        <f>C4179</f>
        <v>30000</v>
      </c>
      <c r="D4161" s="183">
        <f>D4179</f>
        <v>49041.296000000002</v>
      </c>
      <c r="E4161" s="183">
        <f>E4179</f>
        <v>0</v>
      </c>
    </row>
    <row r="4162" spans="1:5" ht="21" customHeight="1" thickBot="1" x14ac:dyDescent="0.25">
      <c r="A4162" s="156" t="s">
        <v>20</v>
      </c>
      <c r="B4162" s="182">
        <f>B4161/B4160</f>
        <v>28.148858974358973</v>
      </c>
      <c r="C4162" s="182">
        <f>C4161/C4160</f>
        <v>30</v>
      </c>
      <c r="D4162" s="182">
        <f>D4161/D4160</f>
        <v>27.2149256381798</v>
      </c>
      <c r="E4162" s="182" t="e">
        <f>E4161/E4160</f>
        <v>#DIV/0!</v>
      </c>
    </row>
    <row r="4163" spans="1:5" ht="21" customHeight="1" thickBot="1" x14ac:dyDescent="0.25">
      <c r="A4163" s="156" t="s">
        <v>15</v>
      </c>
      <c r="B4163" s="184" t="s">
        <v>19</v>
      </c>
      <c r="C4163" s="185">
        <f t="shared" ref="C4163:E4165" si="163">C4160/B4160-1</f>
        <v>0.42450142450142447</v>
      </c>
      <c r="D4163" s="185">
        <f t="shared" si="163"/>
        <v>0.80200000000000005</v>
      </c>
      <c r="E4163" s="185">
        <f t="shared" si="163"/>
        <v>-1</v>
      </c>
    </row>
    <row r="4164" spans="1:5" ht="21" customHeight="1" thickBot="1" x14ac:dyDescent="0.25">
      <c r="A4164" s="156" t="s">
        <v>16</v>
      </c>
      <c r="B4164" s="184" t="s">
        <v>19</v>
      </c>
      <c r="C4164" s="185">
        <f t="shared" si="163"/>
        <v>0.51818028481973055</v>
      </c>
      <c r="D4164" s="185">
        <f t="shared" si="163"/>
        <v>0.63470986666666684</v>
      </c>
      <c r="E4164" s="185">
        <f t="shared" si="163"/>
        <v>-1</v>
      </c>
    </row>
    <row r="4165" spans="1:5" ht="21" customHeight="1" thickBot="1" x14ac:dyDescent="0.25">
      <c r="A4165" s="156" t="s">
        <v>17</v>
      </c>
      <c r="B4165" s="184" t="s">
        <v>19</v>
      </c>
      <c r="C4165" s="185">
        <f t="shared" si="163"/>
        <v>6.5762559943450816E-2</v>
      </c>
      <c r="D4165" s="185">
        <f t="shared" si="163"/>
        <v>-9.2835812060673373E-2</v>
      </c>
      <c r="E4165" s="185" t="e">
        <f t="shared" si="163"/>
        <v>#DIV/0!</v>
      </c>
    </row>
    <row r="4166" spans="1:5" ht="21" customHeight="1" thickBot="1" x14ac:dyDescent="0.25">
      <c r="A4166" s="1641" t="s">
        <v>859</v>
      </c>
      <c r="B4166" s="1642"/>
      <c r="C4166" s="1642"/>
      <c r="D4166" s="1642"/>
      <c r="E4166" s="1643"/>
    </row>
    <row r="4167" spans="1:5" ht="21" customHeight="1" x14ac:dyDescent="0.2">
      <c r="A4167" s="1639"/>
      <c r="B4167" s="180">
        <v>2019</v>
      </c>
      <c r="C4167" s="180">
        <v>2019</v>
      </c>
      <c r="D4167" s="180">
        <v>2021</v>
      </c>
      <c r="E4167" s="180">
        <v>2022</v>
      </c>
    </row>
    <row r="4168" spans="1:5" ht="21" customHeight="1" thickBot="1" x14ac:dyDescent="0.25">
      <c r="A4168" s="1640"/>
      <c r="B4168" s="181" t="s">
        <v>5</v>
      </c>
      <c r="C4168" s="181" t="s">
        <v>6</v>
      </c>
      <c r="D4168" s="181" t="s">
        <v>6</v>
      </c>
      <c r="E4168" s="181" t="s">
        <v>6</v>
      </c>
    </row>
    <row r="4169" spans="1:5" ht="21" customHeight="1" thickBot="1" x14ac:dyDescent="0.25">
      <c r="A4169" s="186" t="s">
        <v>59</v>
      </c>
      <c r="B4169" s="187">
        <f>B4170+B4171+B4172+B4173</f>
        <v>0</v>
      </c>
      <c r="C4169" s="187">
        <f>C4170+C4171+C4172+C4173</f>
        <v>0</v>
      </c>
      <c r="D4169" s="187">
        <f>D4170+D4171+D4172+D4173</f>
        <v>0</v>
      </c>
      <c r="E4169" s="187">
        <f>E4170+E4171+E4172+E4173</f>
        <v>0</v>
      </c>
    </row>
    <row r="4170" spans="1:5" ht="21" customHeight="1" thickBot="1" x14ac:dyDescent="0.25">
      <c r="A4170" s="188" t="s">
        <v>28</v>
      </c>
      <c r="B4170" s="187"/>
      <c r="C4170" s="187"/>
      <c r="D4170" s="187"/>
      <c r="E4170" s="187"/>
    </row>
    <row r="4171" spans="1:5" ht="21" customHeight="1" thickBot="1" x14ac:dyDescent="0.25">
      <c r="A4171" s="188" t="s">
        <v>60</v>
      </c>
      <c r="B4171" s="187"/>
      <c r="C4171" s="187"/>
      <c r="D4171" s="187"/>
      <c r="E4171" s="187"/>
    </row>
    <row r="4172" spans="1:5" ht="21" customHeight="1" thickBot="1" x14ac:dyDescent="0.25">
      <c r="A4172" s="188" t="s">
        <v>42</v>
      </c>
      <c r="B4172" s="187"/>
      <c r="C4172" s="187"/>
      <c r="D4172" s="187"/>
      <c r="E4172" s="187"/>
    </row>
    <row r="4173" spans="1:5" ht="21" customHeight="1" thickBot="1" x14ac:dyDescent="0.25">
      <c r="A4173" s="188" t="s">
        <v>43</v>
      </c>
      <c r="B4173" s="187"/>
      <c r="C4173" s="187"/>
      <c r="D4173" s="187"/>
      <c r="E4173" s="187"/>
    </row>
    <row r="4174" spans="1:5" ht="21" customHeight="1" thickBot="1" x14ac:dyDescent="0.25">
      <c r="A4174" s="186" t="s">
        <v>61</v>
      </c>
      <c r="B4174" s="183">
        <f>B4175</f>
        <v>19760.499</v>
      </c>
      <c r="C4174" s="183">
        <f>C4175</f>
        <v>30000</v>
      </c>
      <c r="D4174" s="183">
        <f>D4175</f>
        <v>49041.296000000002</v>
      </c>
      <c r="E4174" s="183">
        <f>E4175</f>
        <v>0</v>
      </c>
    </row>
    <row r="4175" spans="1:5" s="41" customFormat="1" ht="21" customHeight="1" thickBot="1" x14ac:dyDescent="0.25">
      <c r="A4175" s="188" t="s">
        <v>28</v>
      </c>
      <c r="B4175" s="183">
        <v>19760.499</v>
      </c>
      <c r="C4175" s="187">
        <v>30000</v>
      </c>
      <c r="D4175" s="187">
        <v>49041.296000000002</v>
      </c>
      <c r="E4175" s="187">
        <v>0</v>
      </c>
    </row>
    <row r="4176" spans="1:5" ht="21" customHeight="1" thickBot="1" x14ac:dyDescent="0.25">
      <c r="A4176" s="188" t="s">
        <v>60</v>
      </c>
      <c r="B4176" s="183"/>
      <c r="C4176" s="187"/>
      <c r="D4176" s="187"/>
      <c r="E4176" s="187"/>
    </row>
    <row r="4177" spans="1:5" ht="21" customHeight="1" thickBot="1" x14ac:dyDescent="0.25">
      <c r="A4177" s="188" t="s">
        <v>42</v>
      </c>
      <c r="B4177" s="183"/>
      <c r="C4177" s="187"/>
      <c r="D4177" s="187"/>
      <c r="E4177" s="187"/>
    </row>
    <row r="4178" spans="1:5" ht="21" customHeight="1" thickBot="1" x14ac:dyDescent="0.25">
      <c r="A4178" s="188" t="s">
        <v>43</v>
      </c>
      <c r="B4178" s="183"/>
      <c r="C4178" s="187"/>
      <c r="D4178" s="187"/>
      <c r="E4178" s="187"/>
    </row>
    <row r="4179" spans="1:5" ht="21" customHeight="1" thickBot="1" x14ac:dyDescent="0.25">
      <c r="A4179" s="189" t="s">
        <v>166</v>
      </c>
      <c r="B4179" s="183">
        <f>B4169+B4174</f>
        <v>19760.499</v>
      </c>
      <c r="C4179" s="183">
        <f>C4169+C4174</f>
        <v>30000</v>
      </c>
      <c r="D4179" s="183">
        <f>D4169+D4174</f>
        <v>49041.296000000002</v>
      </c>
      <c r="E4179" s="183">
        <f>E4169+E4174</f>
        <v>0</v>
      </c>
    </row>
    <row r="4180" spans="1:5" ht="109.5" customHeight="1" thickBot="1" x14ac:dyDescent="0.25">
      <c r="A4180" s="178" t="s">
        <v>184</v>
      </c>
      <c r="B4180" s="178" t="s">
        <v>457</v>
      </c>
      <c r="C4180" s="191" t="s">
        <v>694</v>
      </c>
      <c r="D4180" s="192"/>
      <c r="E4180" s="193"/>
    </row>
    <row r="4181" spans="1:5" ht="21" customHeight="1" thickBot="1" x14ac:dyDescent="0.25">
      <c r="A4181" s="156" t="s">
        <v>9</v>
      </c>
      <c r="B4181" s="1633" t="s">
        <v>222</v>
      </c>
      <c r="C4181" s="1634"/>
      <c r="D4181" s="1634"/>
      <c r="E4181" s="1635"/>
    </row>
    <row r="4182" spans="1:5" ht="21" customHeight="1" thickBot="1" x14ac:dyDescent="0.25">
      <c r="A4182" s="156" t="s">
        <v>13</v>
      </c>
      <c r="B4182" s="1636" t="s">
        <v>223</v>
      </c>
      <c r="C4182" s="1637"/>
      <c r="D4182" s="1637"/>
      <c r="E4182" s="1638"/>
    </row>
    <row r="4183" spans="1:5" ht="21" customHeight="1" x14ac:dyDescent="0.2">
      <c r="A4183" s="1639"/>
      <c r="B4183" s="180">
        <v>2019</v>
      </c>
      <c r="C4183" s="180">
        <v>2020</v>
      </c>
      <c r="D4183" s="180">
        <v>2021</v>
      </c>
      <c r="E4183" s="180">
        <v>2022</v>
      </c>
    </row>
    <row r="4184" spans="1:5" ht="21" customHeight="1" thickBot="1" x14ac:dyDescent="0.25">
      <c r="A4184" s="1640"/>
      <c r="B4184" s="181" t="s">
        <v>5</v>
      </c>
      <c r="C4184" s="181" t="s">
        <v>6</v>
      </c>
      <c r="D4184" s="181" t="s">
        <v>6</v>
      </c>
      <c r="E4184" s="181" t="s">
        <v>6</v>
      </c>
    </row>
    <row r="4185" spans="1:5" ht="21" customHeight="1" thickBot="1" x14ac:dyDescent="0.25">
      <c r="A4185" s="156" t="s">
        <v>8</v>
      </c>
      <c r="B4185" s="182">
        <v>1</v>
      </c>
      <c r="C4185" s="182">
        <v>1</v>
      </c>
      <c r="D4185" s="184">
        <v>1</v>
      </c>
      <c r="E4185" s="184">
        <v>0</v>
      </c>
    </row>
    <row r="4186" spans="1:5" ht="21" customHeight="1" thickBot="1" x14ac:dyDescent="0.25">
      <c r="A4186" s="156" t="s">
        <v>14</v>
      </c>
      <c r="B4186" s="187">
        <f>B4204</f>
        <v>350</v>
      </c>
      <c r="C4186" s="187">
        <f>C4204</f>
        <v>771</v>
      </c>
      <c r="D4186" s="187">
        <f>D4204</f>
        <v>714</v>
      </c>
      <c r="E4186" s="187">
        <f>E4204</f>
        <v>0</v>
      </c>
    </row>
    <row r="4187" spans="1:5" ht="21" customHeight="1" thickBot="1" x14ac:dyDescent="0.25">
      <c r="A4187" s="156" t="s">
        <v>20</v>
      </c>
      <c r="B4187" s="182">
        <f>B4186/B4185</f>
        <v>350</v>
      </c>
      <c r="C4187" s="182">
        <f>C4186/C4185</f>
        <v>771</v>
      </c>
      <c r="D4187" s="182">
        <f>D4186/D4185</f>
        <v>714</v>
      </c>
      <c r="E4187" s="182" t="e">
        <f>E4186/E4185</f>
        <v>#DIV/0!</v>
      </c>
    </row>
    <row r="4188" spans="1:5" ht="21" customHeight="1" thickBot="1" x14ac:dyDescent="0.25">
      <c r="A4188" s="156" t="s">
        <v>15</v>
      </c>
      <c r="B4188" s="184" t="s">
        <v>19</v>
      </c>
      <c r="C4188" s="185">
        <f t="shared" ref="C4188:E4190" si="164">C4185/B4185-1</f>
        <v>0</v>
      </c>
      <c r="D4188" s="185">
        <f t="shared" si="164"/>
        <v>0</v>
      </c>
      <c r="E4188" s="185">
        <f t="shared" si="164"/>
        <v>-1</v>
      </c>
    </row>
    <row r="4189" spans="1:5" ht="21" customHeight="1" thickBot="1" x14ac:dyDescent="0.25">
      <c r="A4189" s="156" t="s">
        <v>16</v>
      </c>
      <c r="B4189" s="184" t="s">
        <v>19</v>
      </c>
      <c r="C4189" s="185">
        <f t="shared" si="164"/>
        <v>1.2028571428571428</v>
      </c>
      <c r="D4189" s="185">
        <f t="shared" si="164"/>
        <v>-7.3929961089494123E-2</v>
      </c>
      <c r="E4189" s="185">
        <f t="shared" si="164"/>
        <v>-1</v>
      </c>
    </row>
    <row r="4190" spans="1:5" ht="21" customHeight="1" thickBot="1" x14ac:dyDescent="0.25">
      <c r="A4190" s="156" t="s">
        <v>17</v>
      </c>
      <c r="B4190" s="184" t="s">
        <v>19</v>
      </c>
      <c r="C4190" s="185">
        <f t="shared" si="164"/>
        <v>1.2028571428571428</v>
      </c>
      <c r="D4190" s="185">
        <f t="shared" si="164"/>
        <v>-7.3929961089494123E-2</v>
      </c>
      <c r="E4190" s="185" t="e">
        <f t="shared" si="164"/>
        <v>#DIV/0!</v>
      </c>
    </row>
    <row r="4191" spans="1:5" ht="21" customHeight="1" thickBot="1" x14ac:dyDescent="0.25">
      <c r="A4191" s="1641" t="s">
        <v>859</v>
      </c>
      <c r="B4191" s="1642"/>
      <c r="C4191" s="1642"/>
      <c r="D4191" s="1642"/>
      <c r="E4191" s="1643"/>
    </row>
    <row r="4192" spans="1:5" ht="21" customHeight="1" x14ac:dyDescent="0.2">
      <c r="A4192" s="1639"/>
      <c r="B4192" s="180">
        <v>2019</v>
      </c>
      <c r="C4192" s="180">
        <v>2020</v>
      </c>
      <c r="D4192" s="180">
        <v>2021</v>
      </c>
      <c r="E4192" s="180">
        <v>2022</v>
      </c>
    </row>
    <row r="4193" spans="1:5" ht="21" customHeight="1" thickBot="1" x14ac:dyDescent="0.25">
      <c r="A4193" s="1640"/>
      <c r="B4193" s="181" t="s">
        <v>5</v>
      </c>
      <c r="C4193" s="181" t="s">
        <v>6</v>
      </c>
      <c r="D4193" s="181" t="s">
        <v>6</v>
      </c>
      <c r="E4193" s="181" t="s">
        <v>6</v>
      </c>
    </row>
    <row r="4194" spans="1:5" ht="21" customHeight="1" thickBot="1" x14ac:dyDescent="0.25">
      <c r="A4194" s="186" t="s">
        <v>59</v>
      </c>
      <c r="B4194" s="187">
        <f>B4195+B4196+B4197+B4198</f>
        <v>0</v>
      </c>
      <c r="C4194" s="187">
        <f>C4195+C4196+C4197+C4198</f>
        <v>0</v>
      </c>
      <c r="D4194" s="187">
        <f>D4195+D4196+D4197+D4198</f>
        <v>0</v>
      </c>
      <c r="E4194" s="187">
        <f>E4195+E4196+E4197+E4198</f>
        <v>0</v>
      </c>
    </row>
    <row r="4195" spans="1:5" ht="21" customHeight="1" thickBot="1" x14ac:dyDescent="0.25">
      <c r="A4195" s="188" t="s">
        <v>28</v>
      </c>
      <c r="B4195" s="187"/>
      <c r="C4195" s="187"/>
      <c r="D4195" s="187"/>
      <c r="E4195" s="187"/>
    </row>
    <row r="4196" spans="1:5" ht="21" customHeight="1" thickBot="1" x14ac:dyDescent="0.25">
      <c r="A4196" s="188" t="s">
        <v>60</v>
      </c>
      <c r="B4196" s="187"/>
      <c r="C4196" s="187"/>
      <c r="D4196" s="187"/>
      <c r="E4196" s="187"/>
    </row>
    <row r="4197" spans="1:5" ht="21" customHeight="1" thickBot="1" x14ac:dyDescent="0.25">
      <c r="A4197" s="188" t="s">
        <v>42</v>
      </c>
      <c r="B4197" s="187"/>
      <c r="C4197" s="187"/>
      <c r="D4197" s="187"/>
      <c r="E4197" s="187"/>
    </row>
    <row r="4198" spans="1:5" ht="21" customHeight="1" thickBot="1" x14ac:dyDescent="0.25">
      <c r="A4198" s="188" t="s">
        <v>43</v>
      </c>
      <c r="B4198" s="187"/>
      <c r="C4198" s="187"/>
      <c r="D4198" s="187"/>
      <c r="E4198" s="187"/>
    </row>
    <row r="4199" spans="1:5" ht="21" customHeight="1" thickBot="1" x14ac:dyDescent="0.25">
      <c r="A4199" s="186" t="s">
        <v>61</v>
      </c>
      <c r="B4199" s="183">
        <f>B4200+B4201+B4202+B4203</f>
        <v>350</v>
      </c>
      <c r="C4199" s="183">
        <f>C4200+C4201+C4202+C4203</f>
        <v>771</v>
      </c>
      <c r="D4199" s="183">
        <f>D4200+D4201+D4202+D4203</f>
        <v>714</v>
      </c>
      <c r="E4199" s="183">
        <f>E4200+E4201+E4202+E4203</f>
        <v>0</v>
      </c>
    </row>
    <row r="4200" spans="1:5" s="41" customFormat="1" ht="21" customHeight="1" thickBot="1" x14ac:dyDescent="0.25">
      <c r="A4200" s="188" t="s">
        <v>28</v>
      </c>
      <c r="B4200" s="187">
        <f>300+50</f>
        <v>350</v>
      </c>
      <c r="C4200" s="187">
        <f>1200-429</f>
        <v>771</v>
      </c>
      <c r="D4200" s="187">
        <v>714</v>
      </c>
      <c r="E4200" s="187">
        <v>0</v>
      </c>
    </row>
    <row r="4201" spans="1:5" ht="21" customHeight="1" thickBot="1" x14ac:dyDescent="0.25">
      <c r="A4201" s="188" t="s">
        <v>60</v>
      </c>
      <c r="B4201" s="183"/>
      <c r="C4201" s="187"/>
      <c r="D4201" s="187"/>
      <c r="E4201" s="187"/>
    </row>
    <row r="4202" spans="1:5" ht="21" customHeight="1" thickBot="1" x14ac:dyDescent="0.25">
      <c r="A4202" s="188" t="s">
        <v>42</v>
      </c>
      <c r="B4202" s="183"/>
      <c r="C4202" s="187"/>
      <c r="D4202" s="187"/>
      <c r="E4202" s="187"/>
    </row>
    <row r="4203" spans="1:5" ht="21" customHeight="1" thickBot="1" x14ac:dyDescent="0.25">
      <c r="A4203" s="188" t="s">
        <v>43</v>
      </c>
      <c r="B4203" s="183"/>
      <c r="C4203" s="187"/>
      <c r="D4203" s="187"/>
      <c r="E4203" s="187"/>
    </row>
    <row r="4204" spans="1:5" ht="21" customHeight="1" thickBot="1" x14ac:dyDescent="0.25">
      <c r="A4204" s="189" t="s">
        <v>166</v>
      </c>
      <c r="B4204" s="183">
        <f>B4194+B4199</f>
        <v>350</v>
      </c>
      <c r="C4204" s="183">
        <f>C4194+C4199</f>
        <v>771</v>
      </c>
      <c r="D4204" s="183">
        <f>D4194+D4199</f>
        <v>714</v>
      </c>
      <c r="E4204" s="183">
        <f>E4194+E4199</f>
        <v>0</v>
      </c>
    </row>
    <row r="4205" spans="1:5" ht="42.75" customHeight="1" thickBot="1" x14ac:dyDescent="0.25">
      <c r="A4205" s="178" t="s">
        <v>24</v>
      </c>
      <c r="B4205" s="178" t="s">
        <v>458</v>
      </c>
      <c r="C4205" s="191" t="s">
        <v>459</v>
      </c>
      <c r="D4205" s="192"/>
      <c r="E4205" s="178"/>
    </row>
    <row r="4206" spans="1:5" ht="21" customHeight="1" thickBot="1" x14ac:dyDescent="0.25">
      <c r="A4206" s="156" t="s">
        <v>9</v>
      </c>
      <c r="B4206" s="1633" t="s">
        <v>460</v>
      </c>
      <c r="C4206" s="1634"/>
      <c r="D4206" s="1634"/>
      <c r="E4206" s="1635"/>
    </row>
    <row r="4207" spans="1:5" ht="21" customHeight="1" thickBot="1" x14ac:dyDescent="0.25">
      <c r="A4207" s="156" t="s">
        <v>13</v>
      </c>
      <c r="B4207" s="1636" t="s">
        <v>162</v>
      </c>
      <c r="C4207" s="1637"/>
      <c r="D4207" s="1637"/>
      <c r="E4207" s="1638"/>
    </row>
    <row r="4208" spans="1:5" ht="21" customHeight="1" x14ac:dyDescent="0.2">
      <c r="A4208" s="1639"/>
      <c r="B4208" s="180">
        <v>2019</v>
      </c>
      <c r="C4208" s="180">
        <v>2020</v>
      </c>
      <c r="D4208" s="180">
        <v>2021</v>
      </c>
      <c r="E4208" s="180">
        <v>2022</v>
      </c>
    </row>
    <row r="4209" spans="1:5" ht="21" customHeight="1" thickBot="1" x14ac:dyDescent="0.25">
      <c r="A4209" s="1640"/>
      <c r="B4209" s="181" t="s">
        <v>5</v>
      </c>
      <c r="C4209" s="181" t="s">
        <v>6</v>
      </c>
      <c r="D4209" s="181" t="s">
        <v>6</v>
      </c>
      <c r="E4209" s="181" t="s">
        <v>6</v>
      </c>
    </row>
    <row r="4210" spans="1:5" ht="21" customHeight="1" thickBot="1" x14ac:dyDescent="0.25">
      <c r="A4210" s="156" t="s">
        <v>8</v>
      </c>
      <c r="B4210" s="182">
        <v>5000</v>
      </c>
      <c r="C4210" s="182">
        <v>0</v>
      </c>
      <c r="D4210" s="184">
        <v>0</v>
      </c>
      <c r="E4210" s="184">
        <v>0</v>
      </c>
    </row>
    <row r="4211" spans="1:5" ht="21" customHeight="1" thickBot="1" x14ac:dyDescent="0.25">
      <c r="A4211" s="156" t="s">
        <v>14</v>
      </c>
      <c r="B4211" s="183">
        <f>B4229</f>
        <v>42992</v>
      </c>
      <c r="C4211" s="183">
        <f>C4229</f>
        <v>0</v>
      </c>
      <c r="D4211" s="183">
        <f>D4229</f>
        <v>0</v>
      </c>
      <c r="E4211" s="183">
        <f>E4229</f>
        <v>0</v>
      </c>
    </row>
    <row r="4212" spans="1:5" ht="21" customHeight="1" thickBot="1" x14ac:dyDescent="0.25">
      <c r="A4212" s="156" t="s">
        <v>20</v>
      </c>
      <c r="B4212" s="182">
        <f>B4211/B4210</f>
        <v>8.5983999999999998</v>
      </c>
      <c r="C4212" s="182" t="e">
        <f>C4211/C4210</f>
        <v>#DIV/0!</v>
      </c>
      <c r="D4212" s="182" t="e">
        <f>D4211/D4210</f>
        <v>#DIV/0!</v>
      </c>
      <c r="E4212" s="182" t="e">
        <f>E4211/E4210</f>
        <v>#DIV/0!</v>
      </c>
    </row>
    <row r="4213" spans="1:5" ht="21" customHeight="1" thickBot="1" x14ac:dyDescent="0.25">
      <c r="A4213" s="156" t="s">
        <v>15</v>
      </c>
      <c r="B4213" s="184" t="s">
        <v>19</v>
      </c>
      <c r="C4213" s="185">
        <f t="shared" ref="C4213:E4215" si="165">C4210/B4210-1</f>
        <v>-1</v>
      </c>
      <c r="D4213" s="185" t="e">
        <f t="shared" si="165"/>
        <v>#DIV/0!</v>
      </c>
      <c r="E4213" s="185" t="e">
        <f t="shared" si="165"/>
        <v>#DIV/0!</v>
      </c>
    </row>
    <row r="4214" spans="1:5" ht="21" customHeight="1" thickBot="1" x14ac:dyDescent="0.25">
      <c r="A4214" s="156" t="s">
        <v>16</v>
      </c>
      <c r="B4214" s="184" t="s">
        <v>19</v>
      </c>
      <c r="C4214" s="185">
        <f t="shared" si="165"/>
        <v>-1</v>
      </c>
      <c r="D4214" s="185" t="e">
        <f t="shared" si="165"/>
        <v>#DIV/0!</v>
      </c>
      <c r="E4214" s="185" t="e">
        <f t="shared" si="165"/>
        <v>#DIV/0!</v>
      </c>
    </row>
    <row r="4215" spans="1:5" ht="21" customHeight="1" thickBot="1" x14ac:dyDescent="0.25">
      <c r="A4215" s="156" t="s">
        <v>17</v>
      </c>
      <c r="B4215" s="184" t="s">
        <v>19</v>
      </c>
      <c r="C4215" s="185" t="e">
        <f t="shared" si="165"/>
        <v>#DIV/0!</v>
      </c>
      <c r="D4215" s="185" t="e">
        <f t="shared" si="165"/>
        <v>#DIV/0!</v>
      </c>
      <c r="E4215" s="185" t="e">
        <f t="shared" si="165"/>
        <v>#DIV/0!</v>
      </c>
    </row>
    <row r="4216" spans="1:5" ht="21" customHeight="1" thickBot="1" x14ac:dyDescent="0.25">
      <c r="A4216" s="1641" t="s">
        <v>859</v>
      </c>
      <c r="B4216" s="1642"/>
      <c r="C4216" s="1642"/>
      <c r="D4216" s="1642"/>
      <c r="E4216" s="1643"/>
    </row>
    <row r="4217" spans="1:5" ht="21" customHeight="1" x14ac:dyDescent="0.2">
      <c r="A4217" s="1639"/>
      <c r="B4217" s="180">
        <v>2019</v>
      </c>
      <c r="C4217" s="180">
        <v>2019</v>
      </c>
      <c r="D4217" s="180">
        <v>2021</v>
      </c>
      <c r="E4217" s="180">
        <v>2022</v>
      </c>
    </row>
    <row r="4218" spans="1:5" ht="21" customHeight="1" thickBot="1" x14ac:dyDescent="0.25">
      <c r="A4218" s="1640"/>
      <c r="B4218" s="181" t="s">
        <v>5</v>
      </c>
      <c r="C4218" s="181" t="s">
        <v>6</v>
      </c>
      <c r="D4218" s="181" t="s">
        <v>6</v>
      </c>
      <c r="E4218" s="181" t="s">
        <v>6</v>
      </c>
    </row>
    <row r="4219" spans="1:5" ht="21" customHeight="1" thickBot="1" x14ac:dyDescent="0.25">
      <c r="A4219" s="186" t="s">
        <v>59</v>
      </c>
      <c r="B4219" s="187">
        <f>B4220+B4221+B4222+B4223</f>
        <v>0</v>
      </c>
      <c r="C4219" s="187">
        <f>C4220+C4221+C4222+C4223</f>
        <v>0</v>
      </c>
      <c r="D4219" s="187">
        <f>D4220+D4221+D4222+D4223</f>
        <v>0</v>
      </c>
      <c r="E4219" s="187">
        <f>E4220+E4221+E4222+E4223</f>
        <v>0</v>
      </c>
    </row>
    <row r="4220" spans="1:5" ht="21" customHeight="1" thickBot="1" x14ac:dyDescent="0.25">
      <c r="A4220" s="188" t="s">
        <v>28</v>
      </c>
      <c r="B4220" s="187"/>
      <c r="C4220" s="187"/>
      <c r="D4220" s="187"/>
      <c r="E4220" s="187"/>
    </row>
    <row r="4221" spans="1:5" ht="21" customHeight="1" thickBot="1" x14ac:dyDescent="0.25">
      <c r="A4221" s="188" t="s">
        <v>60</v>
      </c>
      <c r="B4221" s="187"/>
      <c r="C4221" s="187"/>
      <c r="D4221" s="187"/>
      <c r="E4221" s="187"/>
    </row>
    <row r="4222" spans="1:5" ht="21" customHeight="1" thickBot="1" x14ac:dyDescent="0.25">
      <c r="A4222" s="188" t="s">
        <v>42</v>
      </c>
      <c r="B4222" s="187"/>
      <c r="C4222" s="187"/>
      <c r="D4222" s="187"/>
      <c r="E4222" s="187"/>
    </row>
    <row r="4223" spans="1:5" ht="21" customHeight="1" thickBot="1" x14ac:dyDescent="0.25">
      <c r="A4223" s="188" t="s">
        <v>43</v>
      </c>
      <c r="B4223" s="187"/>
      <c r="C4223" s="187"/>
      <c r="D4223" s="187"/>
      <c r="E4223" s="187"/>
    </row>
    <row r="4224" spans="1:5" ht="21" customHeight="1" thickBot="1" x14ac:dyDescent="0.25">
      <c r="A4224" s="186" t="s">
        <v>61</v>
      </c>
      <c r="B4224" s="183">
        <f>B4225+B4226+B4227+B4228</f>
        <v>42992</v>
      </c>
      <c r="C4224" s="183">
        <f>C4225+C4226+C4227+C4228</f>
        <v>0</v>
      </c>
      <c r="D4224" s="183">
        <f>D4225+D4226+D4227+D4228</f>
        <v>0</v>
      </c>
      <c r="E4224" s="183">
        <f>E4225+E4226+E4227+E4228</f>
        <v>0</v>
      </c>
    </row>
    <row r="4225" spans="1:5" s="41" customFormat="1" ht="21" customHeight="1" thickBot="1" x14ac:dyDescent="0.25">
      <c r="A4225" s="188" t="s">
        <v>28</v>
      </c>
      <c r="B4225" s="183">
        <v>42992</v>
      </c>
      <c r="C4225" s="187">
        <v>0</v>
      </c>
      <c r="D4225" s="187">
        <v>0</v>
      </c>
      <c r="E4225" s="187">
        <v>0</v>
      </c>
    </row>
    <row r="4226" spans="1:5" ht="21" customHeight="1" thickBot="1" x14ac:dyDescent="0.25">
      <c r="A4226" s="188" t="s">
        <v>60</v>
      </c>
      <c r="B4226" s="183"/>
      <c r="C4226" s="187"/>
      <c r="D4226" s="187"/>
      <c r="E4226" s="187"/>
    </row>
    <row r="4227" spans="1:5" ht="21" customHeight="1" thickBot="1" x14ac:dyDescent="0.25">
      <c r="A4227" s="188" t="s">
        <v>42</v>
      </c>
      <c r="B4227" s="183"/>
      <c r="C4227" s="187"/>
      <c r="D4227" s="187"/>
      <c r="E4227" s="187"/>
    </row>
    <row r="4228" spans="1:5" ht="21" customHeight="1" thickBot="1" x14ac:dyDescent="0.25">
      <c r="A4228" s="188" t="s">
        <v>43</v>
      </c>
      <c r="B4228" s="183"/>
      <c r="C4228" s="187"/>
      <c r="D4228" s="187"/>
      <c r="E4228" s="187"/>
    </row>
    <row r="4229" spans="1:5" ht="21" customHeight="1" thickBot="1" x14ac:dyDescent="0.25">
      <c r="A4229" s="189" t="s">
        <v>26</v>
      </c>
      <c r="B4229" s="183">
        <f>B4219+B4224</f>
        <v>42992</v>
      </c>
      <c r="C4229" s="183">
        <f>C4219+C4224</f>
        <v>0</v>
      </c>
      <c r="D4229" s="183">
        <f>D4219+D4224</f>
        <v>0</v>
      </c>
      <c r="E4229" s="183">
        <f>E4219+E4224</f>
        <v>0</v>
      </c>
    </row>
    <row r="4230" spans="1:5" ht="53.25" customHeight="1" thickBot="1" x14ac:dyDescent="0.25">
      <c r="A4230" s="178" t="s">
        <v>24</v>
      </c>
      <c r="B4230" s="178" t="s">
        <v>461</v>
      </c>
      <c r="C4230" s="191" t="s">
        <v>462</v>
      </c>
      <c r="D4230" s="192"/>
      <c r="E4230" s="178"/>
    </row>
    <row r="4231" spans="1:5" ht="21" customHeight="1" thickBot="1" x14ac:dyDescent="0.25">
      <c r="A4231" s="156" t="s">
        <v>9</v>
      </c>
      <c r="B4231" s="1633" t="s">
        <v>222</v>
      </c>
      <c r="C4231" s="1634"/>
      <c r="D4231" s="1634"/>
      <c r="E4231" s="1635"/>
    </row>
    <row r="4232" spans="1:5" ht="21" customHeight="1" thickBot="1" x14ac:dyDescent="0.25">
      <c r="A4232" s="156" t="s">
        <v>13</v>
      </c>
      <c r="B4232" s="1636" t="s">
        <v>223</v>
      </c>
      <c r="C4232" s="1637"/>
      <c r="D4232" s="1637"/>
      <c r="E4232" s="1638"/>
    </row>
    <row r="4233" spans="1:5" ht="21" customHeight="1" x14ac:dyDescent="0.2">
      <c r="A4233" s="1639"/>
      <c r="B4233" s="180">
        <v>2019</v>
      </c>
      <c r="C4233" s="180">
        <v>2020</v>
      </c>
      <c r="D4233" s="180">
        <v>2021</v>
      </c>
      <c r="E4233" s="180">
        <v>2022</v>
      </c>
    </row>
    <row r="4234" spans="1:5" ht="21" customHeight="1" thickBot="1" x14ac:dyDescent="0.25">
      <c r="A4234" s="1640"/>
      <c r="B4234" s="181" t="s">
        <v>5</v>
      </c>
      <c r="C4234" s="181" t="s">
        <v>6</v>
      </c>
      <c r="D4234" s="181" t="s">
        <v>6</v>
      </c>
      <c r="E4234" s="181" t="s">
        <v>6</v>
      </c>
    </row>
    <row r="4235" spans="1:5" ht="21" customHeight="1" thickBot="1" x14ac:dyDescent="0.25">
      <c r="A4235" s="156" t="s">
        <v>8</v>
      </c>
      <c r="B4235" s="182">
        <v>1</v>
      </c>
      <c r="C4235" s="182">
        <v>0</v>
      </c>
      <c r="D4235" s="184">
        <v>0</v>
      </c>
      <c r="E4235" s="184">
        <v>0</v>
      </c>
    </row>
    <row r="4236" spans="1:5" ht="21" customHeight="1" thickBot="1" x14ac:dyDescent="0.25">
      <c r="A4236" s="156" t="s">
        <v>14</v>
      </c>
      <c r="B4236" s="187">
        <f>B4254</f>
        <v>924</v>
      </c>
      <c r="C4236" s="187">
        <f>C4254</f>
        <v>0</v>
      </c>
      <c r="D4236" s="187">
        <f>D4254</f>
        <v>0</v>
      </c>
      <c r="E4236" s="187">
        <f>E4254</f>
        <v>0</v>
      </c>
    </row>
    <row r="4237" spans="1:5" ht="21" customHeight="1" thickBot="1" x14ac:dyDescent="0.25">
      <c r="A4237" s="156" t="s">
        <v>20</v>
      </c>
      <c r="B4237" s="182">
        <f>B4236/B4235</f>
        <v>924</v>
      </c>
      <c r="C4237" s="182" t="e">
        <f>C4236/C4235</f>
        <v>#DIV/0!</v>
      </c>
      <c r="D4237" s="182" t="e">
        <f>D4236/D4235</f>
        <v>#DIV/0!</v>
      </c>
      <c r="E4237" s="182" t="e">
        <f>E4236/E4235</f>
        <v>#DIV/0!</v>
      </c>
    </row>
    <row r="4238" spans="1:5" ht="21" customHeight="1" thickBot="1" x14ac:dyDescent="0.25">
      <c r="A4238" s="156" t="s">
        <v>15</v>
      </c>
      <c r="B4238" s="184" t="s">
        <v>19</v>
      </c>
      <c r="C4238" s="185">
        <f t="shared" ref="C4238:E4240" si="166">C4235/B4235-1</f>
        <v>-1</v>
      </c>
      <c r="D4238" s="185" t="e">
        <f t="shared" si="166"/>
        <v>#DIV/0!</v>
      </c>
      <c r="E4238" s="185" t="e">
        <f t="shared" si="166"/>
        <v>#DIV/0!</v>
      </c>
    </row>
    <row r="4239" spans="1:5" ht="21" customHeight="1" thickBot="1" x14ac:dyDescent="0.25">
      <c r="A4239" s="156" t="s">
        <v>16</v>
      </c>
      <c r="B4239" s="184" t="s">
        <v>19</v>
      </c>
      <c r="C4239" s="185">
        <f t="shared" si="166"/>
        <v>-1</v>
      </c>
      <c r="D4239" s="185" t="e">
        <f t="shared" si="166"/>
        <v>#DIV/0!</v>
      </c>
      <c r="E4239" s="185" t="e">
        <f t="shared" si="166"/>
        <v>#DIV/0!</v>
      </c>
    </row>
    <row r="4240" spans="1:5" ht="21" customHeight="1" thickBot="1" x14ac:dyDescent="0.25">
      <c r="A4240" s="156" t="s">
        <v>17</v>
      </c>
      <c r="B4240" s="184" t="s">
        <v>19</v>
      </c>
      <c r="C4240" s="185" t="e">
        <f t="shared" si="166"/>
        <v>#DIV/0!</v>
      </c>
      <c r="D4240" s="185" t="e">
        <f t="shared" si="166"/>
        <v>#DIV/0!</v>
      </c>
      <c r="E4240" s="185" t="e">
        <f t="shared" si="166"/>
        <v>#DIV/0!</v>
      </c>
    </row>
    <row r="4241" spans="1:5" ht="21" customHeight="1" thickBot="1" x14ac:dyDescent="0.25">
      <c r="A4241" s="1641" t="s">
        <v>859</v>
      </c>
      <c r="B4241" s="1642"/>
      <c r="C4241" s="1642"/>
      <c r="D4241" s="1642"/>
      <c r="E4241" s="1643"/>
    </row>
    <row r="4242" spans="1:5" ht="21" customHeight="1" x14ac:dyDescent="0.2">
      <c r="A4242" s="1639"/>
      <c r="B4242" s="180">
        <v>2019</v>
      </c>
      <c r="C4242" s="180">
        <v>2020</v>
      </c>
      <c r="D4242" s="180">
        <v>2021</v>
      </c>
      <c r="E4242" s="180">
        <v>2022</v>
      </c>
    </row>
    <row r="4243" spans="1:5" ht="21" customHeight="1" thickBot="1" x14ac:dyDescent="0.25">
      <c r="A4243" s="1640"/>
      <c r="B4243" s="181" t="s">
        <v>5</v>
      </c>
      <c r="C4243" s="181" t="s">
        <v>6</v>
      </c>
      <c r="D4243" s="181" t="s">
        <v>6</v>
      </c>
      <c r="E4243" s="181" t="s">
        <v>6</v>
      </c>
    </row>
    <row r="4244" spans="1:5" ht="21" customHeight="1" thickBot="1" x14ac:dyDescent="0.25">
      <c r="A4244" s="186" t="s">
        <v>59</v>
      </c>
      <c r="B4244" s="187">
        <f>B4245+B4246+B4247+B4248</f>
        <v>0</v>
      </c>
      <c r="C4244" s="187">
        <f>C4245+C4246+C4247+C4248</f>
        <v>0</v>
      </c>
      <c r="D4244" s="187">
        <f>D4245+D4246+D4247+D4248</f>
        <v>0</v>
      </c>
      <c r="E4244" s="187">
        <f>E4245+E4246+E4247+E4248</f>
        <v>0</v>
      </c>
    </row>
    <row r="4245" spans="1:5" ht="21" customHeight="1" thickBot="1" x14ac:dyDescent="0.25">
      <c r="A4245" s="188" t="s">
        <v>28</v>
      </c>
      <c r="B4245" s="187"/>
      <c r="C4245" s="187"/>
      <c r="D4245" s="187"/>
      <c r="E4245" s="187"/>
    </row>
    <row r="4246" spans="1:5" ht="21" customHeight="1" thickBot="1" x14ac:dyDescent="0.25">
      <c r="A4246" s="188" t="s">
        <v>60</v>
      </c>
      <c r="B4246" s="187"/>
      <c r="C4246" s="187"/>
      <c r="D4246" s="187"/>
      <c r="E4246" s="187"/>
    </row>
    <row r="4247" spans="1:5" ht="21" customHeight="1" thickBot="1" x14ac:dyDescent="0.25">
      <c r="A4247" s="188" t="s">
        <v>42</v>
      </c>
      <c r="B4247" s="187"/>
      <c r="C4247" s="187"/>
      <c r="D4247" s="187"/>
      <c r="E4247" s="187"/>
    </row>
    <row r="4248" spans="1:5" ht="21" customHeight="1" thickBot="1" x14ac:dyDescent="0.25">
      <c r="A4248" s="188" t="s">
        <v>43</v>
      </c>
      <c r="B4248" s="187"/>
      <c r="C4248" s="187"/>
      <c r="D4248" s="187"/>
      <c r="E4248" s="187"/>
    </row>
    <row r="4249" spans="1:5" ht="21" customHeight="1" thickBot="1" x14ac:dyDescent="0.25">
      <c r="A4249" s="186" t="s">
        <v>61</v>
      </c>
      <c r="B4249" s="183">
        <f>B4250+B4251+B4252+B4253</f>
        <v>924</v>
      </c>
      <c r="C4249" s="183">
        <f>C4250+C4251+C4252+C4253</f>
        <v>0</v>
      </c>
      <c r="D4249" s="183">
        <f>D4250+D4251+D4252+D4253</f>
        <v>0</v>
      </c>
      <c r="E4249" s="183">
        <f>E4250+E4251+E4252+E4253</f>
        <v>0</v>
      </c>
    </row>
    <row r="4250" spans="1:5" s="41" customFormat="1" ht="21" customHeight="1" thickBot="1" x14ac:dyDescent="0.25">
      <c r="A4250" s="188" t="s">
        <v>28</v>
      </c>
      <c r="B4250" s="187">
        <v>924</v>
      </c>
      <c r="C4250" s="187">
        <v>0</v>
      </c>
      <c r="D4250" s="187">
        <v>0</v>
      </c>
      <c r="E4250" s="187">
        <v>0</v>
      </c>
    </row>
    <row r="4251" spans="1:5" ht="21" customHeight="1" thickBot="1" x14ac:dyDescent="0.25">
      <c r="A4251" s="188" t="s">
        <v>60</v>
      </c>
      <c r="B4251" s="183"/>
      <c r="C4251" s="187"/>
      <c r="D4251" s="187"/>
      <c r="E4251" s="187"/>
    </row>
    <row r="4252" spans="1:5" ht="21" customHeight="1" thickBot="1" x14ac:dyDescent="0.25">
      <c r="A4252" s="188" t="s">
        <v>42</v>
      </c>
      <c r="B4252" s="183"/>
      <c r="C4252" s="187"/>
      <c r="D4252" s="187"/>
      <c r="E4252" s="187"/>
    </row>
    <row r="4253" spans="1:5" ht="21" customHeight="1" thickBot="1" x14ac:dyDescent="0.25">
      <c r="A4253" s="188" t="s">
        <v>43</v>
      </c>
      <c r="B4253" s="183"/>
      <c r="C4253" s="187"/>
      <c r="D4253" s="187"/>
      <c r="E4253" s="187"/>
    </row>
    <row r="4254" spans="1:5" ht="21" customHeight="1" thickBot="1" x14ac:dyDescent="0.25">
      <c r="A4254" s="189" t="s">
        <v>26</v>
      </c>
      <c r="B4254" s="183">
        <f>B4244+B4249</f>
        <v>924</v>
      </c>
      <c r="C4254" s="183">
        <f>C4244+C4249</f>
        <v>0</v>
      </c>
      <c r="D4254" s="183">
        <f>D4244+D4249</f>
        <v>0</v>
      </c>
      <c r="E4254" s="183">
        <f>E4244+E4249</f>
        <v>0</v>
      </c>
    </row>
    <row r="4255" spans="1:5" ht="91.5" customHeight="1" thickBot="1" x14ac:dyDescent="0.25">
      <c r="A4255" s="178" t="s">
        <v>40</v>
      </c>
      <c r="B4255" s="178" t="s">
        <v>463</v>
      </c>
      <c r="C4255" s="191" t="s">
        <v>695</v>
      </c>
      <c r="D4255" s="192"/>
      <c r="E4255" s="178"/>
    </row>
    <row r="4256" spans="1:5" ht="21" customHeight="1" thickBot="1" x14ac:dyDescent="0.25">
      <c r="A4256" s="156" t="s">
        <v>9</v>
      </c>
      <c r="B4256" s="1633" t="s">
        <v>696</v>
      </c>
      <c r="C4256" s="1634"/>
      <c r="D4256" s="1634"/>
      <c r="E4256" s="1635"/>
    </row>
    <row r="4257" spans="1:5" ht="21" customHeight="1" thickBot="1" x14ac:dyDescent="0.25">
      <c r="A4257" s="156" t="s">
        <v>13</v>
      </c>
      <c r="B4257" s="1636" t="s">
        <v>162</v>
      </c>
      <c r="C4257" s="1637"/>
      <c r="D4257" s="1637"/>
      <c r="E4257" s="1638"/>
    </row>
    <row r="4258" spans="1:5" ht="21" customHeight="1" x14ac:dyDescent="0.2">
      <c r="A4258" s="1639"/>
      <c r="B4258" s="180">
        <v>2019</v>
      </c>
      <c r="C4258" s="180">
        <v>2020</v>
      </c>
      <c r="D4258" s="180">
        <v>2021</v>
      </c>
      <c r="E4258" s="180">
        <v>2022</v>
      </c>
    </row>
    <row r="4259" spans="1:5" ht="21" customHeight="1" thickBot="1" x14ac:dyDescent="0.25">
      <c r="A4259" s="1640"/>
      <c r="B4259" s="181" t="s">
        <v>5</v>
      </c>
      <c r="C4259" s="181" t="s">
        <v>6</v>
      </c>
      <c r="D4259" s="181" t="s">
        <v>6</v>
      </c>
      <c r="E4259" s="181" t="s">
        <v>6</v>
      </c>
    </row>
    <row r="4260" spans="1:5" ht="21" customHeight="1" thickBot="1" x14ac:dyDescent="0.25">
      <c r="A4260" s="156" t="s">
        <v>8</v>
      </c>
      <c r="B4260" s="182">
        <v>13100</v>
      </c>
      <c r="C4260" s="182">
        <v>16000</v>
      </c>
      <c r="D4260" s="182">
        <v>29100</v>
      </c>
      <c r="E4260" s="182">
        <v>127532</v>
      </c>
    </row>
    <row r="4261" spans="1:5" ht="21" customHeight="1" thickBot="1" x14ac:dyDescent="0.25">
      <c r="A4261" s="156" t="s">
        <v>14</v>
      </c>
      <c r="B4261" s="183">
        <f>B4279</f>
        <v>97768.406000000003</v>
      </c>
      <c r="C4261" s="183">
        <f>C4279</f>
        <v>50000</v>
      </c>
      <c r="D4261" s="183">
        <f>D4279</f>
        <v>291788</v>
      </c>
      <c r="E4261" s="183">
        <f>E4279</f>
        <v>49286</v>
      </c>
    </row>
    <row r="4262" spans="1:5" ht="21" customHeight="1" thickBot="1" x14ac:dyDescent="0.25">
      <c r="A4262" s="156" t="s">
        <v>20</v>
      </c>
      <c r="B4262" s="182">
        <f>B4261/B4260</f>
        <v>7.4632370992366415</v>
      </c>
      <c r="C4262" s="182">
        <f>C4261/C4260</f>
        <v>3.125</v>
      </c>
      <c r="D4262" s="182">
        <f>D4261/D4260</f>
        <v>10.027079037800688</v>
      </c>
      <c r="E4262" s="182">
        <f>E4261/E4260</f>
        <v>0.38645986889564971</v>
      </c>
    </row>
    <row r="4263" spans="1:5" ht="21" customHeight="1" thickBot="1" x14ac:dyDescent="0.25">
      <c r="A4263" s="156" t="s">
        <v>15</v>
      </c>
      <c r="B4263" s="184" t="s">
        <v>19</v>
      </c>
      <c r="C4263" s="185">
        <f t="shared" ref="C4263:E4265" si="167">C4260/B4260-1</f>
        <v>0.22137404580152675</v>
      </c>
      <c r="D4263" s="185">
        <f t="shared" si="167"/>
        <v>0.81875000000000009</v>
      </c>
      <c r="E4263" s="185">
        <f t="shared" si="167"/>
        <v>3.3825429553264605</v>
      </c>
    </row>
    <row r="4264" spans="1:5" ht="21" customHeight="1" thickBot="1" x14ac:dyDescent="0.25">
      <c r="A4264" s="156" t="s">
        <v>16</v>
      </c>
      <c r="B4264" s="184" t="s">
        <v>19</v>
      </c>
      <c r="C4264" s="185">
        <f t="shared" si="167"/>
        <v>-0.48858734589576924</v>
      </c>
      <c r="D4264" s="185">
        <f t="shared" si="167"/>
        <v>4.8357599999999996</v>
      </c>
      <c r="E4264" s="185">
        <f t="shared" si="167"/>
        <v>-0.8310896952582012</v>
      </c>
    </row>
    <row r="4265" spans="1:5" ht="21" customHeight="1" thickBot="1" x14ac:dyDescent="0.25">
      <c r="A4265" s="156" t="s">
        <v>17</v>
      </c>
      <c r="B4265" s="184" t="s">
        <v>19</v>
      </c>
      <c r="C4265" s="185">
        <f t="shared" si="167"/>
        <v>-0.58128088945216105</v>
      </c>
      <c r="D4265" s="185">
        <f t="shared" si="167"/>
        <v>2.20866529209622</v>
      </c>
      <c r="E4265" s="185">
        <f t="shared" si="167"/>
        <v>-0.96145838010862883</v>
      </c>
    </row>
    <row r="4266" spans="1:5" ht="21" customHeight="1" thickBot="1" x14ac:dyDescent="0.25">
      <c r="A4266" s="1641" t="s">
        <v>859</v>
      </c>
      <c r="B4266" s="1642"/>
      <c r="C4266" s="1642"/>
      <c r="D4266" s="1642"/>
      <c r="E4266" s="1643"/>
    </row>
    <row r="4267" spans="1:5" ht="21" customHeight="1" x14ac:dyDescent="0.2">
      <c r="A4267" s="1639"/>
      <c r="B4267" s="180">
        <v>2019</v>
      </c>
      <c r="C4267" s="180">
        <v>2019</v>
      </c>
      <c r="D4267" s="180">
        <v>2021</v>
      </c>
      <c r="E4267" s="180">
        <v>2022</v>
      </c>
    </row>
    <row r="4268" spans="1:5" ht="21" customHeight="1" thickBot="1" x14ac:dyDescent="0.25">
      <c r="A4268" s="1640"/>
      <c r="B4268" s="181" t="s">
        <v>5</v>
      </c>
      <c r="C4268" s="181" t="s">
        <v>6</v>
      </c>
      <c r="D4268" s="181" t="s">
        <v>6</v>
      </c>
      <c r="E4268" s="181" t="s">
        <v>6</v>
      </c>
    </row>
    <row r="4269" spans="1:5" ht="21" customHeight="1" thickBot="1" x14ac:dyDescent="0.25">
      <c r="A4269" s="186" t="s">
        <v>59</v>
      </c>
      <c r="B4269" s="187">
        <f>B4270+B4271+B4272+B4273</f>
        <v>0</v>
      </c>
      <c r="C4269" s="187">
        <f>C4270+C4271+C4272+C4273</f>
        <v>0</v>
      </c>
      <c r="D4269" s="187">
        <f>D4270+D4271+D4272+D4273</f>
        <v>0</v>
      </c>
      <c r="E4269" s="187">
        <f>E4270+E4271+E4272+E4273</f>
        <v>0</v>
      </c>
    </row>
    <row r="4270" spans="1:5" ht="21" customHeight="1" thickBot="1" x14ac:dyDescent="0.25">
      <c r="A4270" s="188" t="s">
        <v>28</v>
      </c>
      <c r="B4270" s="187"/>
      <c r="C4270" s="187"/>
      <c r="D4270" s="187"/>
      <c r="E4270" s="187"/>
    </row>
    <row r="4271" spans="1:5" ht="21" customHeight="1" thickBot="1" x14ac:dyDescent="0.25">
      <c r="A4271" s="188" t="s">
        <v>60</v>
      </c>
      <c r="B4271" s="187"/>
      <c r="C4271" s="187"/>
      <c r="D4271" s="187"/>
      <c r="E4271" s="187"/>
    </row>
    <row r="4272" spans="1:5" ht="21" customHeight="1" thickBot="1" x14ac:dyDescent="0.25">
      <c r="A4272" s="188" t="s">
        <v>42</v>
      </c>
      <c r="B4272" s="187"/>
      <c r="C4272" s="187"/>
      <c r="D4272" s="187"/>
      <c r="E4272" s="187"/>
    </row>
    <row r="4273" spans="1:5" ht="21" customHeight="1" thickBot="1" x14ac:dyDescent="0.25">
      <c r="A4273" s="188" t="s">
        <v>43</v>
      </c>
      <c r="B4273" s="187"/>
      <c r="C4273" s="187"/>
      <c r="D4273" s="187"/>
      <c r="E4273" s="187"/>
    </row>
    <row r="4274" spans="1:5" ht="21" customHeight="1" thickBot="1" x14ac:dyDescent="0.25">
      <c r="A4274" s="186" t="s">
        <v>61</v>
      </c>
      <c r="B4274" s="183">
        <f>B4275+B4276+B4277+B4278</f>
        <v>97768.406000000003</v>
      </c>
      <c r="C4274" s="187">
        <f>SUM(C4275:C4278)</f>
        <v>50000</v>
      </c>
      <c r="D4274" s="187">
        <f>SUM(D4275:D4278)</f>
        <v>291788</v>
      </c>
      <c r="E4274" s="187">
        <f>SUM(E4275:E4278)</f>
        <v>49286</v>
      </c>
    </row>
    <row r="4275" spans="1:5" s="41" customFormat="1" ht="21" customHeight="1" thickBot="1" x14ac:dyDescent="0.25">
      <c r="A4275" s="188" t="s">
        <v>28</v>
      </c>
      <c r="B4275" s="183">
        <v>97768.406000000003</v>
      </c>
      <c r="C4275" s="187">
        <v>50000</v>
      </c>
      <c r="D4275" s="187">
        <v>291788</v>
      </c>
      <c r="E4275" s="187">
        <v>49286</v>
      </c>
    </row>
    <row r="4276" spans="1:5" ht="21" customHeight="1" thickBot="1" x14ac:dyDescent="0.25">
      <c r="A4276" s="188" t="s">
        <v>60</v>
      </c>
      <c r="B4276" s="183"/>
      <c r="C4276" s="187"/>
      <c r="D4276" s="187"/>
      <c r="E4276" s="187"/>
    </row>
    <row r="4277" spans="1:5" ht="21" customHeight="1" thickBot="1" x14ac:dyDescent="0.25">
      <c r="A4277" s="188" t="s">
        <v>42</v>
      </c>
      <c r="B4277" s="183"/>
      <c r="C4277" s="187"/>
      <c r="D4277" s="187"/>
      <c r="E4277" s="187"/>
    </row>
    <row r="4278" spans="1:5" ht="21" customHeight="1" thickBot="1" x14ac:dyDescent="0.25">
      <c r="A4278" s="188" t="s">
        <v>43</v>
      </c>
      <c r="B4278" s="183"/>
      <c r="C4278" s="187"/>
      <c r="D4278" s="187"/>
      <c r="E4278" s="187"/>
    </row>
    <row r="4279" spans="1:5" ht="21" customHeight="1" thickBot="1" x14ac:dyDescent="0.25">
      <c r="A4279" s="189" t="s">
        <v>35</v>
      </c>
      <c r="B4279" s="183">
        <f>B4269+B4274</f>
        <v>97768.406000000003</v>
      </c>
      <c r="C4279" s="183">
        <f>C4269+C4274</f>
        <v>50000</v>
      </c>
      <c r="D4279" s="183">
        <f>D4269+D4274</f>
        <v>291788</v>
      </c>
      <c r="E4279" s="183">
        <f>E4269+E4274</f>
        <v>49286</v>
      </c>
    </row>
    <row r="4280" spans="1:5" ht="79.5" customHeight="1" thickBot="1" x14ac:dyDescent="0.25">
      <c r="A4280" s="178" t="s">
        <v>40</v>
      </c>
      <c r="B4280" s="178" t="s">
        <v>464</v>
      </c>
      <c r="C4280" s="191" t="s">
        <v>697</v>
      </c>
      <c r="D4280" s="192"/>
      <c r="E4280" s="178"/>
    </row>
    <row r="4281" spans="1:5" ht="21" customHeight="1" thickBot="1" x14ac:dyDescent="0.25">
      <c r="A4281" s="156" t="s">
        <v>9</v>
      </c>
      <c r="B4281" s="1633" t="s">
        <v>222</v>
      </c>
      <c r="C4281" s="1634"/>
      <c r="D4281" s="1634"/>
      <c r="E4281" s="1635"/>
    </row>
    <row r="4282" spans="1:5" ht="21" customHeight="1" thickBot="1" x14ac:dyDescent="0.25">
      <c r="A4282" s="156" t="s">
        <v>13</v>
      </c>
      <c r="B4282" s="1636" t="s">
        <v>223</v>
      </c>
      <c r="C4282" s="1637"/>
      <c r="D4282" s="1637"/>
      <c r="E4282" s="1638"/>
    </row>
    <row r="4283" spans="1:5" ht="21" customHeight="1" x14ac:dyDescent="0.2">
      <c r="A4283" s="1639"/>
      <c r="B4283" s="180">
        <v>2019</v>
      </c>
      <c r="C4283" s="180">
        <v>2020</v>
      </c>
      <c r="D4283" s="180">
        <v>2021</v>
      </c>
      <c r="E4283" s="180">
        <v>2022</v>
      </c>
    </row>
    <row r="4284" spans="1:5" ht="21" customHeight="1" thickBot="1" x14ac:dyDescent="0.25">
      <c r="A4284" s="1640"/>
      <c r="B4284" s="181" t="s">
        <v>5</v>
      </c>
      <c r="C4284" s="181" t="s">
        <v>6</v>
      </c>
      <c r="D4284" s="181" t="s">
        <v>6</v>
      </c>
      <c r="E4284" s="181" t="s">
        <v>6</v>
      </c>
    </row>
    <row r="4285" spans="1:5" ht="21" customHeight="1" thickBot="1" x14ac:dyDescent="0.25">
      <c r="A4285" s="156" t="s">
        <v>8</v>
      </c>
      <c r="B4285" s="182">
        <v>1</v>
      </c>
      <c r="C4285" s="182">
        <v>1</v>
      </c>
      <c r="D4285" s="182">
        <v>1</v>
      </c>
      <c r="E4285" s="182">
        <v>1</v>
      </c>
    </row>
    <row r="4286" spans="1:5" ht="21" customHeight="1" thickBot="1" x14ac:dyDescent="0.25">
      <c r="A4286" s="156" t="s">
        <v>14</v>
      </c>
      <c r="B4286" s="182">
        <f>B4304</f>
        <v>350</v>
      </c>
      <c r="C4286" s="182">
        <f>C4304</f>
        <v>771</v>
      </c>
      <c r="D4286" s="182">
        <f>D4304</f>
        <v>2000</v>
      </c>
      <c r="E4286" s="182">
        <f>E4304</f>
        <v>1149</v>
      </c>
    </row>
    <row r="4287" spans="1:5" ht="21" customHeight="1" thickBot="1" x14ac:dyDescent="0.25">
      <c r="A4287" s="156" t="s">
        <v>20</v>
      </c>
      <c r="B4287" s="182">
        <f>B4286/B4285</f>
        <v>350</v>
      </c>
      <c r="C4287" s="182">
        <f>C4286/C4285</f>
        <v>771</v>
      </c>
      <c r="D4287" s="182">
        <f>D4286/D4285</f>
        <v>2000</v>
      </c>
      <c r="E4287" s="182">
        <f>E4286/E4285</f>
        <v>1149</v>
      </c>
    </row>
    <row r="4288" spans="1:5" ht="21" customHeight="1" thickBot="1" x14ac:dyDescent="0.25">
      <c r="A4288" s="156" t="s">
        <v>15</v>
      </c>
      <c r="B4288" s="184" t="s">
        <v>19</v>
      </c>
      <c r="C4288" s="185">
        <f t="shared" ref="C4288:E4290" si="168">C4285/B4285-1</f>
        <v>0</v>
      </c>
      <c r="D4288" s="185">
        <f t="shared" si="168"/>
        <v>0</v>
      </c>
      <c r="E4288" s="185">
        <f t="shared" si="168"/>
        <v>0</v>
      </c>
    </row>
    <row r="4289" spans="1:5" ht="21" customHeight="1" thickBot="1" x14ac:dyDescent="0.25">
      <c r="A4289" s="156" t="s">
        <v>16</v>
      </c>
      <c r="B4289" s="184" t="s">
        <v>19</v>
      </c>
      <c r="C4289" s="185">
        <f t="shared" si="168"/>
        <v>1.2028571428571428</v>
      </c>
      <c r="D4289" s="185">
        <f t="shared" si="168"/>
        <v>1.5940337224383918</v>
      </c>
      <c r="E4289" s="185">
        <f t="shared" si="168"/>
        <v>-0.42549999999999999</v>
      </c>
    </row>
    <row r="4290" spans="1:5" ht="21" customHeight="1" thickBot="1" x14ac:dyDescent="0.25">
      <c r="A4290" s="156" t="s">
        <v>17</v>
      </c>
      <c r="B4290" s="184" t="s">
        <v>19</v>
      </c>
      <c r="C4290" s="185">
        <f t="shared" si="168"/>
        <v>1.2028571428571428</v>
      </c>
      <c r="D4290" s="185">
        <f t="shared" si="168"/>
        <v>1.5940337224383918</v>
      </c>
      <c r="E4290" s="185">
        <f t="shared" si="168"/>
        <v>-0.42549999999999999</v>
      </c>
    </row>
    <row r="4291" spans="1:5" ht="21" customHeight="1" thickBot="1" x14ac:dyDescent="0.25">
      <c r="A4291" s="1641" t="s">
        <v>859</v>
      </c>
      <c r="B4291" s="1642"/>
      <c r="C4291" s="1642"/>
      <c r="D4291" s="1642"/>
      <c r="E4291" s="1643"/>
    </row>
    <row r="4292" spans="1:5" ht="21" customHeight="1" x14ac:dyDescent="0.2">
      <c r="A4292" s="1639"/>
      <c r="B4292" s="180">
        <v>2019</v>
      </c>
      <c r="C4292" s="180">
        <v>2020</v>
      </c>
      <c r="D4292" s="180">
        <v>2021</v>
      </c>
      <c r="E4292" s="180">
        <v>2022</v>
      </c>
    </row>
    <row r="4293" spans="1:5" ht="21" customHeight="1" thickBot="1" x14ac:dyDescent="0.25">
      <c r="A4293" s="1640"/>
      <c r="B4293" s="181" t="s">
        <v>5</v>
      </c>
      <c r="C4293" s="181" t="s">
        <v>6</v>
      </c>
      <c r="D4293" s="181" t="s">
        <v>6</v>
      </c>
      <c r="E4293" s="181" t="s">
        <v>6</v>
      </c>
    </row>
    <row r="4294" spans="1:5" ht="21" customHeight="1" thickBot="1" x14ac:dyDescent="0.25">
      <c r="A4294" s="186" t="s">
        <v>59</v>
      </c>
      <c r="B4294" s="187">
        <f>B4295+B4296+B4297+B4298</f>
        <v>0</v>
      </c>
      <c r="C4294" s="187">
        <f>C4295+C4296+C4297+C4298</f>
        <v>0</v>
      </c>
      <c r="D4294" s="187">
        <f>D4295+D4296+D4297+D4298</f>
        <v>0</v>
      </c>
      <c r="E4294" s="187">
        <f>E4295+E4296+E4297+E4298</f>
        <v>0</v>
      </c>
    </row>
    <row r="4295" spans="1:5" ht="21" customHeight="1" thickBot="1" x14ac:dyDescent="0.25">
      <c r="A4295" s="188" t="s">
        <v>28</v>
      </c>
      <c r="B4295" s="187"/>
      <c r="C4295" s="187"/>
      <c r="D4295" s="187"/>
      <c r="E4295" s="187"/>
    </row>
    <row r="4296" spans="1:5" ht="21" customHeight="1" thickBot="1" x14ac:dyDescent="0.25">
      <c r="A4296" s="188" t="s">
        <v>60</v>
      </c>
      <c r="B4296" s="187"/>
      <c r="C4296" s="187"/>
      <c r="D4296" s="187"/>
      <c r="E4296" s="187"/>
    </row>
    <row r="4297" spans="1:5" ht="21" customHeight="1" thickBot="1" x14ac:dyDescent="0.25">
      <c r="A4297" s="188" t="s">
        <v>42</v>
      </c>
      <c r="B4297" s="187"/>
      <c r="C4297" s="187"/>
      <c r="D4297" s="187"/>
      <c r="E4297" s="187"/>
    </row>
    <row r="4298" spans="1:5" ht="21" customHeight="1" thickBot="1" x14ac:dyDescent="0.25">
      <c r="A4298" s="188" t="s">
        <v>43</v>
      </c>
      <c r="B4298" s="187"/>
      <c r="C4298" s="187"/>
      <c r="D4298" s="187"/>
      <c r="E4298" s="187"/>
    </row>
    <row r="4299" spans="1:5" ht="21" customHeight="1" thickBot="1" x14ac:dyDescent="0.25">
      <c r="A4299" s="186" t="s">
        <v>61</v>
      </c>
      <c r="B4299" s="183">
        <f>SUM(B4300:B4303)</f>
        <v>350</v>
      </c>
      <c r="C4299" s="183">
        <f>SUM(C4300:C4303)</f>
        <v>771</v>
      </c>
      <c r="D4299" s="183">
        <f>SUM(D4300:D4303)</f>
        <v>2000</v>
      </c>
      <c r="E4299" s="183">
        <f>SUM(E4300:E4303)</f>
        <v>1149</v>
      </c>
    </row>
    <row r="4300" spans="1:5" s="41" customFormat="1" ht="21" customHeight="1" thickBot="1" x14ac:dyDescent="0.25">
      <c r="A4300" s="188" t="s">
        <v>28</v>
      </c>
      <c r="B4300" s="187">
        <v>350</v>
      </c>
      <c r="C4300" s="187">
        <v>771</v>
      </c>
      <c r="D4300" s="187">
        <v>2000</v>
      </c>
      <c r="E4300" s="187">
        <v>1149</v>
      </c>
    </row>
    <row r="4301" spans="1:5" ht="21" customHeight="1" thickBot="1" x14ac:dyDescent="0.25">
      <c r="A4301" s="188" t="s">
        <v>60</v>
      </c>
      <c r="B4301" s="183"/>
      <c r="C4301" s="187"/>
      <c r="D4301" s="187"/>
      <c r="E4301" s="187"/>
    </row>
    <row r="4302" spans="1:5" ht="21" customHeight="1" thickBot="1" x14ac:dyDescent="0.25">
      <c r="A4302" s="188" t="s">
        <v>42</v>
      </c>
      <c r="B4302" s="183"/>
      <c r="C4302" s="187"/>
      <c r="D4302" s="187"/>
      <c r="E4302" s="187"/>
    </row>
    <row r="4303" spans="1:5" ht="21" customHeight="1" thickBot="1" x14ac:dyDescent="0.25">
      <c r="A4303" s="188" t="s">
        <v>43</v>
      </c>
      <c r="B4303" s="183"/>
      <c r="C4303" s="187"/>
      <c r="D4303" s="187"/>
      <c r="E4303" s="187"/>
    </row>
    <row r="4304" spans="1:5" ht="21" customHeight="1" thickBot="1" x14ac:dyDescent="0.25">
      <c r="A4304" s="189" t="s">
        <v>35</v>
      </c>
      <c r="B4304" s="183">
        <f>B4294+B4299</f>
        <v>350</v>
      </c>
      <c r="C4304" s="183">
        <f>C4294+C4299</f>
        <v>771</v>
      </c>
      <c r="D4304" s="183">
        <f>D4294+D4299</f>
        <v>2000</v>
      </c>
      <c r="E4304" s="183">
        <f>E4294+E4299</f>
        <v>1149</v>
      </c>
    </row>
    <row r="4305" spans="1:5" ht="54" customHeight="1" thickBot="1" x14ac:dyDescent="0.25">
      <c r="A4305" s="178" t="s">
        <v>55</v>
      </c>
      <c r="B4305" s="178" t="s">
        <v>698</v>
      </c>
      <c r="C4305" s="191" t="s">
        <v>699</v>
      </c>
      <c r="D4305" s="192"/>
      <c r="E4305" s="178"/>
    </row>
    <row r="4306" spans="1:5" ht="21" customHeight="1" thickBot="1" x14ac:dyDescent="0.25">
      <c r="A4306" s="156" t="s">
        <v>9</v>
      </c>
      <c r="B4306" s="1633" t="s">
        <v>696</v>
      </c>
      <c r="C4306" s="1634"/>
      <c r="D4306" s="1634"/>
      <c r="E4306" s="1635"/>
    </row>
    <row r="4307" spans="1:5" ht="21" customHeight="1" thickBot="1" x14ac:dyDescent="0.25">
      <c r="A4307" s="156" t="s">
        <v>13</v>
      </c>
      <c r="B4307" s="1636" t="s">
        <v>162</v>
      </c>
      <c r="C4307" s="1637"/>
      <c r="D4307" s="1637"/>
      <c r="E4307" s="1638"/>
    </row>
    <row r="4308" spans="1:5" ht="21" customHeight="1" x14ac:dyDescent="0.2">
      <c r="A4308" s="1639"/>
      <c r="B4308" s="180">
        <v>2019</v>
      </c>
      <c r="C4308" s="180">
        <v>2020</v>
      </c>
      <c r="D4308" s="180">
        <v>2021</v>
      </c>
      <c r="E4308" s="180">
        <v>2022</v>
      </c>
    </row>
    <row r="4309" spans="1:5" ht="21" customHeight="1" thickBot="1" x14ac:dyDescent="0.25">
      <c r="A4309" s="1640"/>
      <c r="B4309" s="181" t="s">
        <v>5</v>
      </c>
      <c r="C4309" s="181" t="s">
        <v>6</v>
      </c>
      <c r="D4309" s="181" t="s">
        <v>6</v>
      </c>
      <c r="E4309" s="181" t="s">
        <v>6</v>
      </c>
    </row>
    <row r="4310" spans="1:5" ht="21" customHeight="1" thickBot="1" x14ac:dyDescent="0.25">
      <c r="A4310" s="156" t="s">
        <v>8</v>
      </c>
      <c r="B4310" s="182">
        <v>60</v>
      </c>
      <c r="C4310" s="182">
        <v>240</v>
      </c>
      <c r="D4310" s="182">
        <v>0</v>
      </c>
      <c r="E4310" s="182">
        <v>0</v>
      </c>
    </row>
    <row r="4311" spans="1:5" ht="21" customHeight="1" thickBot="1" x14ac:dyDescent="0.25">
      <c r="A4311" s="156" t="s">
        <v>14</v>
      </c>
      <c r="B4311" s="183">
        <f>B4329</f>
        <v>778.56939999999997</v>
      </c>
      <c r="C4311" s="183">
        <f>C4329</f>
        <v>3114.2775999999999</v>
      </c>
      <c r="D4311" s="183">
        <f>D4329</f>
        <v>0</v>
      </c>
      <c r="E4311" s="183">
        <f>E4329</f>
        <v>0</v>
      </c>
    </row>
    <row r="4312" spans="1:5" ht="21" customHeight="1" thickBot="1" x14ac:dyDescent="0.25">
      <c r="A4312" s="156" t="s">
        <v>20</v>
      </c>
      <c r="B4312" s="182">
        <f>B4311/B4310</f>
        <v>12.976156666666666</v>
      </c>
      <c r="C4312" s="182">
        <f>C4311/C4310</f>
        <v>12.976156666666666</v>
      </c>
      <c r="D4312" s="182" t="e">
        <f>D4311/D4310</f>
        <v>#DIV/0!</v>
      </c>
      <c r="E4312" s="182" t="e">
        <f>E4311/E4310</f>
        <v>#DIV/0!</v>
      </c>
    </row>
    <row r="4313" spans="1:5" ht="21" customHeight="1" thickBot="1" x14ac:dyDescent="0.25">
      <c r="A4313" s="156" t="s">
        <v>15</v>
      </c>
      <c r="B4313" s="184" t="s">
        <v>19</v>
      </c>
      <c r="C4313" s="185">
        <f t="shared" ref="C4313:E4315" si="169">C4310/B4310-1</f>
        <v>3</v>
      </c>
      <c r="D4313" s="185">
        <f t="shared" si="169"/>
        <v>-1</v>
      </c>
      <c r="E4313" s="185" t="e">
        <f t="shared" si="169"/>
        <v>#DIV/0!</v>
      </c>
    </row>
    <row r="4314" spans="1:5" ht="21" customHeight="1" thickBot="1" x14ac:dyDescent="0.25">
      <c r="A4314" s="156" t="s">
        <v>16</v>
      </c>
      <c r="B4314" s="184" t="s">
        <v>19</v>
      </c>
      <c r="C4314" s="185">
        <f t="shared" si="169"/>
        <v>3</v>
      </c>
      <c r="D4314" s="185">
        <f t="shared" si="169"/>
        <v>-1</v>
      </c>
      <c r="E4314" s="185" t="e">
        <f t="shared" si="169"/>
        <v>#DIV/0!</v>
      </c>
    </row>
    <row r="4315" spans="1:5" ht="21" customHeight="1" thickBot="1" x14ac:dyDescent="0.25">
      <c r="A4315" s="156" t="s">
        <v>17</v>
      </c>
      <c r="B4315" s="184" t="s">
        <v>19</v>
      </c>
      <c r="C4315" s="185">
        <f t="shared" si="169"/>
        <v>0</v>
      </c>
      <c r="D4315" s="185" t="e">
        <f t="shared" si="169"/>
        <v>#DIV/0!</v>
      </c>
      <c r="E4315" s="185" t="e">
        <f t="shared" si="169"/>
        <v>#DIV/0!</v>
      </c>
    </row>
    <row r="4316" spans="1:5" ht="21" customHeight="1" thickBot="1" x14ac:dyDescent="0.25">
      <c r="A4316" s="1641" t="s">
        <v>859</v>
      </c>
      <c r="B4316" s="1642"/>
      <c r="C4316" s="1642"/>
      <c r="D4316" s="1642"/>
      <c r="E4316" s="1643"/>
    </row>
    <row r="4317" spans="1:5" ht="21" customHeight="1" x14ac:dyDescent="0.2">
      <c r="A4317" s="1639"/>
      <c r="B4317" s="180">
        <v>2019</v>
      </c>
      <c r="C4317" s="180">
        <v>2020</v>
      </c>
      <c r="D4317" s="180">
        <v>2021</v>
      </c>
      <c r="E4317" s="180">
        <v>2022</v>
      </c>
    </row>
    <row r="4318" spans="1:5" ht="21" customHeight="1" thickBot="1" x14ac:dyDescent="0.25">
      <c r="A4318" s="1640"/>
      <c r="B4318" s="181" t="s">
        <v>5</v>
      </c>
      <c r="C4318" s="181" t="s">
        <v>6</v>
      </c>
      <c r="D4318" s="181" t="s">
        <v>6</v>
      </c>
      <c r="E4318" s="181" t="s">
        <v>6</v>
      </c>
    </row>
    <row r="4319" spans="1:5" ht="21" customHeight="1" thickBot="1" x14ac:dyDescent="0.25">
      <c r="A4319" s="186" t="s">
        <v>59</v>
      </c>
      <c r="B4319" s="187">
        <f>B4320+B4321+B4322+B4323</f>
        <v>0</v>
      </c>
      <c r="C4319" s="187">
        <f>C4320+C4321+C4322+C4323</f>
        <v>0</v>
      </c>
      <c r="D4319" s="187">
        <f>D4320+D4321+D4322+D4323</f>
        <v>0</v>
      </c>
      <c r="E4319" s="187">
        <f>E4320+E4321+E4322+E4323</f>
        <v>0</v>
      </c>
    </row>
    <row r="4320" spans="1:5" ht="21" customHeight="1" thickBot="1" x14ac:dyDescent="0.25">
      <c r="A4320" s="188" t="s">
        <v>28</v>
      </c>
      <c r="B4320" s="187"/>
      <c r="C4320" s="187"/>
      <c r="D4320" s="187"/>
      <c r="E4320" s="187"/>
    </row>
    <row r="4321" spans="1:5" ht="21" customHeight="1" thickBot="1" x14ac:dyDescent="0.25">
      <c r="A4321" s="188" t="s">
        <v>60</v>
      </c>
      <c r="B4321" s="187"/>
      <c r="C4321" s="187"/>
      <c r="D4321" s="187"/>
      <c r="E4321" s="187"/>
    </row>
    <row r="4322" spans="1:5" ht="21" customHeight="1" thickBot="1" x14ac:dyDescent="0.25">
      <c r="A4322" s="188" t="s">
        <v>42</v>
      </c>
      <c r="B4322" s="187"/>
      <c r="C4322" s="187"/>
      <c r="D4322" s="187"/>
      <c r="E4322" s="187"/>
    </row>
    <row r="4323" spans="1:5" ht="21" customHeight="1" thickBot="1" x14ac:dyDescent="0.25">
      <c r="A4323" s="188" t="s">
        <v>43</v>
      </c>
      <c r="B4323" s="187"/>
      <c r="C4323" s="187"/>
      <c r="D4323" s="187"/>
      <c r="E4323" s="187"/>
    </row>
    <row r="4324" spans="1:5" ht="21" customHeight="1" thickBot="1" x14ac:dyDescent="0.25">
      <c r="A4324" s="186" t="s">
        <v>61</v>
      </c>
      <c r="B4324" s="183">
        <f>B4325+B4326+B4327+B4328</f>
        <v>778.56939999999997</v>
      </c>
      <c r="C4324" s="183">
        <f>C4325+C4326+C4327+C4328</f>
        <v>3114.2775999999999</v>
      </c>
      <c r="D4324" s="183">
        <f>D4325+D4326+D4327+D4328</f>
        <v>0</v>
      </c>
      <c r="E4324" s="183">
        <f>E4325+E4326+E4327+E4328</f>
        <v>0</v>
      </c>
    </row>
    <row r="4325" spans="1:5" s="41" customFormat="1" ht="21" customHeight="1" thickBot="1" x14ac:dyDescent="0.25">
      <c r="A4325" s="188" t="s">
        <v>28</v>
      </c>
      <c r="B4325" s="183">
        <v>778.56939999999997</v>
      </c>
      <c r="C4325" s="187">
        <v>3114.2775999999999</v>
      </c>
      <c r="D4325" s="187">
        <v>0</v>
      </c>
      <c r="E4325" s="187">
        <v>0</v>
      </c>
    </row>
    <row r="4326" spans="1:5" ht="21" customHeight="1" thickBot="1" x14ac:dyDescent="0.25">
      <c r="A4326" s="188" t="s">
        <v>60</v>
      </c>
      <c r="B4326" s="183"/>
      <c r="C4326" s="187"/>
      <c r="D4326" s="187"/>
      <c r="E4326" s="187"/>
    </row>
    <row r="4327" spans="1:5" ht="21" customHeight="1" thickBot="1" x14ac:dyDescent="0.25">
      <c r="A4327" s="188" t="s">
        <v>42</v>
      </c>
      <c r="B4327" s="183"/>
      <c r="C4327" s="187"/>
      <c r="D4327" s="187"/>
      <c r="E4327" s="187"/>
    </row>
    <row r="4328" spans="1:5" ht="21" customHeight="1" thickBot="1" x14ac:dyDescent="0.25">
      <c r="A4328" s="188" t="s">
        <v>43</v>
      </c>
      <c r="B4328" s="183"/>
      <c r="C4328" s="187"/>
      <c r="D4328" s="187"/>
      <c r="E4328" s="187"/>
    </row>
    <row r="4329" spans="1:5" ht="21" customHeight="1" thickBot="1" x14ac:dyDescent="0.25">
      <c r="A4329" s="189" t="s">
        <v>36</v>
      </c>
      <c r="B4329" s="183">
        <f>B4319+B4324</f>
        <v>778.56939999999997</v>
      </c>
      <c r="C4329" s="183">
        <f>C4319+C4324</f>
        <v>3114.2775999999999</v>
      </c>
      <c r="D4329" s="183">
        <f>D4319+D4324</f>
        <v>0</v>
      </c>
      <c r="E4329" s="183">
        <f>E4319+E4324</f>
        <v>0</v>
      </c>
    </row>
    <row r="4330" spans="1:5" ht="75.75" customHeight="1" thickBot="1" x14ac:dyDescent="0.25">
      <c r="A4330" s="178" t="s">
        <v>55</v>
      </c>
      <c r="B4330" s="178" t="s">
        <v>700</v>
      </c>
      <c r="C4330" s="191" t="s">
        <v>701</v>
      </c>
      <c r="D4330" s="192"/>
      <c r="E4330" s="178"/>
    </row>
    <row r="4331" spans="1:5" ht="21" customHeight="1" thickBot="1" x14ac:dyDescent="0.25">
      <c r="A4331" s="156" t="s">
        <v>9</v>
      </c>
      <c r="B4331" s="1633" t="s">
        <v>222</v>
      </c>
      <c r="C4331" s="1634"/>
      <c r="D4331" s="1634"/>
      <c r="E4331" s="1635"/>
    </row>
    <row r="4332" spans="1:5" ht="21" customHeight="1" thickBot="1" x14ac:dyDescent="0.25">
      <c r="A4332" s="156" t="s">
        <v>13</v>
      </c>
      <c r="B4332" s="1636" t="s">
        <v>223</v>
      </c>
      <c r="C4332" s="1637"/>
      <c r="D4332" s="1637"/>
      <c r="E4332" s="1638"/>
    </row>
    <row r="4333" spans="1:5" ht="21" customHeight="1" x14ac:dyDescent="0.2">
      <c r="A4333" s="1639"/>
      <c r="B4333" s="180">
        <v>2019</v>
      </c>
      <c r="C4333" s="180">
        <v>2020</v>
      </c>
      <c r="D4333" s="180">
        <v>2021</v>
      </c>
      <c r="E4333" s="180">
        <v>2022</v>
      </c>
    </row>
    <row r="4334" spans="1:5" ht="21" customHeight="1" thickBot="1" x14ac:dyDescent="0.25">
      <c r="A4334" s="1640"/>
      <c r="B4334" s="181" t="s">
        <v>5</v>
      </c>
      <c r="C4334" s="181" t="s">
        <v>6</v>
      </c>
      <c r="D4334" s="181" t="s">
        <v>6</v>
      </c>
      <c r="E4334" s="181" t="s">
        <v>6</v>
      </c>
    </row>
    <row r="4335" spans="1:5" ht="21" customHeight="1" thickBot="1" x14ac:dyDescent="0.25">
      <c r="A4335" s="156" t="s">
        <v>8</v>
      </c>
      <c r="B4335" s="182">
        <v>1</v>
      </c>
      <c r="C4335" s="182">
        <v>1</v>
      </c>
      <c r="D4335" s="182">
        <v>0</v>
      </c>
      <c r="E4335" s="182">
        <v>0</v>
      </c>
    </row>
    <row r="4336" spans="1:5" ht="21" customHeight="1" thickBot="1" x14ac:dyDescent="0.25">
      <c r="A4336" s="156" t="s">
        <v>14</v>
      </c>
      <c r="B4336" s="182">
        <f>B4354</f>
        <v>19</v>
      </c>
      <c r="C4336" s="182">
        <f>C4354</f>
        <v>74</v>
      </c>
      <c r="D4336" s="182">
        <f>D4354</f>
        <v>0</v>
      </c>
      <c r="E4336" s="182">
        <f>E4354</f>
        <v>0</v>
      </c>
    </row>
    <row r="4337" spans="1:5" ht="21" customHeight="1" thickBot="1" x14ac:dyDescent="0.25">
      <c r="A4337" s="156" t="s">
        <v>20</v>
      </c>
      <c r="B4337" s="182">
        <f>B4336/B4335</f>
        <v>19</v>
      </c>
      <c r="C4337" s="182">
        <f>C4336/C4335</f>
        <v>74</v>
      </c>
      <c r="D4337" s="182" t="e">
        <f>D4336/D4335</f>
        <v>#DIV/0!</v>
      </c>
      <c r="E4337" s="182" t="e">
        <f>E4336/E4335</f>
        <v>#DIV/0!</v>
      </c>
    </row>
    <row r="4338" spans="1:5" ht="21" customHeight="1" thickBot="1" x14ac:dyDescent="0.25">
      <c r="A4338" s="156" t="s">
        <v>15</v>
      </c>
      <c r="B4338" s="184" t="s">
        <v>19</v>
      </c>
      <c r="C4338" s="185">
        <f t="shared" ref="C4338:E4340" si="170">C4335/B4335-1</f>
        <v>0</v>
      </c>
      <c r="D4338" s="185">
        <f t="shared" si="170"/>
        <v>-1</v>
      </c>
      <c r="E4338" s="185" t="e">
        <f t="shared" si="170"/>
        <v>#DIV/0!</v>
      </c>
    </row>
    <row r="4339" spans="1:5" ht="21" customHeight="1" thickBot="1" x14ac:dyDescent="0.25">
      <c r="A4339" s="156" t="s">
        <v>16</v>
      </c>
      <c r="B4339" s="184" t="s">
        <v>19</v>
      </c>
      <c r="C4339" s="185">
        <f t="shared" si="170"/>
        <v>2.8947368421052633</v>
      </c>
      <c r="D4339" s="185">
        <f t="shared" si="170"/>
        <v>-1</v>
      </c>
      <c r="E4339" s="185" t="e">
        <f t="shared" si="170"/>
        <v>#DIV/0!</v>
      </c>
    </row>
    <row r="4340" spans="1:5" ht="21" customHeight="1" thickBot="1" x14ac:dyDescent="0.25">
      <c r="A4340" s="156" t="s">
        <v>17</v>
      </c>
      <c r="B4340" s="184" t="s">
        <v>19</v>
      </c>
      <c r="C4340" s="185">
        <f t="shared" si="170"/>
        <v>2.8947368421052633</v>
      </c>
      <c r="D4340" s="185" t="e">
        <f t="shared" si="170"/>
        <v>#DIV/0!</v>
      </c>
      <c r="E4340" s="185" t="e">
        <f t="shared" si="170"/>
        <v>#DIV/0!</v>
      </c>
    </row>
    <row r="4341" spans="1:5" ht="21" customHeight="1" thickBot="1" x14ac:dyDescent="0.25">
      <c r="A4341" s="1641" t="s">
        <v>859</v>
      </c>
      <c r="B4341" s="1642"/>
      <c r="C4341" s="1642"/>
      <c r="D4341" s="1642"/>
      <c r="E4341" s="1643"/>
    </row>
    <row r="4342" spans="1:5" ht="21" customHeight="1" x14ac:dyDescent="0.2">
      <c r="A4342" s="1639"/>
      <c r="B4342" s="180">
        <v>2019</v>
      </c>
      <c r="C4342" s="180">
        <v>2020</v>
      </c>
      <c r="D4342" s="180">
        <v>2021</v>
      </c>
      <c r="E4342" s="180">
        <v>2022</v>
      </c>
    </row>
    <row r="4343" spans="1:5" ht="21" customHeight="1" thickBot="1" x14ac:dyDescent="0.25">
      <c r="A4343" s="1640"/>
      <c r="B4343" s="181" t="s">
        <v>5</v>
      </c>
      <c r="C4343" s="181" t="s">
        <v>6</v>
      </c>
      <c r="D4343" s="181" t="s">
        <v>6</v>
      </c>
      <c r="E4343" s="181" t="s">
        <v>6</v>
      </c>
    </row>
    <row r="4344" spans="1:5" ht="21" customHeight="1" thickBot="1" x14ac:dyDescent="0.25">
      <c r="A4344" s="186" t="s">
        <v>59</v>
      </c>
      <c r="B4344" s="187">
        <f>B4345+B4346+B4347+B4348</f>
        <v>0</v>
      </c>
      <c r="C4344" s="187">
        <f>C4345+C4346+C4347+C4348</f>
        <v>0</v>
      </c>
      <c r="D4344" s="187">
        <f>D4345+D4346+D4347+D4348</f>
        <v>0</v>
      </c>
      <c r="E4344" s="187">
        <f>E4345+E4346+E4347+E4348</f>
        <v>0</v>
      </c>
    </row>
    <row r="4345" spans="1:5" ht="21" customHeight="1" thickBot="1" x14ac:dyDescent="0.25">
      <c r="A4345" s="188" t="s">
        <v>28</v>
      </c>
      <c r="B4345" s="187"/>
      <c r="C4345" s="187"/>
      <c r="D4345" s="187"/>
      <c r="E4345" s="187"/>
    </row>
    <row r="4346" spans="1:5" ht="21" customHeight="1" thickBot="1" x14ac:dyDescent="0.25">
      <c r="A4346" s="188" t="s">
        <v>60</v>
      </c>
      <c r="B4346" s="187"/>
      <c r="C4346" s="187"/>
      <c r="D4346" s="187"/>
      <c r="E4346" s="187"/>
    </row>
    <row r="4347" spans="1:5" ht="21" customHeight="1" thickBot="1" x14ac:dyDescent="0.25">
      <c r="A4347" s="188" t="s">
        <v>42</v>
      </c>
      <c r="B4347" s="187"/>
      <c r="C4347" s="187"/>
      <c r="D4347" s="187"/>
      <c r="E4347" s="187"/>
    </row>
    <row r="4348" spans="1:5" ht="21" customHeight="1" thickBot="1" x14ac:dyDescent="0.25">
      <c r="A4348" s="188" t="s">
        <v>43</v>
      </c>
      <c r="B4348" s="187"/>
      <c r="C4348" s="187"/>
      <c r="D4348" s="187"/>
      <c r="E4348" s="187"/>
    </row>
    <row r="4349" spans="1:5" ht="21" customHeight="1" thickBot="1" x14ac:dyDescent="0.25">
      <c r="A4349" s="186" t="s">
        <v>61</v>
      </c>
      <c r="B4349" s="183">
        <f>SUM(B4350:B4353)</f>
        <v>19</v>
      </c>
      <c r="C4349" s="183">
        <f>SUM(C4350:C4353)</f>
        <v>74</v>
      </c>
      <c r="D4349" s="183">
        <f>SUM(D4350:D4353)</f>
        <v>0</v>
      </c>
      <c r="E4349" s="183">
        <f>SUM(E4350:E4353)</f>
        <v>0</v>
      </c>
    </row>
    <row r="4350" spans="1:5" s="41" customFormat="1" ht="21" customHeight="1" thickBot="1" x14ac:dyDescent="0.25">
      <c r="A4350" s="188" t="s">
        <v>28</v>
      </c>
      <c r="B4350" s="187">
        <v>19</v>
      </c>
      <c r="C4350" s="187">
        <v>74</v>
      </c>
      <c r="D4350" s="187"/>
      <c r="E4350" s="187"/>
    </row>
    <row r="4351" spans="1:5" ht="21" customHeight="1" thickBot="1" x14ac:dyDescent="0.25">
      <c r="A4351" s="188" t="s">
        <v>60</v>
      </c>
      <c r="B4351" s="183"/>
      <c r="C4351" s="187"/>
      <c r="D4351" s="187"/>
      <c r="E4351" s="187"/>
    </row>
    <row r="4352" spans="1:5" ht="21" customHeight="1" thickBot="1" x14ac:dyDescent="0.25">
      <c r="A4352" s="188" t="s">
        <v>42</v>
      </c>
      <c r="B4352" s="183"/>
      <c r="C4352" s="187"/>
      <c r="D4352" s="187"/>
      <c r="E4352" s="187"/>
    </row>
    <row r="4353" spans="1:5" ht="21" customHeight="1" thickBot="1" x14ac:dyDescent="0.25">
      <c r="A4353" s="188" t="s">
        <v>43</v>
      </c>
      <c r="B4353" s="183"/>
      <c r="C4353" s="187"/>
      <c r="D4353" s="187"/>
      <c r="E4353" s="187"/>
    </row>
    <row r="4354" spans="1:5" ht="21" customHeight="1" thickBot="1" x14ac:dyDescent="0.25">
      <c r="A4354" s="189" t="s">
        <v>36</v>
      </c>
      <c r="B4354" s="183">
        <f>B4344+B4349</f>
        <v>19</v>
      </c>
      <c r="C4354" s="183">
        <f>C4344+C4349</f>
        <v>74</v>
      </c>
      <c r="D4354" s="183">
        <f>D4344+D4349</f>
        <v>0</v>
      </c>
      <c r="E4354" s="183">
        <f>E4344+E4349</f>
        <v>0</v>
      </c>
    </row>
    <row r="4355" spans="1:5" ht="49.5" customHeight="1" thickBot="1" x14ac:dyDescent="0.25">
      <c r="A4355" s="178" t="s">
        <v>62</v>
      </c>
      <c r="B4355" s="178" t="s">
        <v>702</v>
      </c>
      <c r="C4355" s="191" t="s">
        <v>703</v>
      </c>
      <c r="D4355" s="192"/>
      <c r="E4355" s="178"/>
    </row>
    <row r="4356" spans="1:5" ht="21" customHeight="1" thickBot="1" x14ac:dyDescent="0.25">
      <c r="A4356" s="156" t="s">
        <v>9</v>
      </c>
      <c r="B4356" s="1633" t="s">
        <v>696</v>
      </c>
      <c r="C4356" s="1634"/>
      <c r="D4356" s="1634"/>
      <c r="E4356" s="1635"/>
    </row>
    <row r="4357" spans="1:5" ht="21" customHeight="1" thickBot="1" x14ac:dyDescent="0.25">
      <c r="A4357" s="156" t="s">
        <v>13</v>
      </c>
      <c r="B4357" s="1636" t="s">
        <v>162</v>
      </c>
      <c r="C4357" s="1637"/>
      <c r="D4357" s="1637"/>
      <c r="E4357" s="1638"/>
    </row>
    <row r="4358" spans="1:5" ht="21" customHeight="1" x14ac:dyDescent="0.2">
      <c r="A4358" s="1639"/>
      <c r="B4358" s="180">
        <v>2019</v>
      </c>
      <c r="C4358" s="180">
        <v>2020</v>
      </c>
      <c r="D4358" s="180">
        <v>2021</v>
      </c>
      <c r="E4358" s="180">
        <v>2022</v>
      </c>
    </row>
    <row r="4359" spans="1:5" ht="21" customHeight="1" thickBot="1" x14ac:dyDescent="0.25">
      <c r="A4359" s="1640"/>
      <c r="B4359" s="181" t="s">
        <v>5</v>
      </c>
      <c r="C4359" s="181" t="s">
        <v>6</v>
      </c>
      <c r="D4359" s="181" t="s">
        <v>6</v>
      </c>
      <c r="E4359" s="181" t="s">
        <v>6</v>
      </c>
    </row>
    <row r="4360" spans="1:5" ht="21" customHeight="1" thickBot="1" x14ac:dyDescent="0.25">
      <c r="A4360" s="156" t="s">
        <v>8</v>
      </c>
      <c r="B4360" s="182">
        <v>7000</v>
      </c>
      <c r="C4360" s="182">
        <v>14000</v>
      </c>
      <c r="D4360" s="182">
        <v>0</v>
      </c>
      <c r="E4360" s="182">
        <v>0</v>
      </c>
    </row>
    <row r="4361" spans="1:5" ht="21" customHeight="1" thickBot="1" x14ac:dyDescent="0.25">
      <c r="A4361" s="156" t="s">
        <v>14</v>
      </c>
      <c r="B4361" s="183">
        <f>B4379</f>
        <v>8397</v>
      </c>
      <c r="C4361" s="183">
        <f>C4379</f>
        <v>33590</v>
      </c>
      <c r="D4361" s="183">
        <f>D4379</f>
        <v>0</v>
      </c>
      <c r="E4361" s="183">
        <f>E4379</f>
        <v>0</v>
      </c>
    </row>
    <row r="4362" spans="1:5" ht="21" customHeight="1" thickBot="1" x14ac:dyDescent="0.25">
      <c r="A4362" s="156" t="s">
        <v>20</v>
      </c>
      <c r="B4362" s="182">
        <f>B4361/B4360</f>
        <v>1.1995714285714285</v>
      </c>
      <c r="C4362" s="182">
        <f>C4361/C4360</f>
        <v>2.3992857142857145</v>
      </c>
      <c r="D4362" s="182" t="e">
        <f>D4361/D4360</f>
        <v>#DIV/0!</v>
      </c>
      <c r="E4362" s="182" t="e">
        <f>E4361/E4360</f>
        <v>#DIV/0!</v>
      </c>
    </row>
    <row r="4363" spans="1:5" ht="21" customHeight="1" thickBot="1" x14ac:dyDescent="0.25">
      <c r="A4363" s="156" t="s">
        <v>15</v>
      </c>
      <c r="B4363" s="184" t="s">
        <v>19</v>
      </c>
      <c r="C4363" s="185">
        <f t="shared" ref="C4363:E4365" si="171">C4360/B4360-1</f>
        <v>1</v>
      </c>
      <c r="D4363" s="185">
        <f t="shared" si="171"/>
        <v>-1</v>
      </c>
      <c r="E4363" s="185" t="e">
        <f t="shared" si="171"/>
        <v>#DIV/0!</v>
      </c>
    </row>
    <row r="4364" spans="1:5" ht="21" customHeight="1" thickBot="1" x14ac:dyDescent="0.25">
      <c r="A4364" s="156" t="s">
        <v>16</v>
      </c>
      <c r="B4364" s="184" t="s">
        <v>19</v>
      </c>
      <c r="C4364" s="185">
        <f t="shared" si="171"/>
        <v>3.0002381803024889</v>
      </c>
      <c r="D4364" s="185">
        <f t="shared" si="171"/>
        <v>-1</v>
      </c>
      <c r="E4364" s="185" t="e">
        <f t="shared" si="171"/>
        <v>#DIV/0!</v>
      </c>
    </row>
    <row r="4365" spans="1:5" ht="21" customHeight="1" thickBot="1" x14ac:dyDescent="0.25">
      <c r="A4365" s="156" t="s">
        <v>17</v>
      </c>
      <c r="B4365" s="184" t="s">
        <v>19</v>
      </c>
      <c r="C4365" s="185">
        <f t="shared" si="171"/>
        <v>1.0001190901512449</v>
      </c>
      <c r="D4365" s="185" t="e">
        <f t="shared" si="171"/>
        <v>#DIV/0!</v>
      </c>
      <c r="E4365" s="185" t="e">
        <f t="shared" si="171"/>
        <v>#DIV/0!</v>
      </c>
    </row>
    <row r="4366" spans="1:5" ht="21" customHeight="1" thickBot="1" x14ac:dyDescent="0.25">
      <c r="A4366" s="1641" t="s">
        <v>859</v>
      </c>
      <c r="B4366" s="1642"/>
      <c r="C4366" s="1642"/>
      <c r="D4366" s="1642"/>
      <c r="E4366" s="1643"/>
    </row>
    <row r="4367" spans="1:5" ht="21" customHeight="1" x14ac:dyDescent="0.2">
      <c r="A4367" s="1639"/>
      <c r="B4367" s="180">
        <v>2019</v>
      </c>
      <c r="C4367" s="180">
        <v>2020</v>
      </c>
      <c r="D4367" s="180">
        <v>2021</v>
      </c>
      <c r="E4367" s="180">
        <v>2022</v>
      </c>
    </row>
    <row r="4368" spans="1:5" ht="21" customHeight="1" thickBot="1" x14ac:dyDescent="0.25">
      <c r="A4368" s="1640"/>
      <c r="B4368" s="181" t="s">
        <v>5</v>
      </c>
      <c r="C4368" s="181" t="s">
        <v>6</v>
      </c>
      <c r="D4368" s="181" t="s">
        <v>6</v>
      </c>
      <c r="E4368" s="181" t="s">
        <v>6</v>
      </c>
    </row>
    <row r="4369" spans="1:5" ht="21" customHeight="1" thickBot="1" x14ac:dyDescent="0.25">
      <c r="A4369" s="186" t="s">
        <v>59</v>
      </c>
      <c r="B4369" s="187">
        <f>B4370+B4371+B4372+B4373</f>
        <v>0</v>
      </c>
      <c r="C4369" s="187">
        <f>C4370+C4371+C4372+C4373</f>
        <v>0</v>
      </c>
      <c r="D4369" s="187">
        <f>D4370+D4371+D4372+D4373</f>
        <v>0</v>
      </c>
      <c r="E4369" s="187">
        <f>E4370+E4371+E4372+E4373</f>
        <v>0</v>
      </c>
    </row>
    <row r="4370" spans="1:5" ht="21" customHeight="1" thickBot="1" x14ac:dyDescent="0.25">
      <c r="A4370" s="188" t="s">
        <v>28</v>
      </c>
      <c r="B4370" s="187"/>
      <c r="C4370" s="187"/>
      <c r="D4370" s="187"/>
      <c r="E4370" s="187"/>
    </row>
    <row r="4371" spans="1:5" ht="21" customHeight="1" thickBot="1" x14ac:dyDescent="0.25">
      <c r="A4371" s="188" t="s">
        <v>60</v>
      </c>
      <c r="B4371" s="187"/>
      <c r="C4371" s="187"/>
      <c r="D4371" s="187"/>
      <c r="E4371" s="187"/>
    </row>
    <row r="4372" spans="1:5" ht="21" customHeight="1" thickBot="1" x14ac:dyDescent="0.25">
      <c r="A4372" s="188" t="s">
        <v>42</v>
      </c>
      <c r="B4372" s="187"/>
      <c r="C4372" s="187"/>
      <c r="D4372" s="187"/>
      <c r="E4372" s="187"/>
    </row>
    <row r="4373" spans="1:5" ht="21" customHeight="1" thickBot="1" x14ac:dyDescent="0.25">
      <c r="A4373" s="188" t="s">
        <v>43</v>
      </c>
      <c r="B4373" s="187"/>
      <c r="C4373" s="187"/>
      <c r="D4373" s="187"/>
      <c r="E4373" s="187"/>
    </row>
    <row r="4374" spans="1:5" ht="21" customHeight="1" thickBot="1" x14ac:dyDescent="0.25">
      <c r="A4374" s="186" t="s">
        <v>61</v>
      </c>
      <c r="B4374" s="183">
        <f>B4375+B4376+B4377+B4378</f>
        <v>8397</v>
      </c>
      <c r="C4374" s="183">
        <v>33590</v>
      </c>
      <c r="D4374" s="183">
        <f>D4375+D4376+D4377+D4378</f>
        <v>0</v>
      </c>
      <c r="E4374" s="183">
        <f>E4375+E4376+E4377+E4378</f>
        <v>0</v>
      </c>
    </row>
    <row r="4375" spans="1:5" s="41" customFormat="1" ht="21" customHeight="1" thickBot="1" x14ac:dyDescent="0.25">
      <c r="A4375" s="188" t="s">
        <v>28</v>
      </c>
      <c r="B4375" s="183">
        <v>8397</v>
      </c>
      <c r="C4375" s="187">
        <v>33589.939200000001</v>
      </c>
      <c r="D4375" s="187">
        <v>0</v>
      </c>
      <c r="E4375" s="187">
        <v>0</v>
      </c>
    </row>
    <row r="4376" spans="1:5" ht="21" customHeight="1" thickBot="1" x14ac:dyDescent="0.25">
      <c r="A4376" s="188" t="s">
        <v>60</v>
      </c>
      <c r="B4376" s="183"/>
      <c r="C4376" s="187"/>
      <c r="D4376" s="187"/>
      <c r="E4376" s="187"/>
    </row>
    <row r="4377" spans="1:5" ht="21" customHeight="1" thickBot="1" x14ac:dyDescent="0.25">
      <c r="A4377" s="188" t="s">
        <v>42</v>
      </c>
      <c r="B4377" s="183"/>
      <c r="C4377" s="187"/>
      <c r="D4377" s="187"/>
      <c r="E4377" s="187"/>
    </row>
    <row r="4378" spans="1:5" ht="21" customHeight="1" thickBot="1" x14ac:dyDescent="0.25">
      <c r="A4378" s="188" t="s">
        <v>43</v>
      </c>
      <c r="B4378" s="183"/>
      <c r="C4378" s="187"/>
      <c r="D4378" s="187"/>
      <c r="E4378" s="187"/>
    </row>
    <row r="4379" spans="1:5" ht="21" customHeight="1" thickBot="1" x14ac:dyDescent="0.25">
      <c r="A4379" s="189" t="s">
        <v>63</v>
      </c>
      <c r="B4379" s="183">
        <f>B4369+B4374</f>
        <v>8397</v>
      </c>
      <c r="C4379" s="183">
        <f>C4369+C4374</f>
        <v>33590</v>
      </c>
      <c r="D4379" s="183">
        <f>D4369+D4374</f>
        <v>0</v>
      </c>
      <c r="E4379" s="183">
        <f>E4369+E4374</f>
        <v>0</v>
      </c>
    </row>
    <row r="4380" spans="1:5" ht="63" customHeight="1" thickBot="1" x14ac:dyDescent="0.25">
      <c r="A4380" s="178" t="s">
        <v>62</v>
      </c>
      <c r="B4380" s="178" t="s">
        <v>704</v>
      </c>
      <c r="C4380" s="191" t="s">
        <v>705</v>
      </c>
      <c r="D4380" s="192"/>
      <c r="E4380" s="178"/>
    </row>
    <row r="4381" spans="1:5" ht="21" customHeight="1" thickBot="1" x14ac:dyDescent="0.25">
      <c r="A4381" s="156" t="s">
        <v>9</v>
      </c>
      <c r="B4381" s="1633" t="s">
        <v>222</v>
      </c>
      <c r="C4381" s="1634"/>
      <c r="D4381" s="1634"/>
      <c r="E4381" s="1635"/>
    </row>
    <row r="4382" spans="1:5" ht="21" customHeight="1" thickBot="1" x14ac:dyDescent="0.25">
      <c r="A4382" s="156" t="s">
        <v>13</v>
      </c>
      <c r="B4382" s="1636" t="s">
        <v>223</v>
      </c>
      <c r="C4382" s="1637"/>
      <c r="D4382" s="1637"/>
      <c r="E4382" s="1638"/>
    </row>
    <row r="4383" spans="1:5" ht="21" customHeight="1" x14ac:dyDescent="0.2">
      <c r="A4383" s="1639"/>
      <c r="B4383" s="180">
        <v>2019</v>
      </c>
      <c r="C4383" s="180">
        <v>2020</v>
      </c>
      <c r="D4383" s="180">
        <v>2021</v>
      </c>
      <c r="E4383" s="180">
        <v>2022</v>
      </c>
    </row>
    <row r="4384" spans="1:5" ht="21" customHeight="1" thickBot="1" x14ac:dyDescent="0.25">
      <c r="A4384" s="1640"/>
      <c r="B4384" s="181" t="s">
        <v>5</v>
      </c>
      <c r="C4384" s="181" t="s">
        <v>6</v>
      </c>
      <c r="D4384" s="181" t="s">
        <v>6</v>
      </c>
      <c r="E4384" s="181" t="s">
        <v>6</v>
      </c>
    </row>
    <row r="4385" spans="1:5" ht="21" customHeight="1" thickBot="1" x14ac:dyDescent="0.25">
      <c r="A4385" s="156" t="s">
        <v>8</v>
      </c>
      <c r="B4385" s="182">
        <v>1</v>
      </c>
      <c r="C4385" s="182">
        <v>1</v>
      </c>
      <c r="D4385" s="182">
        <v>0</v>
      </c>
      <c r="E4385" s="182">
        <v>0</v>
      </c>
    </row>
    <row r="4386" spans="1:5" ht="21" customHeight="1" thickBot="1" x14ac:dyDescent="0.25">
      <c r="A4386" s="156" t="s">
        <v>14</v>
      </c>
      <c r="B4386" s="182">
        <f>B4404</f>
        <v>193.99699799503551</v>
      </c>
      <c r="C4386" s="182">
        <f>C4404</f>
        <v>775.98799198014206</v>
      </c>
      <c r="D4386" s="182">
        <f>D4404</f>
        <v>0</v>
      </c>
      <c r="E4386" s="182">
        <f>E4404</f>
        <v>0</v>
      </c>
    </row>
    <row r="4387" spans="1:5" ht="21" customHeight="1" thickBot="1" x14ac:dyDescent="0.25">
      <c r="A4387" s="156" t="s">
        <v>20</v>
      </c>
      <c r="B4387" s="182">
        <f>B4386/B4385</f>
        <v>193.99699799503551</v>
      </c>
      <c r="C4387" s="182">
        <f>C4386/C4385</f>
        <v>775.98799198014206</v>
      </c>
      <c r="D4387" s="182" t="e">
        <f>D4386/D4385</f>
        <v>#DIV/0!</v>
      </c>
      <c r="E4387" s="182" t="e">
        <f>E4386/E4385</f>
        <v>#DIV/0!</v>
      </c>
    </row>
    <row r="4388" spans="1:5" ht="21" customHeight="1" thickBot="1" x14ac:dyDescent="0.25">
      <c r="A4388" s="156" t="s">
        <v>15</v>
      </c>
      <c r="B4388" s="184" t="s">
        <v>19</v>
      </c>
      <c r="C4388" s="185">
        <f t="shared" ref="C4388:E4390" si="172">C4385/B4385-1</f>
        <v>0</v>
      </c>
      <c r="D4388" s="185">
        <f t="shared" si="172"/>
        <v>-1</v>
      </c>
      <c r="E4388" s="185" t="e">
        <f t="shared" si="172"/>
        <v>#DIV/0!</v>
      </c>
    </row>
    <row r="4389" spans="1:5" ht="21" customHeight="1" thickBot="1" x14ac:dyDescent="0.25">
      <c r="A4389" s="156" t="s">
        <v>16</v>
      </c>
      <c r="B4389" s="184" t="s">
        <v>19</v>
      </c>
      <c r="C4389" s="185">
        <f t="shared" si="172"/>
        <v>3</v>
      </c>
      <c r="D4389" s="185">
        <f t="shared" si="172"/>
        <v>-1</v>
      </c>
      <c r="E4389" s="185" t="e">
        <f t="shared" si="172"/>
        <v>#DIV/0!</v>
      </c>
    </row>
    <row r="4390" spans="1:5" ht="21" customHeight="1" thickBot="1" x14ac:dyDescent="0.25">
      <c r="A4390" s="156" t="s">
        <v>17</v>
      </c>
      <c r="B4390" s="184" t="s">
        <v>19</v>
      </c>
      <c r="C4390" s="185">
        <f t="shared" si="172"/>
        <v>3</v>
      </c>
      <c r="D4390" s="185" t="e">
        <f t="shared" si="172"/>
        <v>#DIV/0!</v>
      </c>
      <c r="E4390" s="185" t="e">
        <f t="shared" si="172"/>
        <v>#DIV/0!</v>
      </c>
    </row>
    <row r="4391" spans="1:5" ht="21" customHeight="1" thickBot="1" x14ac:dyDescent="0.25">
      <c r="A4391" s="1641" t="s">
        <v>859</v>
      </c>
      <c r="B4391" s="1642"/>
      <c r="C4391" s="1642"/>
      <c r="D4391" s="1642"/>
      <c r="E4391" s="1643"/>
    </row>
    <row r="4392" spans="1:5" ht="21" customHeight="1" x14ac:dyDescent="0.2">
      <c r="A4392" s="1639"/>
      <c r="B4392" s="180">
        <v>2019</v>
      </c>
      <c r="C4392" s="180">
        <v>2020</v>
      </c>
      <c r="D4392" s="180">
        <v>2021</v>
      </c>
      <c r="E4392" s="180">
        <v>2022</v>
      </c>
    </row>
    <row r="4393" spans="1:5" ht="21" customHeight="1" thickBot="1" x14ac:dyDescent="0.25">
      <c r="A4393" s="1640"/>
      <c r="B4393" s="181" t="s">
        <v>5</v>
      </c>
      <c r="C4393" s="181" t="s">
        <v>6</v>
      </c>
      <c r="D4393" s="181" t="s">
        <v>6</v>
      </c>
      <c r="E4393" s="181" t="s">
        <v>6</v>
      </c>
    </row>
    <row r="4394" spans="1:5" ht="21" customHeight="1" thickBot="1" x14ac:dyDescent="0.25">
      <c r="A4394" s="186" t="s">
        <v>59</v>
      </c>
      <c r="B4394" s="187">
        <f>B4395+B4396+B4397+B4398</f>
        <v>0</v>
      </c>
      <c r="C4394" s="187">
        <f>C4395+C4396+C4397+C4398</f>
        <v>0</v>
      </c>
      <c r="D4394" s="187">
        <f>D4395+D4396+D4397+D4398</f>
        <v>0</v>
      </c>
      <c r="E4394" s="187">
        <f>E4395+E4396+E4397+E4398</f>
        <v>0</v>
      </c>
    </row>
    <row r="4395" spans="1:5" ht="21" customHeight="1" thickBot="1" x14ac:dyDescent="0.25">
      <c r="A4395" s="188" t="s">
        <v>28</v>
      </c>
      <c r="B4395" s="187"/>
      <c r="C4395" s="187"/>
      <c r="D4395" s="187"/>
      <c r="E4395" s="187"/>
    </row>
    <row r="4396" spans="1:5" ht="21" customHeight="1" thickBot="1" x14ac:dyDescent="0.25">
      <c r="A4396" s="188" t="s">
        <v>60</v>
      </c>
      <c r="B4396" s="187"/>
      <c r="C4396" s="187"/>
      <c r="D4396" s="187"/>
      <c r="E4396" s="187"/>
    </row>
    <row r="4397" spans="1:5" ht="21" customHeight="1" thickBot="1" x14ac:dyDescent="0.25">
      <c r="A4397" s="188" t="s">
        <v>42</v>
      </c>
      <c r="B4397" s="187"/>
      <c r="C4397" s="187"/>
      <c r="D4397" s="187"/>
      <c r="E4397" s="187"/>
    </row>
    <row r="4398" spans="1:5" ht="21" customHeight="1" thickBot="1" x14ac:dyDescent="0.25">
      <c r="A4398" s="188" t="s">
        <v>43</v>
      </c>
      <c r="B4398" s="187"/>
      <c r="C4398" s="187"/>
      <c r="D4398" s="187"/>
      <c r="E4398" s="187"/>
    </row>
    <row r="4399" spans="1:5" ht="21" customHeight="1" thickBot="1" x14ac:dyDescent="0.25">
      <c r="A4399" s="186" t="s">
        <v>61</v>
      </c>
      <c r="B4399" s="183">
        <f>SUM(B4400:B4403)</f>
        <v>193.99699799503551</v>
      </c>
      <c r="C4399" s="183">
        <f>SUM(C4400:C4403)</f>
        <v>775.98799198014206</v>
      </c>
      <c r="D4399" s="183">
        <f>SUM(D4400:D4403)</f>
        <v>0</v>
      </c>
      <c r="E4399" s="183">
        <f>SUM(E4400:E4403)</f>
        <v>0</v>
      </c>
    </row>
    <row r="4400" spans="1:5" s="41" customFormat="1" ht="21" customHeight="1" thickBot="1" x14ac:dyDescent="0.25">
      <c r="A4400" s="188" t="s">
        <v>28</v>
      </c>
      <c r="B4400" s="187">
        <v>193.99699799503551</v>
      </c>
      <c r="C4400" s="187">
        <v>775.98799198014206</v>
      </c>
      <c r="D4400" s="187"/>
      <c r="E4400" s="187"/>
    </row>
    <row r="4401" spans="1:5" ht="21" customHeight="1" thickBot="1" x14ac:dyDescent="0.25">
      <c r="A4401" s="188" t="s">
        <v>60</v>
      </c>
      <c r="B4401" s="183"/>
      <c r="C4401" s="187"/>
      <c r="D4401" s="187"/>
      <c r="E4401" s="187"/>
    </row>
    <row r="4402" spans="1:5" ht="21" customHeight="1" thickBot="1" x14ac:dyDescent="0.25">
      <c r="A4402" s="188" t="s">
        <v>42</v>
      </c>
      <c r="B4402" s="183"/>
      <c r="C4402" s="187"/>
      <c r="D4402" s="187"/>
      <c r="E4402" s="187"/>
    </row>
    <row r="4403" spans="1:5" ht="21" customHeight="1" thickBot="1" x14ac:dyDescent="0.25">
      <c r="A4403" s="188" t="s">
        <v>43</v>
      </c>
      <c r="B4403" s="183"/>
      <c r="C4403" s="187"/>
      <c r="D4403" s="187"/>
      <c r="E4403" s="187"/>
    </row>
    <row r="4404" spans="1:5" ht="21" customHeight="1" thickBot="1" x14ac:dyDescent="0.25">
      <c r="A4404" s="189" t="s">
        <v>63</v>
      </c>
      <c r="B4404" s="183">
        <f>B4394+B4399</f>
        <v>193.99699799503551</v>
      </c>
      <c r="C4404" s="183">
        <f>C4394+C4399</f>
        <v>775.98799198014206</v>
      </c>
      <c r="D4404" s="183">
        <f>D4394+D4399</f>
        <v>0</v>
      </c>
      <c r="E4404" s="183">
        <f>E4394+E4399</f>
        <v>0</v>
      </c>
    </row>
    <row r="4405" spans="1:5" ht="45" customHeight="1" thickBot="1" x14ac:dyDescent="0.25">
      <c r="A4405" s="178" t="s">
        <v>64</v>
      </c>
      <c r="B4405" s="178" t="s">
        <v>943</v>
      </c>
      <c r="C4405" s="191" t="s">
        <v>944</v>
      </c>
      <c r="D4405" s="192"/>
      <c r="E4405" s="178"/>
    </row>
    <row r="4406" spans="1:5" ht="21" customHeight="1" thickBot="1" x14ac:dyDescent="0.25">
      <c r="A4406" s="156" t="s">
        <v>9</v>
      </c>
      <c r="B4406" s="1633" t="s">
        <v>696</v>
      </c>
      <c r="C4406" s="1634"/>
      <c r="D4406" s="1634"/>
      <c r="E4406" s="1635"/>
    </row>
    <row r="4407" spans="1:5" ht="21" customHeight="1" thickBot="1" x14ac:dyDescent="0.25">
      <c r="A4407" s="156" t="s">
        <v>13</v>
      </c>
      <c r="B4407" s="1636" t="s">
        <v>162</v>
      </c>
      <c r="C4407" s="1637"/>
      <c r="D4407" s="1637"/>
      <c r="E4407" s="1638"/>
    </row>
    <row r="4408" spans="1:5" ht="21" customHeight="1" x14ac:dyDescent="0.2">
      <c r="A4408" s="1639"/>
      <c r="B4408" s="180">
        <v>2019</v>
      </c>
      <c r="C4408" s="180">
        <v>2020</v>
      </c>
      <c r="D4408" s="180">
        <v>2021</v>
      </c>
      <c r="E4408" s="180">
        <v>2022</v>
      </c>
    </row>
    <row r="4409" spans="1:5" ht="21" customHeight="1" thickBot="1" x14ac:dyDescent="0.25">
      <c r="A4409" s="1640"/>
      <c r="B4409" s="181" t="s">
        <v>5</v>
      </c>
      <c r="C4409" s="181" t="s">
        <v>6</v>
      </c>
      <c r="D4409" s="181" t="s">
        <v>6</v>
      </c>
      <c r="E4409" s="181" t="s">
        <v>6</v>
      </c>
    </row>
    <row r="4410" spans="1:5" ht="21" customHeight="1" thickBot="1" x14ac:dyDescent="0.25">
      <c r="A4410" s="156" t="s">
        <v>8</v>
      </c>
      <c r="B4410" s="200">
        <v>300</v>
      </c>
      <c r="C4410" s="200">
        <v>300</v>
      </c>
      <c r="D4410" s="182">
        <v>0</v>
      </c>
      <c r="E4410" s="182">
        <v>0</v>
      </c>
    </row>
    <row r="4411" spans="1:5" ht="21" customHeight="1" thickBot="1" x14ac:dyDescent="0.25">
      <c r="A4411" s="156" t="s">
        <v>14</v>
      </c>
      <c r="B4411" s="183">
        <f>B4429</f>
        <v>4970</v>
      </c>
      <c r="C4411" s="183">
        <f>C4429</f>
        <v>4270</v>
      </c>
      <c r="D4411" s="183">
        <f>D4429</f>
        <v>0</v>
      </c>
      <c r="E4411" s="183">
        <f>E4429</f>
        <v>0</v>
      </c>
    </row>
    <row r="4412" spans="1:5" ht="21" customHeight="1" thickBot="1" x14ac:dyDescent="0.25">
      <c r="A4412" s="156" t="s">
        <v>20</v>
      </c>
      <c r="B4412" s="182">
        <f>B4411/B4410</f>
        <v>16.566666666666666</v>
      </c>
      <c r="C4412" s="182">
        <f>C4411/C4410</f>
        <v>14.233333333333333</v>
      </c>
      <c r="D4412" s="182" t="e">
        <f>D4411/D4410</f>
        <v>#DIV/0!</v>
      </c>
      <c r="E4412" s="182" t="e">
        <f>E4411/E4410</f>
        <v>#DIV/0!</v>
      </c>
    </row>
    <row r="4413" spans="1:5" ht="21" customHeight="1" thickBot="1" x14ac:dyDescent="0.25">
      <c r="A4413" s="156" t="s">
        <v>15</v>
      </c>
      <c r="B4413" s="184" t="s">
        <v>19</v>
      </c>
      <c r="C4413" s="185">
        <f t="shared" ref="C4413:E4415" si="173">C4410/B4410-1</f>
        <v>0</v>
      </c>
      <c r="D4413" s="185">
        <f t="shared" si="173"/>
        <v>-1</v>
      </c>
      <c r="E4413" s="185" t="e">
        <f t="shared" si="173"/>
        <v>#DIV/0!</v>
      </c>
    </row>
    <row r="4414" spans="1:5" ht="21" customHeight="1" thickBot="1" x14ac:dyDescent="0.25">
      <c r="A4414" s="156" t="s">
        <v>16</v>
      </c>
      <c r="B4414" s="184" t="s">
        <v>19</v>
      </c>
      <c r="C4414" s="185">
        <f t="shared" si="173"/>
        <v>-0.14084507042253525</v>
      </c>
      <c r="D4414" s="185">
        <f t="shared" si="173"/>
        <v>-1</v>
      </c>
      <c r="E4414" s="185" t="e">
        <f t="shared" si="173"/>
        <v>#DIV/0!</v>
      </c>
    </row>
    <row r="4415" spans="1:5" ht="21" customHeight="1" thickBot="1" x14ac:dyDescent="0.25">
      <c r="A4415" s="156" t="s">
        <v>17</v>
      </c>
      <c r="B4415" s="184" t="s">
        <v>19</v>
      </c>
      <c r="C4415" s="185">
        <f t="shared" si="173"/>
        <v>-0.14084507042253525</v>
      </c>
      <c r="D4415" s="185" t="e">
        <f t="shared" si="173"/>
        <v>#DIV/0!</v>
      </c>
      <c r="E4415" s="185" t="e">
        <f t="shared" si="173"/>
        <v>#DIV/0!</v>
      </c>
    </row>
    <row r="4416" spans="1:5" ht="21" customHeight="1" thickBot="1" x14ac:dyDescent="0.25">
      <c r="A4416" s="1641" t="s">
        <v>859</v>
      </c>
      <c r="B4416" s="1642"/>
      <c r="C4416" s="1642"/>
      <c r="D4416" s="1642"/>
      <c r="E4416" s="1643"/>
    </row>
    <row r="4417" spans="1:5" ht="21" customHeight="1" x14ac:dyDescent="0.2">
      <c r="A4417" s="1639"/>
      <c r="B4417" s="180">
        <v>2019</v>
      </c>
      <c r="C4417" s="180">
        <v>2020</v>
      </c>
      <c r="D4417" s="180">
        <v>2021</v>
      </c>
      <c r="E4417" s="180">
        <v>2022</v>
      </c>
    </row>
    <row r="4418" spans="1:5" ht="21" customHeight="1" thickBot="1" x14ac:dyDescent="0.25">
      <c r="A4418" s="1640"/>
      <c r="B4418" s="181" t="s">
        <v>5</v>
      </c>
      <c r="C4418" s="181" t="s">
        <v>6</v>
      </c>
      <c r="D4418" s="181" t="s">
        <v>6</v>
      </c>
      <c r="E4418" s="181" t="s">
        <v>6</v>
      </c>
    </row>
    <row r="4419" spans="1:5" ht="21" customHeight="1" thickBot="1" x14ac:dyDescent="0.25">
      <c r="A4419" s="186" t="s">
        <v>59</v>
      </c>
      <c r="B4419" s="187">
        <f>B4420+B4421+B4422+B4423</f>
        <v>0</v>
      </c>
      <c r="C4419" s="187">
        <f>C4420+C4421+C4422+C4423</f>
        <v>0</v>
      </c>
      <c r="D4419" s="187">
        <f>D4420+D4421+D4422+D4423</f>
        <v>0</v>
      </c>
      <c r="E4419" s="187">
        <f>E4420+E4421+E4422+E4423</f>
        <v>0</v>
      </c>
    </row>
    <row r="4420" spans="1:5" ht="21" customHeight="1" thickBot="1" x14ac:dyDescent="0.25">
      <c r="A4420" s="188" t="s">
        <v>28</v>
      </c>
      <c r="B4420" s="187"/>
      <c r="C4420" s="187"/>
      <c r="D4420" s="187"/>
      <c r="E4420" s="187"/>
    </row>
    <row r="4421" spans="1:5" ht="21" customHeight="1" thickBot="1" x14ac:dyDescent="0.25">
      <c r="A4421" s="188" t="s">
        <v>60</v>
      </c>
      <c r="B4421" s="187"/>
      <c r="C4421" s="187"/>
      <c r="D4421" s="187"/>
      <c r="E4421" s="187"/>
    </row>
    <row r="4422" spans="1:5" ht="21" customHeight="1" thickBot="1" x14ac:dyDescent="0.25">
      <c r="A4422" s="188" t="s">
        <v>42</v>
      </c>
      <c r="B4422" s="187"/>
      <c r="C4422" s="187"/>
      <c r="D4422" s="187"/>
      <c r="E4422" s="187"/>
    </row>
    <row r="4423" spans="1:5" ht="21" customHeight="1" thickBot="1" x14ac:dyDescent="0.25">
      <c r="A4423" s="188" t="s">
        <v>43</v>
      </c>
      <c r="B4423" s="187"/>
      <c r="C4423" s="187"/>
      <c r="D4423" s="187"/>
      <c r="E4423" s="187"/>
    </row>
    <row r="4424" spans="1:5" ht="21" customHeight="1" thickBot="1" x14ac:dyDescent="0.25">
      <c r="A4424" s="186" t="s">
        <v>61</v>
      </c>
      <c r="B4424" s="183">
        <f>B4425+B4426+B4427+B4428</f>
        <v>4970</v>
      </c>
      <c r="C4424" s="183">
        <f>C4425+C4426+C4427+C4428</f>
        <v>4270</v>
      </c>
      <c r="D4424" s="183">
        <f>D4425+D4426+D4427+D4428</f>
        <v>0</v>
      </c>
      <c r="E4424" s="183">
        <f>E4425+E4426+E4427+E4428</f>
        <v>0</v>
      </c>
    </row>
    <row r="4425" spans="1:5" s="41" customFormat="1" ht="18.75" customHeight="1" thickBot="1" x14ac:dyDescent="0.25">
      <c r="A4425" s="188" t="s">
        <v>28</v>
      </c>
      <c r="B4425" s="183">
        <v>4970</v>
      </c>
      <c r="C4425" s="187">
        <v>4270</v>
      </c>
      <c r="D4425" s="187">
        <v>0</v>
      </c>
      <c r="E4425" s="187">
        <v>0</v>
      </c>
    </row>
    <row r="4426" spans="1:5" ht="21" customHeight="1" thickBot="1" x14ac:dyDescent="0.25">
      <c r="A4426" s="188" t="s">
        <v>60</v>
      </c>
      <c r="B4426" s="183"/>
      <c r="C4426" s="187"/>
      <c r="D4426" s="187"/>
      <c r="E4426" s="187"/>
    </row>
    <row r="4427" spans="1:5" ht="21" customHeight="1" thickBot="1" x14ac:dyDescent="0.25">
      <c r="A4427" s="188" t="s">
        <v>42</v>
      </c>
      <c r="B4427" s="183"/>
      <c r="C4427" s="187"/>
      <c r="D4427" s="187"/>
      <c r="E4427" s="187"/>
    </row>
    <row r="4428" spans="1:5" ht="21" customHeight="1" thickBot="1" x14ac:dyDescent="0.25">
      <c r="A4428" s="188" t="s">
        <v>43</v>
      </c>
      <c r="B4428" s="183"/>
      <c r="C4428" s="187"/>
      <c r="D4428" s="187"/>
      <c r="E4428" s="187"/>
    </row>
    <row r="4429" spans="1:5" ht="21" customHeight="1" thickBot="1" x14ac:dyDescent="0.25">
      <c r="A4429" s="189" t="s">
        <v>65</v>
      </c>
      <c r="B4429" s="183">
        <f>B4419+B4424</f>
        <v>4970</v>
      </c>
      <c r="C4429" s="183">
        <f>C4419+C4424</f>
        <v>4270</v>
      </c>
      <c r="D4429" s="183">
        <f>D4419+D4424</f>
        <v>0</v>
      </c>
      <c r="E4429" s="183">
        <f>E4419+E4424</f>
        <v>0</v>
      </c>
    </row>
    <row r="4430" spans="1:5" ht="60" customHeight="1" thickBot="1" x14ac:dyDescent="0.25">
      <c r="A4430" s="178" t="s">
        <v>64</v>
      </c>
      <c r="B4430" s="178" t="s">
        <v>945</v>
      </c>
      <c r="C4430" s="191" t="s">
        <v>946</v>
      </c>
      <c r="D4430" s="192"/>
      <c r="E4430" s="178"/>
    </row>
    <row r="4431" spans="1:5" ht="21" customHeight="1" thickBot="1" x14ac:dyDescent="0.25">
      <c r="A4431" s="156" t="s">
        <v>9</v>
      </c>
      <c r="B4431" s="1633" t="s">
        <v>222</v>
      </c>
      <c r="C4431" s="1634"/>
      <c r="D4431" s="1634"/>
      <c r="E4431" s="1635"/>
    </row>
    <row r="4432" spans="1:5" ht="21" customHeight="1" thickBot="1" x14ac:dyDescent="0.25">
      <c r="A4432" s="156" t="s">
        <v>13</v>
      </c>
      <c r="B4432" s="1636" t="s">
        <v>223</v>
      </c>
      <c r="C4432" s="1637"/>
      <c r="D4432" s="1637"/>
      <c r="E4432" s="1638"/>
    </row>
    <row r="4433" spans="1:5" ht="21" customHeight="1" x14ac:dyDescent="0.2">
      <c r="A4433" s="1639"/>
      <c r="B4433" s="180">
        <v>2019</v>
      </c>
      <c r="C4433" s="180">
        <v>2020</v>
      </c>
      <c r="D4433" s="180">
        <v>2021</v>
      </c>
      <c r="E4433" s="180">
        <v>2022</v>
      </c>
    </row>
    <row r="4434" spans="1:5" ht="21" customHeight="1" thickBot="1" x14ac:dyDescent="0.25">
      <c r="A4434" s="1640"/>
      <c r="B4434" s="181" t="s">
        <v>5</v>
      </c>
      <c r="C4434" s="181" t="s">
        <v>6</v>
      </c>
      <c r="D4434" s="181" t="s">
        <v>6</v>
      </c>
      <c r="E4434" s="181" t="s">
        <v>6</v>
      </c>
    </row>
    <row r="4435" spans="1:5" ht="21" customHeight="1" thickBot="1" x14ac:dyDescent="0.25">
      <c r="A4435" s="156" t="s">
        <v>8</v>
      </c>
      <c r="B4435" s="182">
        <v>1</v>
      </c>
      <c r="C4435" s="182">
        <v>1</v>
      </c>
      <c r="D4435" s="182">
        <v>0</v>
      </c>
      <c r="E4435" s="182">
        <v>0</v>
      </c>
    </row>
    <row r="4436" spans="1:5" ht="21" customHeight="1" thickBot="1" x14ac:dyDescent="0.25">
      <c r="A4436" s="156" t="s">
        <v>14</v>
      </c>
      <c r="B4436" s="182">
        <f>B4454</f>
        <v>120</v>
      </c>
      <c r="C4436" s="182">
        <f>C4454</f>
        <v>102</v>
      </c>
      <c r="D4436" s="182">
        <f>D4454</f>
        <v>0</v>
      </c>
      <c r="E4436" s="182">
        <f>E4454</f>
        <v>0</v>
      </c>
    </row>
    <row r="4437" spans="1:5" ht="21" customHeight="1" thickBot="1" x14ac:dyDescent="0.25">
      <c r="A4437" s="156" t="s">
        <v>20</v>
      </c>
      <c r="B4437" s="182">
        <f>B4436/B4435</f>
        <v>120</v>
      </c>
      <c r="C4437" s="182">
        <f>C4436/C4435</f>
        <v>102</v>
      </c>
      <c r="D4437" s="182" t="e">
        <f>D4436/D4435</f>
        <v>#DIV/0!</v>
      </c>
      <c r="E4437" s="182" t="e">
        <f>E4436/E4435</f>
        <v>#DIV/0!</v>
      </c>
    </row>
    <row r="4438" spans="1:5" ht="21" customHeight="1" thickBot="1" x14ac:dyDescent="0.25">
      <c r="A4438" s="156" t="s">
        <v>15</v>
      </c>
      <c r="B4438" s="184" t="s">
        <v>19</v>
      </c>
      <c r="C4438" s="185">
        <f t="shared" ref="C4438:E4440" si="174">C4435/B4435-1</f>
        <v>0</v>
      </c>
      <c r="D4438" s="185">
        <f t="shared" si="174"/>
        <v>-1</v>
      </c>
      <c r="E4438" s="185" t="e">
        <f t="shared" si="174"/>
        <v>#DIV/0!</v>
      </c>
    </row>
    <row r="4439" spans="1:5" ht="21" customHeight="1" thickBot="1" x14ac:dyDescent="0.25">
      <c r="A4439" s="156" t="s">
        <v>16</v>
      </c>
      <c r="B4439" s="184" t="s">
        <v>19</v>
      </c>
      <c r="C4439" s="185">
        <f t="shared" si="174"/>
        <v>-0.15000000000000002</v>
      </c>
      <c r="D4439" s="185">
        <f t="shared" si="174"/>
        <v>-1</v>
      </c>
      <c r="E4439" s="185" t="e">
        <f t="shared" si="174"/>
        <v>#DIV/0!</v>
      </c>
    </row>
    <row r="4440" spans="1:5" ht="21" customHeight="1" thickBot="1" x14ac:dyDescent="0.25">
      <c r="A4440" s="156" t="s">
        <v>17</v>
      </c>
      <c r="B4440" s="184" t="s">
        <v>19</v>
      </c>
      <c r="C4440" s="185">
        <f t="shared" si="174"/>
        <v>-0.15000000000000002</v>
      </c>
      <c r="D4440" s="185" t="e">
        <f t="shared" si="174"/>
        <v>#DIV/0!</v>
      </c>
      <c r="E4440" s="185" t="e">
        <f t="shared" si="174"/>
        <v>#DIV/0!</v>
      </c>
    </row>
    <row r="4441" spans="1:5" ht="21" customHeight="1" thickBot="1" x14ac:dyDescent="0.25">
      <c r="A4441" s="1641" t="s">
        <v>859</v>
      </c>
      <c r="B4441" s="1642"/>
      <c r="C4441" s="1642"/>
      <c r="D4441" s="1642"/>
      <c r="E4441" s="1643"/>
    </row>
    <row r="4442" spans="1:5" ht="21" customHeight="1" x14ac:dyDescent="0.2">
      <c r="A4442" s="1639"/>
      <c r="B4442" s="180">
        <v>2019</v>
      </c>
      <c r="C4442" s="180">
        <v>2020</v>
      </c>
      <c r="D4442" s="180">
        <v>2021</v>
      </c>
      <c r="E4442" s="180">
        <v>2022</v>
      </c>
    </row>
    <row r="4443" spans="1:5" ht="21" customHeight="1" thickBot="1" x14ac:dyDescent="0.25">
      <c r="A4443" s="1640"/>
      <c r="B4443" s="181" t="s">
        <v>5</v>
      </c>
      <c r="C4443" s="181" t="s">
        <v>6</v>
      </c>
      <c r="D4443" s="181" t="s">
        <v>6</v>
      </c>
      <c r="E4443" s="181" t="s">
        <v>6</v>
      </c>
    </row>
    <row r="4444" spans="1:5" ht="21" customHeight="1" thickBot="1" x14ac:dyDescent="0.25">
      <c r="A4444" s="186" t="s">
        <v>59</v>
      </c>
      <c r="B4444" s="187">
        <f>B4445+B4446+B4447+B4448</f>
        <v>0</v>
      </c>
      <c r="C4444" s="187">
        <f>C4445+C4446+C4447+C4448</f>
        <v>0</v>
      </c>
      <c r="D4444" s="187">
        <f>D4445+D4446+D4447+D4448</f>
        <v>0</v>
      </c>
      <c r="E4444" s="187">
        <f>E4445+E4446+E4447+E4448</f>
        <v>0</v>
      </c>
    </row>
    <row r="4445" spans="1:5" ht="21" customHeight="1" thickBot="1" x14ac:dyDescent="0.25">
      <c r="A4445" s="188" t="s">
        <v>28</v>
      </c>
      <c r="B4445" s="187"/>
      <c r="C4445" s="187"/>
      <c r="D4445" s="187"/>
      <c r="E4445" s="187"/>
    </row>
    <row r="4446" spans="1:5" ht="21" customHeight="1" thickBot="1" x14ac:dyDescent="0.25">
      <c r="A4446" s="188" t="s">
        <v>60</v>
      </c>
      <c r="B4446" s="187"/>
      <c r="C4446" s="187"/>
      <c r="D4446" s="187"/>
      <c r="E4446" s="187"/>
    </row>
    <row r="4447" spans="1:5" ht="21" customHeight="1" thickBot="1" x14ac:dyDescent="0.25">
      <c r="A4447" s="188" t="s">
        <v>42</v>
      </c>
      <c r="B4447" s="187"/>
      <c r="C4447" s="187"/>
      <c r="D4447" s="187"/>
      <c r="E4447" s="187"/>
    </row>
    <row r="4448" spans="1:5" ht="21" customHeight="1" thickBot="1" x14ac:dyDescent="0.25">
      <c r="A4448" s="188" t="s">
        <v>43</v>
      </c>
      <c r="B4448" s="187"/>
      <c r="C4448" s="187"/>
      <c r="D4448" s="187"/>
      <c r="E4448" s="187"/>
    </row>
    <row r="4449" spans="1:5" ht="21" customHeight="1" thickBot="1" x14ac:dyDescent="0.25">
      <c r="A4449" s="186" t="s">
        <v>61</v>
      </c>
      <c r="B4449" s="183">
        <f>SUM(B4450:B4453)</f>
        <v>120</v>
      </c>
      <c r="C4449" s="183">
        <f>SUM(C4450:C4453)</f>
        <v>102</v>
      </c>
      <c r="D4449" s="183">
        <f>SUM(D4450:D4453)</f>
        <v>0</v>
      </c>
      <c r="E4449" s="183">
        <f>SUM(E4450:E4453)</f>
        <v>0</v>
      </c>
    </row>
    <row r="4450" spans="1:5" s="41" customFormat="1" ht="21" customHeight="1" thickBot="1" x14ac:dyDescent="0.25">
      <c r="A4450" s="188" t="s">
        <v>28</v>
      </c>
      <c r="B4450" s="187">
        <v>120</v>
      </c>
      <c r="C4450" s="187">
        <v>102</v>
      </c>
      <c r="D4450" s="187"/>
      <c r="E4450" s="187"/>
    </row>
    <row r="4451" spans="1:5" ht="21" customHeight="1" thickBot="1" x14ac:dyDescent="0.25">
      <c r="A4451" s="188" t="s">
        <v>60</v>
      </c>
      <c r="B4451" s="183"/>
      <c r="C4451" s="187"/>
      <c r="D4451" s="187"/>
      <c r="E4451" s="187"/>
    </row>
    <row r="4452" spans="1:5" ht="21" customHeight="1" thickBot="1" x14ac:dyDescent="0.25">
      <c r="A4452" s="188" t="s">
        <v>42</v>
      </c>
      <c r="B4452" s="183"/>
      <c r="C4452" s="187"/>
      <c r="D4452" s="187"/>
      <c r="E4452" s="187"/>
    </row>
    <row r="4453" spans="1:5" ht="21" customHeight="1" thickBot="1" x14ac:dyDescent="0.25">
      <c r="A4453" s="188" t="s">
        <v>43</v>
      </c>
      <c r="B4453" s="183"/>
      <c r="C4453" s="187"/>
      <c r="D4453" s="187"/>
      <c r="E4453" s="187"/>
    </row>
    <row r="4454" spans="1:5" ht="21" customHeight="1" thickBot="1" x14ac:dyDescent="0.25">
      <c r="A4454" s="189" t="s">
        <v>65</v>
      </c>
      <c r="B4454" s="183">
        <f>B4444+B4449</f>
        <v>120</v>
      </c>
      <c r="C4454" s="183">
        <f>C4444+C4449</f>
        <v>102</v>
      </c>
      <c r="D4454" s="183">
        <f>D4444+D4449</f>
        <v>0</v>
      </c>
      <c r="E4454" s="183">
        <f>E4444+E4449</f>
        <v>0</v>
      </c>
    </row>
    <row r="4455" spans="1:5" ht="48" customHeight="1" thickBot="1" x14ac:dyDescent="0.25">
      <c r="A4455" s="178" t="s">
        <v>66</v>
      </c>
      <c r="B4455" s="178" t="s">
        <v>468</v>
      </c>
      <c r="C4455" s="191" t="s">
        <v>709</v>
      </c>
      <c r="D4455" s="192"/>
      <c r="E4455" s="178"/>
    </row>
    <row r="4456" spans="1:5" ht="21" customHeight="1" thickBot="1" x14ac:dyDescent="0.25">
      <c r="A4456" s="156" t="s">
        <v>9</v>
      </c>
      <c r="B4456" s="1633" t="s">
        <v>469</v>
      </c>
      <c r="C4456" s="1634"/>
      <c r="D4456" s="1634"/>
      <c r="E4456" s="1635"/>
    </row>
    <row r="4457" spans="1:5" ht="21" customHeight="1" thickBot="1" x14ac:dyDescent="0.25">
      <c r="A4457" s="156" t="s">
        <v>13</v>
      </c>
      <c r="B4457" s="1636" t="s">
        <v>67</v>
      </c>
      <c r="C4457" s="1637"/>
      <c r="D4457" s="1637"/>
      <c r="E4457" s="1638"/>
    </row>
    <row r="4458" spans="1:5" ht="21" customHeight="1" x14ac:dyDescent="0.2">
      <c r="A4458" s="1639"/>
      <c r="B4458" s="180">
        <v>2019</v>
      </c>
      <c r="C4458" s="180">
        <v>2020</v>
      </c>
      <c r="D4458" s="180">
        <v>2021</v>
      </c>
      <c r="E4458" s="180">
        <v>2022</v>
      </c>
    </row>
    <row r="4459" spans="1:5" ht="21" customHeight="1" thickBot="1" x14ac:dyDescent="0.25">
      <c r="A4459" s="1640"/>
      <c r="B4459" s="181" t="s">
        <v>5</v>
      </c>
      <c r="C4459" s="181" t="s">
        <v>6</v>
      </c>
      <c r="D4459" s="181" t="s">
        <v>6</v>
      </c>
      <c r="E4459" s="181" t="s">
        <v>6</v>
      </c>
    </row>
    <row r="4460" spans="1:5" ht="21" customHeight="1" thickBot="1" x14ac:dyDescent="0.25">
      <c r="A4460" s="156" t="s">
        <v>8</v>
      </c>
      <c r="B4460" s="182">
        <v>30</v>
      </c>
      <c r="C4460" s="182">
        <v>0</v>
      </c>
      <c r="D4460" s="182">
        <v>0</v>
      </c>
      <c r="E4460" s="182">
        <v>0</v>
      </c>
    </row>
    <row r="4461" spans="1:5" ht="21" customHeight="1" thickBot="1" x14ac:dyDescent="0.25">
      <c r="A4461" s="156" t="s">
        <v>14</v>
      </c>
      <c r="B4461" s="182">
        <f>B4479</f>
        <v>8000</v>
      </c>
      <c r="C4461" s="182">
        <f>C4479</f>
        <v>0</v>
      </c>
      <c r="D4461" s="182">
        <f>D4479</f>
        <v>0</v>
      </c>
      <c r="E4461" s="182">
        <f>E4479</f>
        <v>0</v>
      </c>
    </row>
    <row r="4462" spans="1:5" ht="21" customHeight="1" thickBot="1" x14ac:dyDescent="0.25">
      <c r="A4462" s="156" t="s">
        <v>20</v>
      </c>
      <c r="B4462" s="182">
        <f>B4461/B4460</f>
        <v>266.66666666666669</v>
      </c>
      <c r="C4462" s="182" t="e">
        <f>C4461/C4460</f>
        <v>#DIV/0!</v>
      </c>
      <c r="D4462" s="182" t="e">
        <f>D4461/D4460</f>
        <v>#DIV/0!</v>
      </c>
      <c r="E4462" s="182" t="e">
        <f>E4461/E4460</f>
        <v>#DIV/0!</v>
      </c>
    </row>
    <row r="4463" spans="1:5" ht="21" customHeight="1" thickBot="1" x14ac:dyDescent="0.25">
      <c r="A4463" s="156" t="s">
        <v>15</v>
      </c>
      <c r="B4463" s="184" t="s">
        <v>19</v>
      </c>
      <c r="C4463" s="185">
        <f t="shared" ref="C4463:E4465" si="175">C4460/B4460-1</f>
        <v>-1</v>
      </c>
      <c r="D4463" s="185" t="e">
        <f t="shared" si="175"/>
        <v>#DIV/0!</v>
      </c>
      <c r="E4463" s="185" t="e">
        <f t="shared" si="175"/>
        <v>#DIV/0!</v>
      </c>
    </row>
    <row r="4464" spans="1:5" ht="21" customHeight="1" thickBot="1" x14ac:dyDescent="0.25">
      <c r="A4464" s="156" t="s">
        <v>16</v>
      </c>
      <c r="B4464" s="184" t="s">
        <v>19</v>
      </c>
      <c r="C4464" s="185">
        <f t="shared" si="175"/>
        <v>-1</v>
      </c>
      <c r="D4464" s="185" t="e">
        <f t="shared" si="175"/>
        <v>#DIV/0!</v>
      </c>
      <c r="E4464" s="185" t="e">
        <f t="shared" si="175"/>
        <v>#DIV/0!</v>
      </c>
    </row>
    <row r="4465" spans="1:5" ht="21" customHeight="1" thickBot="1" x14ac:dyDescent="0.25">
      <c r="A4465" s="156" t="s">
        <v>17</v>
      </c>
      <c r="B4465" s="184" t="s">
        <v>19</v>
      </c>
      <c r="C4465" s="185" t="e">
        <f t="shared" si="175"/>
        <v>#DIV/0!</v>
      </c>
      <c r="D4465" s="185" t="e">
        <f t="shared" si="175"/>
        <v>#DIV/0!</v>
      </c>
      <c r="E4465" s="185" t="e">
        <f t="shared" si="175"/>
        <v>#DIV/0!</v>
      </c>
    </row>
    <row r="4466" spans="1:5" ht="21" customHeight="1" thickBot="1" x14ac:dyDescent="0.25">
      <c r="A4466" s="1641" t="s">
        <v>859</v>
      </c>
      <c r="B4466" s="1642"/>
      <c r="C4466" s="1642"/>
      <c r="D4466" s="1642"/>
      <c r="E4466" s="1643"/>
    </row>
    <row r="4467" spans="1:5" ht="21" customHeight="1" x14ac:dyDescent="0.2">
      <c r="A4467" s="1639"/>
      <c r="B4467" s="180">
        <v>2019</v>
      </c>
      <c r="C4467" s="180">
        <v>2020</v>
      </c>
      <c r="D4467" s="180">
        <v>2021</v>
      </c>
      <c r="E4467" s="180">
        <v>2022</v>
      </c>
    </row>
    <row r="4468" spans="1:5" ht="21" customHeight="1" thickBot="1" x14ac:dyDescent="0.25">
      <c r="A4468" s="1640"/>
      <c r="B4468" s="181" t="s">
        <v>5</v>
      </c>
      <c r="C4468" s="181" t="s">
        <v>6</v>
      </c>
      <c r="D4468" s="181" t="s">
        <v>6</v>
      </c>
      <c r="E4468" s="181" t="s">
        <v>6</v>
      </c>
    </row>
    <row r="4469" spans="1:5" ht="21" customHeight="1" thickBot="1" x14ac:dyDescent="0.25">
      <c r="A4469" s="186" t="s">
        <v>59</v>
      </c>
      <c r="B4469" s="187">
        <f>B4470+B4471+B4472+B4473</f>
        <v>0</v>
      </c>
      <c r="C4469" s="187">
        <f>C4470+C4471+C4472+C4473</f>
        <v>0</v>
      </c>
      <c r="D4469" s="187">
        <f>D4470+D4471+D4472+D4473</f>
        <v>0</v>
      </c>
      <c r="E4469" s="187">
        <f>E4470+E4471+E4472+E4473</f>
        <v>0</v>
      </c>
    </row>
    <row r="4470" spans="1:5" ht="21" customHeight="1" thickBot="1" x14ac:dyDescent="0.25">
      <c r="A4470" s="188" t="s">
        <v>28</v>
      </c>
      <c r="B4470" s="187">
        <v>0</v>
      </c>
      <c r="C4470" s="187">
        <v>0</v>
      </c>
      <c r="D4470" s="187">
        <v>0</v>
      </c>
      <c r="E4470" s="187">
        <v>0</v>
      </c>
    </row>
    <row r="4471" spans="1:5" ht="21" customHeight="1" thickBot="1" x14ac:dyDescent="0.25">
      <c r="A4471" s="188" t="s">
        <v>60</v>
      </c>
      <c r="B4471" s="187"/>
      <c r="C4471" s="187"/>
      <c r="D4471" s="187"/>
      <c r="E4471" s="187"/>
    </row>
    <row r="4472" spans="1:5" ht="21" customHeight="1" thickBot="1" x14ac:dyDescent="0.25">
      <c r="A4472" s="188" t="s">
        <v>42</v>
      </c>
      <c r="B4472" s="187"/>
      <c r="C4472" s="187"/>
      <c r="D4472" s="187"/>
      <c r="E4472" s="187"/>
    </row>
    <row r="4473" spans="1:5" ht="21" customHeight="1" thickBot="1" x14ac:dyDescent="0.25">
      <c r="A4473" s="188" t="s">
        <v>43</v>
      </c>
      <c r="B4473" s="187"/>
      <c r="C4473" s="187"/>
      <c r="D4473" s="187"/>
      <c r="E4473" s="187"/>
    </row>
    <row r="4474" spans="1:5" ht="21" customHeight="1" thickBot="1" x14ac:dyDescent="0.25">
      <c r="A4474" s="186" t="s">
        <v>61</v>
      </c>
      <c r="B4474" s="183">
        <f>B4475+B4476+B4477+B4478</f>
        <v>8000</v>
      </c>
      <c r="C4474" s="183">
        <f>C4475+C4476+C4477+C4478</f>
        <v>0</v>
      </c>
      <c r="D4474" s="183">
        <f>D4475+D4476+D4477+D4478</f>
        <v>0</v>
      </c>
      <c r="E4474" s="183">
        <f>E4475+E4476+E4477+E4478</f>
        <v>0</v>
      </c>
    </row>
    <row r="4475" spans="1:5" s="41" customFormat="1" ht="21" customHeight="1" thickBot="1" x14ac:dyDescent="0.25">
      <c r="A4475" s="188" t="s">
        <v>28</v>
      </c>
      <c r="B4475" s="183">
        <v>8000</v>
      </c>
      <c r="C4475" s="187">
        <v>0</v>
      </c>
      <c r="D4475" s="187">
        <v>0</v>
      </c>
      <c r="E4475" s="187">
        <v>0</v>
      </c>
    </row>
    <row r="4476" spans="1:5" ht="21" customHeight="1" thickBot="1" x14ac:dyDescent="0.25">
      <c r="A4476" s="188" t="s">
        <v>60</v>
      </c>
      <c r="B4476" s="183"/>
      <c r="C4476" s="187"/>
      <c r="D4476" s="187"/>
      <c r="E4476" s="187"/>
    </row>
    <row r="4477" spans="1:5" ht="21" customHeight="1" thickBot="1" x14ac:dyDescent="0.25">
      <c r="A4477" s="188" t="s">
        <v>42</v>
      </c>
      <c r="B4477" s="183"/>
      <c r="C4477" s="187"/>
      <c r="D4477" s="187"/>
      <c r="E4477" s="187"/>
    </row>
    <row r="4478" spans="1:5" ht="21" customHeight="1" thickBot="1" x14ac:dyDescent="0.25">
      <c r="A4478" s="188" t="s">
        <v>43</v>
      </c>
      <c r="B4478" s="183"/>
      <c r="C4478" s="187"/>
      <c r="D4478" s="187"/>
      <c r="E4478" s="187"/>
    </row>
    <row r="4479" spans="1:5" ht="21" customHeight="1" thickBot="1" x14ac:dyDescent="0.25">
      <c r="A4479" s="189" t="s">
        <v>68</v>
      </c>
      <c r="B4479" s="183">
        <f>B4469+B4474</f>
        <v>8000</v>
      </c>
      <c r="C4479" s="183">
        <f>C4469+C4474</f>
        <v>0</v>
      </c>
      <c r="D4479" s="183">
        <f>D4469+D4474</f>
        <v>0</v>
      </c>
      <c r="E4479" s="183">
        <f>E4469+E4474</f>
        <v>0</v>
      </c>
    </row>
    <row r="4480" spans="1:5" ht="77.25" customHeight="1" thickBot="1" x14ac:dyDescent="0.25">
      <c r="A4480" s="178" t="s">
        <v>24</v>
      </c>
      <c r="B4480" s="178" t="s">
        <v>947</v>
      </c>
      <c r="C4480" s="191" t="s">
        <v>471</v>
      </c>
      <c r="D4480" s="192"/>
      <c r="E4480" s="193"/>
    </row>
    <row r="4481" spans="1:5" ht="42.75" customHeight="1" thickBot="1" x14ac:dyDescent="0.25">
      <c r="A4481" s="156" t="s">
        <v>9</v>
      </c>
      <c r="B4481" s="1633" t="s">
        <v>470</v>
      </c>
      <c r="C4481" s="1634"/>
      <c r="D4481" s="1634"/>
      <c r="E4481" s="1635"/>
    </row>
    <row r="4482" spans="1:5" ht="21" customHeight="1" thickBot="1" x14ac:dyDescent="0.25">
      <c r="A4482" s="156" t="s">
        <v>13</v>
      </c>
      <c r="B4482" s="1636" t="s">
        <v>67</v>
      </c>
      <c r="C4482" s="1637"/>
      <c r="D4482" s="1637"/>
      <c r="E4482" s="1638"/>
    </row>
    <row r="4483" spans="1:5" ht="21" customHeight="1" x14ac:dyDescent="0.2">
      <c r="A4483" s="1639"/>
      <c r="B4483" s="180">
        <v>2019</v>
      </c>
      <c r="C4483" s="180">
        <v>2020</v>
      </c>
      <c r="D4483" s="180">
        <v>2021</v>
      </c>
      <c r="E4483" s="180">
        <v>2022</v>
      </c>
    </row>
    <row r="4484" spans="1:5" ht="21" customHeight="1" thickBot="1" x14ac:dyDescent="0.25">
      <c r="A4484" s="1640"/>
      <c r="B4484" s="181" t="s">
        <v>5</v>
      </c>
      <c r="C4484" s="181" t="s">
        <v>6</v>
      </c>
      <c r="D4484" s="181" t="s">
        <v>6</v>
      </c>
      <c r="E4484" s="181" t="s">
        <v>6</v>
      </c>
    </row>
    <row r="4485" spans="1:5" ht="21" customHeight="1" thickBot="1" x14ac:dyDescent="0.25">
      <c r="A4485" s="156" t="s">
        <v>8</v>
      </c>
      <c r="B4485" s="184">
        <v>1</v>
      </c>
      <c r="C4485" s="184">
        <v>1</v>
      </c>
      <c r="D4485" s="184">
        <v>0</v>
      </c>
      <c r="E4485" s="156">
        <v>0</v>
      </c>
    </row>
    <row r="4486" spans="1:5" ht="21" customHeight="1" thickBot="1" x14ac:dyDescent="0.25">
      <c r="A4486" s="156" t="s">
        <v>14</v>
      </c>
      <c r="B4486" s="182">
        <f>B4504</f>
        <v>1000</v>
      </c>
      <c r="C4486" s="182">
        <f>C4504</f>
        <v>36754</v>
      </c>
      <c r="D4486" s="182">
        <f>D4504</f>
        <v>0</v>
      </c>
      <c r="E4486" s="182">
        <f>E4504</f>
        <v>0</v>
      </c>
    </row>
    <row r="4487" spans="1:5" ht="21" customHeight="1" thickBot="1" x14ac:dyDescent="0.25">
      <c r="A4487" s="156" t="s">
        <v>20</v>
      </c>
      <c r="B4487" s="182">
        <f>B4486/B4485</f>
        <v>1000</v>
      </c>
      <c r="C4487" s="182">
        <f>C4486/C4485</f>
        <v>36754</v>
      </c>
      <c r="D4487" s="182" t="e">
        <f>D4486/D4485</f>
        <v>#DIV/0!</v>
      </c>
      <c r="E4487" s="182" t="e">
        <f>E4486/E4485</f>
        <v>#DIV/0!</v>
      </c>
    </row>
    <row r="4488" spans="1:5" ht="21" customHeight="1" thickBot="1" x14ac:dyDescent="0.25">
      <c r="A4488" s="156" t="s">
        <v>15</v>
      </c>
      <c r="B4488" s="184" t="s">
        <v>19</v>
      </c>
      <c r="C4488" s="185">
        <f t="shared" ref="C4488:E4490" si="176">C4485/B4485-1</f>
        <v>0</v>
      </c>
      <c r="D4488" s="185">
        <f t="shared" si="176"/>
        <v>-1</v>
      </c>
      <c r="E4488" s="185" t="e">
        <f t="shared" si="176"/>
        <v>#DIV/0!</v>
      </c>
    </row>
    <row r="4489" spans="1:5" ht="21" customHeight="1" thickBot="1" x14ac:dyDescent="0.25">
      <c r="A4489" s="156" t="s">
        <v>16</v>
      </c>
      <c r="B4489" s="184" t="s">
        <v>19</v>
      </c>
      <c r="C4489" s="185">
        <f t="shared" si="176"/>
        <v>35.753999999999998</v>
      </c>
      <c r="D4489" s="185">
        <f t="shared" si="176"/>
        <v>-1</v>
      </c>
      <c r="E4489" s="185" t="e">
        <f t="shared" si="176"/>
        <v>#DIV/0!</v>
      </c>
    </row>
    <row r="4490" spans="1:5" ht="21" customHeight="1" thickBot="1" x14ac:dyDescent="0.25">
      <c r="A4490" s="156" t="s">
        <v>17</v>
      </c>
      <c r="B4490" s="184" t="s">
        <v>19</v>
      </c>
      <c r="C4490" s="185">
        <f t="shared" si="176"/>
        <v>35.753999999999998</v>
      </c>
      <c r="D4490" s="185" t="e">
        <f t="shared" si="176"/>
        <v>#DIV/0!</v>
      </c>
      <c r="E4490" s="185" t="e">
        <f t="shared" si="176"/>
        <v>#DIV/0!</v>
      </c>
    </row>
    <row r="4491" spans="1:5" ht="21" customHeight="1" thickBot="1" x14ac:dyDescent="0.25">
      <c r="A4491" s="1641" t="s">
        <v>948</v>
      </c>
      <c r="B4491" s="1642"/>
      <c r="C4491" s="1642"/>
      <c r="D4491" s="1642"/>
      <c r="E4491" s="1643"/>
    </row>
    <row r="4492" spans="1:5" ht="21" customHeight="1" x14ac:dyDescent="0.2">
      <c r="A4492" s="1639"/>
      <c r="B4492" s="180">
        <v>2019</v>
      </c>
      <c r="C4492" s="180">
        <v>2020</v>
      </c>
      <c r="D4492" s="180">
        <v>2021</v>
      </c>
      <c r="E4492" s="180">
        <v>2022</v>
      </c>
    </row>
    <row r="4493" spans="1:5" ht="21" customHeight="1" thickBot="1" x14ac:dyDescent="0.25">
      <c r="A4493" s="1640"/>
      <c r="B4493" s="181" t="s">
        <v>5</v>
      </c>
      <c r="C4493" s="181" t="s">
        <v>6</v>
      </c>
      <c r="D4493" s="181" t="s">
        <v>6</v>
      </c>
      <c r="E4493" s="181" t="s">
        <v>6</v>
      </c>
    </row>
    <row r="4494" spans="1:5" ht="21" customHeight="1" thickBot="1" x14ac:dyDescent="0.25">
      <c r="A4494" s="186" t="s">
        <v>59</v>
      </c>
      <c r="B4494" s="187">
        <v>1000</v>
      </c>
      <c r="C4494" s="187">
        <f>C4495+C4496+C4497+C4498</f>
        <v>36754</v>
      </c>
      <c r="D4494" s="187">
        <v>0</v>
      </c>
      <c r="E4494" s="187">
        <f>E4495+E4496+E4497+E4498</f>
        <v>0</v>
      </c>
    </row>
    <row r="4495" spans="1:5" s="42" customFormat="1" ht="21" customHeight="1" thickBot="1" x14ac:dyDescent="0.25">
      <c r="A4495" s="188" t="s">
        <v>28</v>
      </c>
      <c r="B4495" s="187">
        <v>1000</v>
      </c>
      <c r="C4495" s="187">
        <v>36754</v>
      </c>
      <c r="D4495" s="187">
        <v>0</v>
      </c>
      <c r="E4495" s="187">
        <v>0</v>
      </c>
    </row>
    <row r="4496" spans="1:5" ht="21" customHeight="1" thickBot="1" x14ac:dyDescent="0.25">
      <c r="A4496" s="188" t="s">
        <v>60</v>
      </c>
      <c r="B4496" s="187"/>
      <c r="C4496" s="187"/>
      <c r="D4496" s="187"/>
      <c r="E4496" s="187"/>
    </row>
    <row r="4497" spans="1:5" ht="21" customHeight="1" thickBot="1" x14ac:dyDescent="0.25">
      <c r="A4497" s="188" t="s">
        <v>42</v>
      </c>
      <c r="B4497" s="187"/>
      <c r="C4497" s="187"/>
      <c r="D4497" s="187"/>
      <c r="E4497" s="187"/>
    </row>
    <row r="4498" spans="1:5" ht="21" customHeight="1" thickBot="1" x14ac:dyDescent="0.25">
      <c r="A4498" s="188" t="s">
        <v>43</v>
      </c>
      <c r="B4498" s="187"/>
      <c r="C4498" s="187"/>
      <c r="D4498" s="187"/>
      <c r="E4498" s="187"/>
    </row>
    <row r="4499" spans="1:5" ht="21" customHeight="1" thickBot="1" x14ac:dyDescent="0.25">
      <c r="A4499" s="186" t="s">
        <v>61</v>
      </c>
      <c r="B4499" s="183">
        <f>B4500+B4501+B4502+B4503</f>
        <v>0</v>
      </c>
      <c r="C4499" s="183">
        <f>C4500+C4501+C4502+C4503</f>
        <v>0</v>
      </c>
      <c r="D4499" s="183">
        <f>D4500+D4501+D4502+D4503</f>
        <v>0</v>
      </c>
      <c r="E4499" s="183">
        <f>E4500+E4501+E4502+E4503</f>
        <v>0</v>
      </c>
    </row>
    <row r="4500" spans="1:5" ht="21" customHeight="1" thickBot="1" x14ac:dyDescent="0.25">
      <c r="A4500" s="188" t="s">
        <v>28</v>
      </c>
      <c r="B4500" s="183"/>
      <c r="C4500" s="183"/>
      <c r="D4500" s="183"/>
      <c r="E4500" s="183"/>
    </row>
    <row r="4501" spans="1:5" ht="21" customHeight="1" thickBot="1" x14ac:dyDescent="0.25">
      <c r="A4501" s="188" t="s">
        <v>60</v>
      </c>
      <c r="B4501" s="183"/>
      <c r="C4501" s="183"/>
      <c r="D4501" s="183"/>
      <c r="E4501" s="183"/>
    </row>
    <row r="4502" spans="1:5" ht="21" customHeight="1" thickBot="1" x14ac:dyDescent="0.25">
      <c r="A4502" s="188" t="s">
        <v>42</v>
      </c>
      <c r="B4502" s="183"/>
      <c r="C4502" s="183"/>
      <c r="D4502" s="183"/>
      <c r="E4502" s="183"/>
    </row>
    <row r="4503" spans="1:5" ht="21" customHeight="1" thickBot="1" x14ac:dyDescent="0.25">
      <c r="A4503" s="188" t="s">
        <v>43</v>
      </c>
      <c r="B4503" s="183"/>
      <c r="C4503" s="183"/>
      <c r="D4503" s="183"/>
      <c r="E4503" s="183"/>
    </row>
    <row r="4504" spans="1:5" ht="21" customHeight="1" thickBot="1" x14ac:dyDescent="0.25">
      <c r="A4504" s="224" t="s">
        <v>26</v>
      </c>
      <c r="B4504" s="183">
        <f>B4494+B4499</f>
        <v>1000</v>
      </c>
      <c r="C4504" s="183">
        <f>C4494+C4499</f>
        <v>36754</v>
      </c>
      <c r="D4504" s="183">
        <f>D4494+D4499</f>
        <v>0</v>
      </c>
      <c r="E4504" s="183">
        <f>E4494+E4499</f>
        <v>0</v>
      </c>
    </row>
    <row r="4505" spans="1:5" ht="69" customHeight="1" thickBot="1" x14ac:dyDescent="0.25">
      <c r="A4505" s="178" t="s">
        <v>40</v>
      </c>
      <c r="B4505" s="178" t="s">
        <v>472</v>
      </c>
      <c r="C4505" s="191" t="s">
        <v>473</v>
      </c>
      <c r="D4505" s="192"/>
      <c r="E4505" s="193"/>
    </row>
    <row r="4506" spans="1:5" ht="45.75" customHeight="1" thickBot="1" x14ac:dyDescent="0.25">
      <c r="A4506" s="156" t="s">
        <v>9</v>
      </c>
      <c r="B4506" s="1633" t="s">
        <v>470</v>
      </c>
      <c r="C4506" s="1634"/>
      <c r="D4506" s="1634"/>
      <c r="E4506" s="1635"/>
    </row>
    <row r="4507" spans="1:5" ht="21" customHeight="1" thickBot="1" x14ac:dyDescent="0.25">
      <c r="A4507" s="156" t="s">
        <v>13</v>
      </c>
      <c r="B4507" s="1636" t="s">
        <v>67</v>
      </c>
      <c r="C4507" s="1637"/>
      <c r="D4507" s="1637"/>
      <c r="E4507" s="1638"/>
    </row>
    <row r="4508" spans="1:5" ht="21" customHeight="1" x14ac:dyDescent="0.2">
      <c r="A4508" s="1639"/>
      <c r="B4508" s="180">
        <v>2019</v>
      </c>
      <c r="C4508" s="180">
        <v>2020</v>
      </c>
      <c r="D4508" s="180">
        <v>2021</v>
      </c>
      <c r="E4508" s="180">
        <v>2022</v>
      </c>
    </row>
    <row r="4509" spans="1:5" ht="21" customHeight="1" thickBot="1" x14ac:dyDescent="0.25">
      <c r="A4509" s="1640"/>
      <c r="B4509" s="181" t="s">
        <v>5</v>
      </c>
      <c r="C4509" s="181" t="s">
        <v>6</v>
      </c>
      <c r="D4509" s="181" t="s">
        <v>6</v>
      </c>
      <c r="E4509" s="181">
        <v>0</v>
      </c>
    </row>
    <row r="4510" spans="1:5" ht="21" customHeight="1" thickBot="1" x14ac:dyDescent="0.25">
      <c r="A4510" s="156" t="s">
        <v>8</v>
      </c>
      <c r="B4510" s="184">
        <v>1</v>
      </c>
      <c r="C4510" s="184">
        <v>1</v>
      </c>
      <c r="D4510" s="184">
        <v>0</v>
      </c>
      <c r="E4510" s="184">
        <v>0</v>
      </c>
    </row>
    <row r="4511" spans="1:5" ht="21" customHeight="1" thickBot="1" x14ac:dyDescent="0.25">
      <c r="A4511" s="156" t="s">
        <v>14</v>
      </c>
      <c r="B4511" s="182">
        <f>B4529</f>
        <v>1792</v>
      </c>
      <c r="C4511" s="182">
        <f>C4529</f>
        <v>3000</v>
      </c>
      <c r="D4511" s="182">
        <f>D4529</f>
        <v>0</v>
      </c>
      <c r="E4511" s="182">
        <f>E4529</f>
        <v>0</v>
      </c>
    </row>
    <row r="4512" spans="1:5" ht="21" customHeight="1" thickBot="1" x14ac:dyDescent="0.25">
      <c r="A4512" s="156" t="s">
        <v>20</v>
      </c>
      <c r="B4512" s="182">
        <f>B4511/B4510</f>
        <v>1792</v>
      </c>
      <c r="C4512" s="182">
        <f>C4511/C4510</f>
        <v>3000</v>
      </c>
      <c r="D4512" s="182" t="e">
        <f>D4511/D4510</f>
        <v>#DIV/0!</v>
      </c>
      <c r="E4512" s="182" t="e">
        <f>E4511/E4510</f>
        <v>#DIV/0!</v>
      </c>
    </row>
    <row r="4513" spans="1:5" ht="21" customHeight="1" thickBot="1" x14ac:dyDescent="0.25">
      <c r="A4513" s="156" t="s">
        <v>15</v>
      </c>
      <c r="B4513" s="184" t="s">
        <v>19</v>
      </c>
      <c r="C4513" s="185">
        <f t="shared" ref="C4513:E4515" si="177">C4510/B4510-1</f>
        <v>0</v>
      </c>
      <c r="D4513" s="185">
        <f t="shared" si="177"/>
        <v>-1</v>
      </c>
      <c r="E4513" s="185" t="e">
        <f t="shared" si="177"/>
        <v>#DIV/0!</v>
      </c>
    </row>
    <row r="4514" spans="1:5" ht="21" customHeight="1" thickBot="1" x14ac:dyDescent="0.25">
      <c r="A4514" s="156" t="s">
        <v>16</v>
      </c>
      <c r="B4514" s="184" t="s">
        <v>19</v>
      </c>
      <c r="C4514" s="185">
        <f t="shared" si="177"/>
        <v>0.67410714285714279</v>
      </c>
      <c r="D4514" s="185">
        <f t="shared" si="177"/>
        <v>-1</v>
      </c>
      <c r="E4514" s="185" t="e">
        <f t="shared" si="177"/>
        <v>#DIV/0!</v>
      </c>
    </row>
    <row r="4515" spans="1:5" ht="21" customHeight="1" thickBot="1" x14ac:dyDescent="0.25">
      <c r="A4515" s="156" t="s">
        <v>17</v>
      </c>
      <c r="B4515" s="184" t="s">
        <v>19</v>
      </c>
      <c r="C4515" s="185">
        <f t="shared" si="177"/>
        <v>0.67410714285714279</v>
      </c>
      <c r="D4515" s="185" t="e">
        <f t="shared" si="177"/>
        <v>#DIV/0!</v>
      </c>
      <c r="E4515" s="185" t="e">
        <f t="shared" si="177"/>
        <v>#DIV/0!</v>
      </c>
    </row>
    <row r="4516" spans="1:5" ht="21" customHeight="1" thickBot="1" x14ac:dyDescent="0.25">
      <c r="A4516" s="1641" t="s">
        <v>948</v>
      </c>
      <c r="B4516" s="1642"/>
      <c r="C4516" s="1642"/>
      <c r="D4516" s="1642"/>
      <c r="E4516" s="1643"/>
    </row>
    <row r="4517" spans="1:5" ht="21" customHeight="1" x14ac:dyDescent="0.2">
      <c r="A4517" s="1639"/>
      <c r="B4517" s="180">
        <v>2019</v>
      </c>
      <c r="C4517" s="180">
        <v>2020</v>
      </c>
      <c r="D4517" s="180">
        <v>2021</v>
      </c>
      <c r="E4517" s="180">
        <v>2022</v>
      </c>
    </row>
    <row r="4518" spans="1:5" ht="21" customHeight="1" thickBot="1" x14ac:dyDescent="0.25">
      <c r="A4518" s="1640"/>
      <c r="B4518" s="181" t="s">
        <v>5</v>
      </c>
      <c r="C4518" s="181" t="s">
        <v>6</v>
      </c>
      <c r="D4518" s="181" t="s">
        <v>6</v>
      </c>
      <c r="E4518" s="181" t="s">
        <v>6</v>
      </c>
    </row>
    <row r="4519" spans="1:5" ht="21" customHeight="1" thickBot="1" x14ac:dyDescent="0.25">
      <c r="A4519" s="186" t="s">
        <v>59</v>
      </c>
      <c r="B4519" s="187">
        <v>1792</v>
      </c>
      <c r="C4519" s="187">
        <v>3000</v>
      </c>
      <c r="D4519" s="187">
        <f>D4520+D4521+D4522+D4523</f>
        <v>0</v>
      </c>
      <c r="E4519" s="187">
        <f>E4520+E4521+E4522+E4523</f>
        <v>0</v>
      </c>
    </row>
    <row r="4520" spans="1:5" s="42" customFormat="1" ht="21" customHeight="1" thickBot="1" x14ac:dyDescent="0.25">
      <c r="A4520" s="188" t="s">
        <v>28</v>
      </c>
      <c r="B4520" s="187">
        <v>1792</v>
      </c>
      <c r="C4520" s="187">
        <v>3000</v>
      </c>
      <c r="D4520" s="187">
        <v>0</v>
      </c>
      <c r="E4520" s="187">
        <v>0</v>
      </c>
    </row>
    <row r="4521" spans="1:5" ht="21" customHeight="1" thickBot="1" x14ac:dyDescent="0.25">
      <c r="A4521" s="188" t="s">
        <v>60</v>
      </c>
      <c r="B4521" s="187"/>
      <c r="C4521" s="187"/>
      <c r="D4521" s="187"/>
      <c r="E4521" s="187"/>
    </row>
    <row r="4522" spans="1:5" ht="21" customHeight="1" thickBot="1" x14ac:dyDescent="0.25">
      <c r="A4522" s="188" t="s">
        <v>42</v>
      </c>
      <c r="B4522" s="187"/>
      <c r="C4522" s="187"/>
      <c r="D4522" s="187"/>
      <c r="E4522" s="187"/>
    </row>
    <row r="4523" spans="1:5" ht="21" customHeight="1" thickBot="1" x14ac:dyDescent="0.25">
      <c r="A4523" s="188" t="s">
        <v>43</v>
      </c>
      <c r="B4523" s="187"/>
      <c r="C4523" s="187"/>
      <c r="D4523" s="187"/>
      <c r="E4523" s="187"/>
    </row>
    <row r="4524" spans="1:5" ht="21" customHeight="1" thickBot="1" x14ac:dyDescent="0.25">
      <c r="A4524" s="186" t="s">
        <v>61</v>
      </c>
      <c r="B4524" s="183">
        <f>B4525+B4526+B4527+B4528</f>
        <v>0</v>
      </c>
      <c r="C4524" s="183">
        <f>C4525+C4526+C4527+C4528</f>
        <v>0</v>
      </c>
      <c r="D4524" s="183">
        <f>D4525+D4526+D4527+D4528</f>
        <v>0</v>
      </c>
      <c r="E4524" s="183">
        <f>E4525+E4526+E4527+E4528</f>
        <v>0</v>
      </c>
    </row>
    <row r="4525" spans="1:5" ht="21" customHeight="1" thickBot="1" x14ac:dyDescent="0.25">
      <c r="A4525" s="188" t="s">
        <v>28</v>
      </c>
      <c r="B4525" s="183"/>
      <c r="C4525" s="183"/>
      <c r="D4525" s="183"/>
      <c r="E4525" s="183"/>
    </row>
    <row r="4526" spans="1:5" ht="21" customHeight="1" thickBot="1" x14ac:dyDescent="0.25">
      <c r="A4526" s="188" t="s">
        <v>60</v>
      </c>
      <c r="B4526" s="183"/>
      <c r="C4526" s="183"/>
      <c r="D4526" s="183"/>
      <c r="E4526" s="183"/>
    </row>
    <row r="4527" spans="1:5" ht="21" customHeight="1" thickBot="1" x14ac:dyDescent="0.25">
      <c r="A4527" s="188" t="s">
        <v>42</v>
      </c>
      <c r="B4527" s="183"/>
      <c r="C4527" s="183"/>
      <c r="D4527" s="183"/>
      <c r="E4527" s="183"/>
    </row>
    <row r="4528" spans="1:5" ht="21" customHeight="1" thickBot="1" x14ac:dyDescent="0.25">
      <c r="A4528" s="188" t="s">
        <v>43</v>
      </c>
      <c r="B4528" s="183"/>
      <c r="C4528" s="183"/>
      <c r="D4528" s="183"/>
      <c r="E4528" s="183"/>
    </row>
    <row r="4529" spans="1:5" ht="21" customHeight="1" thickBot="1" x14ac:dyDescent="0.25">
      <c r="A4529" s="224" t="s">
        <v>35</v>
      </c>
      <c r="B4529" s="183">
        <f>B4519+B4524</f>
        <v>1792</v>
      </c>
      <c r="C4529" s="183">
        <f>C4519+C4524</f>
        <v>3000</v>
      </c>
      <c r="D4529" s="183">
        <f>D4519+D4524</f>
        <v>0</v>
      </c>
      <c r="E4529" s="183">
        <f>E4519+E4524</f>
        <v>0</v>
      </c>
    </row>
    <row r="4530" spans="1:5" ht="63" customHeight="1" thickBot="1" x14ac:dyDescent="0.25">
      <c r="A4530" s="178" t="s">
        <v>949</v>
      </c>
      <c r="B4530" s="178" t="s">
        <v>475</v>
      </c>
      <c r="C4530" s="191" t="s">
        <v>716</v>
      </c>
      <c r="D4530" s="192"/>
      <c r="E4530" s="193"/>
    </row>
    <row r="4531" spans="1:5" ht="46.5" customHeight="1" thickBot="1" x14ac:dyDescent="0.25">
      <c r="A4531" s="156" t="s">
        <v>9</v>
      </c>
      <c r="B4531" s="1633" t="s">
        <v>475</v>
      </c>
      <c r="C4531" s="1634"/>
      <c r="D4531" s="1634"/>
      <c r="E4531" s="1635"/>
    </row>
    <row r="4532" spans="1:5" ht="21" customHeight="1" thickBot="1" x14ac:dyDescent="0.25">
      <c r="A4532" s="156" t="s">
        <v>13</v>
      </c>
      <c r="B4532" s="1636" t="s">
        <v>67</v>
      </c>
      <c r="C4532" s="1637"/>
      <c r="D4532" s="1637"/>
      <c r="E4532" s="1638"/>
    </row>
    <row r="4533" spans="1:5" ht="21" customHeight="1" x14ac:dyDescent="0.2">
      <c r="A4533" s="1639"/>
      <c r="B4533" s="180">
        <v>2019</v>
      </c>
      <c r="C4533" s="180">
        <v>2020</v>
      </c>
      <c r="D4533" s="180">
        <v>2021</v>
      </c>
      <c r="E4533" s="180">
        <v>2022</v>
      </c>
    </row>
    <row r="4534" spans="1:5" ht="21" customHeight="1" thickBot="1" x14ac:dyDescent="0.25">
      <c r="A4534" s="1640"/>
      <c r="B4534" s="181" t="s">
        <v>5</v>
      </c>
      <c r="C4534" s="181" t="s">
        <v>6</v>
      </c>
      <c r="D4534" s="181" t="s">
        <v>6</v>
      </c>
      <c r="E4534" s="181" t="s">
        <v>6</v>
      </c>
    </row>
    <row r="4535" spans="1:5" ht="21" customHeight="1" thickBot="1" x14ac:dyDescent="0.25">
      <c r="A4535" s="156" t="s">
        <v>8</v>
      </c>
      <c r="B4535" s="184">
        <v>1</v>
      </c>
      <c r="C4535" s="184">
        <v>1</v>
      </c>
      <c r="D4535" s="184">
        <v>0</v>
      </c>
      <c r="E4535" s="184">
        <v>0</v>
      </c>
    </row>
    <row r="4536" spans="1:5" ht="21" customHeight="1" thickBot="1" x14ac:dyDescent="0.25">
      <c r="A4536" s="156" t="s">
        <v>14</v>
      </c>
      <c r="B4536" s="182">
        <f>B4554</f>
        <v>8194</v>
      </c>
      <c r="C4536" s="182">
        <f>C4554</f>
        <v>12291</v>
      </c>
      <c r="D4536" s="182">
        <f>D4554</f>
        <v>0</v>
      </c>
      <c r="E4536" s="182">
        <f>E4554</f>
        <v>0</v>
      </c>
    </row>
    <row r="4537" spans="1:5" ht="21" customHeight="1" thickBot="1" x14ac:dyDescent="0.25">
      <c r="A4537" s="156" t="s">
        <v>20</v>
      </c>
      <c r="B4537" s="182">
        <f>B4536/B4535</f>
        <v>8194</v>
      </c>
      <c r="C4537" s="182">
        <f>C4536/C4535</f>
        <v>12291</v>
      </c>
      <c r="D4537" s="182" t="e">
        <f>D4536/D4535</f>
        <v>#DIV/0!</v>
      </c>
      <c r="E4537" s="182" t="e">
        <f>E4536/E4535</f>
        <v>#DIV/0!</v>
      </c>
    </row>
    <row r="4538" spans="1:5" ht="21" customHeight="1" thickBot="1" x14ac:dyDescent="0.25">
      <c r="A4538" s="156" t="s">
        <v>15</v>
      </c>
      <c r="B4538" s="184" t="s">
        <v>19</v>
      </c>
      <c r="C4538" s="185">
        <f t="shared" ref="C4538:E4540" si="178">C4535/B4535-1</f>
        <v>0</v>
      </c>
      <c r="D4538" s="185">
        <f t="shared" si="178"/>
        <v>-1</v>
      </c>
      <c r="E4538" s="185" t="e">
        <f t="shared" si="178"/>
        <v>#DIV/0!</v>
      </c>
    </row>
    <row r="4539" spans="1:5" ht="21" customHeight="1" thickBot="1" x14ac:dyDescent="0.25">
      <c r="A4539" s="156" t="s">
        <v>16</v>
      </c>
      <c r="B4539" s="184" t="s">
        <v>19</v>
      </c>
      <c r="C4539" s="185">
        <f t="shared" si="178"/>
        <v>0.5</v>
      </c>
      <c r="D4539" s="185">
        <f t="shared" si="178"/>
        <v>-1</v>
      </c>
      <c r="E4539" s="185" t="e">
        <f t="shared" si="178"/>
        <v>#DIV/0!</v>
      </c>
    </row>
    <row r="4540" spans="1:5" ht="21" customHeight="1" thickBot="1" x14ac:dyDescent="0.25">
      <c r="A4540" s="156" t="s">
        <v>17</v>
      </c>
      <c r="B4540" s="184" t="s">
        <v>19</v>
      </c>
      <c r="C4540" s="185">
        <f t="shared" si="178"/>
        <v>0.5</v>
      </c>
      <c r="D4540" s="185" t="e">
        <f t="shared" si="178"/>
        <v>#DIV/0!</v>
      </c>
      <c r="E4540" s="185" t="e">
        <f t="shared" si="178"/>
        <v>#DIV/0!</v>
      </c>
    </row>
    <row r="4541" spans="1:5" ht="21" customHeight="1" thickBot="1" x14ac:dyDescent="0.25">
      <c r="A4541" s="1641" t="s">
        <v>948</v>
      </c>
      <c r="B4541" s="1642"/>
      <c r="C4541" s="1642"/>
      <c r="D4541" s="1642"/>
      <c r="E4541" s="1643"/>
    </row>
    <row r="4542" spans="1:5" ht="21" customHeight="1" x14ac:dyDescent="0.2">
      <c r="A4542" s="1639"/>
      <c r="B4542" s="180">
        <v>2019</v>
      </c>
      <c r="C4542" s="180">
        <v>2020</v>
      </c>
      <c r="D4542" s="180">
        <v>2021</v>
      </c>
      <c r="E4542" s="180">
        <v>2022</v>
      </c>
    </row>
    <row r="4543" spans="1:5" ht="21" customHeight="1" thickBot="1" x14ac:dyDescent="0.25">
      <c r="A4543" s="1640"/>
      <c r="B4543" s="181" t="s">
        <v>5</v>
      </c>
      <c r="C4543" s="181" t="s">
        <v>6</v>
      </c>
      <c r="D4543" s="181" t="s">
        <v>6</v>
      </c>
      <c r="E4543" s="181" t="s">
        <v>6</v>
      </c>
    </row>
    <row r="4544" spans="1:5" ht="21" customHeight="1" thickBot="1" x14ac:dyDescent="0.25">
      <c r="A4544" s="186" t="s">
        <v>59</v>
      </c>
      <c r="B4544" s="187">
        <f>B4545+B4546+B4547+B4548</f>
        <v>8194</v>
      </c>
      <c r="C4544" s="187">
        <f>C4545+C4546+C4547+C4548</f>
        <v>12291</v>
      </c>
      <c r="D4544" s="187">
        <f>D4545+D4546+D4547+D4548</f>
        <v>0</v>
      </c>
      <c r="E4544" s="187">
        <f>E4545+E4546+E4547+E4548</f>
        <v>0</v>
      </c>
    </row>
    <row r="4545" spans="1:5" s="42" customFormat="1" ht="21" customHeight="1" thickBot="1" x14ac:dyDescent="0.25">
      <c r="A4545" s="188" t="s">
        <v>28</v>
      </c>
      <c r="B4545" s="187">
        <v>8194</v>
      </c>
      <c r="C4545" s="187">
        <v>12291</v>
      </c>
      <c r="D4545" s="187">
        <v>0</v>
      </c>
      <c r="E4545" s="187">
        <v>0</v>
      </c>
    </row>
    <row r="4546" spans="1:5" ht="21" customHeight="1" thickBot="1" x14ac:dyDescent="0.25">
      <c r="A4546" s="188" t="s">
        <v>60</v>
      </c>
      <c r="B4546" s="187"/>
      <c r="C4546" s="187"/>
      <c r="D4546" s="187"/>
      <c r="E4546" s="187"/>
    </row>
    <row r="4547" spans="1:5" ht="21" customHeight="1" thickBot="1" x14ac:dyDescent="0.25">
      <c r="A4547" s="188" t="s">
        <v>42</v>
      </c>
      <c r="B4547" s="187"/>
      <c r="C4547" s="187"/>
      <c r="D4547" s="187"/>
      <c r="E4547" s="187"/>
    </row>
    <row r="4548" spans="1:5" ht="21" customHeight="1" thickBot="1" x14ac:dyDescent="0.25">
      <c r="A4548" s="188" t="s">
        <v>43</v>
      </c>
      <c r="B4548" s="187"/>
      <c r="C4548" s="187"/>
      <c r="D4548" s="187"/>
      <c r="E4548" s="187"/>
    </row>
    <row r="4549" spans="1:5" ht="21" customHeight="1" thickBot="1" x14ac:dyDescent="0.25">
      <c r="A4549" s="186" t="s">
        <v>61</v>
      </c>
      <c r="B4549" s="183">
        <f>B4550+B4551+B4552+B4553</f>
        <v>0</v>
      </c>
      <c r="C4549" s="183">
        <f>C4550+C4551+C4552+C4553</f>
        <v>0</v>
      </c>
      <c r="D4549" s="183">
        <f>D4550+D4551+D4552+D4553</f>
        <v>0</v>
      </c>
      <c r="E4549" s="183">
        <f>E4550+E4551+E4552+E4553</f>
        <v>0</v>
      </c>
    </row>
    <row r="4550" spans="1:5" ht="21" customHeight="1" thickBot="1" x14ac:dyDescent="0.25">
      <c r="A4550" s="188" t="s">
        <v>28</v>
      </c>
      <c r="B4550" s="183"/>
      <c r="C4550" s="183"/>
      <c r="D4550" s="183"/>
      <c r="E4550" s="183"/>
    </row>
    <row r="4551" spans="1:5" ht="21" customHeight="1" thickBot="1" x14ac:dyDescent="0.25">
      <c r="A4551" s="188" t="s">
        <v>60</v>
      </c>
      <c r="B4551" s="183"/>
      <c r="C4551" s="183"/>
      <c r="D4551" s="183"/>
      <c r="E4551" s="183"/>
    </row>
    <row r="4552" spans="1:5" ht="21" customHeight="1" thickBot="1" x14ac:dyDescent="0.25">
      <c r="A4552" s="188" t="s">
        <v>42</v>
      </c>
      <c r="B4552" s="183"/>
      <c r="C4552" s="183"/>
      <c r="D4552" s="183"/>
      <c r="E4552" s="183"/>
    </row>
    <row r="4553" spans="1:5" ht="21" customHeight="1" thickBot="1" x14ac:dyDescent="0.25">
      <c r="A4553" s="188" t="s">
        <v>43</v>
      </c>
      <c r="B4553" s="183"/>
      <c r="C4553" s="183"/>
      <c r="D4553" s="183"/>
      <c r="E4553" s="183"/>
    </row>
    <row r="4554" spans="1:5" ht="21" customHeight="1" thickBot="1" x14ac:dyDescent="0.25">
      <c r="A4554" s="224" t="s">
        <v>36</v>
      </c>
      <c r="B4554" s="183">
        <f>B4544+B4549</f>
        <v>8194</v>
      </c>
      <c r="C4554" s="183">
        <f>C4544+C4549</f>
        <v>12291</v>
      </c>
      <c r="D4554" s="183">
        <f>D4544+D4549</f>
        <v>0</v>
      </c>
      <c r="E4554" s="183">
        <f>E4544+E4549</f>
        <v>0</v>
      </c>
    </row>
    <row r="4555" spans="1:5" ht="84" customHeight="1" thickBot="1" x14ac:dyDescent="0.25">
      <c r="A4555" s="178" t="s">
        <v>950</v>
      </c>
      <c r="B4555" s="7" t="s">
        <v>717</v>
      </c>
      <c r="C4555" s="191" t="s">
        <v>718</v>
      </c>
      <c r="D4555" s="192"/>
      <c r="E4555" s="193"/>
    </row>
    <row r="4556" spans="1:5" ht="33" customHeight="1" thickBot="1" x14ac:dyDescent="0.25">
      <c r="A4556" s="156" t="s">
        <v>9</v>
      </c>
      <c r="B4556" s="1633" t="s">
        <v>476</v>
      </c>
      <c r="C4556" s="1634"/>
      <c r="D4556" s="1634"/>
      <c r="E4556" s="1635"/>
    </row>
    <row r="4557" spans="1:5" ht="21" customHeight="1" thickBot="1" x14ac:dyDescent="0.25">
      <c r="A4557" s="156" t="s">
        <v>13</v>
      </c>
      <c r="B4557" s="1636" t="s">
        <v>67</v>
      </c>
      <c r="C4557" s="1637"/>
      <c r="D4557" s="1637"/>
      <c r="E4557" s="1638"/>
    </row>
    <row r="4558" spans="1:5" ht="21" customHeight="1" x14ac:dyDescent="0.2">
      <c r="A4558" s="1639"/>
      <c r="B4558" s="180">
        <v>2019</v>
      </c>
      <c r="C4558" s="180">
        <v>2020</v>
      </c>
      <c r="D4558" s="180">
        <v>2021</v>
      </c>
      <c r="E4558" s="180">
        <v>2022</v>
      </c>
    </row>
    <row r="4559" spans="1:5" ht="21" customHeight="1" thickBot="1" x14ac:dyDescent="0.25">
      <c r="A4559" s="1640"/>
      <c r="B4559" s="181" t="s">
        <v>5</v>
      </c>
      <c r="C4559" s="181" t="s">
        <v>6</v>
      </c>
      <c r="D4559" s="181" t="s">
        <v>6</v>
      </c>
      <c r="E4559" s="181" t="s">
        <v>6</v>
      </c>
    </row>
    <row r="4560" spans="1:5" ht="21" customHeight="1" thickBot="1" x14ac:dyDescent="0.25">
      <c r="A4560" s="156" t="s">
        <v>8</v>
      </c>
      <c r="B4560" s="184">
        <v>1</v>
      </c>
      <c r="C4560" s="184">
        <v>1</v>
      </c>
      <c r="D4560" s="184">
        <v>0</v>
      </c>
      <c r="E4560" s="184">
        <v>0</v>
      </c>
    </row>
    <row r="4561" spans="1:5" ht="21" customHeight="1" thickBot="1" x14ac:dyDescent="0.25">
      <c r="A4561" s="156" t="s">
        <v>14</v>
      </c>
      <c r="B4561" s="182">
        <f>B4579</f>
        <v>9773</v>
      </c>
      <c r="C4561" s="182">
        <f>C4579</f>
        <v>14660</v>
      </c>
      <c r="D4561" s="182">
        <f>D4579</f>
        <v>0</v>
      </c>
      <c r="E4561" s="182">
        <f>E4579</f>
        <v>0</v>
      </c>
    </row>
    <row r="4562" spans="1:5" ht="21" customHeight="1" thickBot="1" x14ac:dyDescent="0.25">
      <c r="A4562" s="156" t="s">
        <v>20</v>
      </c>
      <c r="B4562" s="182">
        <f>B4561/B4560</f>
        <v>9773</v>
      </c>
      <c r="C4562" s="182">
        <f>C4561/C4560</f>
        <v>14660</v>
      </c>
      <c r="D4562" s="182" t="e">
        <f>D4561/D4560</f>
        <v>#DIV/0!</v>
      </c>
      <c r="E4562" s="182" t="e">
        <f>E4561/E4560</f>
        <v>#DIV/0!</v>
      </c>
    </row>
    <row r="4563" spans="1:5" ht="21" customHeight="1" thickBot="1" x14ac:dyDescent="0.25">
      <c r="A4563" s="156" t="s">
        <v>15</v>
      </c>
      <c r="B4563" s="184" t="s">
        <v>19</v>
      </c>
      <c r="C4563" s="185">
        <f t="shared" ref="C4563:E4565" si="179">C4560/B4560-1</f>
        <v>0</v>
      </c>
      <c r="D4563" s="185">
        <f t="shared" si="179"/>
        <v>-1</v>
      </c>
      <c r="E4563" s="185" t="e">
        <f t="shared" si="179"/>
        <v>#DIV/0!</v>
      </c>
    </row>
    <row r="4564" spans="1:5" ht="21" customHeight="1" thickBot="1" x14ac:dyDescent="0.25">
      <c r="A4564" s="156" t="s">
        <v>16</v>
      </c>
      <c r="B4564" s="184" t="s">
        <v>19</v>
      </c>
      <c r="C4564" s="185">
        <f t="shared" si="179"/>
        <v>0.50005116136293881</v>
      </c>
      <c r="D4564" s="185">
        <f t="shared" si="179"/>
        <v>-1</v>
      </c>
      <c r="E4564" s="185" t="e">
        <f t="shared" si="179"/>
        <v>#DIV/0!</v>
      </c>
    </row>
    <row r="4565" spans="1:5" ht="21" customHeight="1" thickBot="1" x14ac:dyDescent="0.25">
      <c r="A4565" s="156" t="s">
        <v>17</v>
      </c>
      <c r="B4565" s="184" t="s">
        <v>19</v>
      </c>
      <c r="C4565" s="185">
        <f t="shared" si="179"/>
        <v>0.50005116136293881</v>
      </c>
      <c r="D4565" s="185" t="e">
        <f t="shared" si="179"/>
        <v>#DIV/0!</v>
      </c>
      <c r="E4565" s="185" t="e">
        <f t="shared" si="179"/>
        <v>#DIV/0!</v>
      </c>
    </row>
    <row r="4566" spans="1:5" ht="21" customHeight="1" thickBot="1" x14ac:dyDescent="0.25">
      <c r="A4566" s="1641" t="s">
        <v>948</v>
      </c>
      <c r="B4566" s="1642"/>
      <c r="C4566" s="1642"/>
      <c r="D4566" s="1642"/>
      <c r="E4566" s="1643"/>
    </row>
    <row r="4567" spans="1:5" ht="21" customHeight="1" x14ac:dyDescent="0.2">
      <c r="A4567" s="1639"/>
      <c r="B4567" s="180">
        <v>2019</v>
      </c>
      <c r="C4567" s="180">
        <v>2020</v>
      </c>
      <c r="D4567" s="180">
        <v>2021</v>
      </c>
      <c r="E4567" s="180">
        <v>2022</v>
      </c>
    </row>
    <row r="4568" spans="1:5" ht="21" customHeight="1" thickBot="1" x14ac:dyDescent="0.25">
      <c r="A4568" s="1640"/>
      <c r="B4568" s="181" t="s">
        <v>5</v>
      </c>
      <c r="C4568" s="181" t="s">
        <v>6</v>
      </c>
      <c r="D4568" s="181" t="s">
        <v>6</v>
      </c>
      <c r="E4568" s="181" t="s">
        <v>6</v>
      </c>
    </row>
    <row r="4569" spans="1:5" ht="21" customHeight="1" thickBot="1" x14ac:dyDescent="0.25">
      <c r="A4569" s="186" t="s">
        <v>59</v>
      </c>
      <c r="B4569" s="187">
        <f>B4570+B4571+B4572+B4573</f>
        <v>9773</v>
      </c>
      <c r="C4569" s="187">
        <f>C4570+C4571+C4572+C4573</f>
        <v>14660</v>
      </c>
      <c r="D4569" s="187">
        <f>D4570+D4571+D4572+D4573</f>
        <v>0</v>
      </c>
      <c r="E4569" s="187">
        <f>E4570+E4571+E4572+E4573</f>
        <v>0</v>
      </c>
    </row>
    <row r="4570" spans="1:5" s="42" customFormat="1" ht="21" customHeight="1" thickBot="1" x14ac:dyDescent="0.25">
      <c r="A4570" s="188" t="s">
        <v>28</v>
      </c>
      <c r="B4570" s="187">
        <v>9773</v>
      </c>
      <c r="C4570" s="187">
        <v>14660</v>
      </c>
      <c r="D4570" s="187">
        <v>0</v>
      </c>
      <c r="E4570" s="187">
        <v>0</v>
      </c>
    </row>
    <row r="4571" spans="1:5" ht="21" customHeight="1" thickBot="1" x14ac:dyDescent="0.25">
      <c r="A4571" s="188" t="s">
        <v>60</v>
      </c>
      <c r="B4571" s="187"/>
      <c r="C4571" s="187"/>
      <c r="D4571" s="187"/>
      <c r="E4571" s="187"/>
    </row>
    <row r="4572" spans="1:5" ht="21" customHeight="1" thickBot="1" x14ac:dyDescent="0.25">
      <c r="A4572" s="188" t="s">
        <v>42</v>
      </c>
      <c r="B4572" s="187"/>
      <c r="C4572" s="187"/>
      <c r="D4572" s="187"/>
      <c r="E4572" s="187"/>
    </row>
    <row r="4573" spans="1:5" ht="21" customHeight="1" thickBot="1" x14ac:dyDescent="0.25">
      <c r="A4573" s="188" t="s">
        <v>43</v>
      </c>
      <c r="B4573" s="187"/>
      <c r="C4573" s="187"/>
      <c r="D4573" s="187"/>
      <c r="E4573" s="187"/>
    </row>
    <row r="4574" spans="1:5" ht="21" customHeight="1" thickBot="1" x14ac:dyDescent="0.25">
      <c r="A4574" s="186" t="s">
        <v>61</v>
      </c>
      <c r="B4574" s="183">
        <f>B4575+B4576+B4577+B4578</f>
        <v>0</v>
      </c>
      <c r="C4574" s="183">
        <f>C4575+C4576+C4577+C4578</f>
        <v>0</v>
      </c>
      <c r="D4574" s="183">
        <f>D4575+D4576+D4577+D4578</f>
        <v>0</v>
      </c>
      <c r="E4574" s="183">
        <f>E4575+E4576+E4577+E4578</f>
        <v>0</v>
      </c>
    </row>
    <row r="4575" spans="1:5" ht="21" customHeight="1" thickBot="1" x14ac:dyDescent="0.25">
      <c r="A4575" s="188" t="s">
        <v>28</v>
      </c>
      <c r="B4575" s="183"/>
      <c r="C4575" s="183"/>
      <c r="D4575" s="183"/>
      <c r="E4575" s="183"/>
    </row>
    <row r="4576" spans="1:5" ht="21" customHeight="1" thickBot="1" x14ac:dyDescent="0.25">
      <c r="A4576" s="188" t="s">
        <v>60</v>
      </c>
      <c r="B4576" s="183"/>
      <c r="C4576" s="183"/>
      <c r="D4576" s="183"/>
      <c r="E4576" s="183"/>
    </row>
    <row r="4577" spans="1:5" ht="21" customHeight="1" thickBot="1" x14ac:dyDescent="0.25">
      <c r="A4577" s="188" t="s">
        <v>42</v>
      </c>
      <c r="B4577" s="183"/>
      <c r="C4577" s="183"/>
      <c r="D4577" s="183"/>
      <c r="E4577" s="183"/>
    </row>
    <row r="4578" spans="1:5" ht="21" customHeight="1" thickBot="1" x14ac:dyDescent="0.25">
      <c r="A4578" s="188" t="s">
        <v>43</v>
      </c>
      <c r="B4578" s="183"/>
      <c r="C4578" s="183"/>
      <c r="D4578" s="183"/>
      <c r="E4578" s="183"/>
    </row>
    <row r="4579" spans="1:5" ht="21" customHeight="1" thickBot="1" x14ac:dyDescent="0.25">
      <c r="A4579" s="224" t="s">
        <v>63</v>
      </c>
      <c r="B4579" s="183">
        <f>B4569+B4574</f>
        <v>9773</v>
      </c>
      <c r="C4579" s="183">
        <f>C4569+C4574</f>
        <v>14660</v>
      </c>
      <c r="D4579" s="183">
        <f>D4569+D4574</f>
        <v>0</v>
      </c>
      <c r="E4579" s="183">
        <f>E4569+E4574</f>
        <v>0</v>
      </c>
    </row>
    <row r="4580" spans="1:5" ht="72.75" customHeight="1" thickBot="1" x14ac:dyDescent="0.25">
      <c r="A4580" s="178" t="s">
        <v>951</v>
      </c>
      <c r="B4580" s="8" t="s">
        <v>719</v>
      </c>
      <c r="C4580" s="191" t="s">
        <v>720</v>
      </c>
      <c r="D4580" s="192"/>
      <c r="E4580" s="193"/>
    </row>
    <row r="4581" spans="1:5" ht="43.5" customHeight="1" thickBot="1" x14ac:dyDescent="0.25">
      <c r="A4581" s="156" t="s">
        <v>9</v>
      </c>
      <c r="B4581" s="1633" t="s">
        <v>477</v>
      </c>
      <c r="C4581" s="1634"/>
      <c r="D4581" s="1634"/>
      <c r="E4581" s="1635"/>
    </row>
    <row r="4582" spans="1:5" ht="21" customHeight="1" thickBot="1" x14ac:dyDescent="0.25">
      <c r="A4582" s="156" t="s">
        <v>13</v>
      </c>
      <c r="B4582" s="1636" t="s">
        <v>67</v>
      </c>
      <c r="C4582" s="1637"/>
      <c r="D4582" s="1637"/>
      <c r="E4582" s="1638"/>
    </row>
    <row r="4583" spans="1:5" ht="21" customHeight="1" x14ac:dyDescent="0.2">
      <c r="A4583" s="1639"/>
      <c r="B4583" s="180">
        <v>2019</v>
      </c>
      <c r="C4583" s="180">
        <v>2019</v>
      </c>
      <c r="D4583" s="180">
        <v>2021</v>
      </c>
      <c r="E4583" s="180">
        <v>2022</v>
      </c>
    </row>
    <row r="4584" spans="1:5" ht="21" customHeight="1" thickBot="1" x14ac:dyDescent="0.25">
      <c r="A4584" s="1640"/>
      <c r="B4584" s="181" t="s">
        <v>5</v>
      </c>
      <c r="C4584" s="181" t="s">
        <v>6</v>
      </c>
      <c r="D4584" s="181" t="s">
        <v>6</v>
      </c>
      <c r="E4584" s="181" t="s">
        <v>6</v>
      </c>
    </row>
    <row r="4585" spans="1:5" ht="21" customHeight="1" thickBot="1" x14ac:dyDescent="0.25">
      <c r="A4585" s="156" t="s">
        <v>8</v>
      </c>
      <c r="B4585" s="184">
        <v>1</v>
      </c>
      <c r="C4585" s="184">
        <v>1</v>
      </c>
      <c r="D4585" s="184">
        <v>0</v>
      </c>
      <c r="E4585" s="184">
        <v>0</v>
      </c>
    </row>
    <row r="4586" spans="1:5" ht="21" customHeight="1" thickBot="1" x14ac:dyDescent="0.25">
      <c r="A4586" s="156" t="s">
        <v>14</v>
      </c>
      <c r="B4586" s="182">
        <f>B4604</f>
        <v>6023</v>
      </c>
      <c r="C4586" s="182">
        <f>C4604</f>
        <v>9035</v>
      </c>
      <c r="D4586" s="182">
        <f>D4604</f>
        <v>0</v>
      </c>
      <c r="E4586" s="182">
        <f>E4604</f>
        <v>0</v>
      </c>
    </row>
    <row r="4587" spans="1:5" ht="21" customHeight="1" thickBot="1" x14ac:dyDescent="0.25">
      <c r="A4587" s="156" t="s">
        <v>20</v>
      </c>
      <c r="B4587" s="182">
        <f>B4586/B4585</f>
        <v>6023</v>
      </c>
      <c r="C4587" s="182">
        <f>C4586/C4585</f>
        <v>9035</v>
      </c>
      <c r="D4587" s="182" t="e">
        <f>D4586/D4585</f>
        <v>#DIV/0!</v>
      </c>
      <c r="E4587" s="182" t="e">
        <f>E4586/E4585</f>
        <v>#DIV/0!</v>
      </c>
    </row>
    <row r="4588" spans="1:5" ht="21" customHeight="1" thickBot="1" x14ac:dyDescent="0.25">
      <c r="A4588" s="156" t="s">
        <v>15</v>
      </c>
      <c r="B4588" s="184" t="s">
        <v>19</v>
      </c>
      <c r="C4588" s="185">
        <f t="shared" ref="C4588:E4590" si="180">C4585/B4585-1</f>
        <v>0</v>
      </c>
      <c r="D4588" s="185">
        <f t="shared" si="180"/>
        <v>-1</v>
      </c>
      <c r="E4588" s="185" t="e">
        <f t="shared" si="180"/>
        <v>#DIV/0!</v>
      </c>
    </row>
    <row r="4589" spans="1:5" ht="21" customHeight="1" thickBot="1" x14ac:dyDescent="0.25">
      <c r="A4589" s="156" t="s">
        <v>16</v>
      </c>
      <c r="B4589" s="184" t="s">
        <v>19</v>
      </c>
      <c r="C4589" s="185">
        <f t="shared" si="180"/>
        <v>0.50008301510874986</v>
      </c>
      <c r="D4589" s="185">
        <f t="shared" si="180"/>
        <v>-1</v>
      </c>
      <c r="E4589" s="185" t="e">
        <f t="shared" si="180"/>
        <v>#DIV/0!</v>
      </c>
    </row>
    <row r="4590" spans="1:5" ht="21" customHeight="1" thickBot="1" x14ac:dyDescent="0.25">
      <c r="A4590" s="156" t="s">
        <v>17</v>
      </c>
      <c r="B4590" s="184" t="s">
        <v>19</v>
      </c>
      <c r="C4590" s="185">
        <f t="shared" si="180"/>
        <v>0.50008301510874986</v>
      </c>
      <c r="D4590" s="185" t="e">
        <f t="shared" si="180"/>
        <v>#DIV/0!</v>
      </c>
      <c r="E4590" s="185" t="e">
        <f t="shared" si="180"/>
        <v>#DIV/0!</v>
      </c>
    </row>
    <row r="4591" spans="1:5" ht="21" customHeight="1" thickBot="1" x14ac:dyDescent="0.25">
      <c r="A4591" s="1641" t="s">
        <v>948</v>
      </c>
      <c r="B4591" s="1642"/>
      <c r="C4591" s="1642"/>
      <c r="D4591" s="1642"/>
      <c r="E4591" s="1643"/>
    </row>
    <row r="4592" spans="1:5" ht="21" customHeight="1" x14ac:dyDescent="0.2">
      <c r="A4592" s="1639"/>
      <c r="B4592" s="180">
        <v>2019</v>
      </c>
      <c r="C4592" s="180">
        <v>2019</v>
      </c>
      <c r="D4592" s="180">
        <v>2021</v>
      </c>
      <c r="E4592" s="180">
        <v>2022</v>
      </c>
    </row>
    <row r="4593" spans="1:5" ht="21" customHeight="1" thickBot="1" x14ac:dyDescent="0.25">
      <c r="A4593" s="1640"/>
      <c r="B4593" s="181" t="s">
        <v>5</v>
      </c>
      <c r="C4593" s="181" t="s">
        <v>6</v>
      </c>
      <c r="D4593" s="181" t="s">
        <v>6</v>
      </c>
      <c r="E4593" s="181" t="s">
        <v>6</v>
      </c>
    </row>
    <row r="4594" spans="1:5" ht="21" customHeight="1" thickBot="1" x14ac:dyDescent="0.25">
      <c r="A4594" s="186" t="s">
        <v>59</v>
      </c>
      <c r="B4594" s="187">
        <f>B4595+B4596+B4597+B4598</f>
        <v>6023</v>
      </c>
      <c r="C4594" s="187">
        <f>C4595+C4596+C4597+C4598</f>
        <v>9035</v>
      </c>
      <c r="D4594" s="187">
        <f>D4595+D4596+D4597+D4598</f>
        <v>0</v>
      </c>
      <c r="E4594" s="187">
        <f>E4595+E4596+E4597+E4598</f>
        <v>0</v>
      </c>
    </row>
    <row r="4595" spans="1:5" s="42" customFormat="1" ht="21" customHeight="1" thickBot="1" x14ac:dyDescent="0.25">
      <c r="A4595" s="188" t="s">
        <v>28</v>
      </c>
      <c r="B4595" s="187">
        <v>6023</v>
      </c>
      <c r="C4595" s="187">
        <v>9035</v>
      </c>
      <c r="D4595" s="187">
        <v>0</v>
      </c>
      <c r="E4595" s="187">
        <v>0</v>
      </c>
    </row>
    <row r="4596" spans="1:5" ht="21" customHeight="1" thickBot="1" x14ac:dyDescent="0.25">
      <c r="A4596" s="188" t="s">
        <v>60</v>
      </c>
      <c r="B4596" s="187"/>
      <c r="C4596" s="187"/>
      <c r="D4596" s="187"/>
      <c r="E4596" s="187"/>
    </row>
    <row r="4597" spans="1:5" ht="21" customHeight="1" thickBot="1" x14ac:dyDescent="0.25">
      <c r="A4597" s="188" t="s">
        <v>42</v>
      </c>
      <c r="B4597" s="187"/>
      <c r="C4597" s="187"/>
      <c r="D4597" s="187"/>
      <c r="E4597" s="187"/>
    </row>
    <row r="4598" spans="1:5" ht="21" customHeight="1" thickBot="1" x14ac:dyDescent="0.25">
      <c r="A4598" s="188" t="s">
        <v>43</v>
      </c>
      <c r="B4598" s="187"/>
      <c r="C4598" s="187"/>
      <c r="D4598" s="187"/>
      <c r="E4598" s="187"/>
    </row>
    <row r="4599" spans="1:5" ht="21" customHeight="1" thickBot="1" x14ac:dyDescent="0.25">
      <c r="A4599" s="186" t="s">
        <v>61</v>
      </c>
      <c r="B4599" s="183">
        <f>B4600+B4601+B4602+B4603</f>
        <v>0</v>
      </c>
      <c r="C4599" s="183">
        <f>C4600+C4601+C4602+C4603</f>
        <v>0</v>
      </c>
      <c r="D4599" s="183">
        <f>D4600+D4601+D4602+D4603</f>
        <v>0</v>
      </c>
      <c r="E4599" s="183">
        <f>E4600+E4601+E4602+E4603</f>
        <v>0</v>
      </c>
    </row>
    <row r="4600" spans="1:5" ht="21" customHeight="1" thickBot="1" x14ac:dyDescent="0.25">
      <c r="A4600" s="188" t="s">
        <v>28</v>
      </c>
      <c r="B4600" s="183"/>
      <c r="C4600" s="183"/>
      <c r="D4600" s="183"/>
      <c r="E4600" s="183"/>
    </row>
    <row r="4601" spans="1:5" ht="21" customHeight="1" thickBot="1" x14ac:dyDescent="0.25">
      <c r="A4601" s="188" t="s">
        <v>60</v>
      </c>
      <c r="B4601" s="183"/>
      <c r="C4601" s="183"/>
      <c r="D4601" s="183"/>
      <c r="E4601" s="183"/>
    </row>
    <row r="4602" spans="1:5" ht="21" customHeight="1" thickBot="1" x14ac:dyDescent="0.25">
      <c r="A4602" s="188" t="s">
        <v>42</v>
      </c>
      <c r="B4602" s="183"/>
      <c r="C4602" s="183"/>
      <c r="D4602" s="183"/>
      <c r="E4602" s="183"/>
    </row>
    <row r="4603" spans="1:5" ht="21" customHeight="1" thickBot="1" x14ac:dyDescent="0.25">
      <c r="A4603" s="188" t="s">
        <v>43</v>
      </c>
      <c r="B4603" s="183"/>
      <c r="C4603" s="183"/>
      <c r="D4603" s="183"/>
      <c r="E4603" s="183"/>
    </row>
    <row r="4604" spans="1:5" ht="21" customHeight="1" thickBot="1" x14ac:dyDescent="0.25">
      <c r="A4604" s="224" t="s">
        <v>65</v>
      </c>
      <c r="B4604" s="183">
        <f>B4594+B4599</f>
        <v>6023</v>
      </c>
      <c r="C4604" s="183">
        <f>C4594+C4599</f>
        <v>9035</v>
      </c>
      <c r="D4604" s="183">
        <f>D4594+D4599</f>
        <v>0</v>
      </c>
      <c r="E4604" s="183">
        <f>E4594+E4599</f>
        <v>0</v>
      </c>
    </row>
    <row r="4605" spans="1:5" ht="97.5" customHeight="1" thickBot="1" x14ac:dyDescent="0.25">
      <c r="A4605" s="178" t="s">
        <v>474</v>
      </c>
      <c r="B4605" s="8" t="s">
        <v>721</v>
      </c>
      <c r="C4605" s="191" t="s">
        <v>722</v>
      </c>
      <c r="D4605" s="192"/>
      <c r="E4605" s="193"/>
    </row>
    <row r="4606" spans="1:5" ht="35.25" customHeight="1" thickBot="1" x14ac:dyDescent="0.25">
      <c r="A4606" s="156" t="s">
        <v>9</v>
      </c>
      <c r="B4606" s="1633" t="s">
        <v>478</v>
      </c>
      <c r="C4606" s="1634"/>
      <c r="D4606" s="1634"/>
      <c r="E4606" s="1635"/>
    </row>
    <row r="4607" spans="1:5" ht="21" customHeight="1" thickBot="1" x14ac:dyDescent="0.25">
      <c r="A4607" s="156" t="s">
        <v>13</v>
      </c>
      <c r="B4607" s="1636" t="s">
        <v>67</v>
      </c>
      <c r="C4607" s="1637"/>
      <c r="D4607" s="1637"/>
      <c r="E4607" s="1638"/>
    </row>
    <row r="4608" spans="1:5" ht="21" customHeight="1" x14ac:dyDescent="0.2">
      <c r="A4608" s="1639"/>
      <c r="B4608" s="180">
        <v>2019</v>
      </c>
      <c r="C4608" s="180">
        <v>2020</v>
      </c>
      <c r="D4608" s="180">
        <v>2021</v>
      </c>
      <c r="E4608" s="180">
        <v>2022</v>
      </c>
    </row>
    <row r="4609" spans="1:5" ht="21" customHeight="1" thickBot="1" x14ac:dyDescent="0.25">
      <c r="A4609" s="1640"/>
      <c r="B4609" s="181" t="s">
        <v>5</v>
      </c>
      <c r="C4609" s="181" t="s">
        <v>6</v>
      </c>
      <c r="D4609" s="181" t="s">
        <v>6</v>
      </c>
      <c r="E4609" s="181" t="s">
        <v>6</v>
      </c>
    </row>
    <row r="4610" spans="1:5" ht="21" customHeight="1" thickBot="1" x14ac:dyDescent="0.25">
      <c r="A4610" s="156" t="s">
        <v>8</v>
      </c>
      <c r="B4610" s="184">
        <v>1</v>
      </c>
      <c r="C4610" s="184">
        <v>1</v>
      </c>
      <c r="D4610" s="184">
        <v>0</v>
      </c>
      <c r="E4610" s="184">
        <v>0</v>
      </c>
    </row>
    <row r="4611" spans="1:5" ht="21" customHeight="1" thickBot="1" x14ac:dyDescent="0.25">
      <c r="A4611" s="156" t="s">
        <v>14</v>
      </c>
      <c r="B4611" s="182">
        <f>B4629</f>
        <v>6335</v>
      </c>
      <c r="C4611" s="182">
        <f>C4629</f>
        <v>9502</v>
      </c>
      <c r="D4611" s="182">
        <f>D4629</f>
        <v>0</v>
      </c>
      <c r="E4611" s="182">
        <f>E4629</f>
        <v>0</v>
      </c>
    </row>
    <row r="4612" spans="1:5" ht="21" customHeight="1" thickBot="1" x14ac:dyDescent="0.25">
      <c r="A4612" s="156" t="s">
        <v>20</v>
      </c>
      <c r="B4612" s="182">
        <f>B4611/B4610</f>
        <v>6335</v>
      </c>
      <c r="C4612" s="182">
        <f>C4611/C4610</f>
        <v>9502</v>
      </c>
      <c r="D4612" s="182" t="e">
        <f>D4611/D4610</f>
        <v>#DIV/0!</v>
      </c>
      <c r="E4612" s="182" t="e">
        <f>E4611/E4610</f>
        <v>#DIV/0!</v>
      </c>
    </row>
    <row r="4613" spans="1:5" ht="21" customHeight="1" thickBot="1" x14ac:dyDescent="0.25">
      <c r="A4613" s="156" t="s">
        <v>15</v>
      </c>
      <c r="B4613" s="184" t="s">
        <v>19</v>
      </c>
      <c r="C4613" s="185">
        <f t="shared" ref="C4613:E4615" si="181">C4610/B4610-1</f>
        <v>0</v>
      </c>
      <c r="D4613" s="185">
        <f t="shared" si="181"/>
        <v>-1</v>
      </c>
      <c r="E4613" s="185" t="e">
        <f t="shared" si="181"/>
        <v>#DIV/0!</v>
      </c>
    </row>
    <row r="4614" spans="1:5" ht="21" customHeight="1" thickBot="1" x14ac:dyDescent="0.25">
      <c r="A4614" s="156" t="s">
        <v>16</v>
      </c>
      <c r="B4614" s="184" t="s">
        <v>19</v>
      </c>
      <c r="C4614" s="185">
        <f t="shared" si="181"/>
        <v>0.4999210734017363</v>
      </c>
      <c r="D4614" s="185">
        <f t="shared" si="181"/>
        <v>-1</v>
      </c>
      <c r="E4614" s="185" t="e">
        <f t="shared" si="181"/>
        <v>#DIV/0!</v>
      </c>
    </row>
    <row r="4615" spans="1:5" ht="21" customHeight="1" thickBot="1" x14ac:dyDescent="0.25">
      <c r="A4615" s="156" t="s">
        <v>17</v>
      </c>
      <c r="B4615" s="184" t="s">
        <v>19</v>
      </c>
      <c r="C4615" s="185">
        <f t="shared" si="181"/>
        <v>0.4999210734017363</v>
      </c>
      <c r="D4615" s="185" t="e">
        <f t="shared" si="181"/>
        <v>#DIV/0!</v>
      </c>
      <c r="E4615" s="185" t="e">
        <f t="shared" si="181"/>
        <v>#DIV/0!</v>
      </c>
    </row>
    <row r="4616" spans="1:5" ht="21" customHeight="1" thickBot="1" x14ac:dyDescent="0.25">
      <c r="A4616" s="1641" t="s">
        <v>948</v>
      </c>
      <c r="B4616" s="1642"/>
      <c r="C4616" s="1642"/>
      <c r="D4616" s="1642"/>
      <c r="E4616" s="1643"/>
    </row>
    <row r="4617" spans="1:5" ht="21" customHeight="1" x14ac:dyDescent="0.2">
      <c r="A4617" s="1639"/>
      <c r="B4617" s="180">
        <v>2019</v>
      </c>
      <c r="C4617" s="180">
        <v>2020</v>
      </c>
      <c r="D4617" s="180">
        <v>2021</v>
      </c>
      <c r="E4617" s="180">
        <v>2022</v>
      </c>
    </row>
    <row r="4618" spans="1:5" ht="21" customHeight="1" thickBot="1" x14ac:dyDescent="0.25">
      <c r="A4618" s="1640"/>
      <c r="B4618" s="181" t="s">
        <v>5</v>
      </c>
      <c r="C4618" s="181" t="s">
        <v>6</v>
      </c>
      <c r="D4618" s="181" t="s">
        <v>6</v>
      </c>
      <c r="E4618" s="181" t="s">
        <v>6</v>
      </c>
    </row>
    <row r="4619" spans="1:5" ht="21" customHeight="1" thickBot="1" x14ac:dyDescent="0.25">
      <c r="A4619" s="186" t="s">
        <v>59</v>
      </c>
      <c r="B4619" s="187">
        <f>B4620+B4621+B4622+B4623</f>
        <v>6335</v>
      </c>
      <c r="C4619" s="187">
        <f>C4620+C4621+C4622+C4623</f>
        <v>9502</v>
      </c>
      <c r="D4619" s="187">
        <f>D4620+D4621+D4622+D4623</f>
        <v>0</v>
      </c>
      <c r="E4619" s="187">
        <f>E4620+E4621+E4622+E4623</f>
        <v>0</v>
      </c>
    </row>
    <row r="4620" spans="1:5" s="42" customFormat="1" ht="21" customHeight="1" thickBot="1" x14ac:dyDescent="0.25">
      <c r="A4620" s="188" t="s">
        <v>28</v>
      </c>
      <c r="B4620" s="187">
        <v>6335</v>
      </c>
      <c r="C4620" s="187">
        <v>9502</v>
      </c>
      <c r="D4620" s="187">
        <v>0</v>
      </c>
      <c r="E4620" s="187">
        <v>0</v>
      </c>
    </row>
    <row r="4621" spans="1:5" ht="21" customHeight="1" thickBot="1" x14ac:dyDescent="0.25">
      <c r="A4621" s="188" t="s">
        <v>60</v>
      </c>
      <c r="B4621" s="187"/>
      <c r="C4621" s="187"/>
      <c r="D4621" s="187"/>
      <c r="E4621" s="187"/>
    </row>
    <row r="4622" spans="1:5" ht="21" customHeight="1" thickBot="1" x14ac:dyDescent="0.25">
      <c r="A4622" s="188" t="s">
        <v>42</v>
      </c>
      <c r="B4622" s="187"/>
      <c r="C4622" s="187"/>
      <c r="D4622" s="187"/>
      <c r="E4622" s="187"/>
    </row>
    <row r="4623" spans="1:5" ht="21" customHeight="1" thickBot="1" x14ac:dyDescent="0.25">
      <c r="A4623" s="188" t="s">
        <v>43</v>
      </c>
      <c r="B4623" s="187"/>
      <c r="C4623" s="187"/>
      <c r="D4623" s="187"/>
      <c r="E4623" s="187"/>
    </row>
    <row r="4624" spans="1:5" ht="21" customHeight="1" thickBot="1" x14ac:dyDescent="0.25">
      <c r="A4624" s="186" t="s">
        <v>61</v>
      </c>
      <c r="B4624" s="183">
        <f>B4625+B4626+B4627+B4628</f>
        <v>0</v>
      </c>
      <c r="C4624" s="183">
        <f>C4625+C4626+C4627+C4628</f>
        <v>0</v>
      </c>
      <c r="D4624" s="183">
        <f>D4625+D4626+D4627+D4628</f>
        <v>0</v>
      </c>
      <c r="E4624" s="183">
        <f>E4625+E4626+E4627+E4628</f>
        <v>0</v>
      </c>
    </row>
    <row r="4625" spans="1:5" ht="21" customHeight="1" thickBot="1" x14ac:dyDescent="0.25">
      <c r="A4625" s="188" t="s">
        <v>28</v>
      </c>
      <c r="B4625" s="183"/>
      <c r="C4625" s="183"/>
      <c r="D4625" s="183"/>
      <c r="E4625" s="183"/>
    </row>
    <row r="4626" spans="1:5" ht="21" customHeight="1" thickBot="1" x14ac:dyDescent="0.25">
      <c r="A4626" s="188" t="s">
        <v>60</v>
      </c>
      <c r="B4626" s="183"/>
      <c r="C4626" s="183"/>
      <c r="D4626" s="183"/>
      <c r="E4626" s="183"/>
    </row>
    <row r="4627" spans="1:5" ht="21" customHeight="1" thickBot="1" x14ac:dyDescent="0.25">
      <c r="A4627" s="188" t="s">
        <v>42</v>
      </c>
      <c r="B4627" s="183"/>
      <c r="C4627" s="183"/>
      <c r="D4627" s="183"/>
      <c r="E4627" s="183"/>
    </row>
    <row r="4628" spans="1:5" ht="21" customHeight="1" thickBot="1" x14ac:dyDescent="0.25">
      <c r="A4628" s="188" t="s">
        <v>43</v>
      </c>
      <c r="B4628" s="183"/>
      <c r="C4628" s="183"/>
      <c r="D4628" s="183"/>
      <c r="E4628" s="183"/>
    </row>
    <row r="4629" spans="1:5" ht="21" customHeight="1" thickBot="1" x14ac:dyDescent="0.25">
      <c r="A4629" s="224" t="s">
        <v>68</v>
      </c>
      <c r="B4629" s="183">
        <f>B4619+B4624</f>
        <v>6335</v>
      </c>
      <c r="C4629" s="183">
        <f>C4619+C4624</f>
        <v>9502</v>
      </c>
      <c r="D4629" s="183">
        <f>D4619+D4624</f>
        <v>0</v>
      </c>
      <c r="E4629" s="183">
        <f>E4619+E4624</f>
        <v>0</v>
      </c>
    </row>
    <row r="4630" spans="1:5" ht="73.5" customHeight="1" thickBot="1" x14ac:dyDescent="0.25">
      <c r="A4630" s="178" t="s">
        <v>726</v>
      </c>
      <c r="B4630" s="9" t="s">
        <v>723</v>
      </c>
      <c r="C4630" s="191" t="s">
        <v>724</v>
      </c>
      <c r="D4630" s="192"/>
      <c r="E4630" s="193"/>
    </row>
    <row r="4631" spans="1:5" ht="39" customHeight="1" thickBot="1" x14ac:dyDescent="0.25">
      <c r="A4631" s="156" t="s">
        <v>9</v>
      </c>
      <c r="B4631" s="1633" t="s">
        <v>479</v>
      </c>
      <c r="C4631" s="1634"/>
      <c r="D4631" s="1634"/>
      <c r="E4631" s="1635"/>
    </row>
    <row r="4632" spans="1:5" ht="21" customHeight="1" thickBot="1" x14ac:dyDescent="0.25">
      <c r="A4632" s="156" t="s">
        <v>13</v>
      </c>
      <c r="B4632" s="1636" t="s">
        <v>67</v>
      </c>
      <c r="C4632" s="1637"/>
      <c r="D4632" s="1637"/>
      <c r="E4632" s="1638"/>
    </row>
    <row r="4633" spans="1:5" ht="21" customHeight="1" x14ac:dyDescent="0.2">
      <c r="A4633" s="1639"/>
      <c r="B4633" s="180">
        <v>2019</v>
      </c>
      <c r="C4633" s="180">
        <v>2020</v>
      </c>
      <c r="D4633" s="180">
        <v>2021</v>
      </c>
      <c r="E4633" s="180">
        <v>2022</v>
      </c>
    </row>
    <row r="4634" spans="1:5" ht="21" customHeight="1" thickBot="1" x14ac:dyDescent="0.25">
      <c r="A4634" s="1640"/>
      <c r="B4634" s="181" t="s">
        <v>5</v>
      </c>
      <c r="C4634" s="181" t="s">
        <v>6</v>
      </c>
      <c r="D4634" s="181" t="s">
        <v>6</v>
      </c>
      <c r="E4634" s="181" t="s">
        <v>6</v>
      </c>
    </row>
    <row r="4635" spans="1:5" ht="21" customHeight="1" thickBot="1" x14ac:dyDescent="0.25">
      <c r="A4635" s="156" t="s">
        <v>8</v>
      </c>
      <c r="B4635" s="184">
        <v>1</v>
      </c>
      <c r="C4635" s="184">
        <v>1</v>
      </c>
      <c r="D4635" s="184">
        <v>0</v>
      </c>
      <c r="E4635" s="184">
        <v>0</v>
      </c>
    </row>
    <row r="4636" spans="1:5" ht="21" customHeight="1" thickBot="1" x14ac:dyDescent="0.25">
      <c r="A4636" s="156" t="s">
        <v>14</v>
      </c>
      <c r="B4636" s="182">
        <f>B4654</f>
        <v>8333</v>
      </c>
      <c r="C4636" s="182">
        <f>C4654</f>
        <v>12499</v>
      </c>
      <c r="D4636" s="182">
        <f>D4654</f>
        <v>0</v>
      </c>
      <c r="E4636" s="182">
        <f>E4654</f>
        <v>0</v>
      </c>
    </row>
    <row r="4637" spans="1:5" ht="21" customHeight="1" thickBot="1" x14ac:dyDescent="0.25">
      <c r="A4637" s="156" t="s">
        <v>20</v>
      </c>
      <c r="B4637" s="182">
        <f>B4636/B4635</f>
        <v>8333</v>
      </c>
      <c r="C4637" s="182">
        <f>C4636/C4635</f>
        <v>12499</v>
      </c>
      <c r="D4637" s="182" t="e">
        <f>D4636/D4635</f>
        <v>#DIV/0!</v>
      </c>
      <c r="E4637" s="182" t="e">
        <f>E4636/E4635</f>
        <v>#DIV/0!</v>
      </c>
    </row>
    <row r="4638" spans="1:5" ht="21" customHeight="1" thickBot="1" x14ac:dyDescent="0.25">
      <c r="A4638" s="156" t="s">
        <v>15</v>
      </c>
      <c r="B4638" s="184" t="s">
        <v>19</v>
      </c>
      <c r="C4638" s="185">
        <f t="shared" ref="C4638:E4640" si="182">C4635/B4635-1</f>
        <v>0</v>
      </c>
      <c r="D4638" s="185">
        <f t="shared" si="182"/>
        <v>-1</v>
      </c>
      <c r="E4638" s="185" t="e">
        <f t="shared" si="182"/>
        <v>#DIV/0!</v>
      </c>
    </row>
    <row r="4639" spans="1:5" ht="21" customHeight="1" thickBot="1" x14ac:dyDescent="0.25">
      <c r="A4639" s="156" t="s">
        <v>16</v>
      </c>
      <c r="B4639" s="184" t="s">
        <v>19</v>
      </c>
      <c r="C4639" s="185">
        <f t="shared" si="182"/>
        <v>0.49993999759990393</v>
      </c>
      <c r="D4639" s="185">
        <f t="shared" si="182"/>
        <v>-1</v>
      </c>
      <c r="E4639" s="185" t="e">
        <f t="shared" si="182"/>
        <v>#DIV/0!</v>
      </c>
    </row>
    <row r="4640" spans="1:5" ht="21" customHeight="1" thickBot="1" x14ac:dyDescent="0.25">
      <c r="A4640" s="156" t="s">
        <v>17</v>
      </c>
      <c r="B4640" s="184" t="s">
        <v>19</v>
      </c>
      <c r="C4640" s="185">
        <f t="shared" si="182"/>
        <v>0.49993999759990393</v>
      </c>
      <c r="D4640" s="185" t="e">
        <f t="shared" si="182"/>
        <v>#DIV/0!</v>
      </c>
      <c r="E4640" s="185" t="e">
        <f t="shared" si="182"/>
        <v>#DIV/0!</v>
      </c>
    </row>
    <row r="4641" spans="1:5" ht="21" customHeight="1" thickBot="1" x14ac:dyDescent="0.25">
      <c r="A4641" s="1641" t="s">
        <v>948</v>
      </c>
      <c r="B4641" s="1642"/>
      <c r="C4641" s="1642"/>
      <c r="D4641" s="1642"/>
      <c r="E4641" s="1643"/>
    </row>
    <row r="4642" spans="1:5" ht="21" customHeight="1" x14ac:dyDescent="0.2">
      <c r="A4642" s="1639"/>
      <c r="B4642" s="180">
        <v>2019</v>
      </c>
      <c r="C4642" s="180">
        <v>2020</v>
      </c>
      <c r="D4642" s="180">
        <v>2021</v>
      </c>
      <c r="E4642" s="180">
        <v>2022</v>
      </c>
    </row>
    <row r="4643" spans="1:5" ht="21" customHeight="1" thickBot="1" x14ac:dyDescent="0.25">
      <c r="A4643" s="1640"/>
      <c r="B4643" s="181" t="s">
        <v>5</v>
      </c>
      <c r="C4643" s="181" t="s">
        <v>6</v>
      </c>
      <c r="D4643" s="181" t="s">
        <v>6</v>
      </c>
      <c r="E4643" s="181" t="s">
        <v>6</v>
      </c>
    </row>
    <row r="4644" spans="1:5" ht="21" customHeight="1" thickBot="1" x14ac:dyDescent="0.25">
      <c r="A4644" s="186" t="s">
        <v>59</v>
      </c>
      <c r="B4644" s="187">
        <f>B4645+B4646+B4647+B4648</f>
        <v>8333</v>
      </c>
      <c r="C4644" s="187">
        <f>C4645+C4646+C4647+C4648</f>
        <v>12499</v>
      </c>
      <c r="D4644" s="187">
        <f>D4645+D4646+D4647+D4648</f>
        <v>0</v>
      </c>
      <c r="E4644" s="187">
        <f>E4645+E4646+E4647+E4648</f>
        <v>0</v>
      </c>
    </row>
    <row r="4645" spans="1:5" s="42" customFormat="1" ht="21" customHeight="1" thickBot="1" x14ac:dyDescent="0.25">
      <c r="A4645" s="188" t="s">
        <v>28</v>
      </c>
      <c r="B4645" s="187">
        <v>8333</v>
      </c>
      <c r="C4645" s="187">
        <v>12499</v>
      </c>
      <c r="D4645" s="187">
        <v>0</v>
      </c>
      <c r="E4645" s="187">
        <v>0</v>
      </c>
    </row>
    <row r="4646" spans="1:5" ht="21" customHeight="1" thickBot="1" x14ac:dyDescent="0.25">
      <c r="A4646" s="188" t="s">
        <v>60</v>
      </c>
      <c r="B4646" s="187"/>
      <c r="C4646" s="187"/>
      <c r="D4646" s="187"/>
      <c r="E4646" s="187"/>
    </row>
    <row r="4647" spans="1:5" ht="21" customHeight="1" thickBot="1" x14ac:dyDescent="0.25">
      <c r="A4647" s="188" t="s">
        <v>42</v>
      </c>
      <c r="B4647" s="187"/>
      <c r="C4647" s="187"/>
      <c r="D4647" s="187"/>
      <c r="E4647" s="187"/>
    </row>
    <row r="4648" spans="1:5" ht="21" customHeight="1" thickBot="1" x14ac:dyDescent="0.25">
      <c r="A4648" s="188" t="s">
        <v>43</v>
      </c>
      <c r="B4648" s="187"/>
      <c r="C4648" s="187"/>
      <c r="D4648" s="187"/>
      <c r="E4648" s="187"/>
    </row>
    <row r="4649" spans="1:5" ht="21" customHeight="1" thickBot="1" x14ac:dyDescent="0.25">
      <c r="A4649" s="186" t="s">
        <v>61</v>
      </c>
      <c r="B4649" s="183">
        <f>B4650+B4651+B4652+B4653</f>
        <v>0</v>
      </c>
      <c r="C4649" s="183">
        <f>C4650+C4651+C4652+C4653</f>
        <v>0</v>
      </c>
      <c r="D4649" s="183">
        <f>D4650+D4651+D4652+D4653</f>
        <v>0</v>
      </c>
      <c r="E4649" s="183">
        <f>E4650+E4651+E4652+E4653</f>
        <v>0</v>
      </c>
    </row>
    <row r="4650" spans="1:5" ht="21" customHeight="1" thickBot="1" x14ac:dyDescent="0.25">
      <c r="A4650" s="188" t="s">
        <v>28</v>
      </c>
      <c r="B4650" s="183"/>
      <c r="C4650" s="183"/>
      <c r="D4650" s="183"/>
      <c r="E4650" s="183"/>
    </row>
    <row r="4651" spans="1:5" ht="21" customHeight="1" thickBot="1" x14ac:dyDescent="0.25">
      <c r="A4651" s="188" t="s">
        <v>60</v>
      </c>
      <c r="B4651" s="183"/>
      <c r="C4651" s="183"/>
      <c r="D4651" s="183"/>
      <c r="E4651" s="183"/>
    </row>
    <row r="4652" spans="1:5" ht="21" customHeight="1" thickBot="1" x14ac:dyDescent="0.25">
      <c r="A4652" s="188" t="s">
        <v>42</v>
      </c>
      <c r="B4652" s="183"/>
      <c r="C4652" s="183"/>
      <c r="D4652" s="183"/>
      <c r="E4652" s="183"/>
    </row>
    <row r="4653" spans="1:5" ht="21" customHeight="1" thickBot="1" x14ac:dyDescent="0.25">
      <c r="A4653" s="188" t="s">
        <v>43</v>
      </c>
      <c r="B4653" s="183"/>
      <c r="C4653" s="183"/>
      <c r="D4653" s="183"/>
      <c r="E4653" s="183"/>
    </row>
    <row r="4654" spans="1:5" ht="21" customHeight="1" thickBot="1" x14ac:dyDescent="0.25">
      <c r="A4654" s="224" t="s">
        <v>71</v>
      </c>
      <c r="B4654" s="183">
        <f>B4644+B4649</f>
        <v>8333</v>
      </c>
      <c r="C4654" s="183">
        <f>C4644+C4649</f>
        <v>12499</v>
      </c>
      <c r="D4654" s="183">
        <f>D4644+D4649</f>
        <v>0</v>
      </c>
      <c r="E4654" s="183">
        <f>E4644+E4649</f>
        <v>0</v>
      </c>
    </row>
    <row r="4655" spans="1:5" ht="99" customHeight="1" thickBot="1" x14ac:dyDescent="0.25">
      <c r="A4655" s="178" t="s">
        <v>729</v>
      </c>
      <c r="B4655" s="178" t="s">
        <v>480</v>
      </c>
      <c r="C4655" s="10" t="s">
        <v>725</v>
      </c>
      <c r="D4655" s="192"/>
      <c r="E4655" s="193"/>
    </row>
    <row r="4656" spans="1:5" ht="21" customHeight="1" thickBot="1" x14ac:dyDescent="0.25">
      <c r="A4656" s="156" t="s">
        <v>9</v>
      </c>
      <c r="B4656" s="1633" t="s">
        <v>481</v>
      </c>
      <c r="C4656" s="1634"/>
      <c r="D4656" s="1634"/>
      <c r="E4656" s="1635"/>
    </row>
    <row r="4657" spans="1:5" ht="21" customHeight="1" thickBot="1" x14ac:dyDescent="0.25">
      <c r="A4657" s="156" t="s">
        <v>13</v>
      </c>
      <c r="B4657" s="1636" t="s">
        <v>67</v>
      </c>
      <c r="C4657" s="1637"/>
      <c r="D4657" s="1637"/>
      <c r="E4657" s="1638"/>
    </row>
    <row r="4658" spans="1:5" ht="21" customHeight="1" x14ac:dyDescent="0.2">
      <c r="A4658" s="1639"/>
      <c r="B4658" s="180">
        <v>2019</v>
      </c>
      <c r="C4658" s="180">
        <v>2020</v>
      </c>
      <c r="D4658" s="180">
        <v>2021</v>
      </c>
      <c r="E4658" s="180">
        <v>2022</v>
      </c>
    </row>
    <row r="4659" spans="1:5" ht="21" customHeight="1" thickBot="1" x14ac:dyDescent="0.25">
      <c r="A4659" s="1640"/>
      <c r="B4659" s="181" t="s">
        <v>5</v>
      </c>
      <c r="C4659" s="181" t="s">
        <v>6</v>
      </c>
      <c r="D4659" s="181" t="s">
        <v>6</v>
      </c>
      <c r="E4659" s="181" t="s">
        <v>6</v>
      </c>
    </row>
    <row r="4660" spans="1:5" ht="21" customHeight="1" thickBot="1" x14ac:dyDescent="0.25">
      <c r="A4660" s="156" t="s">
        <v>8</v>
      </c>
      <c r="B4660" s="184">
        <v>1</v>
      </c>
      <c r="C4660" s="184">
        <v>30</v>
      </c>
      <c r="D4660" s="184">
        <v>30</v>
      </c>
      <c r="E4660" s="184">
        <v>0</v>
      </c>
    </row>
    <row r="4661" spans="1:5" ht="21" customHeight="1" thickBot="1" x14ac:dyDescent="0.25">
      <c r="A4661" s="156" t="s">
        <v>14</v>
      </c>
      <c r="B4661" s="182">
        <f>B4679</f>
        <v>5005</v>
      </c>
      <c r="C4661" s="182">
        <f>C4679</f>
        <v>7792</v>
      </c>
      <c r="D4661" s="182">
        <f>D4679</f>
        <v>45418</v>
      </c>
      <c r="E4661" s="182">
        <f>E4679</f>
        <v>0</v>
      </c>
    </row>
    <row r="4662" spans="1:5" ht="21" customHeight="1" thickBot="1" x14ac:dyDescent="0.25">
      <c r="A4662" s="156" t="s">
        <v>20</v>
      </c>
      <c r="B4662" s="182">
        <f>B4661/B4660</f>
        <v>5005</v>
      </c>
      <c r="C4662" s="182">
        <f>C4661/C4660</f>
        <v>259.73333333333335</v>
      </c>
      <c r="D4662" s="182">
        <f>D4661/D4660</f>
        <v>1513.9333333333334</v>
      </c>
      <c r="E4662" s="182" t="e">
        <f>E4661/E4660</f>
        <v>#DIV/0!</v>
      </c>
    </row>
    <row r="4663" spans="1:5" ht="21" customHeight="1" thickBot="1" x14ac:dyDescent="0.25">
      <c r="A4663" s="156" t="s">
        <v>15</v>
      </c>
      <c r="B4663" s="184" t="s">
        <v>19</v>
      </c>
      <c r="C4663" s="185">
        <f t="shared" ref="C4663:E4665" si="183">C4660/B4660-1</f>
        <v>29</v>
      </c>
      <c r="D4663" s="185">
        <f t="shared" si="183"/>
        <v>0</v>
      </c>
      <c r="E4663" s="185">
        <f t="shared" si="183"/>
        <v>-1</v>
      </c>
    </row>
    <row r="4664" spans="1:5" ht="21" customHeight="1" thickBot="1" x14ac:dyDescent="0.25">
      <c r="A4664" s="156" t="s">
        <v>16</v>
      </c>
      <c r="B4664" s="184" t="s">
        <v>19</v>
      </c>
      <c r="C4664" s="185">
        <f t="shared" si="183"/>
        <v>0.55684315684315688</v>
      </c>
      <c r="D4664" s="185">
        <f t="shared" si="183"/>
        <v>4.8287987679671458</v>
      </c>
      <c r="E4664" s="185">
        <f t="shared" si="183"/>
        <v>-1</v>
      </c>
    </row>
    <row r="4665" spans="1:5" ht="21" customHeight="1" thickBot="1" x14ac:dyDescent="0.25">
      <c r="A4665" s="156" t="s">
        <v>17</v>
      </c>
      <c r="B4665" s="184" t="s">
        <v>19</v>
      </c>
      <c r="C4665" s="185">
        <f t="shared" si="183"/>
        <v>-0.94810522810522813</v>
      </c>
      <c r="D4665" s="185">
        <f t="shared" si="183"/>
        <v>4.8287987679671458</v>
      </c>
      <c r="E4665" s="185" t="e">
        <f t="shared" si="183"/>
        <v>#DIV/0!</v>
      </c>
    </row>
    <row r="4666" spans="1:5" ht="21" customHeight="1" thickBot="1" x14ac:dyDescent="0.25">
      <c r="A4666" s="1641" t="s">
        <v>948</v>
      </c>
      <c r="B4666" s="1642"/>
      <c r="C4666" s="1642"/>
      <c r="D4666" s="1642"/>
      <c r="E4666" s="1643"/>
    </row>
    <row r="4667" spans="1:5" ht="21" customHeight="1" x14ac:dyDescent="0.2">
      <c r="A4667" s="1639"/>
      <c r="B4667" s="180">
        <v>2019</v>
      </c>
      <c r="C4667" s="180">
        <v>2020</v>
      </c>
      <c r="D4667" s="180">
        <v>2021</v>
      </c>
      <c r="E4667" s="180">
        <v>2022</v>
      </c>
    </row>
    <row r="4668" spans="1:5" ht="21" customHeight="1" thickBot="1" x14ac:dyDescent="0.25">
      <c r="A4668" s="1640"/>
      <c r="B4668" s="181" t="s">
        <v>5</v>
      </c>
      <c r="C4668" s="181" t="s">
        <v>6</v>
      </c>
      <c r="D4668" s="181" t="s">
        <v>6</v>
      </c>
      <c r="E4668" s="181" t="s">
        <v>6</v>
      </c>
    </row>
    <row r="4669" spans="1:5" ht="21" customHeight="1" thickBot="1" x14ac:dyDescent="0.25">
      <c r="A4669" s="186" t="s">
        <v>59</v>
      </c>
      <c r="B4669" s="187">
        <f>B4670+B4671+B4672+B4673</f>
        <v>5005</v>
      </c>
      <c r="C4669" s="187">
        <f>C4670+C4671+C4672+C4673</f>
        <v>7792</v>
      </c>
      <c r="D4669" s="187">
        <f>D4670+D4671+D4672+D4673</f>
        <v>45418</v>
      </c>
      <c r="E4669" s="187">
        <f>E4670+E4671+E4672+E4673</f>
        <v>0</v>
      </c>
    </row>
    <row r="4670" spans="1:5" s="42" customFormat="1" ht="21" customHeight="1" thickBot="1" x14ac:dyDescent="0.25">
      <c r="A4670" s="188" t="s">
        <v>28</v>
      </c>
      <c r="B4670" s="187">
        <v>5005</v>
      </c>
      <c r="C4670" s="187">
        <v>7792</v>
      </c>
      <c r="D4670" s="187">
        <v>45418</v>
      </c>
      <c r="E4670" s="187">
        <v>0</v>
      </c>
    </row>
    <row r="4671" spans="1:5" ht="21" customHeight="1" thickBot="1" x14ac:dyDescent="0.25">
      <c r="A4671" s="188" t="s">
        <v>60</v>
      </c>
      <c r="B4671" s="187"/>
      <c r="C4671" s="187"/>
      <c r="D4671" s="187"/>
      <c r="E4671" s="187"/>
    </row>
    <row r="4672" spans="1:5" ht="21" customHeight="1" thickBot="1" x14ac:dyDescent="0.25">
      <c r="A4672" s="188" t="s">
        <v>42</v>
      </c>
      <c r="B4672" s="187"/>
      <c r="C4672" s="187"/>
      <c r="D4672" s="187"/>
      <c r="E4672" s="187"/>
    </row>
    <row r="4673" spans="1:5" ht="21" customHeight="1" thickBot="1" x14ac:dyDescent="0.25">
      <c r="A4673" s="188" t="s">
        <v>43</v>
      </c>
      <c r="B4673" s="187"/>
      <c r="C4673" s="187"/>
      <c r="D4673" s="187"/>
      <c r="E4673" s="187"/>
    </row>
    <row r="4674" spans="1:5" ht="21" customHeight="1" thickBot="1" x14ac:dyDescent="0.25">
      <c r="A4674" s="186" t="s">
        <v>61</v>
      </c>
      <c r="B4674" s="183">
        <f>B4675+B4676+B4677+B4678</f>
        <v>0</v>
      </c>
      <c r="C4674" s="183">
        <f>C4675+C4676+C4677+C4678</f>
        <v>0</v>
      </c>
      <c r="D4674" s="183">
        <f>D4675+D4676+D4677+D4678</f>
        <v>0</v>
      </c>
      <c r="E4674" s="183">
        <f>E4675+E4676+E4677+E4678</f>
        <v>0</v>
      </c>
    </row>
    <row r="4675" spans="1:5" ht="21" customHeight="1" thickBot="1" x14ac:dyDescent="0.25">
      <c r="A4675" s="188" t="s">
        <v>28</v>
      </c>
      <c r="B4675" s="183"/>
      <c r="C4675" s="183"/>
      <c r="D4675" s="183"/>
      <c r="E4675" s="183"/>
    </row>
    <row r="4676" spans="1:5" ht="21" customHeight="1" thickBot="1" x14ac:dyDescent="0.25">
      <c r="A4676" s="188" t="s">
        <v>60</v>
      </c>
      <c r="B4676" s="183"/>
      <c r="C4676" s="183"/>
      <c r="D4676" s="183"/>
      <c r="E4676" s="183"/>
    </row>
    <row r="4677" spans="1:5" ht="21" customHeight="1" thickBot="1" x14ac:dyDescent="0.25">
      <c r="A4677" s="188" t="s">
        <v>42</v>
      </c>
      <c r="B4677" s="183"/>
      <c r="C4677" s="183"/>
      <c r="D4677" s="183"/>
      <c r="E4677" s="183"/>
    </row>
    <row r="4678" spans="1:5" ht="21" customHeight="1" thickBot="1" x14ac:dyDescent="0.25">
      <c r="A4678" s="188" t="s">
        <v>43</v>
      </c>
      <c r="B4678" s="183"/>
      <c r="C4678" s="183"/>
      <c r="D4678" s="183"/>
      <c r="E4678" s="183"/>
    </row>
    <row r="4679" spans="1:5" ht="21" customHeight="1" thickBot="1" x14ac:dyDescent="0.25">
      <c r="A4679" s="224" t="s">
        <v>73</v>
      </c>
      <c r="B4679" s="183">
        <f>B4669+B4674</f>
        <v>5005</v>
      </c>
      <c r="C4679" s="183">
        <f>C4669+C4674</f>
        <v>7792</v>
      </c>
      <c r="D4679" s="183">
        <f>D4669+D4674</f>
        <v>45418</v>
      </c>
      <c r="E4679" s="183">
        <f>E4669+E4674</f>
        <v>0</v>
      </c>
    </row>
    <row r="4680" spans="1:5" ht="93.75" customHeight="1" thickBot="1" x14ac:dyDescent="0.25">
      <c r="A4680" s="178" t="s">
        <v>732</v>
      </c>
      <c r="B4680" s="178" t="s">
        <v>733</v>
      </c>
      <c r="C4680" s="10" t="s">
        <v>734</v>
      </c>
      <c r="D4680" s="192"/>
      <c r="E4680" s="193"/>
    </row>
    <row r="4681" spans="1:5" ht="21" customHeight="1" thickBot="1" x14ac:dyDescent="0.25">
      <c r="A4681" s="156" t="s">
        <v>9</v>
      </c>
      <c r="B4681" s="1633" t="s">
        <v>481</v>
      </c>
      <c r="C4681" s="1634"/>
      <c r="D4681" s="1634"/>
      <c r="E4681" s="1635"/>
    </row>
    <row r="4682" spans="1:5" ht="21" customHeight="1" thickBot="1" x14ac:dyDescent="0.25">
      <c r="A4682" s="156" t="s">
        <v>13</v>
      </c>
      <c r="B4682" s="1636" t="s">
        <v>67</v>
      </c>
      <c r="C4682" s="1637"/>
      <c r="D4682" s="1637"/>
      <c r="E4682" s="1638"/>
    </row>
    <row r="4683" spans="1:5" ht="21" customHeight="1" x14ac:dyDescent="0.2">
      <c r="A4683" s="1639"/>
      <c r="B4683" s="180">
        <v>2019</v>
      </c>
      <c r="C4683" s="180">
        <v>2020</v>
      </c>
      <c r="D4683" s="180">
        <v>2021</v>
      </c>
      <c r="E4683" s="180">
        <v>2022</v>
      </c>
    </row>
    <row r="4684" spans="1:5" ht="21" customHeight="1" thickBot="1" x14ac:dyDescent="0.25">
      <c r="A4684" s="1640"/>
      <c r="B4684" s="181" t="s">
        <v>5</v>
      </c>
      <c r="C4684" s="181" t="s">
        <v>6</v>
      </c>
      <c r="D4684" s="181" t="s">
        <v>6</v>
      </c>
      <c r="E4684" s="181" t="s">
        <v>6</v>
      </c>
    </row>
    <row r="4685" spans="1:5" ht="21" customHeight="1" thickBot="1" x14ac:dyDescent="0.25">
      <c r="A4685" s="156" t="s">
        <v>8</v>
      </c>
      <c r="B4685" s="184">
        <v>1</v>
      </c>
      <c r="C4685" s="184">
        <v>1</v>
      </c>
      <c r="D4685" s="184">
        <v>1</v>
      </c>
      <c r="E4685" s="184">
        <v>0</v>
      </c>
    </row>
    <row r="4686" spans="1:5" ht="21" customHeight="1" thickBot="1" x14ac:dyDescent="0.25">
      <c r="A4686" s="156" t="s">
        <v>14</v>
      </c>
      <c r="B4686" s="182">
        <f>B4704</f>
        <v>4497.9377999999997</v>
      </c>
      <c r="C4686" s="182">
        <f>C4704</f>
        <v>6891.2742866666667</v>
      </c>
      <c r="D4686" s="182">
        <f>D4704</f>
        <v>11100.476913333332</v>
      </c>
      <c r="E4686" s="182">
        <f>E4704</f>
        <v>0</v>
      </c>
    </row>
    <row r="4687" spans="1:5" ht="21" customHeight="1" thickBot="1" x14ac:dyDescent="0.25">
      <c r="A4687" s="156" t="s">
        <v>20</v>
      </c>
      <c r="B4687" s="182">
        <f>B4686/B4685</f>
        <v>4497.9377999999997</v>
      </c>
      <c r="C4687" s="182">
        <f>C4686/C4685</f>
        <v>6891.2742866666667</v>
      </c>
      <c r="D4687" s="182">
        <f>D4686/D4685</f>
        <v>11100.476913333332</v>
      </c>
      <c r="E4687" s="182" t="e">
        <f>E4686/E4685</f>
        <v>#DIV/0!</v>
      </c>
    </row>
    <row r="4688" spans="1:5" ht="21" customHeight="1" thickBot="1" x14ac:dyDescent="0.25">
      <c r="A4688" s="156" t="s">
        <v>15</v>
      </c>
      <c r="B4688" s="184" t="s">
        <v>19</v>
      </c>
      <c r="C4688" s="185">
        <f t="shared" ref="C4688:E4690" si="184">C4685/B4685-1</f>
        <v>0</v>
      </c>
      <c r="D4688" s="185">
        <f t="shared" si="184"/>
        <v>0</v>
      </c>
      <c r="E4688" s="185">
        <f t="shared" si="184"/>
        <v>-1</v>
      </c>
    </row>
    <row r="4689" spans="1:5" ht="21" customHeight="1" thickBot="1" x14ac:dyDescent="0.25">
      <c r="A4689" s="156" t="s">
        <v>16</v>
      </c>
      <c r="B4689" s="184" t="s">
        <v>19</v>
      </c>
      <c r="C4689" s="185">
        <f t="shared" si="184"/>
        <v>0.53209639463370695</v>
      </c>
      <c r="D4689" s="185">
        <f t="shared" si="184"/>
        <v>0.6108017837587294</v>
      </c>
      <c r="E4689" s="185">
        <f t="shared" si="184"/>
        <v>-1</v>
      </c>
    </row>
    <row r="4690" spans="1:5" ht="21" customHeight="1" thickBot="1" x14ac:dyDescent="0.25">
      <c r="A4690" s="156" t="s">
        <v>17</v>
      </c>
      <c r="B4690" s="184" t="s">
        <v>19</v>
      </c>
      <c r="C4690" s="185">
        <f t="shared" si="184"/>
        <v>0.53209639463370695</v>
      </c>
      <c r="D4690" s="185">
        <f t="shared" si="184"/>
        <v>0.6108017837587294</v>
      </c>
      <c r="E4690" s="185" t="e">
        <f t="shared" si="184"/>
        <v>#DIV/0!</v>
      </c>
    </row>
    <row r="4691" spans="1:5" ht="21" customHeight="1" thickBot="1" x14ac:dyDescent="0.25">
      <c r="A4691" s="1641" t="s">
        <v>948</v>
      </c>
      <c r="B4691" s="1642"/>
      <c r="C4691" s="1642"/>
      <c r="D4691" s="1642"/>
      <c r="E4691" s="1643"/>
    </row>
    <row r="4692" spans="1:5" ht="21" customHeight="1" x14ac:dyDescent="0.2">
      <c r="A4692" s="1639"/>
      <c r="B4692" s="180">
        <v>2019</v>
      </c>
      <c r="C4692" s="180">
        <v>2020</v>
      </c>
      <c r="D4692" s="180">
        <v>2021</v>
      </c>
      <c r="E4692" s="180">
        <v>2022</v>
      </c>
    </row>
    <row r="4693" spans="1:5" ht="21" customHeight="1" thickBot="1" x14ac:dyDescent="0.25">
      <c r="A4693" s="1640"/>
      <c r="B4693" s="181" t="s">
        <v>5</v>
      </c>
      <c r="C4693" s="181" t="s">
        <v>6</v>
      </c>
      <c r="D4693" s="181" t="s">
        <v>6</v>
      </c>
      <c r="E4693" s="181" t="s">
        <v>6</v>
      </c>
    </row>
    <row r="4694" spans="1:5" ht="21" customHeight="1" thickBot="1" x14ac:dyDescent="0.25">
      <c r="A4694" s="186" t="s">
        <v>59</v>
      </c>
      <c r="B4694" s="187">
        <f>B4695+B4696+B4697+B4698</f>
        <v>4497.9377999999997</v>
      </c>
      <c r="C4694" s="187">
        <f>C4695+C4696+C4697+C4698</f>
        <v>6891.2742866666667</v>
      </c>
      <c r="D4694" s="187">
        <f>D4695+D4696+D4697+D4698</f>
        <v>11100.476913333332</v>
      </c>
      <c r="E4694" s="187">
        <f>E4695+E4696+E4697+E4698</f>
        <v>0</v>
      </c>
    </row>
    <row r="4695" spans="1:5" s="42" customFormat="1" ht="21" customHeight="1" thickBot="1" x14ac:dyDescent="0.25">
      <c r="A4695" s="188" t="s">
        <v>28</v>
      </c>
      <c r="B4695" s="187">
        <v>4497.9377999999997</v>
      </c>
      <c r="C4695" s="187">
        <v>6891.2742866666667</v>
      </c>
      <c r="D4695" s="187">
        <v>11100.476913333332</v>
      </c>
      <c r="E4695" s="187">
        <v>0</v>
      </c>
    </row>
    <row r="4696" spans="1:5" ht="21" customHeight="1" thickBot="1" x14ac:dyDescent="0.25">
      <c r="A4696" s="188" t="s">
        <v>60</v>
      </c>
      <c r="B4696" s="187"/>
      <c r="C4696" s="187"/>
      <c r="D4696" s="187"/>
      <c r="E4696" s="187"/>
    </row>
    <row r="4697" spans="1:5" ht="21" customHeight="1" thickBot="1" x14ac:dyDescent="0.25">
      <c r="A4697" s="188" t="s">
        <v>42</v>
      </c>
      <c r="B4697" s="187"/>
      <c r="C4697" s="187"/>
      <c r="D4697" s="187"/>
      <c r="E4697" s="187"/>
    </row>
    <row r="4698" spans="1:5" ht="21" customHeight="1" thickBot="1" x14ac:dyDescent="0.25">
      <c r="A4698" s="188" t="s">
        <v>43</v>
      </c>
      <c r="B4698" s="187"/>
      <c r="C4698" s="187"/>
      <c r="D4698" s="187"/>
      <c r="E4698" s="187"/>
    </row>
    <row r="4699" spans="1:5" ht="21" customHeight="1" thickBot="1" x14ac:dyDescent="0.25">
      <c r="A4699" s="186" t="s">
        <v>61</v>
      </c>
      <c r="B4699" s="183">
        <f>B4700+B4701+B4702+B4703</f>
        <v>0</v>
      </c>
      <c r="C4699" s="183">
        <f>C4700+C4701+C4702+C4703</f>
        <v>0</v>
      </c>
      <c r="D4699" s="183">
        <f>D4700+D4701+D4702+D4703</f>
        <v>0</v>
      </c>
      <c r="E4699" s="183">
        <f>E4700+E4701+E4702+E4703</f>
        <v>0</v>
      </c>
    </row>
    <row r="4700" spans="1:5" ht="21" customHeight="1" thickBot="1" x14ac:dyDescent="0.25">
      <c r="A4700" s="188" t="s">
        <v>28</v>
      </c>
      <c r="B4700" s="183"/>
      <c r="C4700" s="183"/>
      <c r="D4700" s="183"/>
      <c r="E4700" s="183"/>
    </row>
    <row r="4701" spans="1:5" ht="21" customHeight="1" thickBot="1" x14ac:dyDescent="0.25">
      <c r="A4701" s="188" t="s">
        <v>60</v>
      </c>
      <c r="B4701" s="183"/>
      <c r="C4701" s="183"/>
      <c r="D4701" s="183"/>
      <c r="E4701" s="183"/>
    </row>
    <row r="4702" spans="1:5" ht="21" customHeight="1" thickBot="1" x14ac:dyDescent="0.25">
      <c r="A4702" s="188" t="s">
        <v>42</v>
      </c>
      <c r="B4702" s="183"/>
      <c r="C4702" s="183"/>
      <c r="D4702" s="183"/>
      <c r="E4702" s="183"/>
    </row>
    <row r="4703" spans="1:5" ht="21" customHeight="1" thickBot="1" x14ac:dyDescent="0.25">
      <c r="A4703" s="188" t="s">
        <v>43</v>
      </c>
      <c r="B4703" s="183"/>
      <c r="C4703" s="183"/>
      <c r="D4703" s="183"/>
      <c r="E4703" s="183"/>
    </row>
    <row r="4704" spans="1:5" ht="21" customHeight="1" thickBot="1" x14ac:dyDescent="0.25">
      <c r="A4704" s="224" t="s">
        <v>166</v>
      </c>
      <c r="B4704" s="183">
        <f>B4694+B4699</f>
        <v>4497.9377999999997</v>
      </c>
      <c r="C4704" s="183">
        <f>C4694+C4699</f>
        <v>6891.2742866666667</v>
      </c>
      <c r="D4704" s="183">
        <f>D4694+D4699</f>
        <v>11100.476913333332</v>
      </c>
      <c r="E4704" s="183">
        <f>E4694+E4699</f>
        <v>0</v>
      </c>
    </row>
    <row r="4705" spans="1:5" ht="51.75" customHeight="1" thickBot="1" x14ac:dyDescent="0.25">
      <c r="A4705" s="178" t="s">
        <v>735</v>
      </c>
      <c r="B4705" s="178" t="s">
        <v>736</v>
      </c>
      <c r="C4705" s="11" t="s">
        <v>737</v>
      </c>
      <c r="D4705" s="192"/>
      <c r="E4705" s="193"/>
    </row>
    <row r="4706" spans="1:5" ht="21" customHeight="1" thickBot="1" x14ac:dyDescent="0.25">
      <c r="A4706" s="156" t="s">
        <v>9</v>
      </c>
      <c r="B4706" s="1633" t="s">
        <v>481</v>
      </c>
      <c r="C4706" s="1634"/>
      <c r="D4706" s="1634"/>
      <c r="E4706" s="1635"/>
    </row>
    <row r="4707" spans="1:5" ht="21" customHeight="1" thickBot="1" x14ac:dyDescent="0.25">
      <c r="A4707" s="156" t="s">
        <v>13</v>
      </c>
      <c r="B4707" s="1636" t="s">
        <v>67</v>
      </c>
      <c r="C4707" s="1637"/>
      <c r="D4707" s="1637"/>
      <c r="E4707" s="1638"/>
    </row>
    <row r="4708" spans="1:5" ht="21" customHeight="1" x14ac:dyDescent="0.2">
      <c r="A4708" s="1639"/>
      <c r="B4708" s="180">
        <v>2019</v>
      </c>
      <c r="C4708" s="180">
        <v>2020</v>
      </c>
      <c r="D4708" s="180">
        <v>2021</v>
      </c>
      <c r="E4708" s="180">
        <v>2022</v>
      </c>
    </row>
    <row r="4709" spans="1:5" ht="21" customHeight="1" thickBot="1" x14ac:dyDescent="0.25">
      <c r="A4709" s="1640"/>
      <c r="B4709" s="181" t="s">
        <v>5</v>
      </c>
      <c r="C4709" s="181" t="s">
        <v>6</v>
      </c>
      <c r="D4709" s="181" t="s">
        <v>6</v>
      </c>
      <c r="E4709" s="181" t="s">
        <v>6</v>
      </c>
    </row>
    <row r="4710" spans="1:5" ht="21" customHeight="1" thickBot="1" x14ac:dyDescent="0.25">
      <c r="A4710" s="156" t="s">
        <v>8</v>
      </c>
      <c r="B4710" s="184">
        <v>1</v>
      </c>
      <c r="C4710" s="184">
        <v>1</v>
      </c>
      <c r="D4710" s="184">
        <v>1</v>
      </c>
      <c r="E4710" s="184">
        <v>0</v>
      </c>
    </row>
    <row r="4711" spans="1:5" ht="21" customHeight="1" thickBot="1" x14ac:dyDescent="0.25">
      <c r="A4711" s="156" t="s">
        <v>14</v>
      </c>
      <c r="B4711" s="182">
        <f>B4729</f>
        <v>4211.1806000000006</v>
      </c>
      <c r="C4711" s="182">
        <f>C4729</f>
        <v>6776.5714066666669</v>
      </c>
      <c r="D4711" s="182">
        <f>D4729</f>
        <v>10068.150993333333</v>
      </c>
      <c r="E4711" s="182">
        <f>E4729</f>
        <v>0</v>
      </c>
    </row>
    <row r="4712" spans="1:5" ht="21" customHeight="1" thickBot="1" x14ac:dyDescent="0.25">
      <c r="A4712" s="156" t="s">
        <v>20</v>
      </c>
      <c r="B4712" s="182">
        <f>B4711/B4710</f>
        <v>4211.1806000000006</v>
      </c>
      <c r="C4712" s="182">
        <f>C4711/C4710</f>
        <v>6776.5714066666669</v>
      </c>
      <c r="D4712" s="182">
        <f>D4711/D4710</f>
        <v>10068.150993333333</v>
      </c>
      <c r="E4712" s="182" t="e">
        <f>E4711/E4710</f>
        <v>#DIV/0!</v>
      </c>
    </row>
    <row r="4713" spans="1:5" ht="21" customHeight="1" thickBot="1" x14ac:dyDescent="0.25">
      <c r="A4713" s="156" t="s">
        <v>15</v>
      </c>
      <c r="B4713" s="184" t="s">
        <v>19</v>
      </c>
      <c r="C4713" s="185">
        <f t="shared" ref="C4713:E4715" si="185">C4710/B4710-1</f>
        <v>0</v>
      </c>
      <c r="D4713" s="185">
        <f t="shared" si="185"/>
        <v>0</v>
      </c>
      <c r="E4713" s="185">
        <f t="shared" si="185"/>
        <v>-1</v>
      </c>
    </row>
    <row r="4714" spans="1:5" ht="21" customHeight="1" thickBot="1" x14ac:dyDescent="0.25">
      <c r="A4714" s="156" t="s">
        <v>16</v>
      </c>
      <c r="B4714" s="184" t="s">
        <v>19</v>
      </c>
      <c r="C4714" s="185">
        <f t="shared" si="185"/>
        <v>0.60918565370164024</v>
      </c>
      <c r="D4714" s="185">
        <f t="shared" si="185"/>
        <v>0.485729344403937</v>
      </c>
      <c r="E4714" s="185">
        <f t="shared" si="185"/>
        <v>-1</v>
      </c>
    </row>
    <row r="4715" spans="1:5" ht="21" customHeight="1" thickBot="1" x14ac:dyDescent="0.25">
      <c r="A4715" s="156" t="s">
        <v>17</v>
      </c>
      <c r="B4715" s="184" t="s">
        <v>19</v>
      </c>
      <c r="C4715" s="185">
        <f t="shared" si="185"/>
        <v>0.60918565370164024</v>
      </c>
      <c r="D4715" s="185">
        <f t="shared" si="185"/>
        <v>0.485729344403937</v>
      </c>
      <c r="E4715" s="185" t="e">
        <f t="shared" si="185"/>
        <v>#DIV/0!</v>
      </c>
    </row>
    <row r="4716" spans="1:5" ht="21" customHeight="1" thickBot="1" x14ac:dyDescent="0.25">
      <c r="A4716" s="1641" t="s">
        <v>948</v>
      </c>
      <c r="B4716" s="1642"/>
      <c r="C4716" s="1642"/>
      <c r="D4716" s="1642"/>
      <c r="E4716" s="1643"/>
    </row>
    <row r="4717" spans="1:5" ht="21" customHeight="1" x14ac:dyDescent="0.2">
      <c r="A4717" s="1639"/>
      <c r="B4717" s="180">
        <v>2019</v>
      </c>
      <c r="C4717" s="180">
        <v>2020</v>
      </c>
      <c r="D4717" s="180">
        <v>2021</v>
      </c>
      <c r="E4717" s="180">
        <v>2022</v>
      </c>
    </row>
    <row r="4718" spans="1:5" ht="21" customHeight="1" thickBot="1" x14ac:dyDescent="0.25">
      <c r="A4718" s="1640"/>
      <c r="B4718" s="181" t="s">
        <v>5</v>
      </c>
      <c r="C4718" s="181" t="s">
        <v>6</v>
      </c>
      <c r="D4718" s="181" t="s">
        <v>6</v>
      </c>
      <c r="E4718" s="181" t="s">
        <v>6</v>
      </c>
    </row>
    <row r="4719" spans="1:5" ht="21" customHeight="1" thickBot="1" x14ac:dyDescent="0.25">
      <c r="A4719" s="186" t="s">
        <v>59</v>
      </c>
      <c r="B4719" s="187">
        <f>B4720+B4721+B4722+B4723</f>
        <v>4211.1806000000006</v>
      </c>
      <c r="C4719" s="187">
        <f>C4720+C4721+C4722+C4723</f>
        <v>6776.5714066666669</v>
      </c>
      <c r="D4719" s="187">
        <f>D4720+D4721+D4722+D4723</f>
        <v>10068.150993333333</v>
      </c>
      <c r="E4719" s="187">
        <f>E4720+E4721+E4722+E4723</f>
        <v>0</v>
      </c>
    </row>
    <row r="4720" spans="1:5" s="42" customFormat="1" ht="21" customHeight="1" thickBot="1" x14ac:dyDescent="0.25">
      <c r="A4720" s="188" t="s">
        <v>28</v>
      </c>
      <c r="B4720" s="187">
        <v>4211.1806000000006</v>
      </c>
      <c r="C4720" s="187">
        <v>6776.5714066666669</v>
      </c>
      <c r="D4720" s="187">
        <v>10068.150993333333</v>
      </c>
      <c r="E4720" s="187">
        <v>0</v>
      </c>
    </row>
    <row r="4721" spans="1:5" ht="21" customHeight="1" thickBot="1" x14ac:dyDescent="0.25">
      <c r="A4721" s="188" t="s">
        <v>60</v>
      </c>
      <c r="B4721" s="187"/>
      <c r="C4721" s="187"/>
      <c r="D4721" s="187"/>
      <c r="E4721" s="187"/>
    </row>
    <row r="4722" spans="1:5" ht="21" customHeight="1" thickBot="1" x14ac:dyDescent="0.25">
      <c r="A4722" s="188" t="s">
        <v>42</v>
      </c>
      <c r="B4722" s="187"/>
      <c r="C4722" s="187"/>
      <c r="D4722" s="187"/>
      <c r="E4722" s="187"/>
    </row>
    <row r="4723" spans="1:5" ht="21" customHeight="1" thickBot="1" x14ac:dyDescent="0.25">
      <c r="A4723" s="188" t="s">
        <v>43</v>
      </c>
      <c r="B4723" s="187"/>
      <c r="C4723" s="187"/>
      <c r="D4723" s="187"/>
      <c r="E4723" s="187"/>
    </row>
    <row r="4724" spans="1:5" ht="21" customHeight="1" thickBot="1" x14ac:dyDescent="0.25">
      <c r="A4724" s="186" t="s">
        <v>61</v>
      </c>
      <c r="B4724" s="183">
        <f>B4725+B4726+B4727+B4728</f>
        <v>0</v>
      </c>
      <c r="C4724" s="183">
        <f>C4725+C4726+C4727+C4728</f>
        <v>0</v>
      </c>
      <c r="D4724" s="183">
        <f>D4725+D4726+D4727+D4728</f>
        <v>0</v>
      </c>
      <c r="E4724" s="183">
        <f>E4725+E4726+E4727+E4728</f>
        <v>0</v>
      </c>
    </row>
    <row r="4725" spans="1:5" ht="21" customHeight="1" thickBot="1" x14ac:dyDescent="0.25">
      <c r="A4725" s="188" t="s">
        <v>28</v>
      </c>
      <c r="B4725" s="183"/>
      <c r="C4725" s="183"/>
      <c r="D4725" s="183"/>
      <c r="E4725" s="183"/>
    </row>
    <row r="4726" spans="1:5" ht="21" customHeight="1" thickBot="1" x14ac:dyDescent="0.25">
      <c r="A4726" s="188" t="s">
        <v>60</v>
      </c>
      <c r="B4726" s="183"/>
      <c r="C4726" s="183"/>
      <c r="D4726" s="183"/>
      <c r="E4726" s="183"/>
    </row>
    <row r="4727" spans="1:5" ht="21" customHeight="1" thickBot="1" x14ac:dyDescent="0.25">
      <c r="A4727" s="188" t="s">
        <v>42</v>
      </c>
      <c r="B4727" s="183"/>
      <c r="C4727" s="183"/>
      <c r="D4727" s="183"/>
      <c r="E4727" s="183"/>
    </row>
    <row r="4728" spans="1:5" ht="21" customHeight="1" thickBot="1" x14ac:dyDescent="0.25">
      <c r="A4728" s="188" t="s">
        <v>43</v>
      </c>
      <c r="B4728" s="183"/>
      <c r="C4728" s="183"/>
      <c r="D4728" s="183"/>
      <c r="E4728" s="183"/>
    </row>
    <row r="4729" spans="1:5" ht="21" customHeight="1" thickBot="1" x14ac:dyDescent="0.25">
      <c r="A4729" s="224" t="s">
        <v>167</v>
      </c>
      <c r="B4729" s="183">
        <f>B4719+B4724</f>
        <v>4211.1806000000006</v>
      </c>
      <c r="C4729" s="183">
        <f>C4719+C4724</f>
        <v>6776.5714066666669</v>
      </c>
      <c r="D4729" s="183">
        <f>D4719+D4724</f>
        <v>10068.150993333333</v>
      </c>
      <c r="E4729" s="183">
        <f>E4719+E4724</f>
        <v>0</v>
      </c>
    </row>
    <row r="4730" spans="1:5" ht="64.5" customHeight="1" thickBot="1" x14ac:dyDescent="0.25">
      <c r="A4730" s="178" t="s">
        <v>738</v>
      </c>
      <c r="B4730" s="178" t="s">
        <v>739</v>
      </c>
      <c r="C4730" s="11" t="s">
        <v>740</v>
      </c>
      <c r="D4730" s="192"/>
      <c r="E4730" s="193"/>
    </row>
    <row r="4731" spans="1:5" ht="21" customHeight="1" thickBot="1" x14ac:dyDescent="0.25">
      <c r="A4731" s="156" t="s">
        <v>9</v>
      </c>
      <c r="B4731" s="1633" t="s">
        <v>481</v>
      </c>
      <c r="C4731" s="1634"/>
      <c r="D4731" s="1634"/>
      <c r="E4731" s="1635"/>
    </row>
    <row r="4732" spans="1:5" ht="21" customHeight="1" thickBot="1" x14ac:dyDescent="0.25">
      <c r="A4732" s="156" t="s">
        <v>13</v>
      </c>
      <c r="B4732" s="1636" t="s">
        <v>67</v>
      </c>
      <c r="C4732" s="1637"/>
      <c r="D4732" s="1637"/>
      <c r="E4732" s="1638"/>
    </row>
    <row r="4733" spans="1:5" ht="21" customHeight="1" x14ac:dyDescent="0.2">
      <c r="A4733" s="1639"/>
      <c r="B4733" s="180">
        <v>2019</v>
      </c>
      <c r="C4733" s="180">
        <v>2020</v>
      </c>
      <c r="D4733" s="180">
        <v>2021</v>
      </c>
      <c r="E4733" s="180">
        <v>2022</v>
      </c>
    </row>
    <row r="4734" spans="1:5" ht="21" customHeight="1" thickBot="1" x14ac:dyDescent="0.25">
      <c r="A4734" s="1640"/>
      <c r="B4734" s="181" t="s">
        <v>5</v>
      </c>
      <c r="C4734" s="181" t="s">
        <v>6</v>
      </c>
      <c r="D4734" s="181" t="s">
        <v>6</v>
      </c>
      <c r="E4734" s="181" t="s">
        <v>6</v>
      </c>
    </row>
    <row r="4735" spans="1:5" ht="21" customHeight="1" thickBot="1" x14ac:dyDescent="0.25">
      <c r="A4735" s="156" t="s">
        <v>8</v>
      </c>
      <c r="B4735" s="184">
        <v>1</v>
      </c>
      <c r="C4735" s="184">
        <v>1</v>
      </c>
      <c r="D4735" s="184">
        <v>1</v>
      </c>
      <c r="E4735" s="184">
        <v>0</v>
      </c>
    </row>
    <row r="4736" spans="1:5" ht="21" customHeight="1" thickBot="1" x14ac:dyDescent="0.25">
      <c r="A4736" s="156" t="s">
        <v>14</v>
      </c>
      <c r="B4736" s="182">
        <f>B4754</f>
        <v>6211.1805999999997</v>
      </c>
      <c r="C4736" s="182">
        <f>C4754</f>
        <v>7576.571406666666</v>
      </c>
      <c r="D4736" s="182">
        <f>D4754</f>
        <v>10107.208993333332</v>
      </c>
      <c r="E4736" s="182">
        <f>E4754</f>
        <v>0</v>
      </c>
    </row>
    <row r="4737" spans="1:5" ht="21" customHeight="1" thickBot="1" x14ac:dyDescent="0.25">
      <c r="A4737" s="156" t="s">
        <v>20</v>
      </c>
      <c r="B4737" s="182">
        <f>B4736/B4735</f>
        <v>6211.1805999999997</v>
      </c>
      <c r="C4737" s="182">
        <f>C4736/C4735</f>
        <v>7576.571406666666</v>
      </c>
      <c r="D4737" s="182">
        <f>D4736/D4735</f>
        <v>10107.208993333332</v>
      </c>
      <c r="E4737" s="182" t="e">
        <f>E4736/E4735</f>
        <v>#DIV/0!</v>
      </c>
    </row>
    <row r="4738" spans="1:5" ht="21" customHeight="1" thickBot="1" x14ac:dyDescent="0.25">
      <c r="A4738" s="156" t="s">
        <v>15</v>
      </c>
      <c r="B4738" s="184" t="s">
        <v>19</v>
      </c>
      <c r="C4738" s="185">
        <f t="shared" ref="C4738:E4740" si="186">C4735/B4735-1</f>
        <v>0</v>
      </c>
      <c r="D4738" s="185">
        <f t="shared" si="186"/>
        <v>0</v>
      </c>
      <c r="E4738" s="185">
        <f t="shared" si="186"/>
        <v>-1</v>
      </c>
    </row>
    <row r="4739" spans="1:5" ht="21" customHeight="1" thickBot="1" x14ac:dyDescent="0.25">
      <c r="A4739" s="156" t="s">
        <v>16</v>
      </c>
      <c r="B4739" s="184" t="s">
        <v>19</v>
      </c>
      <c r="C4739" s="185">
        <f t="shared" si="186"/>
        <v>0.21982790303451583</v>
      </c>
      <c r="D4739" s="185">
        <f t="shared" si="186"/>
        <v>0.33400828037335528</v>
      </c>
      <c r="E4739" s="185">
        <f t="shared" si="186"/>
        <v>-1</v>
      </c>
    </row>
    <row r="4740" spans="1:5" ht="21" customHeight="1" thickBot="1" x14ac:dyDescent="0.25">
      <c r="A4740" s="156" t="s">
        <v>17</v>
      </c>
      <c r="B4740" s="184" t="s">
        <v>19</v>
      </c>
      <c r="C4740" s="185">
        <f t="shared" si="186"/>
        <v>0.21982790303451583</v>
      </c>
      <c r="D4740" s="185">
        <f t="shared" si="186"/>
        <v>0.33400828037335528</v>
      </c>
      <c r="E4740" s="185" t="e">
        <f t="shared" si="186"/>
        <v>#DIV/0!</v>
      </c>
    </row>
    <row r="4741" spans="1:5" ht="21" customHeight="1" thickBot="1" x14ac:dyDescent="0.25">
      <c r="A4741" s="1641" t="s">
        <v>948</v>
      </c>
      <c r="B4741" s="1642"/>
      <c r="C4741" s="1642"/>
      <c r="D4741" s="1642"/>
      <c r="E4741" s="1643"/>
    </row>
    <row r="4742" spans="1:5" ht="21" customHeight="1" x14ac:dyDescent="0.2">
      <c r="A4742" s="1639"/>
      <c r="B4742" s="180">
        <v>2019</v>
      </c>
      <c r="C4742" s="180">
        <v>2020</v>
      </c>
      <c r="D4742" s="180">
        <v>2021</v>
      </c>
      <c r="E4742" s="180">
        <v>2022</v>
      </c>
    </row>
    <row r="4743" spans="1:5" ht="21" customHeight="1" thickBot="1" x14ac:dyDescent="0.25">
      <c r="A4743" s="1640"/>
      <c r="B4743" s="181" t="s">
        <v>5</v>
      </c>
      <c r="C4743" s="181" t="s">
        <v>6</v>
      </c>
      <c r="D4743" s="181" t="s">
        <v>6</v>
      </c>
      <c r="E4743" s="181" t="s">
        <v>6</v>
      </c>
    </row>
    <row r="4744" spans="1:5" ht="21" customHeight="1" thickBot="1" x14ac:dyDescent="0.25">
      <c r="A4744" s="186" t="s">
        <v>59</v>
      </c>
      <c r="B4744" s="187">
        <f>B4745+B4746+B4747+B4748</f>
        <v>6211.1805999999997</v>
      </c>
      <c r="C4744" s="187">
        <f>C4745+C4746+C4747+C4748</f>
        <v>7576.571406666666</v>
      </c>
      <c r="D4744" s="187">
        <f>D4745+D4746+D4747+D4748</f>
        <v>10107.208993333332</v>
      </c>
      <c r="E4744" s="187">
        <f>E4745+E4746+E4747+E4748</f>
        <v>0</v>
      </c>
    </row>
    <row r="4745" spans="1:5" s="42" customFormat="1" ht="21" customHeight="1" thickBot="1" x14ac:dyDescent="0.25">
      <c r="A4745" s="188" t="s">
        <v>28</v>
      </c>
      <c r="B4745" s="187">
        <v>6211.1805999999997</v>
      </c>
      <c r="C4745" s="187">
        <v>7576.571406666666</v>
      </c>
      <c r="D4745" s="187">
        <v>10107.208993333332</v>
      </c>
      <c r="E4745" s="187">
        <v>0</v>
      </c>
    </row>
    <row r="4746" spans="1:5" ht="21" customHeight="1" thickBot="1" x14ac:dyDescent="0.25">
      <c r="A4746" s="188" t="s">
        <v>60</v>
      </c>
      <c r="B4746" s="187"/>
      <c r="C4746" s="187"/>
      <c r="D4746" s="187"/>
      <c r="E4746" s="187"/>
    </row>
    <row r="4747" spans="1:5" ht="21" customHeight="1" thickBot="1" x14ac:dyDescent="0.25">
      <c r="A4747" s="188" t="s">
        <v>42</v>
      </c>
      <c r="B4747" s="187"/>
      <c r="C4747" s="187"/>
      <c r="D4747" s="187"/>
      <c r="E4747" s="187"/>
    </row>
    <row r="4748" spans="1:5" ht="21" customHeight="1" thickBot="1" x14ac:dyDescent="0.25">
      <c r="A4748" s="188" t="s">
        <v>43</v>
      </c>
      <c r="B4748" s="187"/>
      <c r="C4748" s="187"/>
      <c r="D4748" s="187"/>
      <c r="E4748" s="187"/>
    </row>
    <row r="4749" spans="1:5" ht="21" customHeight="1" thickBot="1" x14ac:dyDescent="0.25">
      <c r="A4749" s="186" t="s">
        <v>61</v>
      </c>
      <c r="B4749" s="183">
        <f>B4750+B4751+B4752+B4753</f>
        <v>0</v>
      </c>
      <c r="C4749" s="183">
        <f>C4750+C4751+C4752+C4753</f>
        <v>0</v>
      </c>
      <c r="D4749" s="183">
        <f>D4750+D4751+D4752+D4753</f>
        <v>0</v>
      </c>
      <c r="E4749" s="183">
        <f>E4750+E4751+E4752+E4753</f>
        <v>0</v>
      </c>
    </row>
    <row r="4750" spans="1:5" ht="21" customHeight="1" thickBot="1" x14ac:dyDescent="0.25">
      <c r="A4750" s="188" t="s">
        <v>28</v>
      </c>
      <c r="B4750" s="183"/>
      <c r="C4750" s="183"/>
      <c r="D4750" s="183"/>
      <c r="E4750" s="183"/>
    </row>
    <row r="4751" spans="1:5" ht="21" customHeight="1" thickBot="1" x14ac:dyDescent="0.25">
      <c r="A4751" s="188" t="s">
        <v>60</v>
      </c>
      <c r="B4751" s="183"/>
      <c r="C4751" s="183"/>
      <c r="D4751" s="183"/>
      <c r="E4751" s="183"/>
    </row>
    <row r="4752" spans="1:5" ht="21" customHeight="1" thickBot="1" x14ac:dyDescent="0.25">
      <c r="A4752" s="188" t="s">
        <v>42</v>
      </c>
      <c r="B4752" s="183"/>
      <c r="C4752" s="183"/>
      <c r="D4752" s="183"/>
      <c r="E4752" s="183"/>
    </row>
    <row r="4753" spans="1:5" ht="21" customHeight="1" thickBot="1" x14ac:dyDescent="0.25">
      <c r="A4753" s="188" t="s">
        <v>43</v>
      </c>
      <c r="B4753" s="183"/>
      <c r="C4753" s="183"/>
      <c r="D4753" s="183"/>
      <c r="E4753" s="183"/>
    </row>
    <row r="4754" spans="1:5" ht="21" customHeight="1" thickBot="1" x14ac:dyDescent="0.25">
      <c r="A4754" s="224" t="s">
        <v>168</v>
      </c>
      <c r="B4754" s="183">
        <f>B4744+B4749</f>
        <v>6211.1805999999997</v>
      </c>
      <c r="C4754" s="183">
        <f>C4744+C4749</f>
        <v>7576.571406666666</v>
      </c>
      <c r="D4754" s="183">
        <f>D4744+D4749</f>
        <v>10107.208993333332</v>
      </c>
      <c r="E4754" s="183">
        <f>E4744+E4749</f>
        <v>0</v>
      </c>
    </row>
    <row r="4755" spans="1:5" ht="68.25" customHeight="1" thickBot="1" x14ac:dyDescent="0.25">
      <c r="A4755" s="178" t="s">
        <v>741</v>
      </c>
      <c r="B4755" s="178" t="s">
        <v>742</v>
      </c>
      <c r="C4755" s="11" t="s">
        <v>743</v>
      </c>
      <c r="D4755" s="192"/>
      <c r="E4755" s="193"/>
    </row>
    <row r="4756" spans="1:5" ht="21" customHeight="1" thickBot="1" x14ac:dyDescent="0.25">
      <c r="A4756" s="156" t="s">
        <v>9</v>
      </c>
      <c r="B4756" s="1633" t="s">
        <v>481</v>
      </c>
      <c r="C4756" s="1634"/>
      <c r="D4756" s="1634"/>
      <c r="E4756" s="1635"/>
    </row>
    <row r="4757" spans="1:5" ht="21" customHeight="1" thickBot="1" x14ac:dyDescent="0.25">
      <c r="A4757" s="156" t="s">
        <v>13</v>
      </c>
      <c r="B4757" s="1636" t="s">
        <v>67</v>
      </c>
      <c r="C4757" s="1637"/>
      <c r="D4757" s="1637"/>
      <c r="E4757" s="1638"/>
    </row>
    <row r="4758" spans="1:5" ht="21" customHeight="1" x14ac:dyDescent="0.2">
      <c r="A4758" s="1639"/>
      <c r="B4758" s="180">
        <v>2019</v>
      </c>
      <c r="C4758" s="180">
        <v>2020</v>
      </c>
      <c r="D4758" s="180">
        <v>2021</v>
      </c>
      <c r="E4758" s="180">
        <v>2022</v>
      </c>
    </row>
    <row r="4759" spans="1:5" ht="21" customHeight="1" thickBot="1" x14ac:dyDescent="0.25">
      <c r="A4759" s="1640"/>
      <c r="B4759" s="181" t="s">
        <v>5</v>
      </c>
      <c r="C4759" s="181" t="s">
        <v>6</v>
      </c>
      <c r="D4759" s="181" t="s">
        <v>6</v>
      </c>
      <c r="E4759" s="181" t="s">
        <v>6</v>
      </c>
    </row>
    <row r="4760" spans="1:5" ht="21" customHeight="1" thickBot="1" x14ac:dyDescent="0.25">
      <c r="A4760" s="156" t="s">
        <v>8</v>
      </c>
      <c r="B4760" s="184">
        <v>1</v>
      </c>
      <c r="C4760" s="184">
        <v>1</v>
      </c>
      <c r="D4760" s="184">
        <v>1</v>
      </c>
      <c r="E4760" s="184">
        <v>0</v>
      </c>
    </row>
    <row r="4761" spans="1:5" ht="21" customHeight="1" thickBot="1" x14ac:dyDescent="0.25">
      <c r="A4761" s="156" t="s">
        <v>14</v>
      </c>
      <c r="B4761" s="182">
        <f>B4779</f>
        <v>8335.7198000000026</v>
      </c>
      <c r="C4761" s="182">
        <f>C4779</f>
        <v>8426.3870866666675</v>
      </c>
      <c r="D4761" s="182">
        <f>D4779</f>
        <v>7132.854113333331</v>
      </c>
      <c r="E4761" s="182">
        <f>E4779</f>
        <v>0</v>
      </c>
    </row>
    <row r="4762" spans="1:5" ht="21" customHeight="1" thickBot="1" x14ac:dyDescent="0.25">
      <c r="A4762" s="156" t="s">
        <v>20</v>
      </c>
      <c r="B4762" s="182">
        <f>B4761/B4760</f>
        <v>8335.7198000000026</v>
      </c>
      <c r="C4762" s="182">
        <f>C4761/C4760</f>
        <v>8426.3870866666675</v>
      </c>
      <c r="D4762" s="182">
        <f>D4761/D4760</f>
        <v>7132.854113333331</v>
      </c>
      <c r="E4762" s="182" t="e">
        <f>E4761/E4760</f>
        <v>#DIV/0!</v>
      </c>
    </row>
    <row r="4763" spans="1:5" ht="21" customHeight="1" thickBot="1" x14ac:dyDescent="0.25">
      <c r="A4763" s="156" t="s">
        <v>15</v>
      </c>
      <c r="B4763" s="184" t="s">
        <v>19</v>
      </c>
      <c r="C4763" s="185">
        <f t="shared" ref="C4763:E4765" si="187">C4760/B4760-1</f>
        <v>0</v>
      </c>
      <c r="D4763" s="185">
        <f t="shared" si="187"/>
        <v>0</v>
      </c>
      <c r="E4763" s="185">
        <f t="shared" si="187"/>
        <v>-1</v>
      </c>
    </row>
    <row r="4764" spans="1:5" ht="21" customHeight="1" thickBot="1" x14ac:dyDescent="0.25">
      <c r="A4764" s="156" t="s">
        <v>16</v>
      </c>
      <c r="B4764" s="184" t="s">
        <v>19</v>
      </c>
      <c r="C4764" s="185">
        <f t="shared" si="187"/>
        <v>1.0876959499846128E-2</v>
      </c>
      <c r="D4764" s="185">
        <f t="shared" si="187"/>
        <v>-0.15350979726294955</v>
      </c>
      <c r="E4764" s="185">
        <f t="shared" si="187"/>
        <v>-1</v>
      </c>
    </row>
    <row r="4765" spans="1:5" ht="21" customHeight="1" thickBot="1" x14ac:dyDescent="0.25">
      <c r="A4765" s="156" t="s">
        <v>17</v>
      </c>
      <c r="B4765" s="184" t="s">
        <v>19</v>
      </c>
      <c r="C4765" s="185">
        <f t="shared" si="187"/>
        <v>1.0876959499846128E-2</v>
      </c>
      <c r="D4765" s="185">
        <f t="shared" si="187"/>
        <v>-0.15350979726294955</v>
      </c>
      <c r="E4765" s="185" t="e">
        <f t="shared" si="187"/>
        <v>#DIV/0!</v>
      </c>
    </row>
    <row r="4766" spans="1:5" ht="21" customHeight="1" thickBot="1" x14ac:dyDescent="0.25">
      <c r="A4766" s="1641" t="s">
        <v>948</v>
      </c>
      <c r="B4766" s="1642"/>
      <c r="C4766" s="1642"/>
      <c r="D4766" s="1642"/>
      <c r="E4766" s="1643"/>
    </row>
    <row r="4767" spans="1:5" ht="21" customHeight="1" x14ac:dyDescent="0.2">
      <c r="A4767" s="1639"/>
      <c r="B4767" s="180">
        <v>2019</v>
      </c>
      <c r="C4767" s="180">
        <v>2020</v>
      </c>
      <c r="D4767" s="180">
        <v>2021</v>
      </c>
      <c r="E4767" s="180">
        <v>2022</v>
      </c>
    </row>
    <row r="4768" spans="1:5" ht="21" customHeight="1" thickBot="1" x14ac:dyDescent="0.25">
      <c r="A4768" s="1640"/>
      <c r="B4768" s="181" t="s">
        <v>5</v>
      </c>
      <c r="C4768" s="181" t="s">
        <v>6</v>
      </c>
      <c r="D4768" s="181" t="s">
        <v>6</v>
      </c>
      <c r="E4768" s="181" t="s">
        <v>6</v>
      </c>
    </row>
    <row r="4769" spans="1:5" ht="21" customHeight="1" thickBot="1" x14ac:dyDescent="0.25">
      <c r="A4769" s="186" t="s">
        <v>59</v>
      </c>
      <c r="B4769" s="187">
        <f>B4770+B4771+B4772+B4773</f>
        <v>8335.7198000000026</v>
      </c>
      <c r="C4769" s="187">
        <f>C4770+C4771+C4772+C4773</f>
        <v>8426.3870866666675</v>
      </c>
      <c r="D4769" s="187">
        <f>D4770+D4771+D4772+D4773</f>
        <v>7132.854113333331</v>
      </c>
      <c r="E4769" s="187">
        <f>E4770+E4771+E4772+E4773</f>
        <v>0</v>
      </c>
    </row>
    <row r="4770" spans="1:5" s="42" customFormat="1" ht="21" customHeight="1" thickBot="1" x14ac:dyDescent="0.25">
      <c r="A4770" s="188" t="s">
        <v>28</v>
      </c>
      <c r="B4770" s="187">
        <v>8335.7198000000026</v>
      </c>
      <c r="C4770" s="187">
        <v>8426.3870866666675</v>
      </c>
      <c r="D4770" s="187">
        <v>7132.854113333331</v>
      </c>
      <c r="E4770" s="187">
        <v>0</v>
      </c>
    </row>
    <row r="4771" spans="1:5" ht="21" customHeight="1" thickBot="1" x14ac:dyDescent="0.25">
      <c r="A4771" s="188" t="s">
        <v>60</v>
      </c>
      <c r="B4771" s="187"/>
      <c r="C4771" s="187"/>
      <c r="D4771" s="187"/>
      <c r="E4771" s="187"/>
    </row>
    <row r="4772" spans="1:5" ht="21" customHeight="1" thickBot="1" x14ac:dyDescent="0.25">
      <c r="A4772" s="188" t="s">
        <v>42</v>
      </c>
      <c r="B4772" s="187"/>
      <c r="C4772" s="187"/>
      <c r="D4772" s="187"/>
      <c r="E4772" s="187"/>
    </row>
    <row r="4773" spans="1:5" ht="21" customHeight="1" thickBot="1" x14ac:dyDescent="0.25">
      <c r="A4773" s="188" t="s">
        <v>43</v>
      </c>
      <c r="B4773" s="187"/>
      <c r="C4773" s="187"/>
      <c r="D4773" s="187"/>
      <c r="E4773" s="187"/>
    </row>
    <row r="4774" spans="1:5" ht="21" customHeight="1" thickBot="1" x14ac:dyDescent="0.25">
      <c r="A4774" s="186" t="s">
        <v>61</v>
      </c>
      <c r="B4774" s="183">
        <f>B4775+B4776+B4777+B4778</f>
        <v>0</v>
      </c>
      <c r="C4774" s="183">
        <f>C4775+C4776+C4777+C4778</f>
        <v>0</v>
      </c>
      <c r="D4774" s="183">
        <f>D4775+D4776+D4777+D4778</f>
        <v>0</v>
      </c>
      <c r="E4774" s="183">
        <f>E4775+E4776+E4777+E4778</f>
        <v>0</v>
      </c>
    </row>
    <row r="4775" spans="1:5" ht="21" customHeight="1" thickBot="1" x14ac:dyDescent="0.25">
      <c r="A4775" s="188" t="s">
        <v>28</v>
      </c>
      <c r="B4775" s="183"/>
      <c r="C4775" s="183"/>
      <c r="D4775" s="183"/>
      <c r="E4775" s="183"/>
    </row>
    <row r="4776" spans="1:5" ht="21" customHeight="1" thickBot="1" x14ac:dyDescent="0.25">
      <c r="A4776" s="188" t="s">
        <v>60</v>
      </c>
      <c r="B4776" s="183"/>
      <c r="C4776" s="183"/>
      <c r="D4776" s="183"/>
      <c r="E4776" s="183"/>
    </row>
    <row r="4777" spans="1:5" ht="21" customHeight="1" thickBot="1" x14ac:dyDescent="0.25">
      <c r="A4777" s="188" t="s">
        <v>42</v>
      </c>
      <c r="B4777" s="183"/>
      <c r="C4777" s="183"/>
      <c r="D4777" s="183"/>
      <c r="E4777" s="183"/>
    </row>
    <row r="4778" spans="1:5" ht="21" customHeight="1" thickBot="1" x14ac:dyDescent="0.25">
      <c r="A4778" s="188" t="s">
        <v>43</v>
      </c>
      <c r="B4778" s="183"/>
      <c r="C4778" s="183"/>
      <c r="D4778" s="183"/>
      <c r="E4778" s="183"/>
    </row>
    <row r="4779" spans="1:5" ht="21" customHeight="1" thickBot="1" x14ac:dyDescent="0.25">
      <c r="A4779" s="224" t="s">
        <v>169</v>
      </c>
      <c r="B4779" s="183">
        <f>B4769+B4774</f>
        <v>8335.7198000000026</v>
      </c>
      <c r="C4779" s="183">
        <f>C4769+C4774</f>
        <v>8426.3870866666675</v>
      </c>
      <c r="D4779" s="183">
        <f>D4769+D4774</f>
        <v>7132.854113333331</v>
      </c>
      <c r="E4779" s="183">
        <f>E4769+E4774</f>
        <v>0</v>
      </c>
    </row>
    <row r="4780" spans="1:5" ht="66" customHeight="1" thickBot="1" x14ac:dyDescent="0.25">
      <c r="A4780" s="178" t="s">
        <v>744</v>
      </c>
      <c r="B4780" s="178" t="s">
        <v>745</v>
      </c>
      <c r="C4780" s="11" t="s">
        <v>746</v>
      </c>
      <c r="D4780" s="192"/>
      <c r="E4780" s="193"/>
    </row>
    <row r="4781" spans="1:5" ht="21" customHeight="1" thickBot="1" x14ac:dyDescent="0.25">
      <c r="A4781" s="156" t="s">
        <v>9</v>
      </c>
      <c r="B4781" s="1633" t="s">
        <v>481</v>
      </c>
      <c r="C4781" s="1634"/>
      <c r="D4781" s="1634"/>
      <c r="E4781" s="1635"/>
    </row>
    <row r="4782" spans="1:5" ht="21" customHeight="1" thickBot="1" x14ac:dyDescent="0.25">
      <c r="A4782" s="156" t="s">
        <v>13</v>
      </c>
      <c r="B4782" s="1636" t="s">
        <v>67</v>
      </c>
      <c r="C4782" s="1637"/>
      <c r="D4782" s="1637"/>
      <c r="E4782" s="1638"/>
    </row>
    <row r="4783" spans="1:5" ht="21" customHeight="1" x14ac:dyDescent="0.2">
      <c r="A4783" s="1639"/>
      <c r="B4783" s="180">
        <v>2019</v>
      </c>
      <c r="C4783" s="180">
        <v>2020</v>
      </c>
      <c r="D4783" s="180">
        <v>2021</v>
      </c>
      <c r="E4783" s="180">
        <v>2022</v>
      </c>
    </row>
    <row r="4784" spans="1:5" ht="21" customHeight="1" thickBot="1" x14ac:dyDescent="0.25">
      <c r="A4784" s="1640"/>
      <c r="B4784" s="181" t="s">
        <v>5</v>
      </c>
      <c r="C4784" s="181" t="s">
        <v>6</v>
      </c>
      <c r="D4784" s="181" t="s">
        <v>6</v>
      </c>
      <c r="E4784" s="181" t="s">
        <v>6</v>
      </c>
    </row>
    <row r="4785" spans="1:5" ht="21" customHeight="1" thickBot="1" x14ac:dyDescent="0.25">
      <c r="A4785" s="156" t="s">
        <v>8</v>
      </c>
      <c r="B4785" s="184">
        <v>1</v>
      </c>
      <c r="C4785" s="184">
        <v>1</v>
      </c>
      <c r="D4785" s="184">
        <v>1</v>
      </c>
      <c r="E4785" s="184">
        <v>0</v>
      </c>
    </row>
    <row r="4786" spans="1:5" ht="21" customHeight="1" thickBot="1" x14ac:dyDescent="0.25">
      <c r="A4786" s="156" t="s">
        <v>14</v>
      </c>
      <c r="B4786" s="182">
        <f>B4804</f>
        <v>5915</v>
      </c>
      <c r="C4786" s="182">
        <f>C4804</f>
        <v>7458</v>
      </c>
      <c r="D4786" s="182">
        <f>D4804</f>
        <v>1685</v>
      </c>
      <c r="E4786" s="182">
        <f>E4804</f>
        <v>0</v>
      </c>
    </row>
    <row r="4787" spans="1:5" ht="21" customHeight="1" thickBot="1" x14ac:dyDescent="0.25">
      <c r="A4787" s="156" t="s">
        <v>20</v>
      </c>
      <c r="B4787" s="182">
        <f>B4786/B4785</f>
        <v>5915</v>
      </c>
      <c r="C4787" s="182">
        <f>C4786/C4785</f>
        <v>7458</v>
      </c>
      <c r="D4787" s="182">
        <f>D4786/D4785</f>
        <v>1685</v>
      </c>
      <c r="E4787" s="182" t="e">
        <f>E4786/E4785</f>
        <v>#DIV/0!</v>
      </c>
    </row>
    <row r="4788" spans="1:5" ht="21" customHeight="1" thickBot="1" x14ac:dyDescent="0.25">
      <c r="A4788" s="156" t="s">
        <v>15</v>
      </c>
      <c r="B4788" s="184" t="s">
        <v>19</v>
      </c>
      <c r="C4788" s="185">
        <f t="shared" ref="C4788:E4790" si="188">C4785/B4785-1</f>
        <v>0</v>
      </c>
      <c r="D4788" s="185">
        <f t="shared" si="188"/>
        <v>0</v>
      </c>
      <c r="E4788" s="185">
        <f t="shared" si="188"/>
        <v>-1</v>
      </c>
    </row>
    <row r="4789" spans="1:5" ht="21" customHeight="1" thickBot="1" x14ac:dyDescent="0.25">
      <c r="A4789" s="156" t="s">
        <v>16</v>
      </c>
      <c r="B4789" s="184" t="s">
        <v>19</v>
      </c>
      <c r="C4789" s="185">
        <f t="shared" si="188"/>
        <v>0.26086221470836857</v>
      </c>
      <c r="D4789" s="185">
        <f t="shared" si="188"/>
        <v>-0.7740681147760794</v>
      </c>
      <c r="E4789" s="185">
        <f t="shared" si="188"/>
        <v>-1</v>
      </c>
    </row>
    <row r="4790" spans="1:5" ht="21" customHeight="1" thickBot="1" x14ac:dyDescent="0.25">
      <c r="A4790" s="156" t="s">
        <v>17</v>
      </c>
      <c r="B4790" s="184" t="s">
        <v>19</v>
      </c>
      <c r="C4790" s="185">
        <f t="shared" si="188"/>
        <v>0.26086221470836857</v>
      </c>
      <c r="D4790" s="185">
        <f t="shared" si="188"/>
        <v>-0.7740681147760794</v>
      </c>
      <c r="E4790" s="185" t="e">
        <f t="shared" si="188"/>
        <v>#DIV/0!</v>
      </c>
    </row>
    <row r="4791" spans="1:5" ht="21" customHeight="1" thickBot="1" x14ac:dyDescent="0.25">
      <c r="A4791" s="1641" t="s">
        <v>948</v>
      </c>
      <c r="B4791" s="1642"/>
      <c r="C4791" s="1642"/>
      <c r="D4791" s="1642"/>
      <c r="E4791" s="1643"/>
    </row>
    <row r="4792" spans="1:5" ht="21" customHeight="1" x14ac:dyDescent="0.2">
      <c r="A4792" s="1639"/>
      <c r="B4792" s="180">
        <v>2019</v>
      </c>
      <c r="C4792" s="180">
        <v>2020</v>
      </c>
      <c r="D4792" s="180">
        <v>2021</v>
      </c>
      <c r="E4792" s="180">
        <v>2022</v>
      </c>
    </row>
    <row r="4793" spans="1:5" ht="21" customHeight="1" thickBot="1" x14ac:dyDescent="0.25">
      <c r="A4793" s="1640"/>
      <c r="B4793" s="181" t="s">
        <v>5</v>
      </c>
      <c r="C4793" s="181" t="s">
        <v>6</v>
      </c>
      <c r="D4793" s="181" t="s">
        <v>6</v>
      </c>
      <c r="E4793" s="181" t="s">
        <v>6</v>
      </c>
    </row>
    <row r="4794" spans="1:5" ht="21" customHeight="1" thickBot="1" x14ac:dyDescent="0.25">
      <c r="A4794" s="186" t="s">
        <v>59</v>
      </c>
      <c r="B4794" s="187">
        <f>B4795+B4796+B4797+B4798</f>
        <v>5915</v>
      </c>
      <c r="C4794" s="187">
        <f>C4795+C4796+C4797+C4798</f>
        <v>7458</v>
      </c>
      <c r="D4794" s="187">
        <f>D4795+D4796+D4797+D4798</f>
        <v>1685</v>
      </c>
      <c r="E4794" s="187">
        <f>E4795+E4796+E4797+E4798</f>
        <v>0</v>
      </c>
    </row>
    <row r="4795" spans="1:5" s="42" customFormat="1" ht="21" customHeight="1" thickBot="1" x14ac:dyDescent="0.25">
      <c r="A4795" s="188" t="s">
        <v>28</v>
      </c>
      <c r="B4795" s="187">
        <v>5915</v>
      </c>
      <c r="C4795" s="187">
        <v>7458</v>
      </c>
      <c r="D4795" s="187">
        <v>1685</v>
      </c>
      <c r="E4795" s="187">
        <v>0</v>
      </c>
    </row>
    <row r="4796" spans="1:5" ht="21" customHeight="1" thickBot="1" x14ac:dyDescent="0.25">
      <c r="A4796" s="188" t="s">
        <v>60</v>
      </c>
      <c r="B4796" s="187"/>
      <c r="C4796" s="187"/>
      <c r="D4796" s="187"/>
      <c r="E4796" s="187"/>
    </row>
    <row r="4797" spans="1:5" ht="21" customHeight="1" thickBot="1" x14ac:dyDescent="0.25">
      <c r="A4797" s="188" t="s">
        <v>42</v>
      </c>
      <c r="B4797" s="187"/>
      <c r="C4797" s="187"/>
      <c r="D4797" s="187"/>
      <c r="E4797" s="187"/>
    </row>
    <row r="4798" spans="1:5" ht="21" customHeight="1" thickBot="1" x14ac:dyDescent="0.25">
      <c r="A4798" s="188" t="s">
        <v>43</v>
      </c>
      <c r="B4798" s="187"/>
      <c r="C4798" s="187"/>
      <c r="D4798" s="187"/>
      <c r="E4798" s="187"/>
    </row>
    <row r="4799" spans="1:5" ht="21" customHeight="1" thickBot="1" x14ac:dyDescent="0.25">
      <c r="A4799" s="186" t="s">
        <v>61</v>
      </c>
      <c r="B4799" s="183">
        <f>B4800+B4801+B4802+B4803</f>
        <v>0</v>
      </c>
      <c r="C4799" s="183">
        <f>C4800+C4801+C4802+C4803</f>
        <v>0</v>
      </c>
      <c r="D4799" s="183">
        <f>D4800+D4801+D4802+D4803</f>
        <v>0</v>
      </c>
      <c r="E4799" s="183">
        <f>E4800+E4801+E4802+E4803</f>
        <v>0</v>
      </c>
    </row>
    <row r="4800" spans="1:5" ht="21" customHeight="1" thickBot="1" x14ac:dyDescent="0.25">
      <c r="A4800" s="188" t="s">
        <v>28</v>
      </c>
      <c r="B4800" s="183"/>
      <c r="C4800" s="183"/>
      <c r="D4800" s="183"/>
      <c r="E4800" s="183"/>
    </row>
    <row r="4801" spans="1:5" ht="21" customHeight="1" thickBot="1" x14ac:dyDescent="0.25">
      <c r="A4801" s="188" t="s">
        <v>60</v>
      </c>
      <c r="B4801" s="183"/>
      <c r="C4801" s="183"/>
      <c r="D4801" s="183"/>
      <c r="E4801" s="183"/>
    </row>
    <row r="4802" spans="1:5" ht="21" customHeight="1" thickBot="1" x14ac:dyDescent="0.25">
      <c r="A4802" s="188" t="s">
        <v>42</v>
      </c>
      <c r="B4802" s="183"/>
      <c r="C4802" s="183"/>
      <c r="D4802" s="183"/>
      <c r="E4802" s="183"/>
    </row>
    <row r="4803" spans="1:5" ht="21" customHeight="1" thickBot="1" x14ac:dyDescent="0.25">
      <c r="A4803" s="188" t="s">
        <v>43</v>
      </c>
      <c r="B4803" s="183"/>
      <c r="C4803" s="183"/>
      <c r="D4803" s="183"/>
      <c r="E4803" s="183"/>
    </row>
    <row r="4804" spans="1:5" ht="21" customHeight="1" thickBot="1" x14ac:dyDescent="0.25">
      <c r="A4804" s="224" t="s">
        <v>171</v>
      </c>
      <c r="B4804" s="183">
        <f>B4794+B4799</f>
        <v>5915</v>
      </c>
      <c r="C4804" s="183">
        <f>C4794+C4799</f>
        <v>7458</v>
      </c>
      <c r="D4804" s="183">
        <f>D4794+D4799</f>
        <v>1685</v>
      </c>
      <c r="E4804" s="183">
        <f>E4794+E4799</f>
        <v>0</v>
      </c>
    </row>
    <row r="4805" spans="1:5" ht="70.5" customHeight="1" thickBot="1" x14ac:dyDescent="0.25">
      <c r="A4805" s="178" t="s">
        <v>747</v>
      </c>
      <c r="B4805" s="178" t="s">
        <v>748</v>
      </c>
      <c r="C4805" s="11" t="s">
        <v>749</v>
      </c>
      <c r="D4805" s="192"/>
      <c r="E4805" s="193"/>
    </row>
    <row r="4806" spans="1:5" ht="21" customHeight="1" thickBot="1" x14ac:dyDescent="0.25">
      <c r="A4806" s="156" t="s">
        <v>9</v>
      </c>
      <c r="B4806" s="1633" t="s">
        <v>481</v>
      </c>
      <c r="C4806" s="1634"/>
      <c r="D4806" s="1634"/>
      <c r="E4806" s="1635"/>
    </row>
    <row r="4807" spans="1:5" ht="21" customHeight="1" thickBot="1" x14ac:dyDescent="0.25">
      <c r="A4807" s="156" t="s">
        <v>13</v>
      </c>
      <c r="B4807" s="1636" t="s">
        <v>67</v>
      </c>
      <c r="C4807" s="1637"/>
      <c r="D4807" s="1637"/>
      <c r="E4807" s="1638"/>
    </row>
    <row r="4808" spans="1:5" ht="21" customHeight="1" x14ac:dyDescent="0.2">
      <c r="A4808" s="1639"/>
      <c r="B4808" s="180">
        <v>2019</v>
      </c>
      <c r="C4808" s="180">
        <v>2020</v>
      </c>
      <c r="D4808" s="180">
        <v>2021</v>
      </c>
      <c r="E4808" s="180">
        <v>2022</v>
      </c>
    </row>
    <row r="4809" spans="1:5" ht="21" customHeight="1" thickBot="1" x14ac:dyDescent="0.25">
      <c r="A4809" s="1640"/>
      <c r="B4809" s="181" t="s">
        <v>5</v>
      </c>
      <c r="C4809" s="181" t="s">
        <v>6</v>
      </c>
      <c r="D4809" s="181" t="s">
        <v>6</v>
      </c>
      <c r="E4809" s="181" t="s">
        <v>6</v>
      </c>
    </row>
    <row r="4810" spans="1:5" ht="21" customHeight="1" thickBot="1" x14ac:dyDescent="0.25">
      <c r="A4810" s="156" t="s">
        <v>8</v>
      </c>
      <c r="B4810" s="184">
        <v>1</v>
      </c>
      <c r="C4810" s="184">
        <v>1</v>
      </c>
      <c r="D4810" s="184">
        <v>1</v>
      </c>
      <c r="E4810" s="184">
        <v>0</v>
      </c>
    </row>
    <row r="4811" spans="1:5" ht="21" customHeight="1" thickBot="1" x14ac:dyDescent="0.25">
      <c r="A4811" s="156" t="s">
        <v>14</v>
      </c>
      <c r="B4811" s="182">
        <f>B4829</f>
        <v>4166.3882000000003</v>
      </c>
      <c r="C4811" s="182">
        <f>C4829</f>
        <v>6758.6544466666674</v>
      </c>
      <c r="D4811" s="182">
        <f>D4829</f>
        <v>9906.8983533333339</v>
      </c>
      <c r="E4811" s="182">
        <f>E4829</f>
        <v>0</v>
      </c>
    </row>
    <row r="4812" spans="1:5" ht="21" customHeight="1" thickBot="1" x14ac:dyDescent="0.25">
      <c r="A4812" s="156" t="s">
        <v>20</v>
      </c>
      <c r="B4812" s="182">
        <f>B4811/B4810</f>
        <v>4166.3882000000003</v>
      </c>
      <c r="C4812" s="182">
        <f>C4811/C4810</f>
        <v>6758.6544466666674</v>
      </c>
      <c r="D4812" s="182">
        <f>D4811/D4810</f>
        <v>9906.8983533333339</v>
      </c>
      <c r="E4812" s="182" t="e">
        <f>E4811/E4810</f>
        <v>#DIV/0!</v>
      </c>
    </row>
    <row r="4813" spans="1:5" ht="21" customHeight="1" thickBot="1" x14ac:dyDescent="0.25">
      <c r="A4813" s="156" t="s">
        <v>15</v>
      </c>
      <c r="B4813" s="184" t="s">
        <v>19</v>
      </c>
      <c r="C4813" s="185">
        <f t="shared" ref="C4813:E4815" si="189">C4810/B4810-1</f>
        <v>0</v>
      </c>
      <c r="D4813" s="185">
        <f t="shared" si="189"/>
        <v>0</v>
      </c>
      <c r="E4813" s="185">
        <f t="shared" si="189"/>
        <v>-1</v>
      </c>
    </row>
    <row r="4814" spans="1:5" ht="21" customHeight="1" thickBot="1" x14ac:dyDescent="0.25">
      <c r="A4814" s="156" t="s">
        <v>16</v>
      </c>
      <c r="B4814" s="184" t="s">
        <v>19</v>
      </c>
      <c r="C4814" s="185">
        <f t="shared" si="189"/>
        <v>0.62218548110007288</v>
      </c>
      <c r="D4814" s="185">
        <f t="shared" si="189"/>
        <v>0.46580927187649968</v>
      </c>
      <c r="E4814" s="185">
        <f t="shared" si="189"/>
        <v>-1</v>
      </c>
    </row>
    <row r="4815" spans="1:5" ht="21" customHeight="1" thickBot="1" x14ac:dyDescent="0.25">
      <c r="A4815" s="156" t="s">
        <v>17</v>
      </c>
      <c r="B4815" s="184" t="s">
        <v>19</v>
      </c>
      <c r="C4815" s="185">
        <f t="shared" si="189"/>
        <v>0.62218548110007288</v>
      </c>
      <c r="D4815" s="185">
        <f t="shared" si="189"/>
        <v>0.46580927187649968</v>
      </c>
      <c r="E4815" s="185" t="e">
        <f t="shared" si="189"/>
        <v>#DIV/0!</v>
      </c>
    </row>
    <row r="4816" spans="1:5" ht="21" customHeight="1" thickBot="1" x14ac:dyDescent="0.25">
      <c r="A4816" s="1641" t="s">
        <v>948</v>
      </c>
      <c r="B4816" s="1642"/>
      <c r="C4816" s="1642"/>
      <c r="D4816" s="1642"/>
      <c r="E4816" s="1643"/>
    </row>
    <row r="4817" spans="1:5" ht="21" customHeight="1" x14ac:dyDescent="0.2">
      <c r="A4817" s="1639"/>
      <c r="B4817" s="180">
        <v>2019</v>
      </c>
      <c r="C4817" s="180">
        <v>2020</v>
      </c>
      <c r="D4817" s="180">
        <v>2021</v>
      </c>
      <c r="E4817" s="180">
        <v>2022</v>
      </c>
    </row>
    <row r="4818" spans="1:5" ht="21" customHeight="1" thickBot="1" x14ac:dyDescent="0.25">
      <c r="A4818" s="1640"/>
      <c r="B4818" s="181" t="s">
        <v>5</v>
      </c>
      <c r="C4818" s="181" t="s">
        <v>6</v>
      </c>
      <c r="D4818" s="181" t="s">
        <v>6</v>
      </c>
      <c r="E4818" s="181" t="s">
        <v>6</v>
      </c>
    </row>
    <row r="4819" spans="1:5" ht="21" customHeight="1" thickBot="1" x14ac:dyDescent="0.25">
      <c r="A4819" s="186" t="s">
        <v>59</v>
      </c>
      <c r="B4819" s="187">
        <f>B4820+B4821+B4822+B4823</f>
        <v>4166.3882000000003</v>
      </c>
      <c r="C4819" s="187">
        <f>C4820+C4821+C4822+C4823</f>
        <v>6758.6544466666674</v>
      </c>
      <c r="D4819" s="187">
        <f>D4820+D4821+D4822+D4823</f>
        <v>9906.8983533333339</v>
      </c>
      <c r="E4819" s="187">
        <f>E4820+E4821+E4822+E4823</f>
        <v>0</v>
      </c>
    </row>
    <row r="4820" spans="1:5" s="42" customFormat="1" ht="21" customHeight="1" thickBot="1" x14ac:dyDescent="0.25">
      <c r="A4820" s="188" t="s">
        <v>28</v>
      </c>
      <c r="B4820" s="187">
        <v>4166.3882000000003</v>
      </c>
      <c r="C4820" s="187">
        <v>6758.6544466666674</v>
      </c>
      <c r="D4820" s="187">
        <v>9906.8983533333339</v>
      </c>
      <c r="E4820" s="187">
        <v>0</v>
      </c>
    </row>
    <row r="4821" spans="1:5" ht="21" customHeight="1" thickBot="1" x14ac:dyDescent="0.25">
      <c r="A4821" s="188" t="s">
        <v>60</v>
      </c>
      <c r="B4821" s="187"/>
      <c r="C4821" s="187"/>
      <c r="D4821" s="187"/>
      <c r="E4821" s="187"/>
    </row>
    <row r="4822" spans="1:5" ht="21" customHeight="1" thickBot="1" x14ac:dyDescent="0.25">
      <c r="A4822" s="188" t="s">
        <v>42</v>
      </c>
      <c r="B4822" s="187"/>
      <c r="C4822" s="187"/>
      <c r="D4822" s="187"/>
      <c r="E4822" s="187"/>
    </row>
    <row r="4823" spans="1:5" ht="21" customHeight="1" thickBot="1" x14ac:dyDescent="0.25">
      <c r="A4823" s="188" t="s">
        <v>43</v>
      </c>
      <c r="B4823" s="187"/>
      <c r="C4823" s="187"/>
      <c r="D4823" s="187"/>
      <c r="E4823" s="187"/>
    </row>
    <row r="4824" spans="1:5" ht="21" customHeight="1" thickBot="1" x14ac:dyDescent="0.25">
      <c r="A4824" s="186" t="s">
        <v>61</v>
      </c>
      <c r="B4824" s="183">
        <f>B4825+B4826+B4827+B4828</f>
        <v>0</v>
      </c>
      <c r="C4824" s="183">
        <f>C4825+C4826+C4827+C4828</f>
        <v>0</v>
      </c>
      <c r="D4824" s="183">
        <f>D4825+D4826+D4827+D4828</f>
        <v>0</v>
      </c>
      <c r="E4824" s="183">
        <f>E4825+E4826+E4827+E4828</f>
        <v>0</v>
      </c>
    </row>
    <row r="4825" spans="1:5" ht="21" customHeight="1" thickBot="1" x14ac:dyDescent="0.25">
      <c r="A4825" s="188" t="s">
        <v>28</v>
      </c>
      <c r="B4825" s="183"/>
      <c r="C4825" s="183"/>
      <c r="D4825" s="183"/>
      <c r="E4825" s="183"/>
    </row>
    <row r="4826" spans="1:5" ht="21" customHeight="1" thickBot="1" x14ac:dyDescent="0.25">
      <c r="A4826" s="188" t="s">
        <v>60</v>
      </c>
      <c r="B4826" s="183"/>
      <c r="C4826" s="183"/>
      <c r="D4826" s="183"/>
      <c r="E4826" s="183"/>
    </row>
    <row r="4827" spans="1:5" ht="21" customHeight="1" thickBot="1" x14ac:dyDescent="0.25">
      <c r="A4827" s="188" t="s">
        <v>42</v>
      </c>
      <c r="B4827" s="183"/>
      <c r="C4827" s="183"/>
      <c r="D4827" s="183"/>
      <c r="E4827" s="183"/>
    </row>
    <row r="4828" spans="1:5" ht="21" customHeight="1" thickBot="1" x14ac:dyDescent="0.25">
      <c r="A4828" s="188" t="s">
        <v>43</v>
      </c>
      <c r="B4828" s="183"/>
      <c r="C4828" s="183"/>
      <c r="D4828" s="183"/>
      <c r="E4828" s="183"/>
    </row>
    <row r="4829" spans="1:5" ht="21" customHeight="1" thickBot="1" x14ac:dyDescent="0.25">
      <c r="A4829" s="224" t="s">
        <v>173</v>
      </c>
      <c r="B4829" s="183">
        <f>B4819+B4824</f>
        <v>4166.3882000000003</v>
      </c>
      <c r="C4829" s="183">
        <f>C4819+C4824</f>
        <v>6758.6544466666674</v>
      </c>
      <c r="D4829" s="183">
        <f>D4819+D4824</f>
        <v>9906.8983533333339</v>
      </c>
      <c r="E4829" s="183">
        <f>E4819+E4824</f>
        <v>0</v>
      </c>
    </row>
    <row r="4830" spans="1:5" ht="65.25" customHeight="1" thickBot="1" x14ac:dyDescent="0.25">
      <c r="A4830" s="178" t="s">
        <v>952</v>
      </c>
      <c r="B4830" s="178" t="s">
        <v>727</v>
      </c>
      <c r="C4830" s="10" t="s">
        <v>728</v>
      </c>
      <c r="D4830" s="192"/>
      <c r="E4830" s="193"/>
    </row>
    <row r="4831" spans="1:5" ht="21" customHeight="1" thickBot="1" x14ac:dyDescent="0.25">
      <c r="A4831" s="156" t="s">
        <v>9</v>
      </c>
      <c r="B4831" s="1633" t="s">
        <v>481</v>
      </c>
      <c r="C4831" s="1634"/>
      <c r="D4831" s="1634"/>
      <c r="E4831" s="1635"/>
    </row>
    <row r="4832" spans="1:5" ht="21" customHeight="1" thickBot="1" x14ac:dyDescent="0.25">
      <c r="A4832" s="156" t="s">
        <v>13</v>
      </c>
      <c r="B4832" s="1636" t="s">
        <v>67</v>
      </c>
      <c r="C4832" s="1637"/>
      <c r="D4832" s="1637"/>
      <c r="E4832" s="1638"/>
    </row>
    <row r="4833" spans="1:5" ht="21" customHeight="1" x14ac:dyDescent="0.2">
      <c r="A4833" s="1639"/>
      <c r="B4833" s="180">
        <v>2019</v>
      </c>
      <c r="C4833" s="180">
        <v>2020</v>
      </c>
      <c r="D4833" s="180">
        <v>2021</v>
      </c>
      <c r="E4833" s="180">
        <v>2022</v>
      </c>
    </row>
    <row r="4834" spans="1:5" ht="21" customHeight="1" thickBot="1" x14ac:dyDescent="0.25">
      <c r="A4834" s="1640"/>
      <c r="B4834" s="181" t="s">
        <v>5</v>
      </c>
      <c r="C4834" s="181" t="s">
        <v>6</v>
      </c>
      <c r="D4834" s="181" t="s">
        <v>6</v>
      </c>
      <c r="E4834" s="181" t="s">
        <v>6</v>
      </c>
    </row>
    <row r="4835" spans="1:5" ht="21" customHeight="1" thickBot="1" x14ac:dyDescent="0.25">
      <c r="A4835" s="156" t="s">
        <v>8</v>
      </c>
      <c r="B4835" s="184">
        <v>30</v>
      </c>
      <c r="C4835" s="184">
        <v>30</v>
      </c>
      <c r="D4835" s="184">
        <v>30</v>
      </c>
      <c r="E4835" s="184">
        <v>30</v>
      </c>
    </row>
    <row r="4836" spans="1:5" ht="21" customHeight="1" thickBot="1" x14ac:dyDescent="0.25">
      <c r="A4836" s="156" t="s">
        <v>14</v>
      </c>
      <c r="B4836" s="182">
        <f>B4854</f>
        <v>3772.344576</v>
      </c>
      <c r="C4836" s="182">
        <f>C4854</f>
        <v>3772.344576</v>
      </c>
      <c r="D4836" s="182">
        <f>D4854</f>
        <v>11317.033728</v>
      </c>
      <c r="E4836" s="182">
        <f>E4854</f>
        <v>0</v>
      </c>
    </row>
    <row r="4837" spans="1:5" ht="21" customHeight="1" thickBot="1" x14ac:dyDescent="0.25">
      <c r="A4837" s="156" t="s">
        <v>20</v>
      </c>
      <c r="B4837" s="182">
        <f>B4836/B4835</f>
        <v>125.74481919999999</v>
      </c>
      <c r="C4837" s="182">
        <f>C4836/C4835</f>
        <v>125.74481919999999</v>
      </c>
      <c r="D4837" s="182">
        <f>D4836/D4835</f>
        <v>377.23445759999998</v>
      </c>
      <c r="E4837" s="182">
        <f>E4836/E4835</f>
        <v>0</v>
      </c>
    </row>
    <row r="4838" spans="1:5" ht="21" customHeight="1" thickBot="1" x14ac:dyDescent="0.25">
      <c r="A4838" s="156" t="s">
        <v>15</v>
      </c>
      <c r="B4838" s="184" t="s">
        <v>19</v>
      </c>
      <c r="C4838" s="185">
        <f t="shared" ref="C4838:E4840" si="190">C4835/B4835-1</f>
        <v>0</v>
      </c>
      <c r="D4838" s="185">
        <f t="shared" si="190"/>
        <v>0</v>
      </c>
      <c r="E4838" s="185">
        <f t="shared" si="190"/>
        <v>0</v>
      </c>
    </row>
    <row r="4839" spans="1:5" ht="21" customHeight="1" thickBot="1" x14ac:dyDescent="0.25">
      <c r="A4839" s="156" t="s">
        <v>16</v>
      </c>
      <c r="B4839" s="184" t="s">
        <v>19</v>
      </c>
      <c r="C4839" s="185">
        <f t="shared" si="190"/>
        <v>0</v>
      </c>
      <c r="D4839" s="185">
        <f t="shared" si="190"/>
        <v>2</v>
      </c>
      <c r="E4839" s="185">
        <f t="shared" si="190"/>
        <v>-1</v>
      </c>
    </row>
    <row r="4840" spans="1:5" ht="21" customHeight="1" thickBot="1" x14ac:dyDescent="0.25">
      <c r="A4840" s="156" t="s">
        <v>17</v>
      </c>
      <c r="B4840" s="184" t="s">
        <v>19</v>
      </c>
      <c r="C4840" s="185">
        <f t="shared" si="190"/>
        <v>0</v>
      </c>
      <c r="D4840" s="185">
        <f t="shared" si="190"/>
        <v>2</v>
      </c>
      <c r="E4840" s="185">
        <f t="shared" si="190"/>
        <v>-1</v>
      </c>
    </row>
    <row r="4841" spans="1:5" ht="21" customHeight="1" thickBot="1" x14ac:dyDescent="0.25">
      <c r="A4841" s="1641" t="s">
        <v>948</v>
      </c>
      <c r="B4841" s="1642"/>
      <c r="C4841" s="1642"/>
      <c r="D4841" s="1642"/>
      <c r="E4841" s="1643"/>
    </row>
    <row r="4842" spans="1:5" ht="21" customHeight="1" x14ac:dyDescent="0.2">
      <c r="A4842" s="1639"/>
      <c r="B4842" s="180">
        <v>2019</v>
      </c>
      <c r="C4842" s="180">
        <v>2020</v>
      </c>
      <c r="D4842" s="180">
        <v>2021</v>
      </c>
      <c r="E4842" s="180">
        <v>2022</v>
      </c>
    </row>
    <row r="4843" spans="1:5" ht="21" customHeight="1" thickBot="1" x14ac:dyDescent="0.25">
      <c r="A4843" s="1640"/>
      <c r="B4843" s="181" t="s">
        <v>5</v>
      </c>
      <c r="C4843" s="181" t="s">
        <v>6</v>
      </c>
      <c r="D4843" s="181" t="s">
        <v>6</v>
      </c>
      <c r="E4843" s="181" t="s">
        <v>6</v>
      </c>
    </row>
    <row r="4844" spans="1:5" ht="21" customHeight="1" thickBot="1" x14ac:dyDescent="0.25">
      <c r="A4844" s="186" t="s">
        <v>59</v>
      </c>
      <c r="B4844" s="187">
        <f>B4845+B4846+B4847+B4848</f>
        <v>3772.344576</v>
      </c>
      <c r="C4844" s="187">
        <f>C4845+C4846+C4847+C4848</f>
        <v>3772.344576</v>
      </c>
      <c r="D4844" s="187">
        <f>D4845+D4846+D4847+D4848</f>
        <v>11317.033728</v>
      </c>
      <c r="E4844" s="187">
        <f>E4845+E4846+E4847+E4848</f>
        <v>0</v>
      </c>
    </row>
    <row r="4845" spans="1:5" s="42" customFormat="1" ht="21" customHeight="1" thickBot="1" x14ac:dyDescent="0.25">
      <c r="A4845" s="188" t="s">
        <v>28</v>
      </c>
      <c r="B4845" s="187">
        <v>3772.344576</v>
      </c>
      <c r="C4845" s="187">
        <v>3772.344576</v>
      </c>
      <c r="D4845" s="187">
        <v>11317.033728</v>
      </c>
      <c r="E4845" s="187">
        <v>0</v>
      </c>
    </row>
    <row r="4846" spans="1:5" ht="21" customHeight="1" thickBot="1" x14ac:dyDescent="0.25">
      <c r="A4846" s="188" t="s">
        <v>60</v>
      </c>
      <c r="B4846" s="187"/>
      <c r="C4846" s="187"/>
      <c r="D4846" s="187"/>
      <c r="E4846" s="187"/>
    </row>
    <row r="4847" spans="1:5" ht="21" customHeight="1" thickBot="1" x14ac:dyDescent="0.25">
      <c r="A4847" s="188" t="s">
        <v>42</v>
      </c>
      <c r="B4847" s="187"/>
      <c r="C4847" s="187"/>
      <c r="D4847" s="187"/>
      <c r="E4847" s="187"/>
    </row>
    <row r="4848" spans="1:5" ht="21" customHeight="1" thickBot="1" x14ac:dyDescent="0.25">
      <c r="A4848" s="188" t="s">
        <v>43</v>
      </c>
      <c r="B4848" s="187"/>
      <c r="C4848" s="187"/>
      <c r="D4848" s="187"/>
      <c r="E4848" s="187"/>
    </row>
    <row r="4849" spans="1:5" ht="21" customHeight="1" thickBot="1" x14ac:dyDescent="0.25">
      <c r="A4849" s="186" t="s">
        <v>61</v>
      </c>
      <c r="B4849" s="183">
        <f>B4850+B4851+B4852+B4853</f>
        <v>0</v>
      </c>
      <c r="C4849" s="183">
        <f>C4850+C4851+C4852+C4853</f>
        <v>0</v>
      </c>
      <c r="D4849" s="183">
        <f>D4850+D4851+D4852+D4853</f>
        <v>0</v>
      </c>
      <c r="E4849" s="183">
        <f>E4850+E4851+E4852+E4853</f>
        <v>0</v>
      </c>
    </row>
    <row r="4850" spans="1:5" ht="21" customHeight="1" thickBot="1" x14ac:dyDescent="0.25">
      <c r="A4850" s="188" t="s">
        <v>28</v>
      </c>
      <c r="B4850" s="183"/>
      <c r="C4850" s="183"/>
      <c r="D4850" s="183"/>
      <c r="E4850" s="183"/>
    </row>
    <row r="4851" spans="1:5" ht="21" customHeight="1" thickBot="1" x14ac:dyDescent="0.25">
      <c r="A4851" s="188" t="s">
        <v>60</v>
      </c>
      <c r="B4851" s="183"/>
      <c r="C4851" s="183"/>
      <c r="D4851" s="183"/>
      <c r="E4851" s="183"/>
    </row>
    <row r="4852" spans="1:5" ht="21" customHeight="1" thickBot="1" x14ac:dyDescent="0.25">
      <c r="A4852" s="188" t="s">
        <v>42</v>
      </c>
      <c r="B4852" s="183"/>
      <c r="C4852" s="183"/>
      <c r="D4852" s="183"/>
      <c r="E4852" s="183"/>
    </row>
    <row r="4853" spans="1:5" ht="21" customHeight="1" thickBot="1" x14ac:dyDescent="0.25">
      <c r="A4853" s="188" t="s">
        <v>43</v>
      </c>
      <c r="B4853" s="183"/>
      <c r="C4853" s="183"/>
      <c r="D4853" s="183"/>
      <c r="E4853" s="183"/>
    </row>
    <row r="4854" spans="1:5" ht="21" customHeight="1" thickBot="1" x14ac:dyDescent="0.25">
      <c r="A4854" s="224" t="s">
        <v>175</v>
      </c>
      <c r="B4854" s="183">
        <f>B4844+B4849</f>
        <v>3772.344576</v>
      </c>
      <c r="C4854" s="183">
        <f>C4844+C4849</f>
        <v>3772.344576</v>
      </c>
      <c r="D4854" s="183">
        <f>D4844+D4849</f>
        <v>11317.033728</v>
      </c>
      <c r="E4854" s="183">
        <f>E4844+E4849</f>
        <v>0</v>
      </c>
    </row>
    <row r="4855" spans="1:5" ht="38.25" customHeight="1" thickBot="1" x14ac:dyDescent="0.25">
      <c r="A4855" s="178" t="s">
        <v>953</v>
      </c>
      <c r="B4855" s="178" t="s">
        <v>730</v>
      </c>
      <c r="C4855" s="10" t="s">
        <v>731</v>
      </c>
      <c r="D4855" s="192"/>
      <c r="E4855" s="193"/>
    </row>
    <row r="4856" spans="1:5" ht="21" customHeight="1" thickBot="1" x14ac:dyDescent="0.25">
      <c r="A4856" s="156" t="s">
        <v>9</v>
      </c>
      <c r="B4856" s="1633" t="s">
        <v>481</v>
      </c>
      <c r="C4856" s="1634"/>
      <c r="D4856" s="1634"/>
      <c r="E4856" s="1635"/>
    </row>
    <row r="4857" spans="1:5" ht="21" customHeight="1" thickBot="1" x14ac:dyDescent="0.25">
      <c r="A4857" s="156" t="s">
        <v>13</v>
      </c>
      <c r="B4857" s="1636" t="s">
        <v>67</v>
      </c>
      <c r="C4857" s="1637"/>
      <c r="D4857" s="1637"/>
      <c r="E4857" s="1638"/>
    </row>
    <row r="4858" spans="1:5" ht="21" customHeight="1" x14ac:dyDescent="0.2">
      <c r="A4858" s="1639"/>
      <c r="B4858" s="180">
        <v>2019</v>
      </c>
      <c r="C4858" s="180">
        <v>2020</v>
      </c>
      <c r="D4858" s="180">
        <v>2021</v>
      </c>
      <c r="E4858" s="180">
        <v>2022</v>
      </c>
    </row>
    <row r="4859" spans="1:5" ht="21" customHeight="1" thickBot="1" x14ac:dyDescent="0.25">
      <c r="A4859" s="1640"/>
      <c r="B4859" s="181" t="s">
        <v>5</v>
      </c>
      <c r="C4859" s="181" t="s">
        <v>6</v>
      </c>
      <c r="D4859" s="181" t="s">
        <v>6</v>
      </c>
      <c r="E4859" s="181" t="s">
        <v>6</v>
      </c>
    </row>
    <row r="4860" spans="1:5" ht="21" customHeight="1" thickBot="1" x14ac:dyDescent="0.25">
      <c r="A4860" s="156" t="s">
        <v>8</v>
      </c>
      <c r="B4860" s="184">
        <v>1</v>
      </c>
      <c r="C4860" s="184">
        <v>1</v>
      </c>
      <c r="D4860" s="184">
        <v>1</v>
      </c>
      <c r="E4860" s="184">
        <v>0</v>
      </c>
    </row>
    <row r="4861" spans="1:5" ht="21" customHeight="1" thickBot="1" x14ac:dyDescent="0.25">
      <c r="A4861" s="156" t="s">
        <v>14</v>
      </c>
      <c r="B4861" s="182">
        <f>B4879</f>
        <v>7428.8492000000006</v>
      </c>
      <c r="C4861" s="182">
        <f>C4879</f>
        <v>15180.688199999999</v>
      </c>
      <c r="D4861" s="182">
        <f>D4879</f>
        <v>14534.708600000002</v>
      </c>
      <c r="E4861" s="182">
        <f>E4879</f>
        <v>0</v>
      </c>
    </row>
    <row r="4862" spans="1:5" ht="21" customHeight="1" thickBot="1" x14ac:dyDescent="0.25">
      <c r="A4862" s="156" t="s">
        <v>20</v>
      </c>
      <c r="B4862" s="182">
        <f>B4861/B4860</f>
        <v>7428.8492000000006</v>
      </c>
      <c r="C4862" s="182">
        <f>C4861/C4860</f>
        <v>15180.688199999999</v>
      </c>
      <c r="D4862" s="182">
        <f>D4861/D4860</f>
        <v>14534.708600000002</v>
      </c>
      <c r="E4862" s="182" t="e">
        <f>E4861/E4860</f>
        <v>#DIV/0!</v>
      </c>
    </row>
    <row r="4863" spans="1:5" ht="21" customHeight="1" thickBot="1" x14ac:dyDescent="0.25">
      <c r="A4863" s="156" t="s">
        <v>15</v>
      </c>
      <c r="B4863" s="184" t="s">
        <v>19</v>
      </c>
      <c r="C4863" s="185">
        <f t="shared" ref="C4863:E4865" si="191">C4860/B4860-1</f>
        <v>0</v>
      </c>
      <c r="D4863" s="185">
        <f t="shared" si="191"/>
        <v>0</v>
      </c>
      <c r="E4863" s="185">
        <f t="shared" si="191"/>
        <v>-1</v>
      </c>
    </row>
    <row r="4864" spans="1:5" ht="21" customHeight="1" thickBot="1" x14ac:dyDescent="0.25">
      <c r="A4864" s="156" t="s">
        <v>16</v>
      </c>
      <c r="B4864" s="184" t="s">
        <v>19</v>
      </c>
      <c r="C4864" s="185">
        <f t="shared" si="191"/>
        <v>1.0434777704196767</v>
      </c>
      <c r="D4864" s="185">
        <f t="shared" si="191"/>
        <v>-4.255272168754487E-2</v>
      </c>
      <c r="E4864" s="185">
        <f t="shared" si="191"/>
        <v>-1</v>
      </c>
    </row>
    <row r="4865" spans="1:5" ht="21" customHeight="1" thickBot="1" x14ac:dyDescent="0.25">
      <c r="A4865" s="156" t="s">
        <v>17</v>
      </c>
      <c r="B4865" s="184" t="s">
        <v>19</v>
      </c>
      <c r="C4865" s="185">
        <f t="shared" si="191"/>
        <v>1.0434777704196767</v>
      </c>
      <c r="D4865" s="185">
        <f t="shared" si="191"/>
        <v>-4.255272168754487E-2</v>
      </c>
      <c r="E4865" s="185" t="e">
        <f t="shared" si="191"/>
        <v>#DIV/0!</v>
      </c>
    </row>
    <row r="4866" spans="1:5" ht="21" customHeight="1" thickBot="1" x14ac:dyDescent="0.25">
      <c r="A4866" s="1641" t="s">
        <v>948</v>
      </c>
      <c r="B4866" s="1642"/>
      <c r="C4866" s="1642"/>
      <c r="D4866" s="1642"/>
      <c r="E4866" s="1643"/>
    </row>
    <row r="4867" spans="1:5" ht="21" customHeight="1" x14ac:dyDescent="0.2">
      <c r="A4867" s="1639"/>
      <c r="B4867" s="180">
        <v>2019</v>
      </c>
      <c r="C4867" s="180">
        <v>2020</v>
      </c>
      <c r="D4867" s="180">
        <v>2021</v>
      </c>
      <c r="E4867" s="180">
        <v>2022</v>
      </c>
    </row>
    <row r="4868" spans="1:5" ht="21" customHeight="1" thickBot="1" x14ac:dyDescent="0.25">
      <c r="A4868" s="1640"/>
      <c r="B4868" s="181" t="s">
        <v>5</v>
      </c>
      <c r="C4868" s="181" t="s">
        <v>6</v>
      </c>
      <c r="D4868" s="181" t="s">
        <v>6</v>
      </c>
      <c r="E4868" s="181" t="s">
        <v>6</v>
      </c>
    </row>
    <row r="4869" spans="1:5" ht="21" customHeight="1" thickBot="1" x14ac:dyDescent="0.25">
      <c r="A4869" s="186" t="s">
        <v>59</v>
      </c>
      <c r="B4869" s="187">
        <f>B4870+B4871+B4872+B4873</f>
        <v>7428.8492000000006</v>
      </c>
      <c r="C4869" s="187">
        <f>C4870+C4871+C4872+C4873</f>
        <v>15180.688199999999</v>
      </c>
      <c r="D4869" s="187">
        <f>D4870+D4871+D4872+D4873</f>
        <v>14534.708600000002</v>
      </c>
      <c r="E4869" s="187">
        <f>E4870+E4871+E4872+E4873</f>
        <v>0</v>
      </c>
    </row>
    <row r="4870" spans="1:5" s="42" customFormat="1" ht="21" customHeight="1" thickBot="1" x14ac:dyDescent="0.25">
      <c r="A4870" s="188" t="s">
        <v>28</v>
      </c>
      <c r="B4870" s="187">
        <v>7428.8492000000006</v>
      </c>
      <c r="C4870" s="187">
        <v>15180.688199999999</v>
      </c>
      <c r="D4870" s="187">
        <v>14534.708600000002</v>
      </c>
      <c r="E4870" s="187">
        <v>0</v>
      </c>
    </row>
    <row r="4871" spans="1:5" ht="21" customHeight="1" thickBot="1" x14ac:dyDescent="0.25">
      <c r="A4871" s="188" t="s">
        <v>60</v>
      </c>
      <c r="B4871" s="187"/>
      <c r="C4871" s="187"/>
      <c r="D4871" s="187"/>
      <c r="E4871" s="187"/>
    </row>
    <row r="4872" spans="1:5" ht="21" customHeight="1" thickBot="1" x14ac:dyDescent="0.25">
      <c r="A4872" s="188" t="s">
        <v>42</v>
      </c>
      <c r="B4872" s="187"/>
      <c r="C4872" s="187"/>
      <c r="D4872" s="187"/>
      <c r="E4872" s="187"/>
    </row>
    <row r="4873" spans="1:5" ht="21" customHeight="1" thickBot="1" x14ac:dyDescent="0.25">
      <c r="A4873" s="188" t="s">
        <v>43</v>
      </c>
      <c r="B4873" s="187"/>
      <c r="C4873" s="187"/>
      <c r="D4873" s="187"/>
      <c r="E4873" s="187"/>
    </row>
    <row r="4874" spans="1:5" ht="21" customHeight="1" thickBot="1" x14ac:dyDescent="0.25">
      <c r="A4874" s="186" t="s">
        <v>61</v>
      </c>
      <c r="B4874" s="183">
        <f>B4875+B4876+B4877+B4878</f>
        <v>0</v>
      </c>
      <c r="C4874" s="183">
        <f>C4875+C4876+C4877+C4878</f>
        <v>0</v>
      </c>
      <c r="D4874" s="183">
        <f>D4875+D4876+D4877+D4878</f>
        <v>0</v>
      </c>
      <c r="E4874" s="183">
        <f>E4875+E4876+E4877+E4878</f>
        <v>0</v>
      </c>
    </row>
    <row r="4875" spans="1:5" ht="21" customHeight="1" thickBot="1" x14ac:dyDescent="0.25">
      <c r="A4875" s="188" t="s">
        <v>28</v>
      </c>
      <c r="B4875" s="183"/>
      <c r="C4875" s="183"/>
      <c r="D4875" s="183"/>
      <c r="E4875" s="183"/>
    </row>
    <row r="4876" spans="1:5" ht="21" customHeight="1" thickBot="1" x14ac:dyDescent="0.25">
      <c r="A4876" s="188" t="s">
        <v>60</v>
      </c>
      <c r="B4876" s="183"/>
      <c r="C4876" s="183"/>
      <c r="D4876" s="183"/>
      <c r="E4876" s="183"/>
    </row>
    <row r="4877" spans="1:5" ht="21" customHeight="1" thickBot="1" x14ac:dyDescent="0.25">
      <c r="A4877" s="188" t="s">
        <v>42</v>
      </c>
      <c r="B4877" s="183"/>
      <c r="C4877" s="183"/>
      <c r="D4877" s="183"/>
      <c r="E4877" s="183"/>
    </row>
    <row r="4878" spans="1:5" ht="21" customHeight="1" thickBot="1" x14ac:dyDescent="0.25">
      <c r="A4878" s="188" t="s">
        <v>43</v>
      </c>
      <c r="B4878" s="183"/>
      <c r="C4878" s="183"/>
      <c r="D4878" s="183"/>
      <c r="E4878" s="183"/>
    </row>
    <row r="4879" spans="1:5" ht="21" customHeight="1" thickBot="1" x14ac:dyDescent="0.25">
      <c r="A4879" s="224" t="s">
        <v>177</v>
      </c>
      <c r="B4879" s="183">
        <f>B4869+B4874</f>
        <v>7428.8492000000006</v>
      </c>
      <c r="C4879" s="183">
        <f>C4869+C4874</f>
        <v>15180.688199999999</v>
      </c>
      <c r="D4879" s="183">
        <f>D4869+D4874</f>
        <v>14534.708600000002</v>
      </c>
      <c r="E4879" s="183">
        <f>E4869+E4874</f>
        <v>0</v>
      </c>
    </row>
    <row r="4880" spans="1:5" ht="57.75" customHeight="1" thickBot="1" x14ac:dyDescent="0.25">
      <c r="A4880" s="216" t="s">
        <v>178</v>
      </c>
      <c r="B4880" s="216" t="s">
        <v>711</v>
      </c>
      <c r="C4880" s="217" t="s">
        <v>712</v>
      </c>
      <c r="D4880" s="218"/>
      <c r="E4880" s="225"/>
    </row>
    <row r="4881" spans="1:5" ht="21" customHeight="1" thickBot="1" x14ac:dyDescent="0.25">
      <c r="A4881" s="201" t="s">
        <v>9</v>
      </c>
      <c r="B4881" s="1594" t="s">
        <v>489</v>
      </c>
      <c r="C4881" s="1595"/>
      <c r="D4881" s="1595"/>
      <c r="E4881" s="1596"/>
    </row>
    <row r="4882" spans="1:5" ht="21" customHeight="1" thickBot="1" x14ac:dyDescent="0.25">
      <c r="A4882" s="201" t="s">
        <v>13</v>
      </c>
      <c r="B4882" s="1597" t="s">
        <v>67</v>
      </c>
      <c r="C4882" s="1598"/>
      <c r="D4882" s="1598"/>
      <c r="E4882" s="1599"/>
    </row>
    <row r="4883" spans="1:5" ht="21" customHeight="1" x14ac:dyDescent="0.2">
      <c r="A4883" s="1583"/>
      <c r="B4883" s="202">
        <v>2019</v>
      </c>
      <c r="C4883" s="202">
        <v>2020</v>
      </c>
      <c r="D4883" s="202">
        <v>2021</v>
      </c>
      <c r="E4883" s="202">
        <v>2022</v>
      </c>
    </row>
    <row r="4884" spans="1:5" ht="21" customHeight="1" thickBot="1" x14ac:dyDescent="0.25">
      <c r="A4884" s="1584"/>
      <c r="B4884" s="203" t="s">
        <v>5</v>
      </c>
      <c r="C4884" s="203" t="s">
        <v>6</v>
      </c>
      <c r="D4884" s="203" t="s">
        <v>6</v>
      </c>
      <c r="E4884" s="203" t="s">
        <v>6</v>
      </c>
    </row>
    <row r="4885" spans="1:5" ht="21" customHeight="1" thickBot="1" x14ac:dyDescent="0.25">
      <c r="A4885" s="201" t="s">
        <v>8</v>
      </c>
      <c r="B4885" s="207">
        <v>0</v>
      </c>
      <c r="C4885" s="207">
        <v>0</v>
      </c>
      <c r="D4885" s="207">
        <v>1</v>
      </c>
      <c r="E4885" s="207">
        <v>1</v>
      </c>
    </row>
    <row r="4886" spans="1:5" ht="21" customHeight="1" thickBot="1" x14ac:dyDescent="0.25">
      <c r="A4886" s="201" t="s">
        <v>14</v>
      </c>
      <c r="B4886" s="206">
        <f>B4904</f>
        <v>0</v>
      </c>
      <c r="C4886" s="206">
        <f>C4904</f>
        <v>0</v>
      </c>
      <c r="D4886" s="206">
        <f>D4904</f>
        <v>10000</v>
      </c>
      <c r="E4886" s="206">
        <f>E4904</f>
        <v>10000</v>
      </c>
    </row>
    <row r="4887" spans="1:5" ht="21" customHeight="1" thickBot="1" x14ac:dyDescent="0.25">
      <c r="A4887" s="201" t="s">
        <v>20</v>
      </c>
      <c r="B4887" s="206" t="e">
        <f>B4886/B4885</f>
        <v>#DIV/0!</v>
      </c>
      <c r="C4887" s="206" t="e">
        <f>C4886/C4885</f>
        <v>#DIV/0!</v>
      </c>
      <c r="D4887" s="206">
        <f>D4886/D4885</f>
        <v>10000</v>
      </c>
      <c r="E4887" s="206">
        <f>E4886/E4885</f>
        <v>10000</v>
      </c>
    </row>
    <row r="4888" spans="1:5" ht="21" customHeight="1" thickBot="1" x14ac:dyDescent="0.25">
      <c r="A4888" s="201" t="s">
        <v>15</v>
      </c>
      <c r="B4888" s="207" t="s">
        <v>19</v>
      </c>
      <c r="C4888" s="208" t="e">
        <f t="shared" ref="C4888:E4890" si="192">C4885/B4885-1</f>
        <v>#DIV/0!</v>
      </c>
      <c r="D4888" s="208" t="e">
        <f t="shared" si="192"/>
        <v>#DIV/0!</v>
      </c>
      <c r="E4888" s="208">
        <f t="shared" si="192"/>
        <v>0</v>
      </c>
    </row>
    <row r="4889" spans="1:5" ht="21" customHeight="1" thickBot="1" x14ac:dyDescent="0.25">
      <c r="A4889" s="201" t="s">
        <v>16</v>
      </c>
      <c r="B4889" s="207" t="s">
        <v>19</v>
      </c>
      <c r="C4889" s="208" t="e">
        <f t="shared" si="192"/>
        <v>#DIV/0!</v>
      </c>
      <c r="D4889" s="208" t="e">
        <f t="shared" si="192"/>
        <v>#DIV/0!</v>
      </c>
      <c r="E4889" s="208">
        <f t="shared" si="192"/>
        <v>0</v>
      </c>
    </row>
    <row r="4890" spans="1:5" ht="21" customHeight="1" thickBot="1" x14ac:dyDescent="0.25">
      <c r="A4890" s="201" t="s">
        <v>17</v>
      </c>
      <c r="B4890" s="207" t="s">
        <v>19</v>
      </c>
      <c r="C4890" s="208" t="e">
        <f t="shared" si="192"/>
        <v>#DIV/0!</v>
      </c>
      <c r="D4890" s="208" t="e">
        <f t="shared" si="192"/>
        <v>#DIV/0!</v>
      </c>
      <c r="E4890" s="208">
        <f t="shared" si="192"/>
        <v>0</v>
      </c>
    </row>
    <row r="4891" spans="1:5" ht="21" customHeight="1" thickBot="1" x14ac:dyDescent="0.25">
      <c r="A4891" s="1600" t="s">
        <v>954</v>
      </c>
      <c r="B4891" s="1601"/>
      <c r="C4891" s="1601"/>
      <c r="D4891" s="1601"/>
      <c r="E4891" s="1602"/>
    </row>
    <row r="4892" spans="1:5" ht="21" customHeight="1" x14ac:dyDescent="0.2">
      <c r="A4892" s="1583"/>
      <c r="B4892" s="202">
        <v>2019</v>
      </c>
      <c r="C4892" s="202">
        <v>2020</v>
      </c>
      <c r="D4892" s="202">
        <v>2021</v>
      </c>
      <c r="E4892" s="202">
        <v>2022</v>
      </c>
    </row>
    <row r="4893" spans="1:5" ht="21" customHeight="1" thickBot="1" x14ac:dyDescent="0.25">
      <c r="A4893" s="1584"/>
      <c r="B4893" s="203" t="s">
        <v>5</v>
      </c>
      <c r="C4893" s="203" t="s">
        <v>6</v>
      </c>
      <c r="D4893" s="203" t="s">
        <v>6</v>
      </c>
      <c r="E4893" s="203" t="s">
        <v>6</v>
      </c>
    </row>
    <row r="4894" spans="1:5" ht="21" customHeight="1" thickBot="1" x14ac:dyDescent="0.25">
      <c r="A4894" s="209" t="s">
        <v>59</v>
      </c>
      <c r="B4894" s="210">
        <f>B4895+B4896+B4897+B4898</f>
        <v>0</v>
      </c>
      <c r="C4894" s="210">
        <f>C4895+C4896+C4897+C4898</f>
        <v>0</v>
      </c>
      <c r="D4894" s="210">
        <f>D4895+D4896+D4897+D4898</f>
        <v>10000</v>
      </c>
      <c r="E4894" s="210">
        <f>E4895+E4896+E4897+E4898</f>
        <v>10000</v>
      </c>
    </row>
    <row r="4895" spans="1:5" s="42" customFormat="1" ht="21" customHeight="1" thickBot="1" x14ac:dyDescent="0.25">
      <c r="A4895" s="211" t="s">
        <v>28</v>
      </c>
      <c r="B4895" s="210">
        <v>0</v>
      </c>
      <c r="C4895" s="210">
        <f>3000-3000</f>
        <v>0</v>
      </c>
      <c r="D4895" s="210">
        <v>10000</v>
      </c>
      <c r="E4895" s="210">
        <v>10000</v>
      </c>
    </row>
    <row r="4896" spans="1:5" ht="21" customHeight="1" thickBot="1" x14ac:dyDescent="0.25">
      <c r="A4896" s="211" t="s">
        <v>60</v>
      </c>
      <c r="B4896" s="210"/>
      <c r="C4896" s="210"/>
      <c r="D4896" s="210"/>
      <c r="E4896" s="210"/>
    </row>
    <row r="4897" spans="1:5" ht="21" customHeight="1" thickBot="1" x14ac:dyDescent="0.25">
      <c r="A4897" s="211" t="s">
        <v>42</v>
      </c>
      <c r="B4897" s="210"/>
      <c r="C4897" s="210"/>
      <c r="D4897" s="210"/>
      <c r="E4897" s="210"/>
    </row>
    <row r="4898" spans="1:5" ht="21" customHeight="1" thickBot="1" x14ac:dyDescent="0.25">
      <c r="A4898" s="211" t="s">
        <v>43</v>
      </c>
      <c r="B4898" s="210"/>
      <c r="C4898" s="210"/>
      <c r="D4898" s="210"/>
      <c r="E4898" s="210"/>
    </row>
    <row r="4899" spans="1:5" ht="21" customHeight="1" thickBot="1" x14ac:dyDescent="0.25">
      <c r="A4899" s="209" t="s">
        <v>61</v>
      </c>
      <c r="B4899" s="205">
        <f>B4900+B4901+B4902+B4903</f>
        <v>0</v>
      </c>
      <c r="C4899" s="205">
        <f>C4900+C4901+C4902+C4903</f>
        <v>0</v>
      </c>
      <c r="D4899" s="205">
        <f>D4900+D4901+D4902+D4903</f>
        <v>0</v>
      </c>
      <c r="E4899" s="205">
        <f>E4900+E4901+E4902+E4903</f>
        <v>0</v>
      </c>
    </row>
    <row r="4900" spans="1:5" ht="21" customHeight="1" thickBot="1" x14ac:dyDescent="0.25">
      <c r="A4900" s="211" t="s">
        <v>28</v>
      </c>
      <c r="B4900" s="205"/>
      <c r="C4900" s="205"/>
      <c r="D4900" s="205"/>
      <c r="E4900" s="205"/>
    </row>
    <row r="4901" spans="1:5" ht="21" customHeight="1" thickBot="1" x14ac:dyDescent="0.25">
      <c r="A4901" s="211" t="s">
        <v>60</v>
      </c>
      <c r="B4901" s="205"/>
      <c r="C4901" s="205"/>
      <c r="D4901" s="205"/>
      <c r="E4901" s="205"/>
    </row>
    <row r="4902" spans="1:5" ht="21" customHeight="1" thickBot="1" x14ac:dyDescent="0.25">
      <c r="A4902" s="211" t="s">
        <v>42</v>
      </c>
      <c r="B4902" s="205"/>
      <c r="C4902" s="205"/>
      <c r="D4902" s="205"/>
      <c r="E4902" s="205"/>
    </row>
    <row r="4903" spans="1:5" ht="21" customHeight="1" thickBot="1" x14ac:dyDescent="0.25">
      <c r="A4903" s="211" t="s">
        <v>43</v>
      </c>
      <c r="B4903" s="205"/>
      <c r="C4903" s="205"/>
      <c r="D4903" s="205"/>
      <c r="E4903" s="205"/>
    </row>
    <row r="4904" spans="1:5" ht="21" customHeight="1" thickBot="1" x14ac:dyDescent="0.25">
      <c r="A4904" s="226" t="s">
        <v>179</v>
      </c>
      <c r="B4904" s="205">
        <f>B4894+B4899</f>
        <v>0</v>
      </c>
      <c r="C4904" s="205">
        <f>C4894+C4899</f>
        <v>0</v>
      </c>
      <c r="D4904" s="205">
        <f>D4894+D4899</f>
        <v>10000</v>
      </c>
      <c r="E4904" s="205">
        <f>E4894+E4899</f>
        <v>10000</v>
      </c>
    </row>
    <row r="4905" spans="1:5" ht="42" customHeight="1" thickBot="1" x14ac:dyDescent="0.25">
      <c r="A4905" s="178" t="s">
        <v>180</v>
      </c>
      <c r="B4905" s="178" t="s">
        <v>482</v>
      </c>
      <c r="C4905" s="191" t="s">
        <v>483</v>
      </c>
      <c r="D4905" s="192"/>
      <c r="E4905" s="193"/>
    </row>
    <row r="4906" spans="1:5" ht="21" customHeight="1" thickBot="1" x14ac:dyDescent="0.25">
      <c r="A4906" s="156" t="s">
        <v>9</v>
      </c>
      <c r="B4906" s="1633" t="s">
        <v>482</v>
      </c>
      <c r="C4906" s="1634"/>
      <c r="D4906" s="1634"/>
      <c r="E4906" s="1635"/>
    </row>
    <row r="4907" spans="1:5" ht="21" customHeight="1" thickBot="1" x14ac:dyDescent="0.25">
      <c r="A4907" s="156" t="s">
        <v>13</v>
      </c>
      <c r="B4907" s="1636" t="s">
        <v>67</v>
      </c>
      <c r="C4907" s="1637"/>
      <c r="D4907" s="1637"/>
      <c r="E4907" s="1638"/>
    </row>
    <row r="4908" spans="1:5" ht="21" customHeight="1" x14ac:dyDescent="0.2">
      <c r="A4908" s="1639"/>
      <c r="B4908" s="180">
        <v>2019</v>
      </c>
      <c r="C4908" s="180">
        <v>2020</v>
      </c>
      <c r="D4908" s="180">
        <v>2021</v>
      </c>
      <c r="E4908" s="180">
        <v>2022</v>
      </c>
    </row>
    <row r="4909" spans="1:5" ht="21" customHeight="1" thickBot="1" x14ac:dyDescent="0.25">
      <c r="A4909" s="1640"/>
      <c r="B4909" s="181" t="s">
        <v>5</v>
      </c>
      <c r="C4909" s="181" t="s">
        <v>6</v>
      </c>
      <c r="D4909" s="181" t="s">
        <v>6</v>
      </c>
      <c r="E4909" s="181" t="s">
        <v>6</v>
      </c>
    </row>
    <row r="4910" spans="1:5" ht="21" customHeight="1" thickBot="1" x14ac:dyDescent="0.25">
      <c r="A4910" s="156" t="s">
        <v>8</v>
      </c>
      <c r="B4910" s="184">
        <v>1</v>
      </c>
      <c r="C4910" s="184">
        <v>5</v>
      </c>
      <c r="D4910" s="184">
        <v>5</v>
      </c>
      <c r="E4910" s="184">
        <v>5</v>
      </c>
    </row>
    <row r="4911" spans="1:5" ht="21" customHeight="1" thickBot="1" x14ac:dyDescent="0.25">
      <c r="A4911" s="156" t="s">
        <v>14</v>
      </c>
      <c r="B4911" s="182">
        <f>B4929</f>
        <v>5000</v>
      </c>
      <c r="C4911" s="182">
        <f>C4929</f>
        <v>5000</v>
      </c>
      <c r="D4911" s="182">
        <f>D4929</f>
        <v>5000</v>
      </c>
      <c r="E4911" s="182">
        <f>E4929</f>
        <v>5000</v>
      </c>
    </row>
    <row r="4912" spans="1:5" ht="21" customHeight="1" thickBot="1" x14ac:dyDescent="0.25">
      <c r="A4912" s="156" t="s">
        <v>20</v>
      </c>
      <c r="B4912" s="182">
        <f>B4911/B4910</f>
        <v>5000</v>
      </c>
      <c r="C4912" s="182">
        <f>C4911/C4910</f>
        <v>1000</v>
      </c>
      <c r="D4912" s="182">
        <f>D4911/D4910</f>
        <v>1000</v>
      </c>
      <c r="E4912" s="182">
        <f>E4911/E4910</f>
        <v>1000</v>
      </c>
    </row>
    <row r="4913" spans="1:5" ht="21" customHeight="1" thickBot="1" x14ac:dyDescent="0.25">
      <c r="A4913" s="156" t="s">
        <v>15</v>
      </c>
      <c r="B4913" s="184" t="s">
        <v>19</v>
      </c>
      <c r="C4913" s="185">
        <f t="shared" ref="C4913:E4915" si="193">C4910/B4910-1</f>
        <v>4</v>
      </c>
      <c r="D4913" s="185">
        <f t="shared" si="193"/>
        <v>0</v>
      </c>
      <c r="E4913" s="185">
        <f t="shared" si="193"/>
        <v>0</v>
      </c>
    </row>
    <row r="4914" spans="1:5" ht="21" customHeight="1" thickBot="1" x14ac:dyDescent="0.25">
      <c r="A4914" s="156" t="s">
        <v>16</v>
      </c>
      <c r="B4914" s="184" t="s">
        <v>19</v>
      </c>
      <c r="C4914" s="185">
        <f t="shared" si="193"/>
        <v>0</v>
      </c>
      <c r="D4914" s="185">
        <f t="shared" si="193"/>
        <v>0</v>
      </c>
      <c r="E4914" s="185">
        <f t="shared" si="193"/>
        <v>0</v>
      </c>
    </row>
    <row r="4915" spans="1:5" ht="21" customHeight="1" thickBot="1" x14ac:dyDescent="0.25">
      <c r="A4915" s="156" t="s">
        <v>17</v>
      </c>
      <c r="B4915" s="184" t="s">
        <v>19</v>
      </c>
      <c r="C4915" s="185">
        <f t="shared" si="193"/>
        <v>-0.8</v>
      </c>
      <c r="D4915" s="185">
        <f t="shared" si="193"/>
        <v>0</v>
      </c>
      <c r="E4915" s="185">
        <f t="shared" si="193"/>
        <v>0</v>
      </c>
    </row>
    <row r="4916" spans="1:5" ht="21" customHeight="1" thickBot="1" x14ac:dyDescent="0.25">
      <c r="A4916" s="1641" t="s">
        <v>948</v>
      </c>
      <c r="B4916" s="1642"/>
      <c r="C4916" s="1642"/>
      <c r="D4916" s="1642"/>
      <c r="E4916" s="1643"/>
    </row>
    <row r="4917" spans="1:5" ht="21" customHeight="1" x14ac:dyDescent="0.2">
      <c r="A4917" s="1639"/>
      <c r="B4917" s="180">
        <v>2019</v>
      </c>
      <c r="C4917" s="180">
        <v>2020</v>
      </c>
      <c r="D4917" s="180">
        <v>2021</v>
      </c>
      <c r="E4917" s="180">
        <v>2022</v>
      </c>
    </row>
    <row r="4918" spans="1:5" ht="21" customHeight="1" thickBot="1" x14ac:dyDescent="0.25">
      <c r="A4918" s="1640"/>
      <c r="B4918" s="181" t="s">
        <v>5</v>
      </c>
      <c r="C4918" s="181" t="s">
        <v>6</v>
      </c>
      <c r="D4918" s="181" t="s">
        <v>6</v>
      </c>
      <c r="E4918" s="181" t="s">
        <v>6</v>
      </c>
    </row>
    <row r="4919" spans="1:5" ht="21" customHeight="1" thickBot="1" x14ac:dyDescent="0.25">
      <c r="A4919" s="186" t="s">
        <v>59</v>
      </c>
      <c r="B4919" s="182">
        <f>SUM(B4920:B4923)</f>
        <v>5000</v>
      </c>
      <c r="C4919" s="182">
        <f>SUM(C4920:C4923)</f>
        <v>5000</v>
      </c>
      <c r="D4919" s="182">
        <f>SUM(D4920:D4923)</f>
        <v>5000</v>
      </c>
      <c r="E4919" s="182">
        <f>SUM(E4920:E4923)</f>
        <v>5000</v>
      </c>
    </row>
    <row r="4920" spans="1:5" s="42" customFormat="1" ht="21" customHeight="1" thickBot="1" x14ac:dyDescent="0.25">
      <c r="A4920" s="188" t="s">
        <v>28</v>
      </c>
      <c r="B4920" s="182">
        <v>5000</v>
      </c>
      <c r="C4920" s="187">
        <v>5000</v>
      </c>
      <c r="D4920" s="187">
        <v>5000</v>
      </c>
      <c r="E4920" s="187">
        <v>5000</v>
      </c>
    </row>
    <row r="4921" spans="1:5" ht="21" customHeight="1" thickBot="1" x14ac:dyDescent="0.25">
      <c r="A4921" s="188" t="s">
        <v>60</v>
      </c>
      <c r="B4921" s="187"/>
      <c r="C4921" s="187"/>
      <c r="D4921" s="187"/>
      <c r="E4921" s="187"/>
    </row>
    <row r="4922" spans="1:5" ht="21" customHeight="1" thickBot="1" x14ac:dyDescent="0.25">
      <c r="A4922" s="188" t="s">
        <v>42</v>
      </c>
      <c r="B4922" s="187"/>
      <c r="C4922" s="187"/>
      <c r="D4922" s="187"/>
      <c r="E4922" s="187"/>
    </row>
    <row r="4923" spans="1:5" ht="21" customHeight="1" thickBot="1" x14ac:dyDescent="0.25">
      <c r="A4923" s="188" t="s">
        <v>43</v>
      </c>
      <c r="B4923" s="187"/>
      <c r="C4923" s="187"/>
      <c r="D4923" s="187"/>
      <c r="E4923" s="187"/>
    </row>
    <row r="4924" spans="1:5" ht="21" customHeight="1" thickBot="1" x14ac:dyDescent="0.25">
      <c r="A4924" s="186" t="s">
        <v>61</v>
      </c>
      <c r="B4924" s="183">
        <f>B4925+B4926+B4927+B4928</f>
        <v>0</v>
      </c>
      <c r="C4924" s="183">
        <f>C4925+C4926+C4927+C4928</f>
        <v>0</v>
      </c>
      <c r="D4924" s="183">
        <f>D4925+D4926+D4927+D4928</f>
        <v>0</v>
      </c>
      <c r="E4924" s="183">
        <f>E4925+E4926+E4927+E4928</f>
        <v>0</v>
      </c>
    </row>
    <row r="4925" spans="1:5" ht="21" customHeight="1" thickBot="1" x14ac:dyDescent="0.25">
      <c r="A4925" s="188" t="s">
        <v>28</v>
      </c>
      <c r="B4925" s="183"/>
      <c r="C4925" s="183"/>
      <c r="D4925" s="183"/>
      <c r="E4925" s="183"/>
    </row>
    <row r="4926" spans="1:5" ht="21" customHeight="1" thickBot="1" x14ac:dyDescent="0.25">
      <c r="A4926" s="188" t="s">
        <v>60</v>
      </c>
      <c r="B4926" s="183"/>
      <c r="C4926" s="183"/>
      <c r="D4926" s="183"/>
      <c r="E4926" s="183"/>
    </row>
    <row r="4927" spans="1:5" ht="21" customHeight="1" thickBot="1" x14ac:dyDescent="0.25">
      <c r="A4927" s="188" t="s">
        <v>42</v>
      </c>
      <c r="B4927" s="183"/>
      <c r="C4927" s="183"/>
      <c r="D4927" s="183"/>
      <c r="E4927" s="183"/>
    </row>
    <row r="4928" spans="1:5" ht="21" customHeight="1" thickBot="1" x14ac:dyDescent="0.25">
      <c r="A4928" s="188" t="s">
        <v>43</v>
      </c>
      <c r="B4928" s="183"/>
      <c r="C4928" s="183"/>
      <c r="D4928" s="183"/>
      <c r="E4928" s="183"/>
    </row>
    <row r="4929" spans="1:5" ht="20.25" customHeight="1" thickBot="1" x14ac:dyDescent="0.25">
      <c r="A4929" s="224" t="s">
        <v>181</v>
      </c>
      <c r="B4929" s="183">
        <f>B4919+B4924</f>
        <v>5000</v>
      </c>
      <c r="C4929" s="183">
        <f>C4919+C4924</f>
        <v>5000</v>
      </c>
      <c r="D4929" s="183">
        <f>D4919+D4924</f>
        <v>5000</v>
      </c>
      <c r="E4929" s="183">
        <f>E4919+E4924</f>
        <v>5000</v>
      </c>
    </row>
    <row r="4930" spans="1:5" ht="33.75" customHeight="1" thickBot="1" x14ac:dyDescent="0.25">
      <c r="A4930" s="178" t="s">
        <v>182</v>
      </c>
      <c r="B4930" s="178" t="s">
        <v>484</v>
      </c>
      <c r="C4930" s="191" t="s">
        <v>485</v>
      </c>
      <c r="D4930" s="192"/>
      <c r="E4930" s="193"/>
    </row>
    <row r="4931" spans="1:5" ht="21" customHeight="1" thickBot="1" x14ac:dyDescent="0.25">
      <c r="A4931" s="156" t="s">
        <v>9</v>
      </c>
      <c r="B4931" s="1633" t="s">
        <v>486</v>
      </c>
      <c r="C4931" s="1634"/>
      <c r="D4931" s="1634"/>
      <c r="E4931" s="1635"/>
    </row>
    <row r="4932" spans="1:5" ht="21" customHeight="1" thickBot="1" x14ac:dyDescent="0.25">
      <c r="A4932" s="156" t="s">
        <v>13</v>
      </c>
      <c r="B4932" s="1636" t="s">
        <v>70</v>
      </c>
      <c r="C4932" s="1637"/>
      <c r="D4932" s="1637"/>
      <c r="E4932" s="1638"/>
    </row>
    <row r="4933" spans="1:5" ht="21" customHeight="1" x14ac:dyDescent="0.2">
      <c r="A4933" s="1639"/>
      <c r="B4933" s="180">
        <v>2019</v>
      </c>
      <c r="C4933" s="180">
        <v>2020</v>
      </c>
      <c r="D4933" s="180">
        <v>2021</v>
      </c>
      <c r="E4933" s="180">
        <v>2022</v>
      </c>
    </row>
    <row r="4934" spans="1:5" ht="21" customHeight="1" thickBot="1" x14ac:dyDescent="0.25">
      <c r="A4934" s="1640"/>
      <c r="B4934" s="181" t="s">
        <v>5</v>
      </c>
      <c r="C4934" s="181" t="s">
        <v>6</v>
      </c>
      <c r="D4934" s="181" t="s">
        <v>6</v>
      </c>
      <c r="E4934" s="181" t="s">
        <v>6</v>
      </c>
    </row>
    <row r="4935" spans="1:5" ht="21" customHeight="1" thickBot="1" x14ac:dyDescent="0.25">
      <c r="A4935" s="156" t="s">
        <v>8</v>
      </c>
      <c r="B4935" s="227">
        <v>2</v>
      </c>
      <c r="C4935" s="227">
        <v>5</v>
      </c>
      <c r="D4935" s="227">
        <v>5</v>
      </c>
      <c r="E4935" s="227">
        <v>0</v>
      </c>
    </row>
    <row r="4936" spans="1:5" ht="21" customHeight="1" thickBot="1" x14ac:dyDescent="0.25">
      <c r="A4936" s="156" t="s">
        <v>14</v>
      </c>
      <c r="B4936" s="187">
        <f>B4954</f>
        <v>3000</v>
      </c>
      <c r="C4936" s="187">
        <f>C4954</f>
        <v>3000</v>
      </c>
      <c r="D4936" s="187">
        <f>D4954</f>
        <v>3000</v>
      </c>
      <c r="E4936" s="187">
        <f>E4954</f>
        <v>0</v>
      </c>
    </row>
    <row r="4937" spans="1:5" ht="21" customHeight="1" thickBot="1" x14ac:dyDescent="0.25">
      <c r="A4937" s="156" t="s">
        <v>20</v>
      </c>
      <c r="B4937" s="182">
        <f>B4936/B4935</f>
        <v>1500</v>
      </c>
      <c r="C4937" s="182">
        <f>C4936/C4935</f>
        <v>600</v>
      </c>
      <c r="D4937" s="182">
        <f>D4936/D4935</f>
        <v>600</v>
      </c>
      <c r="E4937" s="182" t="e">
        <f>E4936/E4935</f>
        <v>#DIV/0!</v>
      </c>
    </row>
    <row r="4938" spans="1:5" ht="21" customHeight="1" thickBot="1" x14ac:dyDescent="0.25">
      <c r="A4938" s="156" t="s">
        <v>15</v>
      </c>
      <c r="B4938" s="184" t="s">
        <v>19</v>
      </c>
      <c r="C4938" s="185">
        <f t="shared" ref="C4938:E4940" si="194">C4935/B4935-1</f>
        <v>1.5</v>
      </c>
      <c r="D4938" s="185">
        <f t="shared" si="194"/>
        <v>0</v>
      </c>
      <c r="E4938" s="185">
        <f t="shared" si="194"/>
        <v>-1</v>
      </c>
    </row>
    <row r="4939" spans="1:5" ht="21" customHeight="1" thickBot="1" x14ac:dyDescent="0.25">
      <c r="A4939" s="156" t="s">
        <v>16</v>
      </c>
      <c r="B4939" s="184" t="s">
        <v>19</v>
      </c>
      <c r="C4939" s="185">
        <f t="shared" si="194"/>
        <v>0</v>
      </c>
      <c r="D4939" s="185">
        <f t="shared" si="194"/>
        <v>0</v>
      </c>
      <c r="E4939" s="185">
        <f t="shared" si="194"/>
        <v>-1</v>
      </c>
    </row>
    <row r="4940" spans="1:5" ht="21" customHeight="1" thickBot="1" x14ac:dyDescent="0.25">
      <c r="A4940" s="156" t="s">
        <v>17</v>
      </c>
      <c r="B4940" s="184" t="s">
        <v>19</v>
      </c>
      <c r="C4940" s="185">
        <f t="shared" si="194"/>
        <v>-0.6</v>
      </c>
      <c r="D4940" s="185">
        <f t="shared" si="194"/>
        <v>0</v>
      </c>
      <c r="E4940" s="185" t="e">
        <f t="shared" si="194"/>
        <v>#DIV/0!</v>
      </c>
    </row>
    <row r="4941" spans="1:5" ht="21" customHeight="1" thickBot="1" x14ac:dyDescent="0.25">
      <c r="A4941" s="1641" t="s">
        <v>948</v>
      </c>
      <c r="B4941" s="1642"/>
      <c r="C4941" s="1642"/>
      <c r="D4941" s="1642"/>
      <c r="E4941" s="1643"/>
    </row>
    <row r="4942" spans="1:5" ht="21" customHeight="1" x14ac:dyDescent="0.2">
      <c r="A4942" s="1639"/>
      <c r="B4942" s="180">
        <v>2019</v>
      </c>
      <c r="C4942" s="180">
        <v>2020</v>
      </c>
      <c r="D4942" s="180">
        <v>2021</v>
      </c>
      <c r="E4942" s="180">
        <v>2022</v>
      </c>
    </row>
    <row r="4943" spans="1:5" ht="21" customHeight="1" thickBot="1" x14ac:dyDescent="0.25">
      <c r="A4943" s="1640"/>
      <c r="B4943" s="181" t="s">
        <v>5</v>
      </c>
      <c r="C4943" s="181" t="s">
        <v>6</v>
      </c>
      <c r="D4943" s="181" t="s">
        <v>6</v>
      </c>
      <c r="E4943" s="181" t="s">
        <v>6</v>
      </c>
    </row>
    <row r="4944" spans="1:5" ht="21" customHeight="1" thickBot="1" x14ac:dyDescent="0.25">
      <c r="A4944" s="186" t="s">
        <v>59</v>
      </c>
      <c r="B4944" s="187">
        <f>B4945+B4946+B4947+B4948</f>
        <v>0</v>
      </c>
      <c r="C4944" s="187">
        <f>C4945+C4946+C4947+C4948</f>
        <v>0</v>
      </c>
      <c r="D4944" s="187">
        <f>D4945+D4946+D4947+D4948</f>
        <v>0</v>
      </c>
      <c r="E4944" s="187">
        <f>E4945+E4946+E4947+E4948</f>
        <v>0</v>
      </c>
    </row>
    <row r="4945" spans="1:5" ht="21" customHeight="1" thickBot="1" x14ac:dyDescent="0.25">
      <c r="A4945" s="188" t="s">
        <v>28</v>
      </c>
      <c r="B4945" s="187"/>
      <c r="C4945" s="187"/>
      <c r="D4945" s="187"/>
      <c r="E4945" s="187"/>
    </row>
    <row r="4946" spans="1:5" ht="21" customHeight="1" thickBot="1" x14ac:dyDescent="0.25">
      <c r="A4946" s="188" t="s">
        <v>60</v>
      </c>
      <c r="B4946" s="187"/>
      <c r="C4946" s="187"/>
      <c r="D4946" s="187"/>
      <c r="E4946" s="187"/>
    </row>
    <row r="4947" spans="1:5" ht="21" customHeight="1" thickBot="1" x14ac:dyDescent="0.25">
      <c r="A4947" s="188" t="s">
        <v>42</v>
      </c>
      <c r="B4947" s="187"/>
      <c r="C4947" s="187"/>
      <c r="D4947" s="187"/>
      <c r="E4947" s="187"/>
    </row>
    <row r="4948" spans="1:5" ht="21" customHeight="1" thickBot="1" x14ac:dyDescent="0.25">
      <c r="A4948" s="188" t="s">
        <v>43</v>
      </c>
      <c r="B4948" s="187"/>
      <c r="C4948" s="187"/>
      <c r="D4948" s="187"/>
      <c r="E4948" s="187"/>
    </row>
    <row r="4949" spans="1:5" ht="21" customHeight="1" thickBot="1" x14ac:dyDescent="0.25">
      <c r="A4949" s="186" t="s">
        <v>61</v>
      </c>
      <c r="B4949" s="183">
        <v>3000</v>
      </c>
      <c r="C4949" s="183">
        <f>C4950+C4951+C4952+C4953</f>
        <v>3000</v>
      </c>
      <c r="D4949" s="183">
        <f>D4950+D4951+D4952+D4953</f>
        <v>3000</v>
      </c>
      <c r="E4949" s="183">
        <f>E4950+E4951+E4952+E4953</f>
        <v>0</v>
      </c>
    </row>
    <row r="4950" spans="1:5" s="41" customFormat="1" ht="21" customHeight="1" thickBot="1" x14ac:dyDescent="0.25">
      <c r="A4950" s="188" t="s">
        <v>28</v>
      </c>
      <c r="B4950" s="187">
        <v>3000</v>
      </c>
      <c r="C4950" s="187">
        <v>3000</v>
      </c>
      <c r="D4950" s="187">
        <v>3000</v>
      </c>
      <c r="E4950" s="187">
        <v>0</v>
      </c>
    </row>
    <row r="4951" spans="1:5" ht="21" customHeight="1" thickBot="1" x14ac:dyDescent="0.25">
      <c r="A4951" s="188" t="s">
        <v>60</v>
      </c>
      <c r="B4951" s="183"/>
      <c r="C4951" s="183"/>
      <c r="D4951" s="183"/>
      <c r="E4951" s="183"/>
    </row>
    <row r="4952" spans="1:5" ht="21" customHeight="1" thickBot="1" x14ac:dyDescent="0.25">
      <c r="A4952" s="188" t="s">
        <v>42</v>
      </c>
      <c r="B4952" s="183"/>
      <c r="C4952" s="183"/>
      <c r="D4952" s="183"/>
      <c r="E4952" s="183"/>
    </row>
    <row r="4953" spans="1:5" ht="21" customHeight="1" thickBot="1" x14ac:dyDescent="0.25">
      <c r="A4953" s="188" t="s">
        <v>43</v>
      </c>
      <c r="B4953" s="183"/>
      <c r="C4953" s="183"/>
      <c r="D4953" s="183"/>
      <c r="E4953" s="183"/>
    </row>
    <row r="4954" spans="1:5" ht="21" customHeight="1" thickBot="1" x14ac:dyDescent="0.25">
      <c r="A4954" s="224" t="s">
        <v>183</v>
      </c>
      <c r="B4954" s="183">
        <f>B4944+B4949</f>
        <v>3000</v>
      </c>
      <c r="C4954" s="183">
        <f>C4944+C4949</f>
        <v>3000</v>
      </c>
      <c r="D4954" s="183">
        <f>D4944+D4949</f>
        <v>3000</v>
      </c>
      <c r="E4954" s="183">
        <f>E4944+E4949</f>
        <v>0</v>
      </c>
    </row>
    <row r="4955" spans="1:5" ht="21" customHeight="1" thickBot="1" x14ac:dyDescent="0.25">
      <c r="A4955" s="178" t="s">
        <v>192</v>
      </c>
      <c r="B4955" s="178" t="s">
        <v>487</v>
      </c>
      <c r="C4955" s="191" t="s">
        <v>488</v>
      </c>
      <c r="D4955" s="192"/>
      <c r="E4955" s="193"/>
    </row>
    <row r="4956" spans="1:5" ht="21" customHeight="1" thickBot="1" x14ac:dyDescent="0.25">
      <c r="A4956" s="156" t="s">
        <v>9</v>
      </c>
      <c r="B4956" s="1633" t="s">
        <v>487</v>
      </c>
      <c r="C4956" s="1634"/>
      <c r="D4956" s="1634"/>
      <c r="E4956" s="1635"/>
    </row>
    <row r="4957" spans="1:5" ht="21" customHeight="1" thickBot="1" x14ac:dyDescent="0.25">
      <c r="A4957" s="156" t="s">
        <v>13</v>
      </c>
      <c r="B4957" s="1636" t="s">
        <v>67</v>
      </c>
      <c r="C4957" s="1637"/>
      <c r="D4957" s="1637"/>
      <c r="E4957" s="1638"/>
    </row>
    <row r="4958" spans="1:5" ht="21" customHeight="1" x14ac:dyDescent="0.2">
      <c r="A4958" s="1639"/>
      <c r="B4958" s="180">
        <v>2019</v>
      </c>
      <c r="C4958" s="180">
        <v>2020</v>
      </c>
      <c r="D4958" s="180">
        <v>2021</v>
      </c>
      <c r="E4958" s="180">
        <v>2022</v>
      </c>
    </row>
    <row r="4959" spans="1:5" ht="21" customHeight="1" thickBot="1" x14ac:dyDescent="0.25">
      <c r="A4959" s="1640"/>
      <c r="B4959" s="181" t="s">
        <v>5</v>
      </c>
      <c r="C4959" s="181" t="s">
        <v>6</v>
      </c>
      <c r="D4959" s="181" t="s">
        <v>6</v>
      </c>
      <c r="E4959" s="181" t="s">
        <v>6</v>
      </c>
    </row>
    <row r="4960" spans="1:5" ht="21" customHeight="1" thickBot="1" x14ac:dyDescent="0.25">
      <c r="A4960" s="156" t="s">
        <v>8</v>
      </c>
      <c r="B4960" s="184">
        <v>2</v>
      </c>
      <c r="C4960" s="184">
        <v>5</v>
      </c>
      <c r="D4960" s="184">
        <v>5</v>
      </c>
      <c r="E4960" s="184">
        <v>0</v>
      </c>
    </row>
    <row r="4961" spans="1:5" ht="21" customHeight="1" thickBot="1" x14ac:dyDescent="0.25">
      <c r="A4961" s="156" t="s">
        <v>14</v>
      </c>
      <c r="B4961" s="182">
        <f>B4979</f>
        <v>10000</v>
      </c>
      <c r="C4961" s="182">
        <f>C4979</f>
        <v>3392</v>
      </c>
      <c r="D4961" s="182">
        <f>D4979</f>
        <v>5100</v>
      </c>
      <c r="E4961" s="182">
        <f>E4979</f>
        <v>0</v>
      </c>
    </row>
    <row r="4962" spans="1:5" ht="21" customHeight="1" thickBot="1" x14ac:dyDescent="0.25">
      <c r="A4962" s="156" t="s">
        <v>20</v>
      </c>
      <c r="B4962" s="182">
        <f>B4961/B4960</f>
        <v>5000</v>
      </c>
      <c r="C4962" s="182">
        <f>C4961/C4960</f>
        <v>678.4</v>
      </c>
      <c r="D4962" s="182">
        <f>D4961/D4960</f>
        <v>1020</v>
      </c>
      <c r="E4962" s="182" t="e">
        <f>E4961/E4960</f>
        <v>#DIV/0!</v>
      </c>
    </row>
    <row r="4963" spans="1:5" ht="21" customHeight="1" thickBot="1" x14ac:dyDescent="0.25">
      <c r="A4963" s="156" t="s">
        <v>15</v>
      </c>
      <c r="B4963" s="184" t="s">
        <v>19</v>
      </c>
      <c r="C4963" s="185">
        <f t="shared" ref="C4963:E4965" si="195">C4960/B4960-1</f>
        <v>1.5</v>
      </c>
      <c r="D4963" s="185">
        <f t="shared" si="195"/>
        <v>0</v>
      </c>
      <c r="E4963" s="185">
        <f t="shared" si="195"/>
        <v>-1</v>
      </c>
    </row>
    <row r="4964" spans="1:5" ht="21" customHeight="1" thickBot="1" x14ac:dyDescent="0.25">
      <c r="A4964" s="156" t="s">
        <v>16</v>
      </c>
      <c r="B4964" s="184" t="s">
        <v>19</v>
      </c>
      <c r="C4964" s="185">
        <f t="shared" si="195"/>
        <v>-0.66080000000000005</v>
      </c>
      <c r="D4964" s="185">
        <f t="shared" si="195"/>
        <v>0.5035377358490567</v>
      </c>
      <c r="E4964" s="185">
        <f t="shared" si="195"/>
        <v>-1</v>
      </c>
    </row>
    <row r="4965" spans="1:5" ht="21" customHeight="1" thickBot="1" x14ac:dyDescent="0.25">
      <c r="A4965" s="156" t="s">
        <v>17</v>
      </c>
      <c r="B4965" s="184" t="s">
        <v>19</v>
      </c>
      <c r="C4965" s="185">
        <f t="shared" si="195"/>
        <v>-0.86431999999999998</v>
      </c>
      <c r="D4965" s="185">
        <f t="shared" si="195"/>
        <v>0.5035377358490567</v>
      </c>
      <c r="E4965" s="185" t="e">
        <f t="shared" si="195"/>
        <v>#DIV/0!</v>
      </c>
    </row>
    <row r="4966" spans="1:5" ht="21" customHeight="1" thickBot="1" x14ac:dyDescent="0.25">
      <c r="A4966" s="1641" t="s">
        <v>948</v>
      </c>
      <c r="B4966" s="1642"/>
      <c r="C4966" s="1642"/>
      <c r="D4966" s="1642"/>
      <c r="E4966" s="1643"/>
    </row>
    <row r="4967" spans="1:5" ht="21" customHeight="1" x14ac:dyDescent="0.2">
      <c r="A4967" s="1639"/>
      <c r="B4967" s="180">
        <v>2019</v>
      </c>
      <c r="C4967" s="180">
        <v>2020</v>
      </c>
      <c r="D4967" s="180">
        <v>2021</v>
      </c>
      <c r="E4967" s="180">
        <v>2022</v>
      </c>
    </row>
    <row r="4968" spans="1:5" ht="21" customHeight="1" thickBot="1" x14ac:dyDescent="0.25">
      <c r="A4968" s="1640"/>
      <c r="B4968" s="181" t="s">
        <v>5</v>
      </c>
      <c r="C4968" s="181" t="s">
        <v>6</v>
      </c>
      <c r="D4968" s="181" t="s">
        <v>6</v>
      </c>
      <c r="E4968" s="181" t="s">
        <v>6</v>
      </c>
    </row>
    <row r="4969" spans="1:5" ht="21" customHeight="1" thickBot="1" x14ac:dyDescent="0.25">
      <c r="A4969" s="186" t="s">
        <v>59</v>
      </c>
      <c r="B4969" s="187">
        <f>B4970+B4971+B4972+B4973</f>
        <v>0</v>
      </c>
      <c r="C4969" s="187">
        <f>C4970+C4971+C4972+C4973</f>
        <v>0</v>
      </c>
      <c r="D4969" s="187">
        <f>D4970+D4971+D4972+D4973</f>
        <v>0</v>
      </c>
      <c r="E4969" s="187">
        <f>E4970+E4971+E4972+E4973</f>
        <v>0</v>
      </c>
    </row>
    <row r="4970" spans="1:5" ht="21" customHeight="1" thickBot="1" x14ac:dyDescent="0.25">
      <c r="A4970" s="188" t="s">
        <v>28</v>
      </c>
      <c r="B4970" s="187"/>
      <c r="C4970" s="187"/>
      <c r="D4970" s="187"/>
      <c r="E4970" s="187"/>
    </row>
    <row r="4971" spans="1:5" ht="21" customHeight="1" thickBot="1" x14ac:dyDescent="0.25">
      <c r="A4971" s="188" t="s">
        <v>60</v>
      </c>
      <c r="B4971" s="187"/>
      <c r="C4971" s="187"/>
      <c r="D4971" s="187"/>
      <c r="E4971" s="187"/>
    </row>
    <row r="4972" spans="1:5" ht="21" customHeight="1" thickBot="1" x14ac:dyDescent="0.25">
      <c r="A4972" s="188" t="s">
        <v>42</v>
      </c>
      <c r="B4972" s="187"/>
      <c r="C4972" s="187"/>
      <c r="D4972" s="187"/>
      <c r="E4972" s="187"/>
    </row>
    <row r="4973" spans="1:5" ht="21" customHeight="1" thickBot="1" x14ac:dyDescent="0.25">
      <c r="A4973" s="188" t="s">
        <v>43</v>
      </c>
      <c r="B4973" s="187"/>
      <c r="C4973" s="187"/>
      <c r="D4973" s="187"/>
      <c r="E4973" s="187"/>
    </row>
    <row r="4974" spans="1:5" ht="21" customHeight="1" thickBot="1" x14ac:dyDescent="0.25">
      <c r="A4974" s="186" t="s">
        <v>61</v>
      </c>
      <c r="B4974" s="183">
        <f>B4975+B4976+B4977+B4978</f>
        <v>10000</v>
      </c>
      <c r="C4974" s="183">
        <f>C4975+C4976+C4977+C4978</f>
        <v>3392</v>
      </c>
      <c r="D4974" s="183">
        <f>D4975+D4976+D4977+D4978</f>
        <v>5100</v>
      </c>
      <c r="E4974" s="183">
        <f>E4975+E4976+E4977+E4978</f>
        <v>0</v>
      </c>
    </row>
    <row r="4975" spans="1:5" s="41" customFormat="1" ht="21" customHeight="1" thickBot="1" x14ac:dyDescent="0.25">
      <c r="A4975" s="188" t="s">
        <v>28</v>
      </c>
      <c r="B4975" s="187">
        <v>10000</v>
      </c>
      <c r="C4975" s="187">
        <v>3392</v>
      </c>
      <c r="D4975" s="187">
        <v>5100</v>
      </c>
      <c r="E4975" s="187">
        <v>0</v>
      </c>
    </row>
    <row r="4976" spans="1:5" ht="21" customHeight="1" thickBot="1" x14ac:dyDescent="0.25">
      <c r="A4976" s="188" t="s">
        <v>60</v>
      </c>
      <c r="B4976" s="183"/>
      <c r="C4976" s="183"/>
      <c r="D4976" s="183"/>
      <c r="E4976" s="183"/>
    </row>
    <row r="4977" spans="1:5" ht="21" customHeight="1" thickBot="1" x14ac:dyDescent="0.25">
      <c r="A4977" s="188" t="s">
        <v>42</v>
      </c>
      <c r="B4977" s="183"/>
      <c r="C4977" s="183"/>
      <c r="D4977" s="183"/>
      <c r="E4977" s="183"/>
    </row>
    <row r="4978" spans="1:5" ht="21" customHeight="1" thickBot="1" x14ac:dyDescent="0.25">
      <c r="A4978" s="188" t="s">
        <v>43</v>
      </c>
      <c r="B4978" s="183"/>
      <c r="C4978" s="183"/>
      <c r="D4978" s="183"/>
      <c r="E4978" s="183"/>
    </row>
    <row r="4979" spans="1:5" ht="21" customHeight="1" thickBot="1" x14ac:dyDescent="0.25">
      <c r="A4979" s="224" t="s">
        <v>193</v>
      </c>
      <c r="B4979" s="183">
        <f>B4969+B4974</f>
        <v>10000</v>
      </c>
      <c r="C4979" s="183">
        <f>C4969+C4974</f>
        <v>3392</v>
      </c>
      <c r="D4979" s="183">
        <f>D4969+D4974</f>
        <v>5100</v>
      </c>
      <c r="E4979" s="183">
        <f>E4969+E4974</f>
        <v>0</v>
      </c>
    </row>
    <row r="4980" spans="1:5" ht="69.75" customHeight="1" thickBot="1" x14ac:dyDescent="0.25">
      <c r="A4980" s="178" t="s">
        <v>194</v>
      </c>
      <c r="B4980" s="178" t="s">
        <v>490</v>
      </c>
      <c r="C4980" s="191" t="s">
        <v>491</v>
      </c>
      <c r="D4980" s="192"/>
      <c r="E4980" s="193"/>
    </row>
    <row r="4981" spans="1:5" ht="21" customHeight="1" thickBot="1" x14ac:dyDescent="0.25">
      <c r="A4981" s="156" t="s">
        <v>9</v>
      </c>
      <c r="B4981" s="1633" t="s">
        <v>490</v>
      </c>
      <c r="C4981" s="1634"/>
      <c r="D4981" s="1634"/>
      <c r="E4981" s="1635"/>
    </row>
    <row r="4982" spans="1:5" ht="21" customHeight="1" thickBot="1" x14ac:dyDescent="0.25">
      <c r="A4982" s="156" t="s">
        <v>13</v>
      </c>
      <c r="B4982" s="1636" t="s">
        <v>67</v>
      </c>
      <c r="C4982" s="1637"/>
      <c r="D4982" s="1637"/>
      <c r="E4982" s="1638"/>
    </row>
    <row r="4983" spans="1:5" ht="21" customHeight="1" x14ac:dyDescent="0.2">
      <c r="A4983" s="1639"/>
      <c r="B4983" s="180">
        <v>2019</v>
      </c>
      <c r="C4983" s="180">
        <v>2020</v>
      </c>
      <c r="D4983" s="180">
        <v>2021</v>
      </c>
      <c r="E4983" s="180">
        <v>2022</v>
      </c>
    </row>
    <row r="4984" spans="1:5" ht="21" customHeight="1" thickBot="1" x14ac:dyDescent="0.25">
      <c r="A4984" s="1640"/>
      <c r="B4984" s="181" t="s">
        <v>5</v>
      </c>
      <c r="C4984" s="181" t="s">
        <v>6</v>
      </c>
      <c r="D4984" s="181" t="s">
        <v>6</v>
      </c>
      <c r="E4984" s="181" t="s">
        <v>6</v>
      </c>
    </row>
    <row r="4985" spans="1:5" ht="21" customHeight="1" thickBot="1" x14ac:dyDescent="0.25">
      <c r="A4985" s="156" t="s">
        <v>8</v>
      </c>
      <c r="B4985" s="184">
        <v>1</v>
      </c>
      <c r="C4985" s="184">
        <v>1</v>
      </c>
      <c r="D4985" s="184">
        <v>0</v>
      </c>
      <c r="E4985" s="184">
        <v>0</v>
      </c>
    </row>
    <row r="4986" spans="1:5" ht="21" customHeight="1" thickBot="1" x14ac:dyDescent="0.25">
      <c r="A4986" s="156" t="s">
        <v>14</v>
      </c>
      <c r="B4986" s="182">
        <f>B5004</f>
        <v>400</v>
      </c>
      <c r="C4986" s="182">
        <f>C5004</f>
        <v>7000</v>
      </c>
      <c r="D4986" s="182">
        <f>D5004</f>
        <v>0</v>
      </c>
      <c r="E4986" s="182">
        <f>E5004</f>
        <v>0</v>
      </c>
    </row>
    <row r="4987" spans="1:5" ht="21" customHeight="1" thickBot="1" x14ac:dyDescent="0.25">
      <c r="A4987" s="156" t="s">
        <v>20</v>
      </c>
      <c r="B4987" s="182">
        <f>B4986/B4985</f>
        <v>400</v>
      </c>
      <c r="C4987" s="182">
        <f>C4986/C4985</f>
        <v>7000</v>
      </c>
      <c r="D4987" s="182" t="e">
        <f>D4986/D4985</f>
        <v>#DIV/0!</v>
      </c>
      <c r="E4987" s="182" t="e">
        <f>E4986/E4985</f>
        <v>#DIV/0!</v>
      </c>
    </row>
    <row r="4988" spans="1:5" ht="21" customHeight="1" thickBot="1" x14ac:dyDescent="0.25">
      <c r="A4988" s="156" t="s">
        <v>15</v>
      </c>
      <c r="B4988" s="184" t="s">
        <v>19</v>
      </c>
      <c r="C4988" s="185">
        <f t="shared" ref="C4988:E4990" si="196">C4985/B4985-1</f>
        <v>0</v>
      </c>
      <c r="D4988" s="185">
        <f t="shared" si="196"/>
        <v>-1</v>
      </c>
      <c r="E4988" s="185" t="e">
        <f t="shared" si="196"/>
        <v>#DIV/0!</v>
      </c>
    </row>
    <row r="4989" spans="1:5" ht="21" customHeight="1" thickBot="1" x14ac:dyDescent="0.25">
      <c r="A4989" s="156" t="s">
        <v>16</v>
      </c>
      <c r="B4989" s="184" t="s">
        <v>19</v>
      </c>
      <c r="C4989" s="185">
        <f t="shared" si="196"/>
        <v>16.5</v>
      </c>
      <c r="D4989" s="185">
        <f t="shared" si="196"/>
        <v>-1</v>
      </c>
      <c r="E4989" s="185" t="e">
        <f t="shared" si="196"/>
        <v>#DIV/0!</v>
      </c>
    </row>
    <row r="4990" spans="1:5" ht="21" customHeight="1" thickBot="1" x14ac:dyDescent="0.25">
      <c r="A4990" s="156" t="s">
        <v>17</v>
      </c>
      <c r="B4990" s="184" t="s">
        <v>19</v>
      </c>
      <c r="C4990" s="185">
        <f t="shared" si="196"/>
        <v>16.5</v>
      </c>
      <c r="D4990" s="185" t="e">
        <f t="shared" si="196"/>
        <v>#DIV/0!</v>
      </c>
      <c r="E4990" s="185" t="e">
        <f t="shared" si="196"/>
        <v>#DIV/0!</v>
      </c>
    </row>
    <row r="4991" spans="1:5" ht="21" customHeight="1" thickBot="1" x14ac:dyDescent="0.25">
      <c r="A4991" s="1641" t="s">
        <v>948</v>
      </c>
      <c r="B4991" s="1642"/>
      <c r="C4991" s="1642"/>
      <c r="D4991" s="1642"/>
      <c r="E4991" s="1643"/>
    </row>
    <row r="4992" spans="1:5" ht="21" customHeight="1" x14ac:dyDescent="0.2">
      <c r="A4992" s="1639"/>
      <c r="B4992" s="180">
        <v>2019</v>
      </c>
      <c r="C4992" s="180">
        <v>2020</v>
      </c>
      <c r="D4992" s="180">
        <v>2021</v>
      </c>
      <c r="E4992" s="180">
        <v>2022</v>
      </c>
    </row>
    <row r="4993" spans="1:5" ht="21" customHeight="1" thickBot="1" x14ac:dyDescent="0.25">
      <c r="A4993" s="1640"/>
      <c r="B4993" s="181" t="s">
        <v>5</v>
      </c>
      <c r="C4993" s="181" t="s">
        <v>6</v>
      </c>
      <c r="D4993" s="181" t="s">
        <v>6</v>
      </c>
      <c r="E4993" s="181" t="s">
        <v>6</v>
      </c>
    </row>
    <row r="4994" spans="1:5" ht="21" customHeight="1" thickBot="1" x14ac:dyDescent="0.25">
      <c r="A4994" s="186" t="s">
        <v>59</v>
      </c>
      <c r="B4994" s="187">
        <f>B4995+B4996+B4997+B4998</f>
        <v>0</v>
      </c>
      <c r="C4994" s="187">
        <f>C4995+C4996+C4997+C4998</f>
        <v>0</v>
      </c>
      <c r="D4994" s="187">
        <f>D4995+D4996+D4997+D4998</f>
        <v>0</v>
      </c>
      <c r="E4994" s="187">
        <f>E4995+E4996+E4997+E4998</f>
        <v>0</v>
      </c>
    </row>
    <row r="4995" spans="1:5" ht="21" customHeight="1" thickBot="1" x14ac:dyDescent="0.25">
      <c r="A4995" s="188" t="s">
        <v>28</v>
      </c>
      <c r="B4995" s="187"/>
      <c r="C4995" s="187"/>
      <c r="D4995" s="187"/>
      <c r="E4995" s="187"/>
    </row>
    <row r="4996" spans="1:5" ht="21" customHeight="1" thickBot="1" x14ac:dyDescent="0.25">
      <c r="A4996" s="188" t="s">
        <v>60</v>
      </c>
      <c r="B4996" s="187"/>
      <c r="C4996" s="187"/>
      <c r="D4996" s="187"/>
      <c r="E4996" s="187"/>
    </row>
    <row r="4997" spans="1:5" ht="21" customHeight="1" thickBot="1" x14ac:dyDescent="0.25">
      <c r="A4997" s="188" t="s">
        <v>42</v>
      </c>
      <c r="B4997" s="187"/>
      <c r="C4997" s="187"/>
      <c r="D4997" s="187"/>
      <c r="E4997" s="187"/>
    </row>
    <row r="4998" spans="1:5" ht="21" customHeight="1" thickBot="1" x14ac:dyDescent="0.25">
      <c r="A4998" s="188" t="s">
        <v>43</v>
      </c>
      <c r="B4998" s="187"/>
      <c r="C4998" s="187"/>
      <c r="D4998" s="187"/>
      <c r="E4998" s="187"/>
    </row>
    <row r="4999" spans="1:5" ht="21" customHeight="1" thickBot="1" x14ac:dyDescent="0.25">
      <c r="A4999" s="186" t="s">
        <v>61</v>
      </c>
      <c r="B4999" s="183">
        <f>B5000+B5001+B5002+B5003</f>
        <v>400</v>
      </c>
      <c r="C4999" s="183">
        <f>C5000+C5001+C5002+C5003</f>
        <v>7000</v>
      </c>
      <c r="D4999" s="183">
        <f>D5000+D5001+D5002+D5003</f>
        <v>0</v>
      </c>
      <c r="E4999" s="183">
        <f>E5000+E5001+E5002+E5003</f>
        <v>0</v>
      </c>
    </row>
    <row r="5000" spans="1:5" s="41" customFormat="1" ht="21" customHeight="1" thickBot="1" x14ac:dyDescent="0.25">
      <c r="A5000" s="188" t="s">
        <v>28</v>
      </c>
      <c r="B5000" s="187">
        <v>400</v>
      </c>
      <c r="C5000" s="187">
        <v>7000</v>
      </c>
      <c r="D5000" s="187">
        <v>0</v>
      </c>
      <c r="E5000" s="187">
        <v>0</v>
      </c>
    </row>
    <row r="5001" spans="1:5" ht="21" customHeight="1" thickBot="1" x14ac:dyDescent="0.25">
      <c r="A5001" s="188" t="s">
        <v>60</v>
      </c>
      <c r="B5001" s="183"/>
      <c r="C5001" s="183"/>
      <c r="D5001" s="183"/>
      <c r="E5001" s="183"/>
    </row>
    <row r="5002" spans="1:5" ht="21" customHeight="1" thickBot="1" x14ac:dyDescent="0.25">
      <c r="A5002" s="188" t="s">
        <v>42</v>
      </c>
      <c r="B5002" s="183"/>
      <c r="C5002" s="183"/>
      <c r="D5002" s="183"/>
      <c r="E5002" s="183"/>
    </row>
    <row r="5003" spans="1:5" ht="21" customHeight="1" thickBot="1" x14ac:dyDescent="0.25">
      <c r="A5003" s="188" t="s">
        <v>43</v>
      </c>
      <c r="B5003" s="183"/>
      <c r="C5003" s="183"/>
      <c r="D5003" s="183"/>
      <c r="E5003" s="183"/>
    </row>
    <row r="5004" spans="1:5" ht="21" customHeight="1" thickBot="1" x14ac:dyDescent="0.25">
      <c r="A5004" s="224" t="s">
        <v>195</v>
      </c>
      <c r="B5004" s="183">
        <f>B4994+B4999</f>
        <v>400</v>
      </c>
      <c r="C5004" s="183">
        <f>C4994+C4999</f>
        <v>7000</v>
      </c>
      <c r="D5004" s="183">
        <f>D4994+D4999</f>
        <v>0</v>
      </c>
      <c r="E5004" s="183">
        <f>E4994+E4999</f>
        <v>0</v>
      </c>
    </row>
    <row r="5005" spans="1:5" ht="57.75" customHeight="1" thickBot="1" x14ac:dyDescent="0.25">
      <c r="A5005" s="178" t="s">
        <v>196</v>
      </c>
      <c r="B5005" s="178" t="s">
        <v>955</v>
      </c>
      <c r="C5005" s="191" t="s">
        <v>710</v>
      </c>
      <c r="D5005" s="192"/>
      <c r="E5005" s="193"/>
    </row>
    <row r="5006" spans="1:5" ht="21" customHeight="1" thickBot="1" x14ac:dyDescent="0.25">
      <c r="A5006" s="156" t="s">
        <v>9</v>
      </c>
      <c r="B5006" s="1633" t="s">
        <v>955</v>
      </c>
      <c r="C5006" s="1634"/>
      <c r="D5006" s="1634"/>
      <c r="E5006" s="1635"/>
    </row>
    <row r="5007" spans="1:5" ht="21" customHeight="1" thickBot="1" x14ac:dyDescent="0.25">
      <c r="A5007" s="156" t="s">
        <v>13</v>
      </c>
      <c r="B5007" s="1636"/>
      <c r="C5007" s="1637"/>
      <c r="D5007" s="1637"/>
      <c r="E5007" s="1638"/>
    </row>
    <row r="5008" spans="1:5" ht="21" customHeight="1" x14ac:dyDescent="0.2">
      <c r="A5008" s="1639"/>
      <c r="B5008" s="180">
        <v>2019</v>
      </c>
      <c r="C5008" s="180">
        <v>2020</v>
      </c>
      <c r="D5008" s="180">
        <v>2021</v>
      </c>
      <c r="E5008" s="180">
        <v>2022</v>
      </c>
    </row>
    <row r="5009" spans="1:5" ht="21" customHeight="1" thickBot="1" x14ac:dyDescent="0.25">
      <c r="A5009" s="1640"/>
      <c r="B5009" s="181" t="s">
        <v>5</v>
      </c>
      <c r="C5009" s="181" t="s">
        <v>6</v>
      </c>
      <c r="D5009" s="181" t="s">
        <v>6</v>
      </c>
      <c r="E5009" s="181" t="s">
        <v>6</v>
      </c>
    </row>
    <row r="5010" spans="1:5" ht="21" customHeight="1" thickBot="1" x14ac:dyDescent="0.25">
      <c r="A5010" s="156" t="s">
        <v>8</v>
      </c>
      <c r="B5010" s="184">
        <v>1</v>
      </c>
      <c r="C5010" s="184">
        <v>0</v>
      </c>
      <c r="D5010" s="184">
        <v>0</v>
      </c>
      <c r="E5010" s="184">
        <v>0</v>
      </c>
    </row>
    <row r="5011" spans="1:5" ht="21" customHeight="1" thickBot="1" x14ac:dyDescent="0.25">
      <c r="A5011" s="156" t="s">
        <v>14</v>
      </c>
      <c r="B5011" s="182">
        <f>B5029</f>
        <v>300000</v>
      </c>
      <c r="C5011" s="182">
        <f>C5029</f>
        <v>0</v>
      </c>
      <c r="D5011" s="182">
        <f>D5029</f>
        <v>0</v>
      </c>
      <c r="E5011" s="182">
        <f>E5029</f>
        <v>0</v>
      </c>
    </row>
    <row r="5012" spans="1:5" ht="21" customHeight="1" thickBot="1" x14ac:dyDescent="0.25">
      <c r="A5012" s="156" t="s">
        <v>20</v>
      </c>
      <c r="B5012" s="182">
        <f>B5011/B5010</f>
        <v>300000</v>
      </c>
      <c r="C5012" s="182" t="e">
        <f>C5011/C5010</f>
        <v>#DIV/0!</v>
      </c>
      <c r="D5012" s="182" t="e">
        <f>D5011/D5010</f>
        <v>#DIV/0!</v>
      </c>
      <c r="E5012" s="182" t="e">
        <f>E5011/E5010</f>
        <v>#DIV/0!</v>
      </c>
    </row>
    <row r="5013" spans="1:5" ht="21" customHeight="1" thickBot="1" x14ac:dyDescent="0.25">
      <c r="A5013" s="156" t="s">
        <v>15</v>
      </c>
      <c r="B5013" s="184" t="s">
        <v>19</v>
      </c>
      <c r="C5013" s="185">
        <f t="shared" ref="C5013:E5015" si="197">C5010/B5010-1</f>
        <v>-1</v>
      </c>
      <c r="D5013" s="185" t="e">
        <f t="shared" si="197"/>
        <v>#DIV/0!</v>
      </c>
      <c r="E5013" s="185" t="e">
        <f t="shared" si="197"/>
        <v>#DIV/0!</v>
      </c>
    </row>
    <row r="5014" spans="1:5" ht="21" customHeight="1" thickBot="1" x14ac:dyDescent="0.25">
      <c r="A5014" s="156" t="s">
        <v>16</v>
      </c>
      <c r="B5014" s="184" t="s">
        <v>19</v>
      </c>
      <c r="C5014" s="185">
        <f t="shared" si="197"/>
        <v>-1</v>
      </c>
      <c r="D5014" s="185" t="e">
        <f t="shared" si="197"/>
        <v>#DIV/0!</v>
      </c>
      <c r="E5014" s="185" t="e">
        <f t="shared" si="197"/>
        <v>#DIV/0!</v>
      </c>
    </row>
    <row r="5015" spans="1:5" ht="21" customHeight="1" thickBot="1" x14ac:dyDescent="0.25">
      <c r="A5015" s="156" t="s">
        <v>17</v>
      </c>
      <c r="B5015" s="184" t="s">
        <v>19</v>
      </c>
      <c r="C5015" s="185" t="e">
        <f t="shared" si="197"/>
        <v>#DIV/0!</v>
      </c>
      <c r="D5015" s="185" t="e">
        <f t="shared" si="197"/>
        <v>#DIV/0!</v>
      </c>
      <c r="E5015" s="185" t="e">
        <f t="shared" si="197"/>
        <v>#DIV/0!</v>
      </c>
    </row>
    <row r="5016" spans="1:5" ht="21" customHeight="1" thickBot="1" x14ac:dyDescent="0.25">
      <c r="A5016" s="1641" t="s">
        <v>948</v>
      </c>
      <c r="B5016" s="1642"/>
      <c r="C5016" s="1642"/>
      <c r="D5016" s="1642"/>
      <c r="E5016" s="1643"/>
    </row>
    <row r="5017" spans="1:5" ht="21" customHeight="1" x14ac:dyDescent="0.2">
      <c r="A5017" s="1639"/>
      <c r="B5017" s="180">
        <v>2019</v>
      </c>
      <c r="C5017" s="180">
        <v>2020</v>
      </c>
      <c r="D5017" s="180">
        <v>2021</v>
      </c>
      <c r="E5017" s="180">
        <v>2022</v>
      </c>
    </row>
    <row r="5018" spans="1:5" ht="21" customHeight="1" thickBot="1" x14ac:dyDescent="0.25">
      <c r="A5018" s="1640"/>
      <c r="B5018" s="181" t="s">
        <v>5</v>
      </c>
      <c r="C5018" s="181" t="s">
        <v>6</v>
      </c>
      <c r="D5018" s="181" t="s">
        <v>6</v>
      </c>
      <c r="E5018" s="181" t="s">
        <v>6</v>
      </c>
    </row>
    <row r="5019" spans="1:5" ht="21" customHeight="1" thickBot="1" x14ac:dyDescent="0.25">
      <c r="A5019" s="186" t="s">
        <v>59</v>
      </c>
      <c r="B5019" s="187">
        <f>B5020+B5021+B5022+B5023</f>
        <v>0</v>
      </c>
      <c r="C5019" s="187">
        <f>C5020+C5021+C5022+C5023</f>
        <v>0</v>
      </c>
      <c r="D5019" s="187">
        <f>D5020+D5021+D5022+D5023</f>
        <v>0</v>
      </c>
      <c r="E5019" s="187">
        <f>E5020+E5021+E5022+E5023</f>
        <v>0</v>
      </c>
    </row>
    <row r="5020" spans="1:5" ht="21" customHeight="1" thickBot="1" x14ac:dyDescent="0.25">
      <c r="A5020" s="188" t="s">
        <v>28</v>
      </c>
      <c r="B5020" s="187"/>
      <c r="C5020" s="187"/>
      <c r="D5020" s="187"/>
      <c r="E5020" s="187"/>
    </row>
    <row r="5021" spans="1:5" ht="21" customHeight="1" thickBot="1" x14ac:dyDescent="0.25">
      <c r="A5021" s="188" t="s">
        <v>60</v>
      </c>
      <c r="B5021" s="187"/>
      <c r="C5021" s="187"/>
      <c r="D5021" s="187"/>
      <c r="E5021" s="187"/>
    </row>
    <row r="5022" spans="1:5" ht="21" customHeight="1" thickBot="1" x14ac:dyDescent="0.25">
      <c r="A5022" s="188" t="s">
        <v>42</v>
      </c>
      <c r="B5022" s="187"/>
      <c r="C5022" s="187"/>
      <c r="D5022" s="187"/>
      <c r="E5022" s="187"/>
    </row>
    <row r="5023" spans="1:5" ht="21" customHeight="1" thickBot="1" x14ac:dyDescent="0.25">
      <c r="A5023" s="188" t="s">
        <v>43</v>
      </c>
      <c r="B5023" s="187"/>
      <c r="C5023" s="187"/>
      <c r="D5023" s="187"/>
      <c r="E5023" s="187"/>
    </row>
    <row r="5024" spans="1:5" ht="21" customHeight="1" thickBot="1" x14ac:dyDescent="0.25">
      <c r="A5024" s="186" t="s">
        <v>61</v>
      </c>
      <c r="B5024" s="183">
        <f>B5025+B5026+B5027+B5028</f>
        <v>300000</v>
      </c>
      <c r="C5024" s="183">
        <f>C5025+C5026+C5027+C5028</f>
        <v>0</v>
      </c>
      <c r="D5024" s="183">
        <f>D5025+D5026+D5027+D5028</f>
        <v>0</v>
      </c>
      <c r="E5024" s="183">
        <f>E5025+E5026+E5027+E5028</f>
        <v>0</v>
      </c>
    </row>
    <row r="5025" spans="1:5" s="41" customFormat="1" ht="21" customHeight="1" thickBot="1" x14ac:dyDescent="0.25">
      <c r="A5025" s="188" t="s">
        <v>28</v>
      </c>
      <c r="B5025" s="187">
        <v>300000</v>
      </c>
      <c r="C5025" s="187">
        <v>0</v>
      </c>
      <c r="D5025" s="187">
        <v>0</v>
      </c>
      <c r="E5025" s="187">
        <v>0</v>
      </c>
    </row>
    <row r="5026" spans="1:5" ht="21" customHeight="1" thickBot="1" x14ac:dyDescent="0.25">
      <c r="A5026" s="188" t="s">
        <v>60</v>
      </c>
      <c r="B5026" s="183"/>
      <c r="C5026" s="183"/>
      <c r="D5026" s="183"/>
      <c r="E5026" s="183"/>
    </row>
    <row r="5027" spans="1:5" ht="21" customHeight="1" thickBot="1" x14ac:dyDescent="0.25">
      <c r="A5027" s="188" t="s">
        <v>42</v>
      </c>
      <c r="B5027" s="183"/>
      <c r="C5027" s="183"/>
      <c r="D5027" s="183"/>
      <c r="E5027" s="183"/>
    </row>
    <row r="5028" spans="1:5" ht="21" customHeight="1" thickBot="1" x14ac:dyDescent="0.25">
      <c r="A5028" s="188" t="s">
        <v>43</v>
      </c>
      <c r="B5028" s="183"/>
      <c r="C5028" s="183"/>
      <c r="D5028" s="183"/>
      <c r="E5028" s="183"/>
    </row>
    <row r="5029" spans="1:5" ht="21" customHeight="1" thickBot="1" x14ac:dyDescent="0.25">
      <c r="A5029" s="224" t="s">
        <v>197</v>
      </c>
      <c r="B5029" s="183">
        <f>B5019+B5024</f>
        <v>300000</v>
      </c>
      <c r="C5029" s="183">
        <f>C5019+C5024</f>
        <v>0</v>
      </c>
      <c r="D5029" s="183">
        <f>D5019+D5024</f>
        <v>0</v>
      </c>
      <c r="E5029" s="183">
        <f>E5019+E5024</f>
        <v>0</v>
      </c>
    </row>
    <row r="5030" spans="1:5" ht="46.5" customHeight="1" thickBot="1" x14ac:dyDescent="0.25">
      <c r="A5030" s="178" t="s">
        <v>198</v>
      </c>
      <c r="B5030" s="178" t="s">
        <v>956</v>
      </c>
      <c r="C5030" s="191" t="s">
        <v>957</v>
      </c>
      <c r="D5030" s="192"/>
      <c r="E5030" s="193"/>
    </row>
    <row r="5031" spans="1:5" ht="21" customHeight="1" thickBot="1" x14ac:dyDescent="0.25">
      <c r="A5031" s="156" t="s">
        <v>9</v>
      </c>
      <c r="B5031" s="1633" t="s">
        <v>958</v>
      </c>
      <c r="C5031" s="1634"/>
      <c r="D5031" s="1634"/>
      <c r="E5031" s="1635"/>
    </row>
    <row r="5032" spans="1:5" ht="21" customHeight="1" thickBot="1" x14ac:dyDescent="0.25">
      <c r="A5032" s="156" t="s">
        <v>13</v>
      </c>
      <c r="B5032" s="1636"/>
      <c r="C5032" s="1637"/>
      <c r="D5032" s="1637"/>
      <c r="E5032" s="1638"/>
    </row>
    <row r="5033" spans="1:5" ht="21" customHeight="1" x14ac:dyDescent="0.2">
      <c r="A5033" s="1639"/>
      <c r="B5033" s="180">
        <v>2019</v>
      </c>
      <c r="C5033" s="180">
        <v>2020</v>
      </c>
      <c r="D5033" s="180">
        <v>2021</v>
      </c>
      <c r="E5033" s="180">
        <v>2022</v>
      </c>
    </row>
    <row r="5034" spans="1:5" ht="21" customHeight="1" thickBot="1" x14ac:dyDescent="0.25">
      <c r="A5034" s="1640"/>
      <c r="B5034" s="181" t="s">
        <v>5</v>
      </c>
      <c r="C5034" s="181" t="s">
        <v>6</v>
      </c>
      <c r="D5034" s="181" t="s">
        <v>6</v>
      </c>
      <c r="E5034" s="181" t="s">
        <v>6</v>
      </c>
    </row>
    <row r="5035" spans="1:5" ht="21" customHeight="1" thickBot="1" x14ac:dyDescent="0.25">
      <c r="A5035" s="156" t="s">
        <v>8</v>
      </c>
      <c r="B5035" s="184">
        <v>0</v>
      </c>
      <c r="C5035" s="184">
        <v>21</v>
      </c>
      <c r="D5035" s="184">
        <v>0</v>
      </c>
      <c r="E5035" s="184">
        <v>0</v>
      </c>
    </row>
    <row r="5036" spans="1:5" ht="21" customHeight="1" thickBot="1" x14ac:dyDescent="0.25">
      <c r="A5036" s="156" t="s">
        <v>14</v>
      </c>
      <c r="B5036" s="182">
        <f>B5054</f>
        <v>0</v>
      </c>
      <c r="C5036" s="182">
        <f>C5054</f>
        <v>167455</v>
      </c>
      <c r="D5036" s="182">
        <f>D5054</f>
        <v>0</v>
      </c>
      <c r="E5036" s="182">
        <f>E5054</f>
        <v>0</v>
      </c>
    </row>
    <row r="5037" spans="1:5" ht="21" customHeight="1" thickBot="1" x14ac:dyDescent="0.25">
      <c r="A5037" s="156" t="s">
        <v>20</v>
      </c>
      <c r="B5037" s="182" t="e">
        <f>B5036/B5035</f>
        <v>#DIV/0!</v>
      </c>
      <c r="C5037" s="182">
        <f>C5036/C5035</f>
        <v>7974.0476190476193</v>
      </c>
      <c r="D5037" s="182" t="e">
        <f>D5036/D5035</f>
        <v>#DIV/0!</v>
      </c>
      <c r="E5037" s="182" t="e">
        <f>E5036/E5035</f>
        <v>#DIV/0!</v>
      </c>
    </row>
    <row r="5038" spans="1:5" ht="21" customHeight="1" thickBot="1" x14ac:dyDescent="0.25">
      <c r="A5038" s="156" t="s">
        <v>15</v>
      </c>
      <c r="B5038" s="184" t="s">
        <v>19</v>
      </c>
      <c r="C5038" s="185" t="e">
        <f t="shared" ref="C5038:E5040" si="198">C5035/B5035-1</f>
        <v>#DIV/0!</v>
      </c>
      <c r="D5038" s="185">
        <f t="shared" si="198"/>
        <v>-1</v>
      </c>
      <c r="E5038" s="185" t="e">
        <f t="shared" si="198"/>
        <v>#DIV/0!</v>
      </c>
    </row>
    <row r="5039" spans="1:5" ht="21" customHeight="1" thickBot="1" x14ac:dyDescent="0.25">
      <c r="A5039" s="156" t="s">
        <v>16</v>
      </c>
      <c r="B5039" s="184" t="s">
        <v>19</v>
      </c>
      <c r="C5039" s="185" t="e">
        <f t="shared" si="198"/>
        <v>#DIV/0!</v>
      </c>
      <c r="D5039" s="185">
        <f t="shared" si="198"/>
        <v>-1</v>
      </c>
      <c r="E5039" s="185" t="e">
        <f t="shared" si="198"/>
        <v>#DIV/0!</v>
      </c>
    </row>
    <row r="5040" spans="1:5" ht="21" customHeight="1" thickBot="1" x14ac:dyDescent="0.25">
      <c r="A5040" s="156" t="s">
        <v>17</v>
      </c>
      <c r="B5040" s="184" t="s">
        <v>19</v>
      </c>
      <c r="C5040" s="185" t="e">
        <f t="shared" si="198"/>
        <v>#DIV/0!</v>
      </c>
      <c r="D5040" s="185" t="e">
        <f t="shared" si="198"/>
        <v>#DIV/0!</v>
      </c>
      <c r="E5040" s="185" t="e">
        <f t="shared" si="198"/>
        <v>#DIV/0!</v>
      </c>
    </row>
    <row r="5041" spans="1:5" ht="21" customHeight="1" thickBot="1" x14ac:dyDescent="0.25">
      <c r="A5041" s="1641" t="s">
        <v>948</v>
      </c>
      <c r="B5041" s="1642"/>
      <c r="C5041" s="1642"/>
      <c r="D5041" s="1642"/>
      <c r="E5041" s="1643"/>
    </row>
    <row r="5042" spans="1:5" ht="21" customHeight="1" x14ac:dyDescent="0.2">
      <c r="A5042" s="1639"/>
      <c r="B5042" s="180">
        <v>2019</v>
      </c>
      <c r="C5042" s="180">
        <v>2020</v>
      </c>
      <c r="D5042" s="180">
        <v>2021</v>
      </c>
      <c r="E5042" s="180">
        <v>2022</v>
      </c>
    </row>
    <row r="5043" spans="1:5" ht="21" customHeight="1" thickBot="1" x14ac:dyDescent="0.25">
      <c r="A5043" s="1640"/>
      <c r="B5043" s="181" t="s">
        <v>5</v>
      </c>
      <c r="C5043" s="181" t="s">
        <v>6</v>
      </c>
      <c r="D5043" s="181" t="s">
        <v>6</v>
      </c>
      <c r="E5043" s="181" t="s">
        <v>6</v>
      </c>
    </row>
    <row r="5044" spans="1:5" ht="21" customHeight="1" thickBot="1" x14ac:dyDescent="0.25">
      <c r="A5044" s="186" t="s">
        <v>59</v>
      </c>
      <c r="B5044" s="187">
        <f>B5045+B5046+B5047+B5048</f>
        <v>0</v>
      </c>
      <c r="C5044" s="187">
        <f>C5045+C5046+C5047+C5048</f>
        <v>0</v>
      </c>
      <c r="D5044" s="187">
        <f>D5045+D5046+D5047+D5048</f>
        <v>0</v>
      </c>
      <c r="E5044" s="187">
        <f>E5045+E5046+E5047+E5048</f>
        <v>0</v>
      </c>
    </row>
    <row r="5045" spans="1:5" ht="21" customHeight="1" thickBot="1" x14ac:dyDescent="0.25">
      <c r="A5045" s="188" t="s">
        <v>28</v>
      </c>
      <c r="B5045" s="187"/>
      <c r="C5045" s="187"/>
      <c r="D5045" s="187"/>
      <c r="E5045" s="187"/>
    </row>
    <row r="5046" spans="1:5" ht="21" customHeight="1" thickBot="1" x14ac:dyDescent="0.25">
      <c r="A5046" s="188" t="s">
        <v>60</v>
      </c>
      <c r="B5046" s="187"/>
      <c r="C5046" s="187"/>
      <c r="D5046" s="187"/>
      <c r="E5046" s="187"/>
    </row>
    <row r="5047" spans="1:5" ht="21" customHeight="1" thickBot="1" x14ac:dyDescent="0.25">
      <c r="A5047" s="188" t="s">
        <v>42</v>
      </c>
      <c r="B5047" s="187"/>
      <c r="C5047" s="187"/>
      <c r="D5047" s="187"/>
      <c r="E5047" s="187"/>
    </row>
    <row r="5048" spans="1:5" ht="21" customHeight="1" thickBot="1" x14ac:dyDescent="0.25">
      <c r="A5048" s="188" t="s">
        <v>43</v>
      </c>
      <c r="B5048" s="187"/>
      <c r="C5048" s="187"/>
      <c r="D5048" s="187"/>
      <c r="E5048" s="187"/>
    </row>
    <row r="5049" spans="1:5" ht="21" customHeight="1" thickBot="1" x14ac:dyDescent="0.25">
      <c r="A5049" s="186" t="s">
        <v>61</v>
      </c>
      <c r="B5049" s="183">
        <f>B5050+B5051+B5052+B5053</f>
        <v>0</v>
      </c>
      <c r="C5049" s="183">
        <f>C5050+C5051+C5052+C5053</f>
        <v>167455</v>
      </c>
      <c r="D5049" s="183">
        <f>D5050+D5051+D5052+D5053</f>
        <v>0</v>
      </c>
      <c r="E5049" s="183">
        <f>E5050+E5051+E5052+E5053</f>
        <v>0</v>
      </c>
    </row>
    <row r="5050" spans="1:5" ht="21" customHeight="1" thickBot="1" x14ac:dyDescent="0.25">
      <c r="A5050" s="188" t="s">
        <v>28</v>
      </c>
      <c r="B5050" s="187">
        <v>0</v>
      </c>
      <c r="C5050" s="187">
        <v>167455</v>
      </c>
      <c r="D5050" s="187">
        <v>0</v>
      </c>
      <c r="E5050" s="187">
        <v>0</v>
      </c>
    </row>
    <row r="5051" spans="1:5" ht="21" customHeight="1" thickBot="1" x14ac:dyDescent="0.25">
      <c r="A5051" s="188" t="s">
        <v>60</v>
      </c>
      <c r="B5051" s="183"/>
      <c r="C5051" s="183"/>
      <c r="D5051" s="183"/>
      <c r="E5051" s="183"/>
    </row>
    <row r="5052" spans="1:5" ht="21" customHeight="1" thickBot="1" x14ac:dyDescent="0.25">
      <c r="A5052" s="188" t="s">
        <v>42</v>
      </c>
      <c r="B5052" s="183"/>
      <c r="C5052" s="183"/>
      <c r="D5052" s="183"/>
      <c r="E5052" s="183"/>
    </row>
    <row r="5053" spans="1:5" ht="21" customHeight="1" thickBot="1" x14ac:dyDescent="0.25">
      <c r="A5053" s="188" t="s">
        <v>43</v>
      </c>
      <c r="B5053" s="183"/>
      <c r="C5053" s="183"/>
      <c r="D5053" s="183"/>
      <c r="E5053" s="183"/>
    </row>
    <row r="5054" spans="1:5" ht="21" customHeight="1" thickBot="1" x14ac:dyDescent="0.25">
      <c r="A5054" s="224" t="s">
        <v>195</v>
      </c>
      <c r="B5054" s="183">
        <f>B5044+B5049</f>
        <v>0</v>
      </c>
      <c r="C5054" s="183">
        <f>C5044+C5049</f>
        <v>167455</v>
      </c>
      <c r="D5054" s="183">
        <f>D5044+D5049</f>
        <v>0</v>
      </c>
      <c r="E5054" s="183">
        <f>E5044+E5049</f>
        <v>0</v>
      </c>
    </row>
    <row r="5055" spans="1:5" ht="100.5" customHeight="1" thickBot="1" x14ac:dyDescent="0.25">
      <c r="A5055" s="161" t="s">
        <v>75</v>
      </c>
      <c r="B5055" s="161" t="s">
        <v>750</v>
      </c>
      <c r="C5055" s="228" t="s">
        <v>507</v>
      </c>
      <c r="D5055" s="1631"/>
      <c r="E5055" s="1632"/>
    </row>
    <row r="5056" spans="1:5" ht="21" customHeight="1" thickBot="1" x14ac:dyDescent="0.25">
      <c r="A5056" s="162" t="s">
        <v>9</v>
      </c>
      <c r="B5056" s="1607" t="s">
        <v>751</v>
      </c>
      <c r="C5056" s="1608"/>
      <c r="D5056" s="1608"/>
      <c r="E5056" s="1609"/>
    </row>
    <row r="5057" spans="1:5" ht="21" customHeight="1" thickBot="1" x14ac:dyDescent="0.25">
      <c r="A5057" s="162" t="s">
        <v>13</v>
      </c>
      <c r="B5057" s="1628" t="s">
        <v>504</v>
      </c>
      <c r="C5057" s="1629"/>
      <c r="D5057" s="1629"/>
      <c r="E5057" s="1630"/>
    </row>
    <row r="5058" spans="1:5" ht="21" customHeight="1" x14ac:dyDescent="0.2">
      <c r="A5058" s="1592"/>
      <c r="B5058" s="163">
        <v>2019</v>
      </c>
      <c r="C5058" s="163">
        <v>2020</v>
      </c>
      <c r="D5058" s="163">
        <v>2021</v>
      </c>
      <c r="E5058" s="163">
        <v>2022</v>
      </c>
    </row>
    <row r="5059" spans="1:5" ht="21" customHeight="1" thickBot="1" x14ac:dyDescent="0.25">
      <c r="A5059" s="1593"/>
      <c r="B5059" s="164" t="s">
        <v>5</v>
      </c>
      <c r="C5059" s="164" t="s">
        <v>6</v>
      </c>
      <c r="D5059" s="164" t="s">
        <v>6</v>
      </c>
      <c r="E5059" s="164" t="s">
        <v>6</v>
      </c>
    </row>
    <row r="5060" spans="1:5" ht="21" customHeight="1" thickBot="1" x14ac:dyDescent="0.25">
      <c r="A5060" s="162" t="s">
        <v>8</v>
      </c>
      <c r="B5060" s="165">
        <v>1</v>
      </c>
      <c r="C5060" s="165">
        <v>0</v>
      </c>
      <c r="D5060" s="165">
        <v>0</v>
      </c>
      <c r="E5060" s="165">
        <v>0</v>
      </c>
    </row>
    <row r="5061" spans="1:5" ht="21" customHeight="1" thickBot="1" x14ac:dyDescent="0.25">
      <c r="A5061" s="162" t="s">
        <v>14</v>
      </c>
      <c r="B5061" s="165">
        <f>B5079</f>
        <v>150000</v>
      </c>
      <c r="C5061" s="165">
        <f>C5079</f>
        <v>0</v>
      </c>
      <c r="D5061" s="165">
        <f>D5079</f>
        <v>0</v>
      </c>
      <c r="E5061" s="165">
        <f>E5079</f>
        <v>0</v>
      </c>
    </row>
    <row r="5062" spans="1:5" ht="21" customHeight="1" thickBot="1" x14ac:dyDescent="0.25">
      <c r="A5062" s="162" t="s">
        <v>20</v>
      </c>
      <c r="B5062" s="165">
        <f>B5061/B5060</f>
        <v>150000</v>
      </c>
      <c r="C5062" s="165" t="e">
        <f>C5061/C5060</f>
        <v>#DIV/0!</v>
      </c>
      <c r="D5062" s="165" t="e">
        <f>D5061/D5060</f>
        <v>#DIV/0!</v>
      </c>
      <c r="E5062" s="165" t="e">
        <f>E5061/E5060</f>
        <v>#DIV/0!</v>
      </c>
    </row>
    <row r="5063" spans="1:5" ht="21" customHeight="1" thickBot="1" x14ac:dyDescent="0.25">
      <c r="A5063" s="162" t="s">
        <v>15</v>
      </c>
      <c r="B5063" s="166" t="s">
        <v>19</v>
      </c>
      <c r="C5063" s="167">
        <f>C5060/B5060-1</f>
        <v>-1</v>
      </c>
      <c r="D5063" s="167" t="e">
        <f t="shared" ref="D5063:E5065" si="199">D5060/C5060-1</f>
        <v>#DIV/0!</v>
      </c>
      <c r="E5063" s="167" t="e">
        <f t="shared" si="199"/>
        <v>#DIV/0!</v>
      </c>
    </row>
    <row r="5064" spans="1:5" ht="21" customHeight="1" thickBot="1" x14ac:dyDescent="0.25">
      <c r="A5064" s="162" t="s">
        <v>16</v>
      </c>
      <c r="B5064" s="166" t="s">
        <v>19</v>
      </c>
      <c r="C5064" s="167">
        <f>C5061/B5061-1</f>
        <v>-1</v>
      </c>
      <c r="D5064" s="167" t="e">
        <f t="shared" si="199"/>
        <v>#DIV/0!</v>
      </c>
      <c r="E5064" s="167" t="e">
        <f t="shared" si="199"/>
        <v>#DIV/0!</v>
      </c>
    </row>
    <row r="5065" spans="1:5" ht="21" customHeight="1" thickBot="1" x14ac:dyDescent="0.25">
      <c r="A5065" s="162" t="s">
        <v>17</v>
      </c>
      <c r="B5065" s="166" t="s">
        <v>19</v>
      </c>
      <c r="C5065" s="167" t="e">
        <f>C5062/B5062-1</f>
        <v>#DIV/0!</v>
      </c>
      <c r="D5065" s="167" t="e">
        <f t="shared" si="199"/>
        <v>#DIV/0!</v>
      </c>
      <c r="E5065" s="167" t="e">
        <f t="shared" si="199"/>
        <v>#DIV/0!</v>
      </c>
    </row>
    <row r="5066" spans="1:5" ht="21" customHeight="1" thickBot="1" x14ac:dyDescent="0.25">
      <c r="A5066" s="1589" t="s">
        <v>858</v>
      </c>
      <c r="B5066" s="1590"/>
      <c r="C5066" s="1590"/>
      <c r="D5066" s="1590"/>
      <c r="E5066" s="1591"/>
    </row>
    <row r="5067" spans="1:5" ht="21" customHeight="1" x14ac:dyDescent="0.2">
      <c r="A5067" s="1592"/>
      <c r="B5067" s="163">
        <v>2019</v>
      </c>
      <c r="C5067" s="163">
        <v>2020</v>
      </c>
      <c r="D5067" s="163">
        <v>2021</v>
      </c>
      <c r="E5067" s="163">
        <v>2022</v>
      </c>
    </row>
    <row r="5068" spans="1:5" ht="21" customHeight="1" thickBot="1" x14ac:dyDescent="0.25">
      <c r="A5068" s="1593"/>
      <c r="B5068" s="164" t="s">
        <v>5</v>
      </c>
      <c r="C5068" s="164" t="s">
        <v>6</v>
      </c>
      <c r="D5068" s="164" t="s">
        <v>6</v>
      </c>
      <c r="E5068" s="164" t="s">
        <v>6</v>
      </c>
    </row>
    <row r="5069" spans="1:5" ht="21" customHeight="1" thickBot="1" x14ac:dyDescent="0.25">
      <c r="A5069" s="168" t="s">
        <v>59</v>
      </c>
      <c r="B5069" s="169">
        <f>B5070+B5071+B5072+B5073</f>
        <v>0</v>
      </c>
      <c r="C5069" s="169">
        <f>C5070+C5071+C5072+C5073</f>
        <v>0</v>
      </c>
      <c r="D5069" s="169">
        <f>D5070+D5071+D5072+D5073</f>
        <v>0</v>
      </c>
      <c r="E5069" s="169">
        <f>E5070+E5071+E5072+E5073</f>
        <v>0</v>
      </c>
    </row>
    <row r="5070" spans="1:5" ht="21" customHeight="1" thickBot="1" x14ac:dyDescent="0.25">
      <c r="A5070" s="170" t="s">
        <v>28</v>
      </c>
      <c r="B5070" s="169"/>
      <c r="C5070" s="169"/>
      <c r="D5070" s="169"/>
      <c r="E5070" s="169"/>
    </row>
    <row r="5071" spans="1:5" ht="21" customHeight="1" thickBot="1" x14ac:dyDescent="0.25">
      <c r="A5071" s="170" t="s">
        <v>60</v>
      </c>
      <c r="B5071" s="169"/>
      <c r="C5071" s="169"/>
      <c r="D5071" s="169"/>
      <c r="E5071" s="169"/>
    </row>
    <row r="5072" spans="1:5" ht="21" customHeight="1" thickBot="1" x14ac:dyDescent="0.25">
      <c r="A5072" s="170" t="s">
        <v>42</v>
      </c>
      <c r="B5072" s="169"/>
      <c r="C5072" s="169"/>
      <c r="D5072" s="169"/>
      <c r="E5072" s="169"/>
    </row>
    <row r="5073" spans="1:5" ht="21" customHeight="1" thickBot="1" x14ac:dyDescent="0.25">
      <c r="A5073" s="170" t="s">
        <v>43</v>
      </c>
      <c r="B5073" s="169"/>
      <c r="C5073" s="169"/>
      <c r="D5073" s="169"/>
      <c r="E5073" s="169"/>
    </row>
    <row r="5074" spans="1:5" ht="21" customHeight="1" thickBot="1" x14ac:dyDescent="0.25">
      <c r="A5074" s="168" t="s">
        <v>61</v>
      </c>
      <c r="B5074" s="171">
        <f>SUM(B5075:B5078)</f>
        <v>150000</v>
      </c>
      <c r="C5074" s="171">
        <f>SUM(C5075:C5078)</f>
        <v>0</v>
      </c>
      <c r="D5074" s="171">
        <f>SUM(D5075:D5078)</f>
        <v>0</v>
      </c>
      <c r="E5074" s="171">
        <f>SUM(E5075:E5078)</f>
        <v>0</v>
      </c>
    </row>
    <row r="5075" spans="1:5" ht="21" customHeight="1" thickBot="1" x14ac:dyDescent="0.25">
      <c r="A5075" s="170" t="s">
        <v>28</v>
      </c>
      <c r="B5075" s="171"/>
      <c r="C5075" s="169"/>
      <c r="D5075" s="169"/>
      <c r="E5075" s="169">
        <v>0</v>
      </c>
    </row>
    <row r="5076" spans="1:5" ht="21" customHeight="1" thickBot="1" x14ac:dyDescent="0.25">
      <c r="A5076" s="170" t="s">
        <v>60</v>
      </c>
      <c r="B5076" s="171">
        <v>150000</v>
      </c>
      <c r="C5076" s="169"/>
      <c r="D5076" s="169"/>
      <c r="E5076" s="169"/>
    </row>
    <row r="5077" spans="1:5" ht="21" customHeight="1" thickBot="1" x14ac:dyDescent="0.25">
      <c r="A5077" s="170" t="s">
        <v>42</v>
      </c>
      <c r="B5077" s="171"/>
      <c r="C5077" s="169"/>
      <c r="D5077" s="169"/>
      <c r="E5077" s="169"/>
    </row>
    <row r="5078" spans="1:5" ht="21" customHeight="1" thickBot="1" x14ac:dyDescent="0.25">
      <c r="A5078" s="170" t="s">
        <v>43</v>
      </c>
      <c r="B5078" s="171"/>
      <c r="C5078" s="169"/>
      <c r="D5078" s="169"/>
      <c r="E5078" s="169"/>
    </row>
    <row r="5079" spans="1:5" ht="21" customHeight="1" thickBot="1" x14ac:dyDescent="0.25">
      <c r="A5079" s="175" t="s">
        <v>26</v>
      </c>
      <c r="B5079" s="171">
        <f>B5069+B5074</f>
        <v>150000</v>
      </c>
      <c r="C5079" s="171">
        <f>C5069+C5074</f>
        <v>0</v>
      </c>
      <c r="D5079" s="171">
        <f>D5069+D5074</f>
        <v>0</v>
      </c>
      <c r="E5079" s="171">
        <f>E5069+E5074</f>
        <v>0</v>
      </c>
    </row>
    <row r="5080" spans="1:5" ht="57" customHeight="1" thickBot="1" x14ac:dyDescent="0.25">
      <c r="A5080" s="161" t="s">
        <v>40</v>
      </c>
      <c r="B5080" s="161" t="s">
        <v>509</v>
      </c>
      <c r="C5080" s="161" t="s">
        <v>510</v>
      </c>
      <c r="D5080" s="1631"/>
      <c r="E5080" s="1632"/>
    </row>
    <row r="5081" spans="1:5" ht="21" customHeight="1" thickBot="1" x14ac:dyDescent="0.25">
      <c r="A5081" s="162" t="s">
        <v>9</v>
      </c>
      <c r="B5081" s="1607" t="s">
        <v>752</v>
      </c>
      <c r="C5081" s="1608"/>
      <c r="D5081" s="1608"/>
      <c r="E5081" s="1609"/>
    </row>
    <row r="5082" spans="1:5" ht="21" customHeight="1" thickBot="1" x14ac:dyDescent="0.25">
      <c r="A5082" s="162" t="s">
        <v>13</v>
      </c>
      <c r="B5082" s="1610" t="s">
        <v>753</v>
      </c>
      <c r="C5082" s="1611"/>
      <c r="D5082" s="1611"/>
      <c r="E5082" s="1612"/>
    </row>
    <row r="5083" spans="1:5" ht="21" customHeight="1" x14ac:dyDescent="0.2">
      <c r="A5083" s="1592"/>
      <c r="B5083" s="163">
        <v>2019</v>
      </c>
      <c r="C5083" s="163">
        <v>2020</v>
      </c>
      <c r="D5083" s="163">
        <v>2021</v>
      </c>
      <c r="E5083" s="163">
        <v>2022</v>
      </c>
    </row>
    <row r="5084" spans="1:5" ht="21" customHeight="1" thickBot="1" x14ac:dyDescent="0.25">
      <c r="A5084" s="1593"/>
      <c r="B5084" s="164" t="s">
        <v>5</v>
      </c>
      <c r="C5084" s="164" t="s">
        <v>6</v>
      </c>
      <c r="D5084" s="164" t="s">
        <v>6</v>
      </c>
      <c r="E5084" s="164" t="s">
        <v>6</v>
      </c>
    </row>
    <row r="5085" spans="1:5" ht="21" customHeight="1" thickBot="1" x14ac:dyDescent="0.25">
      <c r="A5085" s="162" t="s">
        <v>8</v>
      </c>
      <c r="B5085" s="165">
        <v>30000</v>
      </c>
      <c r="C5085" s="162">
        <v>0</v>
      </c>
      <c r="D5085" s="162">
        <v>0</v>
      </c>
      <c r="E5085" s="162">
        <v>0</v>
      </c>
    </row>
    <row r="5086" spans="1:5" ht="21" customHeight="1" thickBot="1" x14ac:dyDescent="0.25">
      <c r="A5086" s="162" t="s">
        <v>14</v>
      </c>
      <c r="B5086" s="165">
        <f>B5104</f>
        <v>30000</v>
      </c>
      <c r="C5086" s="165">
        <f>C5104</f>
        <v>0</v>
      </c>
      <c r="D5086" s="165">
        <f>D5104</f>
        <v>0</v>
      </c>
      <c r="E5086" s="165">
        <f>E5104</f>
        <v>0</v>
      </c>
    </row>
    <row r="5087" spans="1:5" ht="21" customHeight="1" thickBot="1" x14ac:dyDescent="0.25">
      <c r="A5087" s="162" t="s">
        <v>20</v>
      </c>
      <c r="B5087" s="165">
        <f>B5086/B5085</f>
        <v>1</v>
      </c>
      <c r="C5087" s="165" t="e">
        <f>C5086/C5085</f>
        <v>#DIV/0!</v>
      </c>
      <c r="D5087" s="165" t="e">
        <f>D5086/D5085</f>
        <v>#DIV/0!</v>
      </c>
      <c r="E5087" s="165" t="e">
        <f>E5086/E5085</f>
        <v>#DIV/0!</v>
      </c>
    </row>
    <row r="5088" spans="1:5" ht="21" customHeight="1" thickBot="1" x14ac:dyDescent="0.25">
      <c r="A5088" s="162" t="s">
        <v>15</v>
      </c>
      <c r="B5088" s="166" t="s">
        <v>19</v>
      </c>
      <c r="C5088" s="167">
        <f>C5085/B5085-1</f>
        <v>-1</v>
      </c>
      <c r="D5088" s="167" t="e">
        <f t="shared" ref="D5088:E5090" si="200">D5085/C5085-1</f>
        <v>#DIV/0!</v>
      </c>
      <c r="E5088" s="167" t="e">
        <f t="shared" si="200"/>
        <v>#DIV/0!</v>
      </c>
    </row>
    <row r="5089" spans="1:5" ht="21" customHeight="1" thickBot="1" x14ac:dyDescent="0.25">
      <c r="A5089" s="162" t="s">
        <v>16</v>
      </c>
      <c r="B5089" s="166" t="s">
        <v>19</v>
      </c>
      <c r="C5089" s="167">
        <f>C5086/B5086-1</f>
        <v>-1</v>
      </c>
      <c r="D5089" s="167" t="e">
        <f t="shared" si="200"/>
        <v>#DIV/0!</v>
      </c>
      <c r="E5089" s="167" t="e">
        <f t="shared" si="200"/>
        <v>#DIV/0!</v>
      </c>
    </row>
    <row r="5090" spans="1:5" ht="21" customHeight="1" thickBot="1" x14ac:dyDescent="0.25">
      <c r="A5090" s="162" t="s">
        <v>17</v>
      </c>
      <c r="B5090" s="166" t="s">
        <v>19</v>
      </c>
      <c r="C5090" s="167" t="e">
        <f>C5087/B5087-1</f>
        <v>#DIV/0!</v>
      </c>
      <c r="D5090" s="167" t="e">
        <f t="shared" si="200"/>
        <v>#DIV/0!</v>
      </c>
      <c r="E5090" s="167" t="e">
        <f t="shared" si="200"/>
        <v>#DIV/0!</v>
      </c>
    </row>
    <row r="5091" spans="1:5" ht="21" customHeight="1" thickBot="1" x14ac:dyDescent="0.25">
      <c r="A5091" s="1589" t="s">
        <v>959</v>
      </c>
      <c r="B5091" s="1590"/>
      <c r="C5091" s="1590"/>
      <c r="D5091" s="1590"/>
      <c r="E5091" s="1591"/>
    </row>
    <row r="5092" spans="1:5" ht="21" customHeight="1" x14ac:dyDescent="0.2">
      <c r="A5092" s="1592"/>
      <c r="B5092" s="163">
        <v>2019</v>
      </c>
      <c r="C5092" s="163">
        <v>2020</v>
      </c>
      <c r="D5092" s="163">
        <v>2021</v>
      </c>
      <c r="E5092" s="163">
        <v>2022</v>
      </c>
    </row>
    <row r="5093" spans="1:5" ht="21" customHeight="1" thickBot="1" x14ac:dyDescent="0.25">
      <c r="A5093" s="1593"/>
      <c r="B5093" s="164" t="s">
        <v>5</v>
      </c>
      <c r="C5093" s="164" t="s">
        <v>6</v>
      </c>
      <c r="D5093" s="164" t="s">
        <v>6</v>
      </c>
      <c r="E5093" s="164" t="s">
        <v>6</v>
      </c>
    </row>
    <row r="5094" spans="1:5" ht="21" customHeight="1" thickBot="1" x14ac:dyDescent="0.25">
      <c r="A5094" s="168" t="s">
        <v>59</v>
      </c>
      <c r="B5094" s="169">
        <f>B5095+B5096+B5097+B5098</f>
        <v>30000</v>
      </c>
      <c r="C5094" s="169">
        <f>C5095+C5096+C5097+C5098</f>
        <v>0</v>
      </c>
      <c r="D5094" s="169">
        <f>D5095+D5096+D5097+D5098</f>
        <v>0</v>
      </c>
      <c r="E5094" s="169">
        <f>E5095+E5096+E5097+E5098</f>
        <v>0</v>
      </c>
    </row>
    <row r="5095" spans="1:5" ht="21" customHeight="1" thickBot="1" x14ac:dyDescent="0.25">
      <c r="A5095" s="170" t="s">
        <v>28</v>
      </c>
      <c r="B5095" s="169"/>
      <c r="C5095" s="169"/>
      <c r="D5095" s="169"/>
      <c r="E5095" s="169"/>
    </row>
    <row r="5096" spans="1:5" ht="21" customHeight="1" thickBot="1" x14ac:dyDescent="0.25">
      <c r="A5096" s="170" t="s">
        <v>60</v>
      </c>
      <c r="B5096" s="169"/>
      <c r="C5096" s="169"/>
      <c r="D5096" s="169"/>
      <c r="E5096" s="169"/>
    </row>
    <row r="5097" spans="1:5" ht="21" customHeight="1" thickBot="1" x14ac:dyDescent="0.25">
      <c r="A5097" s="170" t="s">
        <v>42</v>
      </c>
      <c r="B5097" s="169"/>
      <c r="C5097" s="169"/>
      <c r="D5097" s="169"/>
      <c r="E5097" s="169"/>
    </row>
    <row r="5098" spans="1:5" ht="21" customHeight="1" thickBot="1" x14ac:dyDescent="0.25">
      <c r="A5098" s="170" t="s">
        <v>43</v>
      </c>
      <c r="B5098" s="169">
        <v>30000</v>
      </c>
      <c r="C5098" s="169">
        <v>0</v>
      </c>
      <c r="D5098" s="169">
        <v>0</v>
      </c>
      <c r="E5098" s="169">
        <v>0</v>
      </c>
    </row>
    <row r="5099" spans="1:5" ht="21" customHeight="1" thickBot="1" x14ac:dyDescent="0.25">
      <c r="A5099" s="168" t="s">
        <v>61</v>
      </c>
      <c r="B5099" s="171">
        <f>B5100+B5101+B5102+B5103</f>
        <v>0</v>
      </c>
      <c r="C5099" s="171">
        <f>C5100+C5101+C5102+C5103</f>
        <v>0</v>
      </c>
      <c r="D5099" s="171">
        <f>D5100+D5101+D5102+D5103</f>
        <v>0</v>
      </c>
      <c r="E5099" s="171">
        <f>E5100+E5101+E5102+E5103</f>
        <v>0</v>
      </c>
    </row>
    <row r="5100" spans="1:5" ht="21" customHeight="1" thickBot="1" x14ac:dyDescent="0.25">
      <c r="A5100" s="170" t="s">
        <v>28</v>
      </c>
      <c r="B5100" s="171"/>
      <c r="C5100" s="169"/>
      <c r="D5100" s="169"/>
      <c r="E5100" s="169"/>
    </row>
    <row r="5101" spans="1:5" ht="21" customHeight="1" thickBot="1" x14ac:dyDescent="0.25">
      <c r="A5101" s="170" t="s">
        <v>60</v>
      </c>
      <c r="B5101" s="171"/>
      <c r="C5101" s="169"/>
      <c r="D5101" s="169"/>
      <c r="E5101" s="169"/>
    </row>
    <row r="5102" spans="1:5" ht="21" customHeight="1" thickBot="1" x14ac:dyDescent="0.25">
      <c r="A5102" s="170" t="s">
        <v>42</v>
      </c>
      <c r="B5102" s="171"/>
      <c r="C5102" s="169"/>
      <c r="D5102" s="169"/>
      <c r="E5102" s="169"/>
    </row>
    <row r="5103" spans="1:5" ht="21" customHeight="1" thickBot="1" x14ac:dyDescent="0.25">
      <c r="A5103" s="170" t="s">
        <v>43</v>
      </c>
      <c r="B5103" s="229"/>
      <c r="C5103" s="169"/>
      <c r="D5103" s="169"/>
      <c r="E5103" s="169"/>
    </row>
    <row r="5104" spans="1:5" ht="21" customHeight="1" thickBot="1" x14ac:dyDescent="0.25">
      <c r="A5104" s="175" t="s">
        <v>147</v>
      </c>
      <c r="B5104" s="171">
        <f>B5094+B5099</f>
        <v>30000</v>
      </c>
      <c r="C5104" s="171">
        <f>C5094+C5099</f>
        <v>0</v>
      </c>
      <c r="D5104" s="171">
        <f>D5094+D5099</f>
        <v>0</v>
      </c>
      <c r="E5104" s="171">
        <f>E5094+E5099</f>
        <v>0</v>
      </c>
    </row>
    <row r="5105" spans="1:5" ht="57" customHeight="1" thickBot="1" x14ac:dyDescent="0.25">
      <c r="A5105" s="161" t="s">
        <v>164</v>
      </c>
      <c r="B5105" s="230" t="s">
        <v>754</v>
      </c>
      <c r="C5105" s="230" t="s">
        <v>508</v>
      </c>
      <c r="D5105" s="231"/>
      <c r="E5105" s="232"/>
    </row>
    <row r="5106" spans="1:5" ht="40.5" customHeight="1" thickBot="1" x14ac:dyDescent="0.25">
      <c r="A5106" s="162" t="s">
        <v>9</v>
      </c>
      <c r="B5106" s="1589" t="s">
        <v>755</v>
      </c>
      <c r="C5106" s="1608"/>
      <c r="D5106" s="1608"/>
      <c r="E5106" s="1609"/>
    </row>
    <row r="5107" spans="1:5" ht="21" customHeight="1" thickBot="1" x14ac:dyDescent="0.25">
      <c r="A5107" s="162" t="s">
        <v>13</v>
      </c>
      <c r="B5107" s="1610" t="s">
        <v>753</v>
      </c>
      <c r="C5107" s="1611"/>
      <c r="D5107" s="1611"/>
      <c r="E5107" s="1612"/>
    </row>
    <row r="5108" spans="1:5" ht="21" customHeight="1" x14ac:dyDescent="0.2">
      <c r="A5108" s="1592"/>
      <c r="B5108" s="163">
        <v>2019</v>
      </c>
      <c r="C5108" s="163">
        <v>2020</v>
      </c>
      <c r="D5108" s="163">
        <v>2021</v>
      </c>
      <c r="E5108" s="163">
        <v>2022</v>
      </c>
    </row>
    <row r="5109" spans="1:5" ht="21" customHeight="1" thickBot="1" x14ac:dyDescent="0.25">
      <c r="A5109" s="1593"/>
      <c r="B5109" s="164" t="s">
        <v>5</v>
      </c>
      <c r="C5109" s="164" t="s">
        <v>6</v>
      </c>
      <c r="D5109" s="164" t="s">
        <v>6</v>
      </c>
      <c r="E5109" s="164" t="s">
        <v>6</v>
      </c>
    </row>
    <row r="5110" spans="1:5" ht="21" customHeight="1" thickBot="1" x14ac:dyDescent="0.25">
      <c r="A5110" s="162" t="s">
        <v>8</v>
      </c>
      <c r="B5110" s="166">
        <v>500</v>
      </c>
      <c r="C5110" s="162">
        <v>0</v>
      </c>
      <c r="D5110" s="162">
        <v>0</v>
      </c>
      <c r="E5110" s="162">
        <v>0</v>
      </c>
    </row>
    <row r="5111" spans="1:5" ht="21" customHeight="1" thickBot="1" x14ac:dyDescent="0.25">
      <c r="A5111" s="162" t="s">
        <v>14</v>
      </c>
      <c r="B5111" s="165">
        <f>B5129</f>
        <v>500</v>
      </c>
      <c r="C5111" s="165">
        <f>C5129</f>
        <v>0</v>
      </c>
      <c r="D5111" s="165">
        <f>D5129</f>
        <v>0</v>
      </c>
      <c r="E5111" s="165">
        <f>E5129</f>
        <v>0</v>
      </c>
    </row>
    <row r="5112" spans="1:5" ht="21" customHeight="1" thickBot="1" x14ac:dyDescent="0.25">
      <c r="A5112" s="162" t="s">
        <v>20</v>
      </c>
      <c r="B5112" s="165">
        <f>B5111/B5110</f>
        <v>1</v>
      </c>
      <c r="C5112" s="165" t="e">
        <f>C5111/C5110</f>
        <v>#DIV/0!</v>
      </c>
      <c r="D5112" s="165" t="e">
        <f>D5111/D5110</f>
        <v>#DIV/0!</v>
      </c>
      <c r="E5112" s="165" t="e">
        <f>E5111/E5110</f>
        <v>#DIV/0!</v>
      </c>
    </row>
    <row r="5113" spans="1:5" ht="21" customHeight="1" thickBot="1" x14ac:dyDescent="0.25">
      <c r="A5113" s="162" t="s">
        <v>15</v>
      </c>
      <c r="B5113" s="166" t="s">
        <v>19</v>
      </c>
      <c r="C5113" s="167">
        <f>C5110/B5110-1</f>
        <v>-1</v>
      </c>
      <c r="D5113" s="167" t="e">
        <f t="shared" ref="D5113:E5115" si="201">D5110/C5110-1</f>
        <v>#DIV/0!</v>
      </c>
      <c r="E5113" s="167" t="e">
        <f t="shared" si="201"/>
        <v>#DIV/0!</v>
      </c>
    </row>
    <row r="5114" spans="1:5" ht="21" customHeight="1" thickBot="1" x14ac:dyDescent="0.25">
      <c r="A5114" s="162" t="s">
        <v>16</v>
      </c>
      <c r="B5114" s="166" t="s">
        <v>19</v>
      </c>
      <c r="C5114" s="167">
        <f>C5111/B5111-1</f>
        <v>-1</v>
      </c>
      <c r="D5114" s="167" t="e">
        <f t="shared" si="201"/>
        <v>#DIV/0!</v>
      </c>
      <c r="E5114" s="167" t="e">
        <f t="shared" si="201"/>
        <v>#DIV/0!</v>
      </c>
    </row>
    <row r="5115" spans="1:5" ht="21" customHeight="1" thickBot="1" x14ac:dyDescent="0.25">
      <c r="A5115" s="162" t="s">
        <v>17</v>
      </c>
      <c r="B5115" s="166" t="s">
        <v>19</v>
      </c>
      <c r="C5115" s="167" t="e">
        <f>C5112/B5112-1</f>
        <v>#DIV/0!</v>
      </c>
      <c r="D5115" s="167" t="e">
        <f t="shared" si="201"/>
        <v>#DIV/0!</v>
      </c>
      <c r="E5115" s="167" t="e">
        <f t="shared" si="201"/>
        <v>#DIV/0!</v>
      </c>
    </row>
    <row r="5116" spans="1:5" ht="21" customHeight="1" thickBot="1" x14ac:dyDescent="0.25">
      <c r="A5116" s="1589" t="s">
        <v>960</v>
      </c>
      <c r="B5116" s="1590"/>
      <c r="C5116" s="1590"/>
      <c r="D5116" s="1590"/>
      <c r="E5116" s="1591"/>
    </row>
    <row r="5117" spans="1:5" ht="21" customHeight="1" x14ac:dyDescent="0.2">
      <c r="A5117" s="1592"/>
      <c r="B5117" s="163">
        <v>2019</v>
      </c>
      <c r="C5117" s="163">
        <v>2019</v>
      </c>
      <c r="D5117" s="163">
        <v>2020</v>
      </c>
      <c r="E5117" s="163">
        <v>2021</v>
      </c>
    </row>
    <row r="5118" spans="1:5" ht="21" customHeight="1" thickBot="1" x14ac:dyDescent="0.25">
      <c r="A5118" s="1593"/>
      <c r="B5118" s="164" t="s">
        <v>5</v>
      </c>
      <c r="C5118" s="164" t="s">
        <v>6</v>
      </c>
      <c r="D5118" s="164" t="s">
        <v>6</v>
      </c>
      <c r="E5118" s="164" t="s">
        <v>6</v>
      </c>
    </row>
    <row r="5119" spans="1:5" ht="21" customHeight="1" thickBot="1" x14ac:dyDescent="0.25">
      <c r="A5119" s="168" t="s">
        <v>59</v>
      </c>
      <c r="B5119" s="169">
        <f>B5120+B5121+B5122+B5123</f>
        <v>500</v>
      </c>
      <c r="C5119" s="169">
        <f>C5120+C5121+C5122+C5123</f>
        <v>0</v>
      </c>
      <c r="D5119" s="169">
        <f>D5120+D5121+D5122+D5123</f>
        <v>0</v>
      </c>
      <c r="E5119" s="169">
        <f>E5120+E5121+E5122+E5123</f>
        <v>0</v>
      </c>
    </row>
    <row r="5120" spans="1:5" ht="21" customHeight="1" thickBot="1" x14ac:dyDescent="0.25">
      <c r="A5120" s="170" t="s">
        <v>28</v>
      </c>
      <c r="B5120" s="169"/>
      <c r="C5120" s="169"/>
      <c r="D5120" s="169"/>
      <c r="E5120" s="169"/>
    </row>
    <row r="5121" spans="1:5" ht="21" customHeight="1" thickBot="1" x14ac:dyDescent="0.25">
      <c r="A5121" s="170" t="s">
        <v>60</v>
      </c>
      <c r="B5121" s="169"/>
      <c r="C5121" s="169"/>
      <c r="D5121" s="169"/>
      <c r="E5121" s="169"/>
    </row>
    <row r="5122" spans="1:5" ht="21" customHeight="1" thickBot="1" x14ac:dyDescent="0.25">
      <c r="A5122" s="170" t="s">
        <v>42</v>
      </c>
      <c r="B5122" s="171">
        <v>500</v>
      </c>
      <c r="C5122" s="169"/>
      <c r="D5122" s="169"/>
      <c r="E5122" s="169"/>
    </row>
    <row r="5123" spans="1:5" ht="21" customHeight="1" thickBot="1" x14ac:dyDescent="0.25">
      <c r="A5123" s="170" t="s">
        <v>43</v>
      </c>
      <c r="B5123" s="169"/>
      <c r="C5123" s="169"/>
      <c r="D5123" s="169"/>
      <c r="E5123" s="169"/>
    </row>
    <row r="5124" spans="1:5" ht="21" customHeight="1" thickBot="1" x14ac:dyDescent="0.25">
      <c r="A5124" s="168" t="s">
        <v>61</v>
      </c>
      <c r="B5124" s="171">
        <f>B5125+B5126+B5127+B5128</f>
        <v>0</v>
      </c>
      <c r="C5124" s="171">
        <f>C5125+C5126+C5127+C5128</f>
        <v>0</v>
      </c>
      <c r="D5124" s="171">
        <f>D5125+D5126+D5127+D5128</f>
        <v>0</v>
      </c>
      <c r="E5124" s="171">
        <f>E5125+E5126+E5127+E5128</f>
        <v>0</v>
      </c>
    </row>
    <row r="5125" spans="1:5" ht="21" customHeight="1" thickBot="1" x14ac:dyDescent="0.25">
      <c r="A5125" s="170" t="s">
        <v>28</v>
      </c>
      <c r="B5125" s="171"/>
      <c r="C5125" s="169"/>
      <c r="D5125" s="169"/>
      <c r="E5125" s="169"/>
    </row>
    <row r="5126" spans="1:5" ht="21" customHeight="1" thickBot="1" x14ac:dyDescent="0.25">
      <c r="A5126" s="170" t="s">
        <v>60</v>
      </c>
      <c r="B5126" s="171"/>
      <c r="C5126" s="169"/>
      <c r="D5126" s="169"/>
      <c r="E5126" s="169"/>
    </row>
    <row r="5127" spans="1:5" ht="21" customHeight="1" thickBot="1" x14ac:dyDescent="0.25">
      <c r="A5127" s="170" t="s">
        <v>42</v>
      </c>
      <c r="B5127" s="171"/>
      <c r="C5127" s="169"/>
      <c r="D5127" s="169"/>
      <c r="E5127" s="169"/>
    </row>
    <row r="5128" spans="1:5" ht="21" customHeight="1" thickBot="1" x14ac:dyDescent="0.25">
      <c r="A5128" s="170" t="s">
        <v>43</v>
      </c>
      <c r="B5128" s="171"/>
      <c r="C5128" s="169"/>
      <c r="D5128" s="169"/>
      <c r="E5128" s="169"/>
    </row>
    <row r="5129" spans="1:5" ht="21" customHeight="1" thickBot="1" x14ac:dyDescent="0.25">
      <c r="A5129" s="233" t="s">
        <v>165</v>
      </c>
      <c r="B5129" s="234">
        <f>B5119+B5124</f>
        <v>500</v>
      </c>
      <c r="C5129" s="234">
        <f>C5119+C5124</f>
        <v>0</v>
      </c>
      <c r="D5129" s="234">
        <f>D5119+D5124</f>
        <v>0</v>
      </c>
      <c r="E5129" s="234">
        <f>E5119+E5124</f>
        <v>0</v>
      </c>
    </row>
    <row r="5130" spans="1:5" ht="71.25" customHeight="1" thickBot="1" x14ac:dyDescent="0.25">
      <c r="A5130" s="235" t="s">
        <v>40</v>
      </c>
      <c r="B5130" s="236" t="s">
        <v>511</v>
      </c>
      <c r="C5130" s="237" t="s">
        <v>512</v>
      </c>
      <c r="D5130" s="238"/>
      <c r="E5130" s="239"/>
    </row>
    <row r="5131" spans="1:5" ht="21" customHeight="1" thickBot="1" x14ac:dyDescent="0.25">
      <c r="A5131" s="240" t="s">
        <v>9</v>
      </c>
      <c r="B5131" s="1607" t="s">
        <v>513</v>
      </c>
      <c r="C5131" s="1608"/>
      <c r="D5131" s="1608"/>
      <c r="E5131" s="1627"/>
    </row>
    <row r="5132" spans="1:5" ht="21" customHeight="1" thickBot="1" x14ac:dyDescent="0.25">
      <c r="A5132" s="240" t="s">
        <v>13</v>
      </c>
      <c r="B5132" s="1610" t="s">
        <v>162</v>
      </c>
      <c r="C5132" s="1611"/>
      <c r="D5132" s="1611"/>
      <c r="E5132" s="1613"/>
    </row>
    <row r="5133" spans="1:5" ht="21" customHeight="1" x14ac:dyDescent="0.2">
      <c r="A5133" s="1603"/>
      <c r="B5133" s="163">
        <v>2019</v>
      </c>
      <c r="C5133" s="163">
        <v>2020</v>
      </c>
      <c r="D5133" s="163">
        <v>2021</v>
      </c>
      <c r="E5133" s="241">
        <v>2022</v>
      </c>
    </row>
    <row r="5134" spans="1:5" ht="21" customHeight="1" thickBot="1" x14ac:dyDescent="0.25">
      <c r="A5134" s="1604"/>
      <c r="B5134" s="164" t="s">
        <v>5</v>
      </c>
      <c r="C5134" s="164" t="s">
        <v>6</v>
      </c>
      <c r="D5134" s="164" t="s">
        <v>6</v>
      </c>
      <c r="E5134" s="242" t="s">
        <v>6</v>
      </c>
    </row>
    <row r="5135" spans="1:5" ht="21" customHeight="1" thickBot="1" x14ac:dyDescent="0.25">
      <c r="A5135" s="240" t="s">
        <v>8</v>
      </c>
      <c r="B5135" s="243">
        <v>7500</v>
      </c>
      <c r="C5135" s="243">
        <v>4000</v>
      </c>
      <c r="D5135" s="166">
        <v>0</v>
      </c>
      <c r="E5135" s="244">
        <v>0</v>
      </c>
    </row>
    <row r="5136" spans="1:5" ht="21" customHeight="1" thickBot="1" x14ac:dyDescent="0.25">
      <c r="A5136" s="240" t="s">
        <v>14</v>
      </c>
      <c r="B5136" s="165">
        <f>B5154</f>
        <v>753500</v>
      </c>
      <c r="C5136" s="165">
        <f>C5154</f>
        <v>596556</v>
      </c>
      <c r="D5136" s="165">
        <f>D5154</f>
        <v>0</v>
      </c>
      <c r="E5136" s="165">
        <f>E5154</f>
        <v>0</v>
      </c>
    </row>
    <row r="5137" spans="1:5" ht="21" customHeight="1" thickBot="1" x14ac:dyDescent="0.25">
      <c r="A5137" s="240" t="s">
        <v>20</v>
      </c>
      <c r="B5137" s="165">
        <f>B5136/B5135</f>
        <v>100.46666666666667</v>
      </c>
      <c r="C5137" s="165">
        <f>C5136/C5135</f>
        <v>149.13900000000001</v>
      </c>
      <c r="D5137" s="165" t="e">
        <f>D5136/D5135</f>
        <v>#DIV/0!</v>
      </c>
      <c r="E5137" s="245" t="e">
        <f>E5136/E5135</f>
        <v>#DIV/0!</v>
      </c>
    </row>
    <row r="5138" spans="1:5" ht="21" customHeight="1" thickBot="1" x14ac:dyDescent="0.25">
      <c r="A5138" s="240" t="s">
        <v>15</v>
      </c>
      <c r="B5138" s="166" t="s">
        <v>19</v>
      </c>
      <c r="C5138" s="167">
        <f>C5135/B5135-1</f>
        <v>-0.46666666666666667</v>
      </c>
      <c r="D5138" s="167">
        <f t="shared" ref="D5138:E5140" si="202">D5135/C5135-1</f>
        <v>-1</v>
      </c>
      <c r="E5138" s="246" t="e">
        <f t="shared" si="202"/>
        <v>#DIV/0!</v>
      </c>
    </row>
    <row r="5139" spans="1:5" ht="21" customHeight="1" thickBot="1" x14ac:dyDescent="0.25">
      <c r="A5139" s="240" t="s">
        <v>16</v>
      </c>
      <c r="B5139" s="166" t="s">
        <v>19</v>
      </c>
      <c r="C5139" s="167">
        <f>C5136/B5136-1</f>
        <v>-0.20828666224286663</v>
      </c>
      <c r="D5139" s="167">
        <f t="shared" si="202"/>
        <v>-1</v>
      </c>
      <c r="E5139" s="246" t="e">
        <f t="shared" si="202"/>
        <v>#DIV/0!</v>
      </c>
    </row>
    <row r="5140" spans="1:5" ht="21" customHeight="1" thickBot="1" x14ac:dyDescent="0.25">
      <c r="A5140" s="240" t="s">
        <v>17</v>
      </c>
      <c r="B5140" s="166" t="s">
        <v>19</v>
      </c>
      <c r="C5140" s="167">
        <f>C5137/B5137-1</f>
        <v>0.48446250829462523</v>
      </c>
      <c r="D5140" s="167" t="e">
        <f t="shared" si="202"/>
        <v>#DIV/0!</v>
      </c>
      <c r="E5140" s="246" t="e">
        <f t="shared" si="202"/>
        <v>#DIV/0!</v>
      </c>
    </row>
    <row r="5141" spans="1:5" ht="21" customHeight="1" thickBot="1" x14ac:dyDescent="0.25">
      <c r="A5141" s="1605" t="s">
        <v>948</v>
      </c>
      <c r="B5141" s="1590"/>
      <c r="C5141" s="1590"/>
      <c r="D5141" s="1590"/>
      <c r="E5141" s="1606"/>
    </row>
    <row r="5142" spans="1:5" ht="21" customHeight="1" x14ac:dyDescent="0.2">
      <c r="A5142" s="1603"/>
      <c r="B5142" s="163">
        <v>2019</v>
      </c>
      <c r="C5142" s="163">
        <v>2020</v>
      </c>
      <c r="D5142" s="163">
        <v>2021</v>
      </c>
      <c r="E5142" s="241">
        <v>2022</v>
      </c>
    </row>
    <row r="5143" spans="1:5" ht="21" customHeight="1" thickBot="1" x14ac:dyDescent="0.25">
      <c r="A5143" s="1604"/>
      <c r="B5143" s="164" t="s">
        <v>5</v>
      </c>
      <c r="C5143" s="164" t="s">
        <v>6</v>
      </c>
      <c r="D5143" s="164" t="s">
        <v>6</v>
      </c>
      <c r="E5143" s="242" t="s">
        <v>6</v>
      </c>
    </row>
    <row r="5144" spans="1:5" ht="21" customHeight="1" thickBot="1" x14ac:dyDescent="0.25">
      <c r="A5144" s="247" t="s">
        <v>59</v>
      </c>
      <c r="B5144" s="169">
        <f>B5145+B5146+B5147+B5148</f>
        <v>0</v>
      </c>
      <c r="C5144" s="169">
        <f>C5145+C5146+C5147+C5148</f>
        <v>0</v>
      </c>
      <c r="D5144" s="169">
        <f>D5145+D5146+D5147+D5148</f>
        <v>0</v>
      </c>
      <c r="E5144" s="248">
        <f>E5145+E5146+E5147+E5148</f>
        <v>0</v>
      </c>
    </row>
    <row r="5145" spans="1:5" ht="21" customHeight="1" thickBot="1" x14ac:dyDescent="0.25">
      <c r="A5145" s="249" t="s">
        <v>28</v>
      </c>
      <c r="B5145" s="169"/>
      <c r="C5145" s="169"/>
      <c r="D5145" s="169"/>
      <c r="E5145" s="248"/>
    </row>
    <row r="5146" spans="1:5" ht="21" customHeight="1" thickBot="1" x14ac:dyDescent="0.25">
      <c r="A5146" s="249" t="s">
        <v>60</v>
      </c>
      <c r="B5146" s="169"/>
      <c r="C5146" s="169"/>
      <c r="D5146" s="169"/>
      <c r="E5146" s="248"/>
    </row>
    <row r="5147" spans="1:5" ht="21" customHeight="1" thickBot="1" x14ac:dyDescent="0.25">
      <c r="A5147" s="249" t="s">
        <v>42</v>
      </c>
      <c r="B5147" s="169"/>
      <c r="C5147" s="169"/>
      <c r="D5147" s="169"/>
      <c r="E5147" s="248"/>
    </row>
    <row r="5148" spans="1:5" ht="21" customHeight="1" thickBot="1" x14ac:dyDescent="0.25">
      <c r="A5148" s="249" t="s">
        <v>43</v>
      </c>
      <c r="B5148" s="169"/>
      <c r="C5148" s="169"/>
      <c r="D5148" s="169"/>
      <c r="E5148" s="248"/>
    </row>
    <row r="5149" spans="1:5" ht="21" customHeight="1" thickBot="1" x14ac:dyDescent="0.25">
      <c r="A5149" s="247" t="s">
        <v>61</v>
      </c>
      <c r="B5149" s="171">
        <f>B5150+B5151+B5152+B5153</f>
        <v>753500</v>
      </c>
      <c r="C5149" s="171">
        <f>C5150+C5151+C5152+C5153</f>
        <v>596556</v>
      </c>
      <c r="D5149" s="171">
        <f>D5150+D5151+D5152+D5153</f>
        <v>0</v>
      </c>
      <c r="E5149" s="250">
        <f>E5150+E5151+E5152+E5153</f>
        <v>0</v>
      </c>
    </row>
    <row r="5150" spans="1:5" ht="21" customHeight="1" thickBot="1" x14ac:dyDescent="0.25">
      <c r="A5150" s="249" t="s">
        <v>28</v>
      </c>
      <c r="B5150" s="171"/>
      <c r="C5150" s="171"/>
      <c r="D5150" s="171"/>
      <c r="E5150" s="250"/>
    </row>
    <row r="5151" spans="1:5" ht="21" customHeight="1" thickBot="1" x14ac:dyDescent="0.25">
      <c r="A5151" s="249" t="s">
        <v>60</v>
      </c>
      <c r="B5151" s="171">
        <v>753500</v>
      </c>
      <c r="C5151" s="171">
        <v>596556</v>
      </c>
      <c r="D5151" s="171"/>
      <c r="E5151" s="250"/>
    </row>
    <row r="5152" spans="1:5" ht="21" customHeight="1" thickBot="1" x14ac:dyDescent="0.25">
      <c r="A5152" s="249" t="s">
        <v>42</v>
      </c>
      <c r="B5152" s="171"/>
      <c r="C5152" s="171"/>
      <c r="D5152" s="171"/>
      <c r="E5152" s="250"/>
    </row>
    <row r="5153" spans="1:5" ht="21" customHeight="1" thickBot="1" x14ac:dyDescent="0.25">
      <c r="A5153" s="249" t="s">
        <v>43</v>
      </c>
      <c r="B5153" s="171"/>
      <c r="C5153" s="171"/>
      <c r="D5153" s="171"/>
      <c r="E5153" s="250"/>
    </row>
    <row r="5154" spans="1:5" ht="21" customHeight="1" thickBot="1" x14ac:dyDescent="0.25">
      <c r="A5154" s="251" t="s">
        <v>41</v>
      </c>
      <c r="B5154" s="252">
        <f>B5144+B5149</f>
        <v>753500</v>
      </c>
      <c r="C5154" s="252">
        <f>C5144+C5149</f>
        <v>596556</v>
      </c>
      <c r="D5154" s="252">
        <f>D5144+D5149</f>
        <v>0</v>
      </c>
      <c r="E5154" s="253">
        <f>E5144+E5149</f>
        <v>0</v>
      </c>
    </row>
    <row r="5155" spans="1:5" ht="75" customHeight="1" thickBot="1" x14ac:dyDescent="0.25">
      <c r="A5155" s="161" t="s">
        <v>164</v>
      </c>
      <c r="B5155" s="161" t="s">
        <v>756</v>
      </c>
      <c r="C5155" s="161" t="s">
        <v>514</v>
      </c>
      <c r="D5155" s="254"/>
      <c r="E5155" s="255"/>
    </row>
    <row r="5156" spans="1:5" ht="21" customHeight="1" thickBot="1" x14ac:dyDescent="0.25">
      <c r="A5156" s="162" t="s">
        <v>9</v>
      </c>
      <c r="B5156" s="1589" t="s">
        <v>757</v>
      </c>
      <c r="C5156" s="1608"/>
      <c r="D5156" s="1608"/>
      <c r="E5156" s="1609"/>
    </row>
    <row r="5157" spans="1:5" ht="21" customHeight="1" thickBot="1" x14ac:dyDescent="0.25">
      <c r="A5157" s="162" t="s">
        <v>13</v>
      </c>
      <c r="B5157" s="1610" t="s">
        <v>753</v>
      </c>
      <c r="C5157" s="1611"/>
      <c r="D5157" s="1611"/>
      <c r="E5157" s="1612"/>
    </row>
    <row r="5158" spans="1:5" ht="21" customHeight="1" x14ac:dyDescent="0.2">
      <c r="A5158" s="1592"/>
      <c r="B5158" s="163">
        <v>2019</v>
      </c>
      <c r="C5158" s="163">
        <v>2020</v>
      </c>
      <c r="D5158" s="163">
        <v>2021</v>
      </c>
      <c r="E5158" s="163">
        <v>2022</v>
      </c>
    </row>
    <row r="5159" spans="1:5" ht="21" customHeight="1" thickBot="1" x14ac:dyDescent="0.25">
      <c r="A5159" s="1593"/>
      <c r="B5159" s="164" t="s">
        <v>5</v>
      </c>
      <c r="C5159" s="164" t="s">
        <v>6</v>
      </c>
      <c r="D5159" s="164" t="s">
        <v>6</v>
      </c>
      <c r="E5159" s="164" t="s">
        <v>6</v>
      </c>
    </row>
    <row r="5160" spans="1:5" ht="21" customHeight="1" thickBot="1" x14ac:dyDescent="0.25">
      <c r="A5160" s="162" t="s">
        <v>8</v>
      </c>
      <c r="B5160" s="165">
        <v>25000</v>
      </c>
      <c r="C5160" s="165">
        <v>20000</v>
      </c>
      <c r="D5160" s="166">
        <v>0</v>
      </c>
      <c r="E5160" s="166">
        <v>0</v>
      </c>
    </row>
    <row r="5161" spans="1:5" ht="21" customHeight="1" thickBot="1" x14ac:dyDescent="0.25">
      <c r="A5161" s="162" t="s">
        <v>14</v>
      </c>
      <c r="B5161" s="165">
        <f>B5179</f>
        <v>25000</v>
      </c>
      <c r="C5161" s="165">
        <f>C5179</f>
        <v>20000</v>
      </c>
      <c r="D5161" s="165">
        <f>D5179</f>
        <v>0</v>
      </c>
      <c r="E5161" s="165">
        <f>E5179</f>
        <v>0</v>
      </c>
    </row>
    <row r="5162" spans="1:5" ht="21" customHeight="1" thickBot="1" x14ac:dyDescent="0.25">
      <c r="A5162" s="162" t="s">
        <v>20</v>
      </c>
      <c r="B5162" s="165">
        <f>B5161/B5160</f>
        <v>1</v>
      </c>
      <c r="C5162" s="165">
        <f>C5161/C5160</f>
        <v>1</v>
      </c>
      <c r="D5162" s="165" t="e">
        <f>D5161/D5160</f>
        <v>#DIV/0!</v>
      </c>
      <c r="E5162" s="165" t="e">
        <f>E5161/E5160</f>
        <v>#DIV/0!</v>
      </c>
    </row>
    <row r="5163" spans="1:5" ht="21" customHeight="1" thickBot="1" x14ac:dyDescent="0.25">
      <c r="A5163" s="162" t="s">
        <v>15</v>
      </c>
      <c r="B5163" s="166" t="s">
        <v>19</v>
      </c>
      <c r="C5163" s="167">
        <f>C5160/B5160-1</f>
        <v>-0.19999999999999996</v>
      </c>
      <c r="D5163" s="167">
        <f t="shared" ref="D5163:E5165" si="203">D5160/C5160-1</f>
        <v>-1</v>
      </c>
      <c r="E5163" s="167" t="e">
        <f t="shared" si="203"/>
        <v>#DIV/0!</v>
      </c>
    </row>
    <row r="5164" spans="1:5" ht="21" customHeight="1" thickBot="1" x14ac:dyDescent="0.25">
      <c r="A5164" s="162" t="s">
        <v>16</v>
      </c>
      <c r="B5164" s="166" t="s">
        <v>19</v>
      </c>
      <c r="C5164" s="167">
        <f>C5161/B5161-1</f>
        <v>-0.19999999999999996</v>
      </c>
      <c r="D5164" s="167">
        <f t="shared" si="203"/>
        <v>-1</v>
      </c>
      <c r="E5164" s="167" t="e">
        <f t="shared" si="203"/>
        <v>#DIV/0!</v>
      </c>
    </row>
    <row r="5165" spans="1:5" ht="21" customHeight="1" thickBot="1" x14ac:dyDescent="0.25">
      <c r="A5165" s="162" t="s">
        <v>17</v>
      </c>
      <c r="B5165" s="166" t="s">
        <v>19</v>
      </c>
      <c r="C5165" s="167">
        <f>C5162/B5162-1</f>
        <v>0</v>
      </c>
      <c r="D5165" s="167" t="e">
        <f t="shared" si="203"/>
        <v>#DIV/0!</v>
      </c>
      <c r="E5165" s="167" t="e">
        <f t="shared" si="203"/>
        <v>#DIV/0!</v>
      </c>
    </row>
    <row r="5166" spans="1:5" ht="21" customHeight="1" thickBot="1" x14ac:dyDescent="0.25">
      <c r="A5166" s="1589" t="s">
        <v>960</v>
      </c>
      <c r="B5166" s="1590"/>
      <c r="C5166" s="1590"/>
      <c r="D5166" s="1590"/>
      <c r="E5166" s="1591"/>
    </row>
    <row r="5167" spans="1:5" ht="21" customHeight="1" x14ac:dyDescent="0.2">
      <c r="A5167" s="1592"/>
      <c r="B5167" s="163">
        <v>2019</v>
      </c>
      <c r="C5167" s="163">
        <v>2020</v>
      </c>
      <c r="D5167" s="163">
        <v>2021</v>
      </c>
      <c r="E5167" s="163">
        <v>2022</v>
      </c>
    </row>
    <row r="5168" spans="1:5" ht="21" customHeight="1" thickBot="1" x14ac:dyDescent="0.25">
      <c r="A5168" s="1593"/>
      <c r="B5168" s="164" t="s">
        <v>5</v>
      </c>
      <c r="C5168" s="164" t="s">
        <v>6</v>
      </c>
      <c r="D5168" s="164" t="s">
        <v>6</v>
      </c>
      <c r="E5168" s="164" t="s">
        <v>6</v>
      </c>
    </row>
    <row r="5169" spans="1:5" ht="21" customHeight="1" thickBot="1" x14ac:dyDescent="0.25">
      <c r="A5169" s="168" t="s">
        <v>59</v>
      </c>
      <c r="B5169" s="169">
        <f>B5170+B5171+B5172+B5173</f>
        <v>25000</v>
      </c>
      <c r="C5169" s="169">
        <f>C5170+C5171+C5172+C5173</f>
        <v>0</v>
      </c>
      <c r="D5169" s="169">
        <f>D5170+D5171+D5172+D5173</f>
        <v>0</v>
      </c>
      <c r="E5169" s="169">
        <f>E5170+E5171+E5172+E5173</f>
        <v>0</v>
      </c>
    </row>
    <row r="5170" spans="1:5" ht="21" customHeight="1" thickBot="1" x14ac:dyDescent="0.25">
      <c r="A5170" s="170" t="s">
        <v>28</v>
      </c>
      <c r="B5170" s="169"/>
      <c r="C5170" s="169"/>
      <c r="D5170" s="169"/>
      <c r="E5170" s="169"/>
    </row>
    <row r="5171" spans="1:5" ht="21" customHeight="1" thickBot="1" x14ac:dyDescent="0.25">
      <c r="A5171" s="170" t="s">
        <v>60</v>
      </c>
      <c r="B5171" s="169"/>
      <c r="C5171" s="169"/>
      <c r="D5171" s="169"/>
      <c r="E5171" s="169"/>
    </row>
    <row r="5172" spans="1:5" ht="21" customHeight="1" thickBot="1" x14ac:dyDescent="0.25">
      <c r="A5172" s="170" t="s">
        <v>42</v>
      </c>
      <c r="B5172" s="171">
        <v>25000</v>
      </c>
      <c r="C5172" s="169"/>
      <c r="D5172" s="169"/>
      <c r="E5172" s="169"/>
    </row>
    <row r="5173" spans="1:5" ht="21" customHeight="1" thickBot="1" x14ac:dyDescent="0.25">
      <c r="A5173" s="170" t="s">
        <v>43</v>
      </c>
      <c r="B5173" s="169"/>
      <c r="C5173" s="169"/>
      <c r="D5173" s="169"/>
      <c r="E5173" s="169"/>
    </row>
    <row r="5174" spans="1:5" ht="21" customHeight="1" thickBot="1" x14ac:dyDescent="0.25">
      <c r="A5174" s="168" t="s">
        <v>61</v>
      </c>
      <c r="B5174" s="171">
        <f>B5175+B5176+B5177+B5178</f>
        <v>0</v>
      </c>
      <c r="C5174" s="171">
        <f>C5175+C5176+C5177+C5178</f>
        <v>20000</v>
      </c>
      <c r="D5174" s="171">
        <f>D5175+D5176+D5177+D5178</f>
        <v>0</v>
      </c>
      <c r="E5174" s="171">
        <f>E5175+E5176+E5177+E5178</f>
        <v>0</v>
      </c>
    </row>
    <row r="5175" spans="1:5" ht="21" customHeight="1" thickBot="1" x14ac:dyDescent="0.25">
      <c r="A5175" s="170" t="s">
        <v>28</v>
      </c>
      <c r="B5175" s="171"/>
      <c r="C5175" s="169"/>
      <c r="D5175" s="169"/>
      <c r="E5175" s="169"/>
    </row>
    <row r="5176" spans="1:5" ht="21" customHeight="1" thickBot="1" x14ac:dyDescent="0.25">
      <c r="A5176" s="170" t="s">
        <v>60</v>
      </c>
      <c r="B5176" s="171"/>
      <c r="C5176" s="169"/>
      <c r="D5176" s="169"/>
      <c r="E5176" s="169"/>
    </row>
    <row r="5177" spans="1:5" ht="21" customHeight="1" thickBot="1" x14ac:dyDescent="0.25">
      <c r="A5177" s="170" t="s">
        <v>42</v>
      </c>
      <c r="B5177" s="171"/>
      <c r="C5177" s="171">
        <v>20000</v>
      </c>
      <c r="D5177" s="169"/>
      <c r="E5177" s="169"/>
    </row>
    <row r="5178" spans="1:5" ht="21" customHeight="1" thickBot="1" x14ac:dyDescent="0.25">
      <c r="A5178" s="170" t="s">
        <v>43</v>
      </c>
      <c r="B5178" s="171"/>
      <c r="C5178" s="169"/>
      <c r="D5178" s="169"/>
      <c r="E5178" s="169"/>
    </row>
    <row r="5179" spans="1:5" ht="21" customHeight="1" thickBot="1" x14ac:dyDescent="0.25">
      <c r="A5179" s="233" t="s">
        <v>165</v>
      </c>
      <c r="B5179" s="171">
        <f>B5169+B5174</f>
        <v>25000</v>
      </c>
      <c r="C5179" s="171">
        <f>C5169+C5174</f>
        <v>20000</v>
      </c>
      <c r="D5179" s="171">
        <f>D5169+D5174</f>
        <v>0</v>
      </c>
      <c r="E5179" s="171">
        <f>E5169+E5174</f>
        <v>0</v>
      </c>
    </row>
    <row r="5180" spans="1:5" ht="81.75" customHeight="1" thickBot="1" x14ac:dyDescent="0.25">
      <c r="A5180" s="161" t="s">
        <v>40</v>
      </c>
      <c r="B5180" s="161" t="s">
        <v>515</v>
      </c>
      <c r="C5180" s="161" t="s">
        <v>516</v>
      </c>
      <c r="D5180" s="231"/>
      <c r="E5180" s="232"/>
    </row>
    <row r="5181" spans="1:5" ht="21" customHeight="1" thickBot="1" x14ac:dyDescent="0.25">
      <c r="A5181" s="162" t="s">
        <v>9</v>
      </c>
      <c r="B5181" s="1617" t="s">
        <v>752</v>
      </c>
      <c r="C5181" s="1608"/>
      <c r="D5181" s="1608"/>
      <c r="E5181" s="1609"/>
    </row>
    <row r="5182" spans="1:5" ht="21" customHeight="1" thickBot="1" x14ac:dyDescent="0.25">
      <c r="A5182" s="162" t="s">
        <v>13</v>
      </c>
      <c r="B5182" s="1610" t="s">
        <v>753</v>
      </c>
      <c r="C5182" s="1611"/>
      <c r="D5182" s="1611"/>
      <c r="E5182" s="1612"/>
    </row>
    <row r="5183" spans="1:5" ht="21" customHeight="1" x14ac:dyDescent="0.2">
      <c r="A5183" s="1592"/>
      <c r="B5183" s="163">
        <v>2019</v>
      </c>
      <c r="C5183" s="163">
        <v>2020</v>
      </c>
      <c r="D5183" s="163">
        <v>2021</v>
      </c>
      <c r="E5183" s="163">
        <v>2022</v>
      </c>
    </row>
    <row r="5184" spans="1:5" ht="21" customHeight="1" thickBot="1" x14ac:dyDescent="0.25">
      <c r="A5184" s="1593"/>
      <c r="B5184" s="164" t="s">
        <v>5</v>
      </c>
      <c r="C5184" s="164" t="s">
        <v>6</v>
      </c>
      <c r="D5184" s="164" t="s">
        <v>6</v>
      </c>
      <c r="E5184" s="164" t="s">
        <v>6</v>
      </c>
    </row>
    <row r="5185" spans="1:5" ht="21" customHeight="1" thickBot="1" x14ac:dyDescent="0.25">
      <c r="A5185" s="162" t="s">
        <v>8</v>
      </c>
      <c r="B5185" s="165">
        <v>172000</v>
      </c>
      <c r="C5185" s="165">
        <v>140000</v>
      </c>
      <c r="D5185" s="166">
        <v>0</v>
      </c>
      <c r="E5185" s="166">
        <v>0</v>
      </c>
    </row>
    <row r="5186" spans="1:5" ht="21" customHeight="1" thickBot="1" x14ac:dyDescent="0.25">
      <c r="A5186" s="162" t="s">
        <v>14</v>
      </c>
      <c r="B5186" s="165">
        <f>B5204</f>
        <v>172000</v>
      </c>
      <c r="C5186" s="165">
        <f>C5204</f>
        <v>140000</v>
      </c>
      <c r="D5186" s="165">
        <f>D5204</f>
        <v>0</v>
      </c>
      <c r="E5186" s="165">
        <f>E5204</f>
        <v>0</v>
      </c>
    </row>
    <row r="5187" spans="1:5" ht="21" customHeight="1" thickBot="1" x14ac:dyDescent="0.25">
      <c r="A5187" s="162" t="s">
        <v>20</v>
      </c>
      <c r="B5187" s="165">
        <f>B5186/B5185</f>
        <v>1</v>
      </c>
      <c r="C5187" s="165">
        <f>C5186/C5185</f>
        <v>1</v>
      </c>
      <c r="D5187" s="165" t="e">
        <f>D5186/D5185</f>
        <v>#DIV/0!</v>
      </c>
      <c r="E5187" s="165" t="e">
        <f>E5186/E5185</f>
        <v>#DIV/0!</v>
      </c>
    </row>
    <row r="5188" spans="1:5" ht="21" customHeight="1" thickBot="1" x14ac:dyDescent="0.25">
      <c r="A5188" s="162" t="s">
        <v>15</v>
      </c>
      <c r="B5188" s="166" t="s">
        <v>19</v>
      </c>
      <c r="C5188" s="167">
        <f>C5185/B5185-1</f>
        <v>-0.18604651162790697</v>
      </c>
      <c r="D5188" s="167">
        <f t="shared" ref="D5188:E5190" si="204">D5185/C5185-1</f>
        <v>-1</v>
      </c>
      <c r="E5188" s="167" t="e">
        <f t="shared" si="204"/>
        <v>#DIV/0!</v>
      </c>
    </row>
    <row r="5189" spans="1:5" ht="21" customHeight="1" thickBot="1" x14ac:dyDescent="0.25">
      <c r="A5189" s="162" t="s">
        <v>16</v>
      </c>
      <c r="B5189" s="166" t="s">
        <v>19</v>
      </c>
      <c r="C5189" s="167">
        <f>C5186/B5186-1</f>
        <v>-0.18604651162790697</v>
      </c>
      <c r="D5189" s="167">
        <f t="shared" si="204"/>
        <v>-1</v>
      </c>
      <c r="E5189" s="167" t="e">
        <f t="shared" si="204"/>
        <v>#DIV/0!</v>
      </c>
    </row>
    <row r="5190" spans="1:5" ht="21" customHeight="1" thickBot="1" x14ac:dyDescent="0.25">
      <c r="A5190" s="162" t="s">
        <v>17</v>
      </c>
      <c r="B5190" s="166" t="s">
        <v>19</v>
      </c>
      <c r="C5190" s="167">
        <f>C5187/B5187-1</f>
        <v>0</v>
      </c>
      <c r="D5190" s="167" t="e">
        <f t="shared" si="204"/>
        <v>#DIV/0!</v>
      </c>
      <c r="E5190" s="167" t="e">
        <f t="shared" si="204"/>
        <v>#DIV/0!</v>
      </c>
    </row>
    <row r="5191" spans="1:5" ht="21" customHeight="1" thickBot="1" x14ac:dyDescent="0.25">
      <c r="A5191" s="1589" t="s">
        <v>948</v>
      </c>
      <c r="B5191" s="1590"/>
      <c r="C5191" s="1590"/>
      <c r="D5191" s="1590"/>
      <c r="E5191" s="1591"/>
    </row>
    <row r="5192" spans="1:5" ht="21" customHeight="1" x14ac:dyDescent="0.2">
      <c r="A5192" s="1592"/>
      <c r="B5192" s="163">
        <v>2019</v>
      </c>
      <c r="C5192" s="163">
        <v>2020</v>
      </c>
      <c r="D5192" s="163">
        <v>2021</v>
      </c>
      <c r="E5192" s="163">
        <v>2022</v>
      </c>
    </row>
    <row r="5193" spans="1:5" ht="21" customHeight="1" thickBot="1" x14ac:dyDescent="0.25">
      <c r="A5193" s="1593"/>
      <c r="B5193" s="164" t="s">
        <v>5</v>
      </c>
      <c r="C5193" s="164" t="s">
        <v>6</v>
      </c>
      <c r="D5193" s="164" t="s">
        <v>6</v>
      </c>
      <c r="E5193" s="164" t="s">
        <v>6</v>
      </c>
    </row>
    <row r="5194" spans="1:5" ht="21" customHeight="1" thickBot="1" x14ac:dyDescent="0.25">
      <c r="A5194" s="168" t="s">
        <v>59</v>
      </c>
      <c r="B5194" s="169">
        <f>B5195+B5196+B5197+B5198</f>
        <v>172000</v>
      </c>
      <c r="C5194" s="169">
        <f>C5195+C5196+C5197+C5198</f>
        <v>0</v>
      </c>
      <c r="D5194" s="169">
        <f>D5195+D5196+D5197+D5198</f>
        <v>0</v>
      </c>
      <c r="E5194" s="169">
        <f>E5195+E5196+E5197+E5198</f>
        <v>0</v>
      </c>
    </row>
    <row r="5195" spans="1:5" ht="21" customHeight="1" thickBot="1" x14ac:dyDescent="0.25">
      <c r="A5195" s="170" t="s">
        <v>28</v>
      </c>
      <c r="B5195" s="169"/>
      <c r="C5195" s="169"/>
      <c r="D5195" s="169"/>
      <c r="E5195" s="169"/>
    </row>
    <row r="5196" spans="1:5" ht="21" customHeight="1" thickBot="1" x14ac:dyDescent="0.25">
      <c r="A5196" s="170" t="s">
        <v>60</v>
      </c>
      <c r="B5196" s="169"/>
      <c r="C5196" s="169"/>
      <c r="D5196" s="169"/>
      <c r="E5196" s="169"/>
    </row>
    <row r="5197" spans="1:5" ht="21" customHeight="1" thickBot="1" x14ac:dyDescent="0.25">
      <c r="A5197" s="170" t="s">
        <v>42</v>
      </c>
      <c r="B5197" s="169"/>
      <c r="C5197" s="169"/>
      <c r="D5197" s="169"/>
      <c r="E5197" s="169"/>
    </row>
    <row r="5198" spans="1:5" ht="21" customHeight="1" thickBot="1" x14ac:dyDescent="0.25">
      <c r="A5198" s="170" t="s">
        <v>43</v>
      </c>
      <c r="B5198" s="171">
        <v>172000</v>
      </c>
      <c r="C5198" s="171"/>
      <c r="D5198" s="169"/>
      <c r="E5198" s="169"/>
    </row>
    <row r="5199" spans="1:5" ht="24.75" customHeight="1" thickBot="1" x14ac:dyDescent="0.25">
      <c r="A5199" s="168" t="s">
        <v>61</v>
      </c>
      <c r="B5199" s="171">
        <f>B5200+B5201+B5202+B5203</f>
        <v>0</v>
      </c>
      <c r="C5199" s="171">
        <f>C5200+C5201+C5202+C5203</f>
        <v>140000</v>
      </c>
      <c r="D5199" s="171">
        <f>D5200+D5201+D5202+D5203</f>
        <v>0</v>
      </c>
      <c r="E5199" s="171">
        <f>E5200+E5201+E5202+E5203</f>
        <v>0</v>
      </c>
    </row>
    <row r="5200" spans="1:5" ht="21" customHeight="1" thickBot="1" x14ac:dyDescent="0.25">
      <c r="A5200" s="170" t="s">
        <v>28</v>
      </c>
      <c r="B5200" s="171"/>
      <c r="C5200" s="171"/>
      <c r="D5200" s="171"/>
      <c r="E5200" s="171"/>
    </row>
    <row r="5201" spans="1:5" ht="21" customHeight="1" thickBot="1" x14ac:dyDescent="0.25">
      <c r="A5201" s="170" t="s">
        <v>60</v>
      </c>
      <c r="B5201" s="171"/>
      <c r="C5201" s="171"/>
      <c r="D5201" s="171"/>
      <c r="E5201" s="171"/>
    </row>
    <row r="5202" spans="1:5" ht="21" customHeight="1" thickBot="1" x14ac:dyDescent="0.25">
      <c r="A5202" s="170" t="s">
        <v>42</v>
      </c>
      <c r="B5202" s="171"/>
      <c r="C5202" s="171"/>
      <c r="D5202" s="171"/>
      <c r="E5202" s="171"/>
    </row>
    <row r="5203" spans="1:5" ht="21" customHeight="1" thickBot="1" x14ac:dyDescent="0.25">
      <c r="A5203" s="170" t="s">
        <v>43</v>
      </c>
      <c r="B5203" s="171"/>
      <c r="C5203" s="171">
        <v>140000</v>
      </c>
      <c r="D5203" s="171"/>
      <c r="E5203" s="171"/>
    </row>
    <row r="5204" spans="1:5" ht="21" customHeight="1" thickBot="1" x14ac:dyDescent="0.25">
      <c r="A5204" s="233" t="s">
        <v>41</v>
      </c>
      <c r="B5204" s="234">
        <f>B5194+B5199</f>
        <v>172000</v>
      </c>
      <c r="C5204" s="234">
        <f>C5194+C5199</f>
        <v>140000</v>
      </c>
      <c r="D5204" s="234">
        <f>D5194+D5199</f>
        <v>0</v>
      </c>
      <c r="E5204" s="234">
        <f>E5194+E5199</f>
        <v>0</v>
      </c>
    </row>
    <row r="5205" spans="1:5" ht="50.25" customHeight="1" thickBot="1" x14ac:dyDescent="0.25">
      <c r="A5205" s="235" t="s">
        <v>55</v>
      </c>
      <c r="B5205" s="256" t="s">
        <v>758</v>
      </c>
      <c r="C5205" s="237" t="s">
        <v>492</v>
      </c>
      <c r="D5205" s="238"/>
      <c r="E5205" s="239"/>
    </row>
    <row r="5206" spans="1:5" ht="21" customHeight="1" thickBot="1" x14ac:dyDescent="0.25">
      <c r="A5206" s="240" t="s">
        <v>9</v>
      </c>
      <c r="B5206" s="1589" t="s">
        <v>759</v>
      </c>
      <c r="C5206" s="1608"/>
      <c r="D5206" s="1608"/>
      <c r="E5206" s="1627"/>
    </row>
    <row r="5207" spans="1:5" ht="21" customHeight="1" thickBot="1" x14ac:dyDescent="0.25">
      <c r="A5207" s="240" t="s">
        <v>13</v>
      </c>
      <c r="B5207" s="1610" t="s">
        <v>504</v>
      </c>
      <c r="C5207" s="1611"/>
      <c r="D5207" s="1611"/>
      <c r="E5207" s="1613"/>
    </row>
    <row r="5208" spans="1:5" ht="21" customHeight="1" x14ac:dyDescent="0.2">
      <c r="A5208" s="1603"/>
      <c r="B5208" s="163">
        <v>2019</v>
      </c>
      <c r="C5208" s="163">
        <v>2020</v>
      </c>
      <c r="D5208" s="163">
        <v>2021</v>
      </c>
      <c r="E5208" s="241">
        <v>2022</v>
      </c>
    </row>
    <row r="5209" spans="1:5" ht="21" customHeight="1" thickBot="1" x14ac:dyDescent="0.25">
      <c r="A5209" s="1604"/>
      <c r="B5209" s="164" t="s">
        <v>5</v>
      </c>
      <c r="C5209" s="164" t="s">
        <v>6</v>
      </c>
      <c r="D5209" s="164" t="s">
        <v>6</v>
      </c>
      <c r="E5209" s="242" t="s">
        <v>6</v>
      </c>
    </row>
    <row r="5210" spans="1:5" ht="21" customHeight="1" thickBot="1" x14ac:dyDescent="0.25">
      <c r="A5210" s="240" t="s">
        <v>8</v>
      </c>
      <c r="B5210" s="166">
        <v>1</v>
      </c>
      <c r="C5210" s="166">
        <v>1</v>
      </c>
      <c r="D5210" s="166">
        <v>1</v>
      </c>
      <c r="E5210" s="244">
        <v>1</v>
      </c>
    </row>
    <row r="5211" spans="1:5" ht="21" customHeight="1" thickBot="1" x14ac:dyDescent="0.25">
      <c r="A5211" s="240" t="s">
        <v>14</v>
      </c>
      <c r="B5211" s="165">
        <f>B5229</f>
        <v>90100</v>
      </c>
      <c r="C5211" s="165">
        <f>C5229</f>
        <v>477000</v>
      </c>
      <c r="D5211" s="165">
        <f>D5229</f>
        <v>3339000</v>
      </c>
      <c r="E5211" s="165">
        <f>E5229</f>
        <v>1500000</v>
      </c>
    </row>
    <row r="5212" spans="1:5" ht="21" customHeight="1" thickBot="1" x14ac:dyDescent="0.25">
      <c r="A5212" s="240" t="s">
        <v>20</v>
      </c>
      <c r="B5212" s="165">
        <f>B5211/B5210</f>
        <v>90100</v>
      </c>
      <c r="C5212" s="165">
        <f>C5211/C5210</f>
        <v>477000</v>
      </c>
      <c r="D5212" s="165">
        <f>D5211/D5210</f>
        <v>3339000</v>
      </c>
      <c r="E5212" s="245">
        <f>E5211/E5210</f>
        <v>1500000</v>
      </c>
    </row>
    <row r="5213" spans="1:5" ht="21" customHeight="1" thickBot="1" x14ac:dyDescent="0.25">
      <c r="A5213" s="240" t="s">
        <v>15</v>
      </c>
      <c r="B5213" s="166" t="s">
        <v>19</v>
      </c>
      <c r="C5213" s="167">
        <f>C5210/B5210-1</f>
        <v>0</v>
      </c>
      <c r="D5213" s="167">
        <f t="shared" ref="D5213:E5215" si="205">D5210/C5210-1</f>
        <v>0</v>
      </c>
      <c r="E5213" s="246">
        <f t="shared" si="205"/>
        <v>0</v>
      </c>
    </row>
    <row r="5214" spans="1:5" ht="21" customHeight="1" thickBot="1" x14ac:dyDescent="0.25">
      <c r="A5214" s="240" t="s">
        <v>16</v>
      </c>
      <c r="B5214" s="166" t="s">
        <v>19</v>
      </c>
      <c r="C5214" s="167">
        <f>C5211/B5211-1</f>
        <v>4.2941176470588234</v>
      </c>
      <c r="D5214" s="167">
        <f t="shared" si="205"/>
        <v>6</v>
      </c>
      <c r="E5214" s="246">
        <f t="shared" si="205"/>
        <v>-0.55076370170709787</v>
      </c>
    </row>
    <row r="5215" spans="1:5" ht="21" customHeight="1" thickBot="1" x14ac:dyDescent="0.25">
      <c r="A5215" s="240" t="s">
        <v>17</v>
      </c>
      <c r="B5215" s="166" t="s">
        <v>19</v>
      </c>
      <c r="C5215" s="167">
        <f>C5212/B5212-1</f>
        <v>4.2941176470588234</v>
      </c>
      <c r="D5215" s="167">
        <f t="shared" si="205"/>
        <v>6</v>
      </c>
      <c r="E5215" s="246">
        <f t="shared" si="205"/>
        <v>-0.55076370170709787</v>
      </c>
    </row>
    <row r="5216" spans="1:5" ht="21" customHeight="1" thickBot="1" x14ac:dyDescent="0.25">
      <c r="A5216" s="1605" t="s">
        <v>960</v>
      </c>
      <c r="B5216" s="1590"/>
      <c r="C5216" s="1590"/>
      <c r="D5216" s="1590"/>
      <c r="E5216" s="1606"/>
    </row>
    <row r="5217" spans="1:5" ht="21" customHeight="1" x14ac:dyDescent="0.2">
      <c r="A5217" s="1603"/>
      <c r="B5217" s="163">
        <v>2018</v>
      </c>
      <c r="C5217" s="163">
        <v>2019</v>
      </c>
      <c r="D5217" s="163">
        <v>2020</v>
      </c>
      <c r="E5217" s="241">
        <v>2021</v>
      </c>
    </row>
    <row r="5218" spans="1:5" ht="21" customHeight="1" thickBot="1" x14ac:dyDescent="0.25">
      <c r="A5218" s="1604"/>
      <c r="B5218" s="164" t="s">
        <v>5</v>
      </c>
      <c r="C5218" s="164" t="s">
        <v>6</v>
      </c>
      <c r="D5218" s="164" t="s">
        <v>6</v>
      </c>
      <c r="E5218" s="242" t="s">
        <v>6</v>
      </c>
    </row>
    <row r="5219" spans="1:5" ht="21" customHeight="1" thickBot="1" x14ac:dyDescent="0.25">
      <c r="A5219" s="247" t="s">
        <v>59</v>
      </c>
      <c r="B5219" s="169">
        <f>B5220+B5221+B5222+B5223</f>
        <v>0</v>
      </c>
      <c r="C5219" s="169">
        <f>C5220+C5221+C5222+C5223</f>
        <v>0</v>
      </c>
      <c r="D5219" s="169">
        <f>D5220+D5221+D5222+D5223</f>
        <v>0</v>
      </c>
      <c r="E5219" s="248">
        <f>E5220+E5221+E5222+E5223</f>
        <v>0</v>
      </c>
    </row>
    <row r="5220" spans="1:5" ht="21" customHeight="1" thickBot="1" x14ac:dyDescent="0.25">
      <c r="A5220" s="249" t="s">
        <v>28</v>
      </c>
      <c r="B5220" s="169"/>
      <c r="C5220" s="169"/>
      <c r="D5220" s="169"/>
      <c r="E5220" s="248"/>
    </row>
    <row r="5221" spans="1:5" ht="21" customHeight="1" thickBot="1" x14ac:dyDescent="0.3">
      <c r="A5221" s="249" t="s">
        <v>60</v>
      </c>
      <c r="B5221" s="169"/>
      <c r="C5221" s="169"/>
      <c r="D5221" s="257"/>
      <c r="E5221" s="258"/>
    </row>
    <row r="5222" spans="1:5" ht="21" customHeight="1" thickBot="1" x14ac:dyDescent="0.25">
      <c r="A5222" s="249" t="s">
        <v>42</v>
      </c>
      <c r="B5222" s="169"/>
      <c r="C5222" s="169"/>
      <c r="D5222" s="169"/>
      <c r="E5222" s="248"/>
    </row>
    <row r="5223" spans="1:5" ht="66.75" customHeight="1" thickBot="1" x14ac:dyDescent="0.25">
      <c r="A5223" s="249" t="s">
        <v>43</v>
      </c>
      <c r="B5223" s="169"/>
      <c r="C5223" s="169"/>
      <c r="D5223" s="169"/>
      <c r="E5223" s="248"/>
    </row>
    <row r="5224" spans="1:5" ht="21" customHeight="1" thickBot="1" x14ac:dyDescent="0.25">
      <c r="A5224" s="247" t="s">
        <v>61</v>
      </c>
      <c r="B5224" s="171">
        <f>B5225+B5226+B5227+B5228</f>
        <v>90100</v>
      </c>
      <c r="C5224" s="171">
        <f>C5225+C5226+C5227+C5228</f>
        <v>477000</v>
      </c>
      <c r="D5224" s="171">
        <f>D5225+D5226+D5227+D5228</f>
        <v>3339000</v>
      </c>
      <c r="E5224" s="250">
        <f>E5225+E5226+E5227+E5228</f>
        <v>1500000</v>
      </c>
    </row>
    <row r="5225" spans="1:5" ht="21" customHeight="1" thickBot="1" x14ac:dyDescent="0.25">
      <c r="A5225" s="249" t="s">
        <v>28</v>
      </c>
      <c r="B5225" s="171"/>
      <c r="C5225" s="169"/>
      <c r="D5225" s="169"/>
      <c r="E5225" s="248"/>
    </row>
    <row r="5226" spans="1:5" ht="21" customHeight="1" thickBot="1" x14ac:dyDescent="0.3">
      <c r="A5226" s="249" t="s">
        <v>60</v>
      </c>
      <c r="B5226" s="169">
        <v>90100</v>
      </c>
      <c r="C5226" s="169">
        <v>477000</v>
      </c>
      <c r="D5226" s="257">
        <v>3339000</v>
      </c>
      <c r="E5226" s="258">
        <v>1500000</v>
      </c>
    </row>
    <row r="5227" spans="1:5" ht="21" customHeight="1" thickBot="1" x14ac:dyDescent="0.25">
      <c r="A5227" s="249" t="s">
        <v>42</v>
      </c>
      <c r="B5227" s="171"/>
      <c r="C5227" s="169"/>
      <c r="D5227" s="169"/>
      <c r="E5227" s="248"/>
    </row>
    <row r="5228" spans="1:5" ht="21" customHeight="1" thickBot="1" x14ac:dyDescent="0.25">
      <c r="A5228" s="249" t="s">
        <v>43</v>
      </c>
      <c r="B5228" s="171"/>
      <c r="C5228" s="169"/>
      <c r="D5228" s="169"/>
      <c r="E5228" s="248"/>
    </row>
    <row r="5229" spans="1:5" ht="21" customHeight="1" thickBot="1" x14ac:dyDescent="0.25">
      <c r="A5229" s="259" t="s">
        <v>165</v>
      </c>
      <c r="B5229" s="260">
        <f>B5219+B5224</f>
        <v>90100</v>
      </c>
      <c r="C5229" s="260">
        <f>C5219+C5224</f>
        <v>477000</v>
      </c>
      <c r="D5229" s="260">
        <f>D5219+D5224</f>
        <v>3339000</v>
      </c>
      <c r="E5229" s="261">
        <f>E5219+E5224</f>
        <v>1500000</v>
      </c>
    </row>
    <row r="5230" spans="1:5" ht="59.25" customHeight="1" thickBot="1" x14ac:dyDescent="0.25">
      <c r="A5230" s="161" t="s">
        <v>40</v>
      </c>
      <c r="B5230" s="161" t="s">
        <v>760</v>
      </c>
      <c r="C5230" s="228" t="s">
        <v>493</v>
      </c>
      <c r="D5230" s="254"/>
      <c r="E5230" s="255"/>
    </row>
    <row r="5231" spans="1:5" ht="59.25" customHeight="1" thickBot="1" x14ac:dyDescent="0.25">
      <c r="A5231" s="162" t="s">
        <v>9</v>
      </c>
      <c r="B5231" s="1617" t="s">
        <v>761</v>
      </c>
      <c r="C5231" s="1608"/>
      <c r="D5231" s="1608"/>
      <c r="E5231" s="1609"/>
    </row>
    <row r="5232" spans="1:5" ht="21" customHeight="1" thickBot="1" x14ac:dyDescent="0.25">
      <c r="A5232" s="162" t="s">
        <v>13</v>
      </c>
      <c r="B5232" s="1610" t="s">
        <v>753</v>
      </c>
      <c r="C5232" s="1611"/>
      <c r="D5232" s="1611"/>
      <c r="E5232" s="1612"/>
    </row>
    <row r="5233" spans="1:5" ht="21" customHeight="1" x14ac:dyDescent="0.2">
      <c r="A5233" s="1592"/>
      <c r="B5233" s="163">
        <v>2019</v>
      </c>
      <c r="C5233" s="163">
        <v>2020</v>
      </c>
      <c r="D5233" s="163">
        <v>2021</v>
      </c>
      <c r="E5233" s="163">
        <v>2022</v>
      </c>
    </row>
    <row r="5234" spans="1:5" ht="21" customHeight="1" thickBot="1" x14ac:dyDescent="0.25">
      <c r="A5234" s="1593"/>
      <c r="B5234" s="164" t="s">
        <v>5</v>
      </c>
      <c r="C5234" s="164" t="s">
        <v>6</v>
      </c>
      <c r="D5234" s="164" t="s">
        <v>6</v>
      </c>
      <c r="E5234" s="164" t="s">
        <v>6</v>
      </c>
    </row>
    <row r="5235" spans="1:5" ht="21" customHeight="1" thickBot="1" x14ac:dyDescent="0.25">
      <c r="A5235" s="162" t="s">
        <v>8</v>
      </c>
      <c r="B5235" s="166">
        <v>117.75700000000001</v>
      </c>
      <c r="C5235" s="165">
        <v>200000</v>
      </c>
      <c r="D5235" s="166">
        <v>200000</v>
      </c>
      <c r="E5235" s="166">
        <v>200000</v>
      </c>
    </row>
    <row r="5236" spans="1:5" ht="21" customHeight="1" thickBot="1" x14ac:dyDescent="0.25">
      <c r="A5236" s="162" t="s">
        <v>14</v>
      </c>
      <c r="B5236" s="165">
        <f>B5254</f>
        <v>117757</v>
      </c>
      <c r="C5236" s="165">
        <f>C5254</f>
        <v>200000</v>
      </c>
      <c r="D5236" s="165">
        <f>D5254</f>
        <v>200000</v>
      </c>
      <c r="E5236" s="165">
        <f>E5254</f>
        <v>200000</v>
      </c>
    </row>
    <row r="5237" spans="1:5" ht="21" customHeight="1" thickBot="1" x14ac:dyDescent="0.25">
      <c r="A5237" s="162" t="s">
        <v>20</v>
      </c>
      <c r="B5237" s="165">
        <f>B5236/B5235</f>
        <v>1000</v>
      </c>
      <c r="C5237" s="165">
        <f>C5236/C5235</f>
        <v>1</v>
      </c>
      <c r="D5237" s="165">
        <f>D5236/D5235</f>
        <v>1</v>
      </c>
      <c r="E5237" s="165">
        <f>E5236/E5235</f>
        <v>1</v>
      </c>
    </row>
    <row r="5238" spans="1:5" ht="21" customHeight="1" thickBot="1" x14ac:dyDescent="0.25">
      <c r="A5238" s="162" t="s">
        <v>15</v>
      </c>
      <c r="B5238" s="166" t="s">
        <v>19</v>
      </c>
      <c r="C5238" s="167">
        <f>C5235/B5235-1</f>
        <v>1697.4128332073676</v>
      </c>
      <c r="D5238" s="167">
        <f t="shared" ref="D5238:E5240" si="206">D5235/C5235-1</f>
        <v>0</v>
      </c>
      <c r="E5238" s="167">
        <f t="shared" si="206"/>
        <v>0</v>
      </c>
    </row>
    <row r="5239" spans="1:5" ht="21" customHeight="1" thickBot="1" x14ac:dyDescent="0.25">
      <c r="A5239" s="162" t="s">
        <v>16</v>
      </c>
      <c r="B5239" s="166" t="s">
        <v>19</v>
      </c>
      <c r="C5239" s="167">
        <f>C5236/B5236-1</f>
        <v>0.6984128332073678</v>
      </c>
      <c r="D5239" s="167">
        <f t="shared" si="206"/>
        <v>0</v>
      </c>
      <c r="E5239" s="167">
        <f t="shared" si="206"/>
        <v>0</v>
      </c>
    </row>
    <row r="5240" spans="1:5" ht="21" customHeight="1" thickBot="1" x14ac:dyDescent="0.25">
      <c r="A5240" s="162" t="s">
        <v>17</v>
      </c>
      <c r="B5240" s="166" t="s">
        <v>19</v>
      </c>
      <c r="C5240" s="167">
        <f>C5237/B5237-1</f>
        <v>-0.999</v>
      </c>
      <c r="D5240" s="167">
        <f t="shared" si="206"/>
        <v>0</v>
      </c>
      <c r="E5240" s="167">
        <f t="shared" si="206"/>
        <v>0</v>
      </c>
    </row>
    <row r="5241" spans="1:5" ht="21" customHeight="1" thickBot="1" x14ac:dyDescent="0.25">
      <c r="A5241" s="1589" t="s">
        <v>948</v>
      </c>
      <c r="B5241" s="1590"/>
      <c r="C5241" s="1590"/>
      <c r="D5241" s="1590"/>
      <c r="E5241" s="1591"/>
    </row>
    <row r="5242" spans="1:5" ht="21" customHeight="1" x14ac:dyDescent="0.2">
      <c r="A5242" s="1592"/>
      <c r="B5242" s="163">
        <v>2019</v>
      </c>
      <c r="C5242" s="163">
        <v>2020</v>
      </c>
      <c r="D5242" s="163">
        <v>2021</v>
      </c>
      <c r="E5242" s="163">
        <v>2022</v>
      </c>
    </row>
    <row r="5243" spans="1:5" ht="21" customHeight="1" thickBot="1" x14ac:dyDescent="0.25">
      <c r="A5243" s="1593"/>
      <c r="B5243" s="164" t="s">
        <v>5</v>
      </c>
      <c r="C5243" s="164" t="s">
        <v>6</v>
      </c>
      <c r="D5243" s="164" t="s">
        <v>6</v>
      </c>
      <c r="E5243" s="164" t="s">
        <v>6</v>
      </c>
    </row>
    <row r="5244" spans="1:5" ht="21" customHeight="1" thickBot="1" x14ac:dyDescent="0.25">
      <c r="A5244" s="168" t="s">
        <v>59</v>
      </c>
      <c r="B5244" s="169">
        <f>B5245+B5246+B5247+B5248</f>
        <v>117757</v>
      </c>
      <c r="C5244" s="169">
        <f>C5245+C5246+C5247+C5248</f>
        <v>0</v>
      </c>
      <c r="D5244" s="169">
        <f>D5245+D5246+D5247+D5248</f>
        <v>0</v>
      </c>
      <c r="E5244" s="169">
        <f>E5245+E5246+E5247+E5248</f>
        <v>0</v>
      </c>
    </row>
    <row r="5245" spans="1:5" ht="21" customHeight="1" thickBot="1" x14ac:dyDescent="0.25">
      <c r="A5245" s="170" t="s">
        <v>28</v>
      </c>
      <c r="B5245" s="169"/>
      <c r="C5245" s="169"/>
      <c r="D5245" s="169"/>
      <c r="E5245" s="169"/>
    </row>
    <row r="5246" spans="1:5" ht="21" customHeight="1" thickBot="1" x14ac:dyDescent="0.25">
      <c r="A5246" s="170" t="s">
        <v>60</v>
      </c>
      <c r="B5246" s="169"/>
      <c r="C5246" s="169"/>
      <c r="D5246" s="169"/>
      <c r="E5246" s="169"/>
    </row>
    <row r="5247" spans="1:5" ht="28.5" customHeight="1" thickBot="1" x14ac:dyDescent="0.25">
      <c r="A5247" s="170" t="s">
        <v>42</v>
      </c>
      <c r="B5247" s="169">
        <v>117757</v>
      </c>
      <c r="C5247" s="169"/>
      <c r="D5247" s="169"/>
      <c r="E5247" s="169"/>
    </row>
    <row r="5248" spans="1:5" ht="51.75" customHeight="1" thickBot="1" x14ac:dyDescent="0.25">
      <c r="A5248" s="170" t="s">
        <v>43</v>
      </c>
      <c r="B5248" s="169"/>
      <c r="C5248" s="169"/>
      <c r="D5248" s="169"/>
      <c r="E5248" s="169"/>
    </row>
    <row r="5249" spans="1:5" ht="21" customHeight="1" thickBot="1" x14ac:dyDescent="0.25">
      <c r="A5249" s="168" t="s">
        <v>61</v>
      </c>
      <c r="B5249" s="171">
        <f>B5250+B5251+B5252+B5253</f>
        <v>0</v>
      </c>
      <c r="C5249" s="171">
        <f>C5250+C5251+C5252+C5253</f>
        <v>200000</v>
      </c>
      <c r="D5249" s="171">
        <f>D5250+D5251+D5252+D5253</f>
        <v>200000</v>
      </c>
      <c r="E5249" s="171">
        <f>E5250+E5251+E5252+E5253</f>
        <v>200000</v>
      </c>
    </row>
    <row r="5250" spans="1:5" ht="21" customHeight="1" thickBot="1" x14ac:dyDescent="0.25">
      <c r="A5250" s="170" t="s">
        <v>28</v>
      </c>
      <c r="B5250" s="171"/>
      <c r="C5250" s="171"/>
      <c r="D5250" s="171"/>
      <c r="E5250" s="171"/>
    </row>
    <row r="5251" spans="1:5" ht="21" customHeight="1" thickBot="1" x14ac:dyDescent="0.25">
      <c r="A5251" s="170" t="s">
        <v>60</v>
      </c>
      <c r="B5251" s="171"/>
      <c r="C5251" s="171"/>
      <c r="D5251" s="171"/>
      <c r="E5251" s="171"/>
    </row>
    <row r="5252" spans="1:5" ht="21" customHeight="1" thickBot="1" x14ac:dyDescent="0.25">
      <c r="A5252" s="170" t="s">
        <v>42</v>
      </c>
      <c r="B5252" s="171"/>
      <c r="C5252" s="262">
        <v>200000</v>
      </c>
      <c r="D5252" s="262">
        <v>200000</v>
      </c>
      <c r="E5252" s="262">
        <v>200000</v>
      </c>
    </row>
    <row r="5253" spans="1:5" ht="21" customHeight="1" thickBot="1" x14ac:dyDescent="0.25">
      <c r="A5253" s="170" t="s">
        <v>43</v>
      </c>
      <c r="B5253" s="171"/>
      <c r="C5253" s="171"/>
      <c r="D5253" s="171"/>
      <c r="E5253" s="171"/>
    </row>
    <row r="5254" spans="1:5" ht="21" customHeight="1" thickBot="1" x14ac:dyDescent="0.25">
      <c r="A5254" s="233" t="s">
        <v>41</v>
      </c>
      <c r="B5254" s="234">
        <f>B5244+B5249</f>
        <v>117757</v>
      </c>
      <c r="C5254" s="234">
        <f>C5244+C5249</f>
        <v>200000</v>
      </c>
      <c r="D5254" s="234">
        <f>D5244+D5249</f>
        <v>200000</v>
      </c>
      <c r="E5254" s="234">
        <f>E5244+E5249</f>
        <v>200000</v>
      </c>
    </row>
    <row r="5255" spans="1:5" ht="45" customHeight="1" thickBot="1" x14ac:dyDescent="0.25">
      <c r="A5255" s="235" t="s">
        <v>164</v>
      </c>
      <c r="B5255" s="256" t="s">
        <v>494</v>
      </c>
      <c r="C5255" s="256" t="s">
        <v>495</v>
      </c>
      <c r="D5255" s="238"/>
      <c r="E5255" s="239"/>
    </row>
    <row r="5256" spans="1:5" ht="21" customHeight="1" thickBot="1" x14ac:dyDescent="0.25">
      <c r="A5256" s="240" t="s">
        <v>9</v>
      </c>
      <c r="B5256" s="1589" t="s">
        <v>762</v>
      </c>
      <c r="C5256" s="1608"/>
      <c r="D5256" s="1608"/>
      <c r="E5256" s="1627"/>
    </row>
    <row r="5257" spans="1:5" ht="21" customHeight="1" thickBot="1" x14ac:dyDescent="0.25">
      <c r="A5257" s="240" t="s">
        <v>13</v>
      </c>
      <c r="B5257" s="1610" t="s">
        <v>753</v>
      </c>
      <c r="C5257" s="1611"/>
      <c r="D5257" s="1611"/>
      <c r="E5257" s="1613"/>
    </row>
    <row r="5258" spans="1:5" ht="21" customHeight="1" x14ac:dyDescent="0.2">
      <c r="A5258" s="1603"/>
      <c r="B5258" s="163">
        <v>2019</v>
      </c>
      <c r="C5258" s="163">
        <v>2020</v>
      </c>
      <c r="D5258" s="163">
        <v>2021</v>
      </c>
      <c r="E5258" s="241">
        <v>2022</v>
      </c>
    </row>
    <row r="5259" spans="1:5" ht="21" customHeight="1" thickBot="1" x14ac:dyDescent="0.25">
      <c r="A5259" s="1604"/>
      <c r="B5259" s="164" t="s">
        <v>5</v>
      </c>
      <c r="C5259" s="164" t="s">
        <v>6</v>
      </c>
      <c r="D5259" s="164" t="s">
        <v>6</v>
      </c>
      <c r="E5259" s="242" t="s">
        <v>6</v>
      </c>
    </row>
    <row r="5260" spans="1:5" ht="21" customHeight="1" thickBot="1" x14ac:dyDescent="0.25">
      <c r="A5260" s="240" t="s">
        <v>8</v>
      </c>
      <c r="B5260" s="166">
        <v>19000</v>
      </c>
      <c r="C5260" s="166">
        <v>48609</v>
      </c>
      <c r="D5260" s="166">
        <v>200000</v>
      </c>
      <c r="E5260" s="244">
        <v>1500000</v>
      </c>
    </row>
    <row r="5261" spans="1:5" ht="21" customHeight="1" thickBot="1" x14ac:dyDescent="0.25">
      <c r="A5261" s="240" t="s">
        <v>14</v>
      </c>
      <c r="B5261" s="165">
        <f>B5279</f>
        <v>19000</v>
      </c>
      <c r="C5261" s="165">
        <f>C5279</f>
        <v>48609</v>
      </c>
      <c r="D5261" s="165">
        <f>D5279</f>
        <v>200000</v>
      </c>
      <c r="E5261" s="165">
        <f>E5279</f>
        <v>150000</v>
      </c>
    </row>
    <row r="5262" spans="1:5" ht="21" customHeight="1" thickBot="1" x14ac:dyDescent="0.25">
      <c r="A5262" s="240" t="s">
        <v>20</v>
      </c>
      <c r="B5262" s="165">
        <f>B5261/B5260</f>
        <v>1</v>
      </c>
      <c r="C5262" s="165">
        <f>C5261/C5260</f>
        <v>1</v>
      </c>
      <c r="D5262" s="165">
        <f>D5261/D5260</f>
        <v>1</v>
      </c>
      <c r="E5262" s="245">
        <f>E5261/E5260</f>
        <v>0.1</v>
      </c>
    </row>
    <row r="5263" spans="1:5" ht="21" customHeight="1" thickBot="1" x14ac:dyDescent="0.25">
      <c r="A5263" s="240" t="s">
        <v>15</v>
      </c>
      <c r="B5263" s="166" t="s">
        <v>19</v>
      </c>
      <c r="C5263" s="167">
        <f>C5260/B5260-1</f>
        <v>1.5583684210526316</v>
      </c>
      <c r="D5263" s="167">
        <f t="shared" ref="D5263:E5265" si="207">D5260/C5260-1</f>
        <v>3.1144643995967822</v>
      </c>
      <c r="E5263" s="246">
        <f t="shared" si="207"/>
        <v>6.5</v>
      </c>
    </row>
    <row r="5264" spans="1:5" ht="21" customHeight="1" thickBot="1" x14ac:dyDescent="0.25">
      <c r="A5264" s="240" t="s">
        <v>16</v>
      </c>
      <c r="B5264" s="166" t="s">
        <v>19</v>
      </c>
      <c r="C5264" s="167">
        <f>C5261/B5261-1</f>
        <v>1.5583684210526316</v>
      </c>
      <c r="D5264" s="167">
        <f t="shared" si="207"/>
        <v>3.1144643995967822</v>
      </c>
      <c r="E5264" s="246">
        <f t="shared" si="207"/>
        <v>-0.25</v>
      </c>
    </row>
    <row r="5265" spans="1:5" ht="21" customHeight="1" thickBot="1" x14ac:dyDescent="0.25">
      <c r="A5265" s="240" t="s">
        <v>17</v>
      </c>
      <c r="B5265" s="166" t="s">
        <v>19</v>
      </c>
      <c r="C5265" s="167">
        <f>C5262/B5262-1</f>
        <v>0</v>
      </c>
      <c r="D5265" s="167">
        <f t="shared" si="207"/>
        <v>0</v>
      </c>
      <c r="E5265" s="246">
        <f t="shared" si="207"/>
        <v>-0.9</v>
      </c>
    </row>
    <row r="5266" spans="1:5" ht="21" customHeight="1" thickBot="1" x14ac:dyDescent="0.25">
      <c r="A5266" s="1605" t="s">
        <v>960</v>
      </c>
      <c r="B5266" s="1590"/>
      <c r="C5266" s="1590"/>
      <c r="D5266" s="1590"/>
      <c r="E5266" s="1606"/>
    </row>
    <row r="5267" spans="1:5" ht="21" customHeight="1" x14ac:dyDescent="0.2">
      <c r="A5267" s="1603"/>
      <c r="B5267" s="163">
        <v>2018</v>
      </c>
      <c r="C5267" s="163">
        <v>2019</v>
      </c>
      <c r="D5267" s="163">
        <v>2020</v>
      </c>
      <c r="E5267" s="241">
        <v>2021</v>
      </c>
    </row>
    <row r="5268" spans="1:5" ht="21" customHeight="1" thickBot="1" x14ac:dyDescent="0.25">
      <c r="A5268" s="1604"/>
      <c r="B5268" s="164" t="s">
        <v>5</v>
      </c>
      <c r="C5268" s="164" t="s">
        <v>6</v>
      </c>
      <c r="D5268" s="164" t="s">
        <v>6</v>
      </c>
      <c r="E5268" s="242" t="s">
        <v>6</v>
      </c>
    </row>
    <row r="5269" spans="1:5" ht="21" customHeight="1" thickBot="1" x14ac:dyDescent="0.25">
      <c r="A5269" s="247" t="s">
        <v>59</v>
      </c>
      <c r="B5269" s="169">
        <f>B5270+B5271+B5272+B5273</f>
        <v>19000</v>
      </c>
      <c r="C5269" s="169">
        <f>C5270+C5271+C5272+C5273</f>
        <v>0</v>
      </c>
      <c r="D5269" s="169">
        <f>D5270+D5271+D5272+D5273</f>
        <v>0</v>
      </c>
      <c r="E5269" s="248">
        <f>E5270+E5271+E5272+E5273</f>
        <v>0</v>
      </c>
    </row>
    <row r="5270" spans="1:5" ht="21" customHeight="1" thickBot="1" x14ac:dyDescent="0.25">
      <c r="A5270" s="249" t="s">
        <v>28</v>
      </c>
      <c r="B5270" s="169"/>
      <c r="C5270" s="169"/>
      <c r="D5270" s="169"/>
      <c r="E5270" s="248"/>
    </row>
    <row r="5271" spans="1:5" ht="30.75" customHeight="1" thickBot="1" x14ac:dyDescent="0.25">
      <c r="A5271" s="249" t="s">
        <v>60</v>
      </c>
      <c r="B5271" s="169"/>
      <c r="C5271" s="169"/>
      <c r="D5271" s="169"/>
      <c r="E5271" s="248"/>
    </row>
    <row r="5272" spans="1:5" ht="26.25" customHeight="1" thickBot="1" x14ac:dyDescent="0.25">
      <c r="A5272" s="249" t="s">
        <v>42</v>
      </c>
      <c r="B5272" s="169"/>
      <c r="C5272" s="169"/>
      <c r="D5272" s="169"/>
      <c r="E5272" s="248"/>
    </row>
    <row r="5273" spans="1:5" ht="21" customHeight="1" thickBot="1" x14ac:dyDescent="0.25">
      <c r="A5273" s="249" t="s">
        <v>43</v>
      </c>
      <c r="B5273" s="169">
        <v>19000</v>
      </c>
      <c r="C5273" s="169"/>
      <c r="D5273" s="169"/>
      <c r="E5273" s="248"/>
    </row>
    <row r="5274" spans="1:5" ht="21" customHeight="1" thickBot="1" x14ac:dyDescent="0.25">
      <c r="A5274" s="247" t="s">
        <v>61</v>
      </c>
      <c r="B5274" s="171">
        <f>B5275+B5276+B5277+B5278</f>
        <v>0</v>
      </c>
      <c r="C5274" s="171">
        <f>C5275+C5276+C5277+C5278</f>
        <v>48609</v>
      </c>
      <c r="D5274" s="171">
        <f>D5275+D5276+D5277+D5278</f>
        <v>200000</v>
      </c>
      <c r="E5274" s="250">
        <f>E5275+E5276+E5277+E5278</f>
        <v>150000</v>
      </c>
    </row>
    <row r="5275" spans="1:5" ht="21" customHeight="1" thickBot="1" x14ac:dyDescent="0.25">
      <c r="A5275" s="249" t="s">
        <v>28</v>
      </c>
      <c r="B5275" s="171"/>
      <c r="C5275" s="169"/>
      <c r="D5275" s="169"/>
      <c r="E5275" s="248"/>
    </row>
    <row r="5276" spans="1:5" ht="21" customHeight="1" thickBot="1" x14ac:dyDescent="0.25">
      <c r="A5276" s="249" t="s">
        <v>60</v>
      </c>
      <c r="B5276" s="171"/>
      <c r="C5276" s="169"/>
      <c r="D5276" s="169"/>
      <c r="E5276" s="248"/>
    </row>
    <row r="5277" spans="1:5" ht="21" customHeight="1" thickBot="1" x14ac:dyDescent="0.25">
      <c r="A5277" s="249" t="s">
        <v>42</v>
      </c>
      <c r="B5277" s="171"/>
      <c r="C5277" s="169"/>
      <c r="D5277" s="169"/>
      <c r="E5277" s="248"/>
    </row>
    <row r="5278" spans="1:5" ht="21" customHeight="1" thickBot="1" x14ac:dyDescent="0.25">
      <c r="A5278" s="249" t="s">
        <v>43</v>
      </c>
      <c r="B5278" s="171"/>
      <c r="C5278" s="169">
        <v>48609</v>
      </c>
      <c r="D5278" s="169">
        <v>200000</v>
      </c>
      <c r="E5278" s="248">
        <v>150000</v>
      </c>
    </row>
    <row r="5279" spans="1:5" ht="21" customHeight="1" thickBot="1" x14ac:dyDescent="0.25">
      <c r="A5279" s="263" t="s">
        <v>165</v>
      </c>
      <c r="B5279" s="171">
        <f>B5269+B5274</f>
        <v>19000</v>
      </c>
      <c r="C5279" s="171">
        <f>C5269+C5274</f>
        <v>48609</v>
      </c>
      <c r="D5279" s="171">
        <f>D5269+D5274</f>
        <v>200000</v>
      </c>
      <c r="E5279" s="250">
        <f>E5269+E5274</f>
        <v>150000</v>
      </c>
    </row>
    <row r="5280" spans="1:5" ht="51.75" customHeight="1" thickBot="1" x14ac:dyDescent="0.25">
      <c r="A5280" s="264" t="s">
        <v>62</v>
      </c>
      <c r="B5280" s="161" t="s">
        <v>517</v>
      </c>
      <c r="C5280" s="228" t="s">
        <v>518</v>
      </c>
      <c r="D5280" s="231"/>
      <c r="E5280" s="265"/>
    </row>
    <row r="5281" spans="1:5" ht="21" customHeight="1" thickBot="1" x14ac:dyDescent="0.25">
      <c r="A5281" s="240" t="s">
        <v>9</v>
      </c>
      <c r="B5281" s="1607" t="s">
        <v>763</v>
      </c>
      <c r="C5281" s="1608"/>
      <c r="D5281" s="1608"/>
      <c r="E5281" s="1627"/>
    </row>
    <row r="5282" spans="1:5" ht="21" customHeight="1" thickBot="1" x14ac:dyDescent="0.25">
      <c r="A5282" s="240" t="s">
        <v>13</v>
      </c>
      <c r="B5282" s="1610" t="s">
        <v>162</v>
      </c>
      <c r="C5282" s="1611"/>
      <c r="D5282" s="1611"/>
      <c r="E5282" s="1613"/>
    </row>
    <row r="5283" spans="1:5" ht="21" customHeight="1" x14ac:dyDescent="0.2">
      <c r="A5283" s="1603"/>
      <c r="B5283" s="163">
        <v>2019</v>
      </c>
      <c r="C5283" s="163">
        <v>2020</v>
      </c>
      <c r="D5283" s="163">
        <v>2021</v>
      </c>
      <c r="E5283" s="241">
        <v>2022</v>
      </c>
    </row>
    <row r="5284" spans="1:5" ht="21" customHeight="1" thickBot="1" x14ac:dyDescent="0.25">
      <c r="A5284" s="1604"/>
      <c r="B5284" s="164" t="s">
        <v>5</v>
      </c>
      <c r="C5284" s="164" t="s">
        <v>6</v>
      </c>
      <c r="D5284" s="164" t="s">
        <v>6</v>
      </c>
      <c r="E5284" s="242" t="s">
        <v>6</v>
      </c>
    </row>
    <row r="5285" spans="1:5" ht="21" customHeight="1" thickBot="1" x14ac:dyDescent="0.25">
      <c r="A5285" s="240" t="s">
        <v>8</v>
      </c>
      <c r="B5285" s="166">
        <v>300</v>
      </c>
      <c r="C5285" s="166">
        <v>0</v>
      </c>
      <c r="D5285" s="166">
        <v>0</v>
      </c>
      <c r="E5285" s="244">
        <v>0</v>
      </c>
    </row>
    <row r="5286" spans="1:5" ht="21" customHeight="1" thickBot="1" x14ac:dyDescent="0.25">
      <c r="A5286" s="240" t="s">
        <v>14</v>
      </c>
      <c r="B5286" s="165">
        <f>B5304</f>
        <v>110000</v>
      </c>
      <c r="C5286" s="165">
        <f>C5304</f>
        <v>0</v>
      </c>
      <c r="D5286" s="165">
        <f>D5304</f>
        <v>0</v>
      </c>
      <c r="E5286" s="165">
        <f>E5304</f>
        <v>0</v>
      </c>
    </row>
    <row r="5287" spans="1:5" ht="21" customHeight="1" thickBot="1" x14ac:dyDescent="0.25">
      <c r="A5287" s="240" t="s">
        <v>20</v>
      </c>
      <c r="B5287" s="165">
        <f>B5286/B5285</f>
        <v>366.66666666666669</v>
      </c>
      <c r="C5287" s="165" t="e">
        <f>C5286/C5285</f>
        <v>#DIV/0!</v>
      </c>
      <c r="D5287" s="165" t="e">
        <f>D5286/D5285</f>
        <v>#DIV/0!</v>
      </c>
      <c r="E5287" s="245" t="e">
        <f>E5286/E5285</f>
        <v>#DIV/0!</v>
      </c>
    </row>
    <row r="5288" spans="1:5" ht="21" customHeight="1" thickBot="1" x14ac:dyDescent="0.25">
      <c r="A5288" s="240" t="s">
        <v>15</v>
      </c>
      <c r="B5288" s="166" t="s">
        <v>19</v>
      </c>
      <c r="C5288" s="167">
        <f>C5285/B5285-1</f>
        <v>-1</v>
      </c>
      <c r="D5288" s="167" t="e">
        <f t="shared" ref="D5288:E5290" si="208">D5285/C5285-1</f>
        <v>#DIV/0!</v>
      </c>
      <c r="E5288" s="246" t="e">
        <f t="shared" si="208"/>
        <v>#DIV/0!</v>
      </c>
    </row>
    <row r="5289" spans="1:5" ht="21" customHeight="1" thickBot="1" x14ac:dyDescent="0.25">
      <c r="A5289" s="240" t="s">
        <v>16</v>
      </c>
      <c r="B5289" s="166" t="s">
        <v>19</v>
      </c>
      <c r="C5289" s="167">
        <f>C5286/B5286-1</f>
        <v>-1</v>
      </c>
      <c r="D5289" s="167" t="e">
        <f t="shared" si="208"/>
        <v>#DIV/0!</v>
      </c>
      <c r="E5289" s="246" t="e">
        <f t="shared" si="208"/>
        <v>#DIV/0!</v>
      </c>
    </row>
    <row r="5290" spans="1:5" ht="21" customHeight="1" thickBot="1" x14ac:dyDescent="0.25">
      <c r="A5290" s="240" t="s">
        <v>17</v>
      </c>
      <c r="B5290" s="166" t="s">
        <v>19</v>
      </c>
      <c r="C5290" s="167" t="e">
        <f>C5287/B5287-1</f>
        <v>#DIV/0!</v>
      </c>
      <c r="D5290" s="167" t="e">
        <f t="shared" si="208"/>
        <v>#DIV/0!</v>
      </c>
      <c r="E5290" s="246" t="e">
        <f t="shared" si="208"/>
        <v>#DIV/0!</v>
      </c>
    </row>
    <row r="5291" spans="1:5" ht="21" customHeight="1" thickBot="1" x14ac:dyDescent="0.25">
      <c r="A5291" s="1605" t="s">
        <v>948</v>
      </c>
      <c r="B5291" s="1590"/>
      <c r="C5291" s="1590"/>
      <c r="D5291" s="1590"/>
      <c r="E5291" s="1606"/>
    </row>
    <row r="5292" spans="1:5" ht="21" customHeight="1" x14ac:dyDescent="0.2">
      <c r="A5292" s="1603"/>
      <c r="B5292" s="163">
        <v>2019</v>
      </c>
      <c r="C5292" s="163">
        <v>2020</v>
      </c>
      <c r="D5292" s="163">
        <v>2021</v>
      </c>
      <c r="E5292" s="241">
        <v>2022</v>
      </c>
    </row>
    <row r="5293" spans="1:5" ht="21" customHeight="1" thickBot="1" x14ac:dyDescent="0.25">
      <c r="A5293" s="1604"/>
      <c r="B5293" s="164" t="s">
        <v>5</v>
      </c>
      <c r="C5293" s="164" t="s">
        <v>6</v>
      </c>
      <c r="D5293" s="164" t="s">
        <v>6</v>
      </c>
      <c r="E5293" s="242" t="s">
        <v>6</v>
      </c>
    </row>
    <row r="5294" spans="1:5" ht="21" customHeight="1" thickBot="1" x14ac:dyDescent="0.25">
      <c r="A5294" s="247" t="s">
        <v>59</v>
      </c>
      <c r="B5294" s="169">
        <f>B5295+B5296+B5297+B5298</f>
        <v>0</v>
      </c>
      <c r="C5294" s="169">
        <f>C5295+C5296+C5297+C5298</f>
        <v>0</v>
      </c>
      <c r="D5294" s="169">
        <f>D5295+D5296+D5297+D5298</f>
        <v>0</v>
      </c>
      <c r="E5294" s="248">
        <f>E5295+E5296+E5297+E5298</f>
        <v>0</v>
      </c>
    </row>
    <row r="5295" spans="1:5" ht="110.25" customHeight="1" thickBot="1" x14ac:dyDescent="0.25">
      <c r="A5295" s="249" t="s">
        <v>28</v>
      </c>
      <c r="B5295" s="169"/>
      <c r="C5295" s="169"/>
      <c r="D5295" s="169"/>
      <c r="E5295" s="248"/>
    </row>
    <row r="5296" spans="1:5" ht="21" customHeight="1" thickBot="1" x14ac:dyDescent="0.25">
      <c r="A5296" s="249" t="s">
        <v>60</v>
      </c>
      <c r="B5296" s="169"/>
      <c r="C5296" s="169"/>
      <c r="D5296" s="169"/>
      <c r="E5296" s="248"/>
    </row>
    <row r="5297" spans="1:5" ht="21" customHeight="1" thickBot="1" x14ac:dyDescent="0.25">
      <c r="A5297" s="249" t="s">
        <v>42</v>
      </c>
      <c r="B5297" s="169"/>
      <c r="C5297" s="169"/>
      <c r="D5297" s="169"/>
      <c r="E5297" s="248"/>
    </row>
    <row r="5298" spans="1:5" ht="21" customHeight="1" thickBot="1" x14ac:dyDescent="0.25">
      <c r="A5298" s="249" t="s">
        <v>43</v>
      </c>
      <c r="B5298" s="169"/>
      <c r="C5298" s="169"/>
      <c r="D5298" s="169"/>
      <c r="E5298" s="248"/>
    </row>
    <row r="5299" spans="1:5" ht="21" customHeight="1" thickBot="1" x14ac:dyDescent="0.25">
      <c r="A5299" s="247" t="s">
        <v>61</v>
      </c>
      <c r="B5299" s="171">
        <f>B5300+B5301+B5302+B5303</f>
        <v>110000</v>
      </c>
      <c r="C5299" s="171">
        <f>C5300+C5301+C5302+C5303</f>
        <v>0</v>
      </c>
      <c r="D5299" s="171">
        <f>D5300+D5301+D5302+D5303</f>
        <v>0</v>
      </c>
      <c r="E5299" s="250">
        <f>E5300+E5301+E5302+E5303</f>
        <v>0</v>
      </c>
    </row>
    <row r="5300" spans="1:5" ht="21" customHeight="1" thickBot="1" x14ac:dyDescent="0.25">
      <c r="A5300" s="249" t="s">
        <v>28</v>
      </c>
      <c r="B5300" s="171"/>
      <c r="C5300" s="171"/>
      <c r="D5300" s="171"/>
      <c r="E5300" s="250"/>
    </row>
    <row r="5301" spans="1:5" ht="21" customHeight="1" thickBot="1" x14ac:dyDescent="0.25">
      <c r="A5301" s="249" t="s">
        <v>60</v>
      </c>
      <c r="B5301" s="171">
        <v>110000</v>
      </c>
      <c r="C5301" s="171"/>
      <c r="D5301" s="171"/>
      <c r="E5301" s="250"/>
    </row>
    <row r="5302" spans="1:5" ht="21" customHeight="1" thickBot="1" x14ac:dyDescent="0.25">
      <c r="A5302" s="249" t="s">
        <v>42</v>
      </c>
      <c r="B5302" s="171"/>
      <c r="C5302" s="171"/>
      <c r="D5302" s="171"/>
      <c r="E5302" s="250"/>
    </row>
    <row r="5303" spans="1:5" ht="21" customHeight="1" thickBot="1" x14ac:dyDescent="0.25">
      <c r="A5303" s="249" t="s">
        <v>43</v>
      </c>
      <c r="B5303" s="171"/>
      <c r="C5303" s="171"/>
      <c r="D5303" s="171"/>
      <c r="E5303" s="250"/>
    </row>
    <row r="5304" spans="1:5" ht="21" customHeight="1" thickBot="1" x14ac:dyDescent="0.25">
      <c r="A5304" s="259" t="s">
        <v>41</v>
      </c>
      <c r="B5304" s="260">
        <f>B5294+B5299</f>
        <v>110000</v>
      </c>
      <c r="C5304" s="260">
        <f>C5294+C5299</f>
        <v>0</v>
      </c>
      <c r="D5304" s="260">
        <f>D5294+D5299</f>
        <v>0</v>
      </c>
      <c r="E5304" s="261">
        <f>E5294+E5299</f>
        <v>0</v>
      </c>
    </row>
    <row r="5305" spans="1:5" ht="57.75" customHeight="1" thickBot="1" x14ac:dyDescent="0.25">
      <c r="A5305" s="235" t="s">
        <v>164</v>
      </c>
      <c r="B5305" s="256" t="s">
        <v>519</v>
      </c>
      <c r="C5305" s="256" t="s">
        <v>520</v>
      </c>
      <c r="D5305" s="238"/>
      <c r="E5305" s="239"/>
    </row>
    <row r="5306" spans="1:5" ht="21" customHeight="1" thickBot="1" x14ac:dyDescent="0.25">
      <c r="A5306" s="240" t="s">
        <v>9</v>
      </c>
      <c r="B5306" s="1589" t="s">
        <v>762</v>
      </c>
      <c r="C5306" s="1608"/>
      <c r="D5306" s="1608"/>
      <c r="E5306" s="1627"/>
    </row>
    <row r="5307" spans="1:5" ht="21" customHeight="1" thickBot="1" x14ac:dyDescent="0.25">
      <c r="A5307" s="240" t="s">
        <v>13</v>
      </c>
      <c r="B5307" s="1610" t="s">
        <v>753</v>
      </c>
      <c r="C5307" s="1611"/>
      <c r="D5307" s="1611"/>
      <c r="E5307" s="1613"/>
    </row>
    <row r="5308" spans="1:5" ht="21" customHeight="1" x14ac:dyDescent="0.2">
      <c r="A5308" s="1603"/>
      <c r="B5308" s="163">
        <v>2019</v>
      </c>
      <c r="C5308" s="163">
        <v>2020</v>
      </c>
      <c r="D5308" s="163">
        <v>2021</v>
      </c>
      <c r="E5308" s="241">
        <v>2022</v>
      </c>
    </row>
    <row r="5309" spans="1:5" ht="21" customHeight="1" thickBot="1" x14ac:dyDescent="0.25">
      <c r="A5309" s="1604"/>
      <c r="B5309" s="164" t="s">
        <v>5</v>
      </c>
      <c r="C5309" s="164" t="s">
        <v>6</v>
      </c>
      <c r="D5309" s="164" t="s">
        <v>6</v>
      </c>
      <c r="E5309" s="242" t="s">
        <v>6</v>
      </c>
    </row>
    <row r="5310" spans="1:5" ht="21" customHeight="1" thickBot="1" x14ac:dyDescent="0.25">
      <c r="A5310" s="240" t="s">
        <v>8</v>
      </c>
      <c r="B5310" s="165">
        <v>23000</v>
      </c>
      <c r="C5310" s="162">
        <v>0</v>
      </c>
      <c r="D5310" s="162">
        <v>0</v>
      </c>
      <c r="E5310" s="266">
        <v>0</v>
      </c>
    </row>
    <row r="5311" spans="1:5" ht="21" customHeight="1" thickBot="1" x14ac:dyDescent="0.25">
      <c r="A5311" s="240" t="s">
        <v>14</v>
      </c>
      <c r="B5311" s="165">
        <f>B5329</f>
        <v>23000</v>
      </c>
      <c r="C5311" s="165">
        <f>C5329</f>
        <v>0</v>
      </c>
      <c r="D5311" s="165">
        <f>D5329</f>
        <v>0</v>
      </c>
      <c r="E5311" s="165">
        <f>E5329</f>
        <v>0</v>
      </c>
    </row>
    <row r="5312" spans="1:5" ht="21" customHeight="1" thickBot="1" x14ac:dyDescent="0.25">
      <c r="A5312" s="240" t="s">
        <v>20</v>
      </c>
      <c r="B5312" s="165">
        <f>B5311/B5310</f>
        <v>1</v>
      </c>
      <c r="C5312" s="165" t="e">
        <f>C5311/C5310</f>
        <v>#DIV/0!</v>
      </c>
      <c r="D5312" s="165" t="e">
        <f>D5311/D5310</f>
        <v>#DIV/0!</v>
      </c>
      <c r="E5312" s="245" t="e">
        <f>E5311/E5310</f>
        <v>#DIV/0!</v>
      </c>
    </row>
    <row r="5313" spans="1:5" ht="21" customHeight="1" thickBot="1" x14ac:dyDescent="0.25">
      <c r="A5313" s="240" t="s">
        <v>15</v>
      </c>
      <c r="B5313" s="166" t="s">
        <v>19</v>
      </c>
      <c r="C5313" s="167">
        <f>C5310/B5310-1</f>
        <v>-1</v>
      </c>
      <c r="D5313" s="167" t="e">
        <f t="shared" ref="D5313:E5315" si="209">D5310/C5310-1</f>
        <v>#DIV/0!</v>
      </c>
      <c r="E5313" s="246" t="e">
        <f t="shared" si="209"/>
        <v>#DIV/0!</v>
      </c>
    </row>
    <row r="5314" spans="1:5" ht="21" customHeight="1" thickBot="1" x14ac:dyDescent="0.25">
      <c r="A5314" s="240" t="s">
        <v>16</v>
      </c>
      <c r="B5314" s="166" t="s">
        <v>19</v>
      </c>
      <c r="C5314" s="167">
        <f>C5311/B5311-1</f>
        <v>-1</v>
      </c>
      <c r="D5314" s="167" t="e">
        <f t="shared" si="209"/>
        <v>#DIV/0!</v>
      </c>
      <c r="E5314" s="246" t="e">
        <f t="shared" si="209"/>
        <v>#DIV/0!</v>
      </c>
    </row>
    <row r="5315" spans="1:5" ht="21" customHeight="1" thickBot="1" x14ac:dyDescent="0.25">
      <c r="A5315" s="240" t="s">
        <v>17</v>
      </c>
      <c r="B5315" s="166" t="s">
        <v>19</v>
      </c>
      <c r="C5315" s="167" t="e">
        <f>C5312/B5312-1</f>
        <v>#DIV/0!</v>
      </c>
      <c r="D5315" s="167" t="e">
        <f t="shared" si="209"/>
        <v>#DIV/0!</v>
      </c>
      <c r="E5315" s="246" t="e">
        <f t="shared" si="209"/>
        <v>#DIV/0!</v>
      </c>
    </row>
    <row r="5316" spans="1:5" ht="21" customHeight="1" thickBot="1" x14ac:dyDescent="0.25">
      <c r="A5316" s="1605" t="s">
        <v>960</v>
      </c>
      <c r="B5316" s="1590"/>
      <c r="C5316" s="1590"/>
      <c r="D5316" s="1590"/>
      <c r="E5316" s="1606"/>
    </row>
    <row r="5317" spans="1:5" ht="21" customHeight="1" x14ac:dyDescent="0.2">
      <c r="A5317" s="1603"/>
      <c r="B5317" s="163">
        <v>2018</v>
      </c>
      <c r="C5317" s="163">
        <v>2019</v>
      </c>
      <c r="D5317" s="163">
        <v>2020</v>
      </c>
      <c r="E5317" s="241">
        <v>2021</v>
      </c>
    </row>
    <row r="5318" spans="1:5" ht="21" customHeight="1" thickBot="1" x14ac:dyDescent="0.25">
      <c r="A5318" s="1604"/>
      <c r="B5318" s="164" t="s">
        <v>5</v>
      </c>
      <c r="C5318" s="164" t="s">
        <v>6</v>
      </c>
      <c r="D5318" s="164" t="s">
        <v>6</v>
      </c>
      <c r="E5318" s="242" t="s">
        <v>6</v>
      </c>
    </row>
    <row r="5319" spans="1:5" ht="28.5" customHeight="1" thickBot="1" x14ac:dyDescent="0.25">
      <c r="A5319" s="247" t="s">
        <v>59</v>
      </c>
      <c r="B5319" s="169">
        <f>B5320+B5321+B5322+B5323</f>
        <v>23000</v>
      </c>
      <c r="C5319" s="169">
        <f>C5320+C5321+C5322+C5323</f>
        <v>0</v>
      </c>
      <c r="D5319" s="169">
        <f>D5320+D5321+D5322+D5323</f>
        <v>0</v>
      </c>
      <c r="E5319" s="248">
        <f>E5320+E5321+E5322+E5323</f>
        <v>0</v>
      </c>
    </row>
    <row r="5320" spans="1:5" ht="21" customHeight="1" thickBot="1" x14ac:dyDescent="0.25">
      <c r="A5320" s="249" t="s">
        <v>28</v>
      </c>
      <c r="B5320" s="169"/>
      <c r="C5320" s="169"/>
      <c r="D5320" s="169"/>
      <c r="E5320" s="248"/>
    </row>
    <row r="5321" spans="1:5" ht="21" customHeight="1" thickBot="1" x14ac:dyDescent="0.25">
      <c r="A5321" s="249" t="s">
        <v>60</v>
      </c>
      <c r="B5321" s="169"/>
      <c r="C5321" s="169"/>
      <c r="D5321" s="169"/>
      <c r="E5321" s="248"/>
    </row>
    <row r="5322" spans="1:5" ht="21" customHeight="1" thickBot="1" x14ac:dyDescent="0.25">
      <c r="A5322" s="249" t="s">
        <v>42</v>
      </c>
      <c r="B5322" s="169"/>
      <c r="C5322" s="169"/>
      <c r="D5322" s="169"/>
      <c r="E5322" s="248"/>
    </row>
    <row r="5323" spans="1:5" ht="21" customHeight="1" thickBot="1" x14ac:dyDescent="0.25">
      <c r="A5323" s="249" t="s">
        <v>43</v>
      </c>
      <c r="B5323" s="169">
        <v>23000</v>
      </c>
      <c r="C5323" s="169"/>
      <c r="D5323" s="169"/>
      <c r="E5323" s="248"/>
    </row>
    <row r="5324" spans="1:5" ht="21" customHeight="1" thickBot="1" x14ac:dyDescent="0.25">
      <c r="A5324" s="247" t="s">
        <v>61</v>
      </c>
      <c r="B5324" s="171">
        <f>B5325+B5326+B5327+B5328</f>
        <v>0</v>
      </c>
      <c r="C5324" s="171">
        <f>C5325+C5326+C5327+C5328</f>
        <v>0</v>
      </c>
      <c r="D5324" s="171">
        <f>D5325+D5326+D5327+D5328</f>
        <v>0</v>
      </c>
      <c r="E5324" s="250">
        <f>E5325+E5326+E5327+E5328</f>
        <v>0</v>
      </c>
    </row>
    <row r="5325" spans="1:5" ht="21" customHeight="1" thickBot="1" x14ac:dyDescent="0.25">
      <c r="A5325" s="249" t="s">
        <v>28</v>
      </c>
      <c r="B5325" s="171"/>
      <c r="C5325" s="169"/>
      <c r="D5325" s="169"/>
      <c r="E5325" s="248"/>
    </row>
    <row r="5326" spans="1:5" ht="21" customHeight="1" thickBot="1" x14ac:dyDescent="0.25">
      <c r="A5326" s="249" t="s">
        <v>60</v>
      </c>
      <c r="B5326" s="171"/>
      <c r="C5326" s="169"/>
      <c r="D5326" s="169"/>
      <c r="E5326" s="248"/>
    </row>
    <row r="5327" spans="1:5" ht="21" customHeight="1" thickBot="1" x14ac:dyDescent="0.25">
      <c r="A5327" s="249" t="s">
        <v>42</v>
      </c>
      <c r="B5327" s="171"/>
      <c r="C5327" s="169"/>
      <c r="D5327" s="169"/>
      <c r="E5327" s="248"/>
    </row>
    <row r="5328" spans="1:5" ht="21" customHeight="1" thickBot="1" x14ac:dyDescent="0.25">
      <c r="A5328" s="249" t="s">
        <v>43</v>
      </c>
      <c r="B5328" s="171"/>
      <c r="C5328" s="169"/>
      <c r="D5328" s="169"/>
      <c r="E5328" s="248"/>
    </row>
    <row r="5329" spans="1:5" ht="21" customHeight="1" thickBot="1" x14ac:dyDescent="0.25">
      <c r="A5329" s="259" t="s">
        <v>165</v>
      </c>
      <c r="B5329" s="260">
        <f>B5319+B5324</f>
        <v>23000</v>
      </c>
      <c r="C5329" s="260">
        <f>C5319+C5324</f>
        <v>0</v>
      </c>
      <c r="D5329" s="260">
        <f>D5319+D5324</f>
        <v>0</v>
      </c>
      <c r="E5329" s="261">
        <f>E5319+E5324</f>
        <v>0</v>
      </c>
    </row>
    <row r="5330" spans="1:5" ht="40.5" customHeight="1" thickBot="1" x14ac:dyDescent="0.25">
      <c r="A5330" s="161" t="s">
        <v>64</v>
      </c>
      <c r="B5330" s="161" t="s">
        <v>521</v>
      </c>
      <c r="C5330" s="161" t="s">
        <v>522</v>
      </c>
      <c r="D5330" s="254"/>
      <c r="E5330" s="255"/>
    </row>
    <row r="5331" spans="1:5" ht="21" customHeight="1" thickBot="1" x14ac:dyDescent="0.25">
      <c r="A5331" s="162" t="s">
        <v>9</v>
      </c>
      <c r="B5331" s="1607" t="s">
        <v>764</v>
      </c>
      <c r="C5331" s="1608"/>
      <c r="D5331" s="1608"/>
      <c r="E5331" s="1609"/>
    </row>
    <row r="5332" spans="1:5" ht="21" customHeight="1" thickBot="1" x14ac:dyDescent="0.25">
      <c r="A5332" s="162" t="s">
        <v>13</v>
      </c>
      <c r="B5332" s="1610" t="s">
        <v>504</v>
      </c>
      <c r="C5332" s="1611"/>
      <c r="D5332" s="1611"/>
      <c r="E5332" s="1612"/>
    </row>
    <row r="5333" spans="1:5" ht="21" customHeight="1" x14ac:dyDescent="0.2">
      <c r="A5333" s="1592"/>
      <c r="B5333" s="163">
        <v>2019</v>
      </c>
      <c r="C5333" s="163">
        <v>2020</v>
      </c>
      <c r="D5333" s="163">
        <v>2021</v>
      </c>
      <c r="E5333" s="163">
        <v>2022</v>
      </c>
    </row>
    <row r="5334" spans="1:5" ht="21" customHeight="1" thickBot="1" x14ac:dyDescent="0.25">
      <c r="A5334" s="1593"/>
      <c r="B5334" s="164" t="s">
        <v>5</v>
      </c>
      <c r="C5334" s="164" t="s">
        <v>6</v>
      </c>
      <c r="D5334" s="164" t="s">
        <v>6</v>
      </c>
      <c r="E5334" s="164" t="s">
        <v>6</v>
      </c>
    </row>
    <row r="5335" spans="1:5" ht="21" customHeight="1" thickBot="1" x14ac:dyDescent="0.25">
      <c r="A5335" s="162" t="s">
        <v>8</v>
      </c>
      <c r="B5335" s="166">
        <v>1</v>
      </c>
      <c r="C5335" s="166">
        <v>0</v>
      </c>
      <c r="D5335" s="166">
        <v>0</v>
      </c>
      <c r="E5335" s="166">
        <v>0</v>
      </c>
    </row>
    <row r="5336" spans="1:5" ht="21" customHeight="1" thickBot="1" x14ac:dyDescent="0.25">
      <c r="A5336" s="162" t="s">
        <v>14</v>
      </c>
      <c r="B5336" s="165">
        <f>B5354</f>
        <v>53000</v>
      </c>
      <c r="C5336" s="165">
        <f>C5354</f>
        <v>0</v>
      </c>
      <c r="D5336" s="165">
        <f>D5354</f>
        <v>0</v>
      </c>
      <c r="E5336" s="165">
        <f>E5354</f>
        <v>0</v>
      </c>
    </row>
    <row r="5337" spans="1:5" ht="21" customHeight="1" thickBot="1" x14ac:dyDescent="0.25">
      <c r="A5337" s="162" t="s">
        <v>20</v>
      </c>
      <c r="B5337" s="165">
        <f>B5336/B5335</f>
        <v>53000</v>
      </c>
      <c r="C5337" s="165" t="e">
        <f>C5336/C5335</f>
        <v>#DIV/0!</v>
      </c>
      <c r="D5337" s="165" t="e">
        <f>D5336/D5335</f>
        <v>#DIV/0!</v>
      </c>
      <c r="E5337" s="165" t="e">
        <f>E5336/E5335</f>
        <v>#DIV/0!</v>
      </c>
    </row>
    <row r="5338" spans="1:5" ht="21" customHeight="1" thickBot="1" x14ac:dyDescent="0.25">
      <c r="A5338" s="162" t="s">
        <v>15</v>
      </c>
      <c r="B5338" s="166" t="s">
        <v>19</v>
      </c>
      <c r="C5338" s="167">
        <f>C5335/B5335-1</f>
        <v>-1</v>
      </c>
      <c r="D5338" s="167" t="e">
        <f t="shared" ref="D5338:E5340" si="210">D5335/C5335-1</f>
        <v>#DIV/0!</v>
      </c>
      <c r="E5338" s="167" t="e">
        <f t="shared" si="210"/>
        <v>#DIV/0!</v>
      </c>
    </row>
    <row r="5339" spans="1:5" ht="21" customHeight="1" thickBot="1" x14ac:dyDescent="0.25">
      <c r="A5339" s="162" t="s">
        <v>16</v>
      </c>
      <c r="B5339" s="166" t="s">
        <v>19</v>
      </c>
      <c r="C5339" s="167">
        <f>C5336/B5336-1</f>
        <v>-1</v>
      </c>
      <c r="D5339" s="167" t="e">
        <f t="shared" si="210"/>
        <v>#DIV/0!</v>
      </c>
      <c r="E5339" s="167" t="e">
        <f t="shared" si="210"/>
        <v>#DIV/0!</v>
      </c>
    </row>
    <row r="5340" spans="1:5" ht="21" customHeight="1" thickBot="1" x14ac:dyDescent="0.25">
      <c r="A5340" s="162" t="s">
        <v>17</v>
      </c>
      <c r="B5340" s="166" t="s">
        <v>19</v>
      </c>
      <c r="C5340" s="167" t="e">
        <f>C5337/B5337-1</f>
        <v>#DIV/0!</v>
      </c>
      <c r="D5340" s="167" t="e">
        <f t="shared" si="210"/>
        <v>#DIV/0!</v>
      </c>
      <c r="E5340" s="167" t="e">
        <f t="shared" si="210"/>
        <v>#DIV/0!</v>
      </c>
    </row>
    <row r="5341" spans="1:5" ht="21" customHeight="1" thickBot="1" x14ac:dyDescent="0.25">
      <c r="A5341" s="1589" t="s">
        <v>948</v>
      </c>
      <c r="B5341" s="1590"/>
      <c r="C5341" s="1590"/>
      <c r="D5341" s="1590"/>
      <c r="E5341" s="1591"/>
    </row>
    <row r="5342" spans="1:5" ht="21" customHeight="1" x14ac:dyDescent="0.2">
      <c r="A5342" s="1592"/>
      <c r="B5342" s="163">
        <v>2019</v>
      </c>
      <c r="C5342" s="163">
        <v>2020</v>
      </c>
      <c r="D5342" s="163">
        <v>2021</v>
      </c>
      <c r="E5342" s="163">
        <v>2022</v>
      </c>
    </row>
    <row r="5343" spans="1:5" ht="58.5" customHeight="1" thickBot="1" x14ac:dyDescent="0.25">
      <c r="A5343" s="1593"/>
      <c r="B5343" s="164" t="s">
        <v>5</v>
      </c>
      <c r="C5343" s="164" t="s">
        <v>6</v>
      </c>
      <c r="D5343" s="164" t="s">
        <v>6</v>
      </c>
      <c r="E5343" s="164" t="s">
        <v>6</v>
      </c>
    </row>
    <row r="5344" spans="1:5" ht="21" customHeight="1" thickBot="1" x14ac:dyDescent="0.25">
      <c r="A5344" s="168" t="s">
        <v>59</v>
      </c>
      <c r="B5344" s="169">
        <f>B5345+B5346+B5347+B5348</f>
        <v>0</v>
      </c>
      <c r="C5344" s="169">
        <f>C5345+C5346+C5347+C5348</f>
        <v>0</v>
      </c>
      <c r="D5344" s="169">
        <f>D5345+D5346+D5347+D5348</f>
        <v>0</v>
      </c>
      <c r="E5344" s="169">
        <f>E5345+E5346+E5347+E5348</f>
        <v>0</v>
      </c>
    </row>
    <row r="5345" spans="1:5" ht="21" customHeight="1" thickBot="1" x14ac:dyDescent="0.25">
      <c r="A5345" s="170" t="s">
        <v>28</v>
      </c>
      <c r="B5345" s="169"/>
      <c r="C5345" s="169"/>
      <c r="D5345" s="169"/>
      <c r="E5345" s="169"/>
    </row>
    <row r="5346" spans="1:5" ht="21" customHeight="1" thickBot="1" x14ac:dyDescent="0.25">
      <c r="A5346" s="170" t="s">
        <v>60</v>
      </c>
      <c r="B5346" s="169"/>
      <c r="C5346" s="169"/>
      <c r="D5346" s="169"/>
      <c r="E5346" s="169"/>
    </row>
    <row r="5347" spans="1:5" ht="21" customHeight="1" thickBot="1" x14ac:dyDescent="0.25">
      <c r="A5347" s="170" t="s">
        <v>42</v>
      </c>
      <c r="B5347" s="169"/>
      <c r="C5347" s="169"/>
      <c r="D5347" s="169"/>
      <c r="E5347" s="169"/>
    </row>
    <row r="5348" spans="1:5" ht="21" customHeight="1" thickBot="1" x14ac:dyDescent="0.25">
      <c r="A5348" s="170" t="s">
        <v>43</v>
      </c>
      <c r="B5348" s="169"/>
      <c r="C5348" s="169"/>
      <c r="D5348" s="169"/>
      <c r="E5348" s="169"/>
    </row>
    <row r="5349" spans="1:5" ht="21" customHeight="1" thickBot="1" x14ac:dyDescent="0.25">
      <c r="A5349" s="168" t="s">
        <v>61</v>
      </c>
      <c r="B5349" s="171">
        <f>B5350+B5351+B5352+B5353</f>
        <v>53000</v>
      </c>
      <c r="C5349" s="171">
        <f>C5350+C5351+C5352+C5353</f>
        <v>0</v>
      </c>
      <c r="D5349" s="171">
        <f>D5350+D5351+D5352+D5353</f>
        <v>0</v>
      </c>
      <c r="E5349" s="171">
        <f>E5350+E5351+E5352+E5353</f>
        <v>0</v>
      </c>
    </row>
    <row r="5350" spans="1:5" ht="21" customHeight="1" thickBot="1" x14ac:dyDescent="0.25">
      <c r="A5350" s="170" t="s">
        <v>28</v>
      </c>
      <c r="B5350" s="171"/>
      <c r="C5350" s="171"/>
      <c r="D5350" s="171"/>
      <c r="E5350" s="171"/>
    </row>
    <row r="5351" spans="1:5" ht="21" customHeight="1" thickBot="1" x14ac:dyDescent="0.25">
      <c r="A5351" s="170" t="s">
        <v>60</v>
      </c>
      <c r="B5351" s="171">
        <v>53000</v>
      </c>
      <c r="C5351" s="171"/>
      <c r="D5351" s="171"/>
      <c r="E5351" s="171"/>
    </row>
    <row r="5352" spans="1:5" ht="21" customHeight="1" thickBot="1" x14ac:dyDescent="0.25">
      <c r="A5352" s="170" t="s">
        <v>42</v>
      </c>
      <c r="B5352" s="171"/>
      <c r="C5352" s="171"/>
      <c r="D5352" s="171"/>
      <c r="E5352" s="171"/>
    </row>
    <row r="5353" spans="1:5" ht="21" customHeight="1" thickBot="1" x14ac:dyDescent="0.25">
      <c r="A5353" s="170" t="s">
        <v>43</v>
      </c>
      <c r="B5353" s="171"/>
      <c r="C5353" s="171"/>
      <c r="D5353" s="171"/>
      <c r="E5353" s="171"/>
    </row>
    <row r="5354" spans="1:5" ht="21" customHeight="1" thickBot="1" x14ac:dyDescent="0.25">
      <c r="A5354" s="267" t="s">
        <v>165</v>
      </c>
      <c r="B5354" s="171">
        <f>B5344+B5349</f>
        <v>53000</v>
      </c>
      <c r="C5354" s="171">
        <f>C5344+C5349</f>
        <v>0</v>
      </c>
      <c r="D5354" s="171">
        <f>D5344+D5349</f>
        <v>0</v>
      </c>
      <c r="E5354" s="171">
        <f>E5344+E5349</f>
        <v>0</v>
      </c>
    </row>
    <row r="5355" spans="1:5" ht="63.75" customHeight="1" thickBot="1" x14ac:dyDescent="0.25">
      <c r="A5355" s="161" t="s">
        <v>164</v>
      </c>
      <c r="B5355" s="161" t="s">
        <v>523</v>
      </c>
      <c r="C5355" s="161" t="s">
        <v>524</v>
      </c>
      <c r="D5355" s="231"/>
      <c r="E5355" s="232"/>
    </row>
    <row r="5356" spans="1:5" ht="21" customHeight="1" thickBot="1" x14ac:dyDescent="0.25">
      <c r="A5356" s="162" t="s">
        <v>9</v>
      </c>
      <c r="B5356" s="1589" t="s">
        <v>762</v>
      </c>
      <c r="C5356" s="1608"/>
      <c r="D5356" s="1608"/>
      <c r="E5356" s="1609"/>
    </row>
    <row r="5357" spans="1:5" ht="21" customHeight="1" thickBot="1" x14ac:dyDescent="0.25">
      <c r="A5357" s="162" t="s">
        <v>13</v>
      </c>
      <c r="B5357" s="1610" t="s">
        <v>753</v>
      </c>
      <c r="C5357" s="1611"/>
      <c r="D5357" s="1611"/>
      <c r="E5357" s="1612"/>
    </row>
    <row r="5358" spans="1:5" ht="21" customHeight="1" x14ac:dyDescent="0.2">
      <c r="A5358" s="1592"/>
      <c r="B5358" s="163">
        <v>2019</v>
      </c>
      <c r="C5358" s="163">
        <v>2020</v>
      </c>
      <c r="D5358" s="163">
        <v>2021</v>
      </c>
      <c r="E5358" s="163">
        <v>2022</v>
      </c>
    </row>
    <row r="5359" spans="1:5" ht="21" customHeight="1" thickBot="1" x14ac:dyDescent="0.25">
      <c r="A5359" s="1593"/>
      <c r="B5359" s="164" t="s">
        <v>5</v>
      </c>
      <c r="C5359" s="164" t="s">
        <v>6</v>
      </c>
      <c r="D5359" s="164" t="s">
        <v>6</v>
      </c>
      <c r="E5359" s="164" t="s">
        <v>6</v>
      </c>
    </row>
    <row r="5360" spans="1:5" ht="21" customHeight="1" thickBot="1" x14ac:dyDescent="0.25">
      <c r="A5360" s="162" t="s">
        <v>8</v>
      </c>
      <c r="B5360" s="165">
        <v>9000</v>
      </c>
      <c r="C5360" s="162">
        <v>0</v>
      </c>
      <c r="D5360" s="162">
        <v>0</v>
      </c>
      <c r="E5360" s="162">
        <v>0</v>
      </c>
    </row>
    <row r="5361" spans="1:5" ht="21" customHeight="1" thickBot="1" x14ac:dyDescent="0.25">
      <c r="A5361" s="162" t="s">
        <v>14</v>
      </c>
      <c r="B5361" s="165">
        <f>B5379</f>
        <v>9000</v>
      </c>
      <c r="C5361" s="165">
        <f>C5379</f>
        <v>0</v>
      </c>
      <c r="D5361" s="165">
        <f>D5379</f>
        <v>0</v>
      </c>
      <c r="E5361" s="165">
        <f>E5379</f>
        <v>0</v>
      </c>
    </row>
    <row r="5362" spans="1:5" ht="21" customHeight="1" thickBot="1" x14ac:dyDescent="0.25">
      <c r="A5362" s="162" t="s">
        <v>20</v>
      </c>
      <c r="B5362" s="165">
        <f>B5361/B5360</f>
        <v>1</v>
      </c>
      <c r="C5362" s="165" t="e">
        <f>C5361/C5360</f>
        <v>#DIV/0!</v>
      </c>
      <c r="D5362" s="165" t="e">
        <f>D5361/D5360</f>
        <v>#DIV/0!</v>
      </c>
      <c r="E5362" s="165" t="e">
        <f>E5361/E5360</f>
        <v>#DIV/0!</v>
      </c>
    </row>
    <row r="5363" spans="1:5" ht="21" customHeight="1" thickBot="1" x14ac:dyDescent="0.25">
      <c r="A5363" s="162" t="s">
        <v>15</v>
      </c>
      <c r="B5363" s="166" t="s">
        <v>19</v>
      </c>
      <c r="C5363" s="167">
        <f>C5360/B5360-1</f>
        <v>-1</v>
      </c>
      <c r="D5363" s="167" t="e">
        <f t="shared" ref="D5363:E5365" si="211">D5360/C5360-1</f>
        <v>#DIV/0!</v>
      </c>
      <c r="E5363" s="167" t="e">
        <f t="shared" si="211"/>
        <v>#DIV/0!</v>
      </c>
    </row>
    <row r="5364" spans="1:5" ht="21" customHeight="1" thickBot="1" x14ac:dyDescent="0.25">
      <c r="A5364" s="162" t="s">
        <v>16</v>
      </c>
      <c r="B5364" s="166" t="s">
        <v>19</v>
      </c>
      <c r="C5364" s="167">
        <f>C5361/B5361-1</f>
        <v>-1</v>
      </c>
      <c r="D5364" s="167" t="e">
        <f t="shared" si="211"/>
        <v>#DIV/0!</v>
      </c>
      <c r="E5364" s="167" t="e">
        <f t="shared" si="211"/>
        <v>#DIV/0!</v>
      </c>
    </row>
    <row r="5365" spans="1:5" ht="21" customHeight="1" thickBot="1" x14ac:dyDescent="0.25">
      <c r="A5365" s="162" t="s">
        <v>17</v>
      </c>
      <c r="B5365" s="166" t="s">
        <v>19</v>
      </c>
      <c r="C5365" s="167" t="e">
        <f>C5362/B5362-1</f>
        <v>#DIV/0!</v>
      </c>
      <c r="D5365" s="167" t="e">
        <f t="shared" si="211"/>
        <v>#DIV/0!</v>
      </c>
      <c r="E5365" s="167" t="e">
        <f t="shared" si="211"/>
        <v>#DIV/0!</v>
      </c>
    </row>
    <row r="5366" spans="1:5" ht="21" customHeight="1" thickBot="1" x14ac:dyDescent="0.25">
      <c r="A5366" s="1589" t="s">
        <v>960</v>
      </c>
      <c r="B5366" s="1590"/>
      <c r="C5366" s="1590"/>
      <c r="D5366" s="1590"/>
      <c r="E5366" s="1591"/>
    </row>
    <row r="5367" spans="1:5" ht="33" customHeight="1" x14ac:dyDescent="0.2">
      <c r="A5367" s="1592"/>
      <c r="B5367" s="163">
        <v>2018</v>
      </c>
      <c r="C5367" s="163">
        <v>2019</v>
      </c>
      <c r="D5367" s="163">
        <v>2020</v>
      </c>
      <c r="E5367" s="163">
        <v>2021</v>
      </c>
    </row>
    <row r="5368" spans="1:5" ht="15.75" customHeight="1" thickBot="1" x14ac:dyDescent="0.25">
      <c r="A5368" s="1593"/>
      <c r="B5368" s="164" t="s">
        <v>5</v>
      </c>
      <c r="C5368" s="164" t="s">
        <v>6</v>
      </c>
      <c r="D5368" s="164" t="s">
        <v>6</v>
      </c>
      <c r="E5368" s="164" t="s">
        <v>6</v>
      </c>
    </row>
    <row r="5369" spans="1:5" ht="21" customHeight="1" thickBot="1" x14ac:dyDescent="0.25">
      <c r="A5369" s="168" t="s">
        <v>59</v>
      </c>
      <c r="B5369" s="169">
        <f>B5370+B5371+B5372+B5373</f>
        <v>9000</v>
      </c>
      <c r="C5369" s="169">
        <f>C5370+C5371+C5372+C5373</f>
        <v>0</v>
      </c>
      <c r="D5369" s="169">
        <f>D5370+D5371+D5372+D5373</f>
        <v>0</v>
      </c>
      <c r="E5369" s="169">
        <f>E5370+E5371+E5372+E5373</f>
        <v>0</v>
      </c>
    </row>
    <row r="5370" spans="1:5" ht="21" customHeight="1" thickBot="1" x14ac:dyDescent="0.25">
      <c r="A5370" s="170" t="s">
        <v>28</v>
      </c>
      <c r="B5370" s="169"/>
      <c r="C5370" s="169"/>
      <c r="D5370" s="169"/>
      <c r="E5370" s="169"/>
    </row>
    <row r="5371" spans="1:5" ht="21" customHeight="1" thickBot="1" x14ac:dyDescent="0.25">
      <c r="A5371" s="170" t="s">
        <v>60</v>
      </c>
      <c r="B5371" s="169"/>
      <c r="C5371" s="169"/>
      <c r="D5371" s="169"/>
      <c r="E5371" s="169"/>
    </row>
    <row r="5372" spans="1:5" ht="21" customHeight="1" thickBot="1" x14ac:dyDescent="0.25">
      <c r="A5372" s="170" t="s">
        <v>42</v>
      </c>
      <c r="B5372" s="169"/>
      <c r="C5372" s="169"/>
      <c r="D5372" s="169"/>
      <c r="E5372" s="169"/>
    </row>
    <row r="5373" spans="1:5" ht="21" customHeight="1" thickBot="1" x14ac:dyDescent="0.25">
      <c r="A5373" s="170" t="s">
        <v>43</v>
      </c>
      <c r="B5373" s="169">
        <v>9000</v>
      </c>
      <c r="C5373" s="169"/>
      <c r="D5373" s="169"/>
      <c r="E5373" s="169"/>
    </row>
    <row r="5374" spans="1:5" ht="21" customHeight="1" thickBot="1" x14ac:dyDescent="0.25">
      <c r="A5374" s="168" t="s">
        <v>61</v>
      </c>
      <c r="B5374" s="171">
        <f>B5375+B5376+B5377+B5378</f>
        <v>0</v>
      </c>
      <c r="C5374" s="171">
        <f>C5375+C5376+C5377+C5378</f>
        <v>0</v>
      </c>
      <c r="D5374" s="171">
        <f>D5375+D5376+D5377+D5378</f>
        <v>0</v>
      </c>
      <c r="E5374" s="171">
        <f>E5375+E5376+E5377+E5378</f>
        <v>0</v>
      </c>
    </row>
    <row r="5375" spans="1:5" ht="21" customHeight="1" thickBot="1" x14ac:dyDescent="0.25">
      <c r="A5375" s="170" t="s">
        <v>28</v>
      </c>
      <c r="B5375" s="171"/>
      <c r="C5375" s="169"/>
      <c r="D5375" s="169"/>
      <c r="E5375" s="169"/>
    </row>
    <row r="5376" spans="1:5" ht="21" customHeight="1" thickBot="1" x14ac:dyDescent="0.25">
      <c r="A5376" s="170" t="s">
        <v>60</v>
      </c>
      <c r="B5376" s="171"/>
      <c r="C5376" s="169"/>
      <c r="D5376" s="169"/>
      <c r="E5376" s="169"/>
    </row>
    <row r="5377" spans="1:5" ht="21" customHeight="1" thickBot="1" x14ac:dyDescent="0.25">
      <c r="A5377" s="170" t="s">
        <v>42</v>
      </c>
      <c r="B5377" s="171"/>
      <c r="C5377" s="169"/>
      <c r="D5377" s="169"/>
      <c r="E5377" s="169"/>
    </row>
    <row r="5378" spans="1:5" ht="21" customHeight="1" thickBot="1" x14ac:dyDescent="0.25">
      <c r="A5378" s="170" t="s">
        <v>43</v>
      </c>
      <c r="B5378" s="171"/>
      <c r="C5378" s="169"/>
      <c r="D5378" s="169"/>
      <c r="E5378" s="169"/>
    </row>
    <row r="5379" spans="1:5" ht="21" customHeight="1" thickBot="1" x14ac:dyDescent="0.25">
      <c r="A5379" s="233" t="s">
        <v>165</v>
      </c>
      <c r="B5379" s="234">
        <f>B5369+B5374</f>
        <v>9000</v>
      </c>
      <c r="C5379" s="234">
        <f>C5369+C5374</f>
        <v>0</v>
      </c>
      <c r="D5379" s="234">
        <f>D5369+D5374</f>
        <v>0</v>
      </c>
      <c r="E5379" s="234">
        <f>E5369+E5374</f>
        <v>0</v>
      </c>
    </row>
    <row r="5380" spans="1:5" ht="77.25" customHeight="1" thickBot="1" x14ac:dyDescent="0.25">
      <c r="A5380" s="235" t="s">
        <v>66</v>
      </c>
      <c r="B5380" s="256" t="s">
        <v>496</v>
      </c>
      <c r="C5380" s="256" t="s">
        <v>497</v>
      </c>
      <c r="D5380" s="238"/>
      <c r="E5380" s="239"/>
    </row>
    <row r="5381" spans="1:5" ht="21" customHeight="1" thickBot="1" x14ac:dyDescent="0.25">
      <c r="A5381" s="240" t="s">
        <v>9</v>
      </c>
      <c r="B5381" s="1607" t="s">
        <v>765</v>
      </c>
      <c r="C5381" s="1608"/>
      <c r="D5381" s="1608"/>
      <c r="E5381" s="1627"/>
    </row>
    <row r="5382" spans="1:5" ht="21" customHeight="1" thickBot="1" x14ac:dyDescent="0.25">
      <c r="A5382" s="240" t="s">
        <v>13</v>
      </c>
      <c r="B5382" s="1610" t="s">
        <v>162</v>
      </c>
      <c r="C5382" s="1611"/>
      <c r="D5382" s="1611"/>
      <c r="E5382" s="1613"/>
    </row>
    <row r="5383" spans="1:5" ht="21" customHeight="1" x14ac:dyDescent="0.2">
      <c r="A5383" s="1603"/>
      <c r="B5383" s="163">
        <v>2019</v>
      </c>
      <c r="C5383" s="163">
        <v>2020</v>
      </c>
      <c r="D5383" s="163">
        <v>2021</v>
      </c>
      <c r="E5383" s="241">
        <v>2022</v>
      </c>
    </row>
    <row r="5384" spans="1:5" ht="21" customHeight="1" thickBot="1" x14ac:dyDescent="0.25">
      <c r="A5384" s="1604"/>
      <c r="B5384" s="164" t="s">
        <v>5</v>
      </c>
      <c r="C5384" s="164" t="s">
        <v>6</v>
      </c>
      <c r="D5384" s="164" t="s">
        <v>6</v>
      </c>
      <c r="E5384" s="242" t="s">
        <v>6</v>
      </c>
    </row>
    <row r="5385" spans="1:5" ht="21" customHeight="1" thickBot="1" x14ac:dyDescent="0.25">
      <c r="A5385" s="240" t="s">
        <v>8</v>
      </c>
      <c r="B5385" s="166">
        <v>15000</v>
      </c>
      <c r="C5385" s="166">
        <v>2000</v>
      </c>
      <c r="D5385" s="166">
        <v>0</v>
      </c>
      <c r="E5385" s="244">
        <v>0</v>
      </c>
    </row>
    <row r="5386" spans="1:5" ht="21" customHeight="1" thickBot="1" x14ac:dyDescent="0.25">
      <c r="A5386" s="240" t="s">
        <v>14</v>
      </c>
      <c r="B5386" s="165">
        <f>B5404</f>
        <v>2701000</v>
      </c>
      <c r="C5386" s="165">
        <f>C5404</f>
        <v>317500</v>
      </c>
      <c r="D5386" s="165">
        <f>D5404</f>
        <v>0</v>
      </c>
      <c r="E5386" s="165">
        <f>E5404</f>
        <v>0</v>
      </c>
    </row>
    <row r="5387" spans="1:5" ht="21" customHeight="1" thickBot="1" x14ac:dyDescent="0.25">
      <c r="A5387" s="240" t="s">
        <v>20</v>
      </c>
      <c r="B5387" s="165">
        <f>B5386/B5385</f>
        <v>180.06666666666666</v>
      </c>
      <c r="C5387" s="165">
        <f>C5386/C5385</f>
        <v>158.75</v>
      </c>
      <c r="D5387" s="165" t="e">
        <f>D5386/D5385</f>
        <v>#DIV/0!</v>
      </c>
      <c r="E5387" s="245" t="e">
        <f>E5386/E5385</f>
        <v>#DIV/0!</v>
      </c>
    </row>
    <row r="5388" spans="1:5" ht="21" customHeight="1" thickBot="1" x14ac:dyDescent="0.25">
      <c r="A5388" s="240" t="s">
        <v>15</v>
      </c>
      <c r="B5388" s="166" t="s">
        <v>19</v>
      </c>
      <c r="C5388" s="167">
        <f>C5385/B5385-1</f>
        <v>-0.8666666666666667</v>
      </c>
      <c r="D5388" s="167">
        <f t="shared" ref="D5388:E5390" si="212">D5385/C5385-1</f>
        <v>-1</v>
      </c>
      <c r="E5388" s="246" t="e">
        <f t="shared" si="212"/>
        <v>#DIV/0!</v>
      </c>
    </row>
    <row r="5389" spans="1:5" ht="21" customHeight="1" thickBot="1" x14ac:dyDescent="0.25">
      <c r="A5389" s="240" t="s">
        <v>16</v>
      </c>
      <c r="B5389" s="166" t="s">
        <v>19</v>
      </c>
      <c r="C5389" s="167">
        <f>C5386/B5386-1</f>
        <v>-0.88245094409477975</v>
      </c>
      <c r="D5389" s="167">
        <f t="shared" si="212"/>
        <v>-1</v>
      </c>
      <c r="E5389" s="246" t="e">
        <f t="shared" si="212"/>
        <v>#DIV/0!</v>
      </c>
    </row>
    <row r="5390" spans="1:5" ht="21" customHeight="1" thickBot="1" x14ac:dyDescent="0.25">
      <c r="A5390" s="240" t="s">
        <v>17</v>
      </c>
      <c r="B5390" s="166" t="s">
        <v>19</v>
      </c>
      <c r="C5390" s="167">
        <f>C5387/B5387-1</f>
        <v>-0.11838208071084777</v>
      </c>
      <c r="D5390" s="167" t="e">
        <f t="shared" si="212"/>
        <v>#DIV/0!</v>
      </c>
      <c r="E5390" s="246" t="e">
        <f t="shared" si="212"/>
        <v>#DIV/0!</v>
      </c>
    </row>
    <row r="5391" spans="1:5" ht="61.5" customHeight="1" thickBot="1" x14ac:dyDescent="0.25">
      <c r="A5391" s="1605" t="s">
        <v>948</v>
      </c>
      <c r="B5391" s="1590"/>
      <c r="C5391" s="1590"/>
      <c r="D5391" s="1590"/>
      <c r="E5391" s="1606"/>
    </row>
    <row r="5392" spans="1:5" ht="21" customHeight="1" x14ac:dyDescent="0.2">
      <c r="A5392" s="1603"/>
      <c r="B5392" s="163">
        <v>2019</v>
      </c>
      <c r="C5392" s="163">
        <v>2020</v>
      </c>
      <c r="D5392" s="163">
        <v>2021</v>
      </c>
      <c r="E5392" s="241">
        <v>2022</v>
      </c>
    </row>
    <row r="5393" spans="1:5" ht="21" customHeight="1" thickBot="1" x14ac:dyDescent="0.25">
      <c r="A5393" s="1604"/>
      <c r="B5393" s="164" t="s">
        <v>5</v>
      </c>
      <c r="C5393" s="164" t="s">
        <v>6</v>
      </c>
      <c r="D5393" s="164" t="s">
        <v>6</v>
      </c>
      <c r="E5393" s="242" t="s">
        <v>6</v>
      </c>
    </row>
    <row r="5394" spans="1:5" ht="21" customHeight="1" thickBot="1" x14ac:dyDescent="0.25">
      <c r="A5394" s="247" t="s">
        <v>59</v>
      </c>
      <c r="B5394" s="169">
        <f>B5395+B5396+B5397+B5398</f>
        <v>0</v>
      </c>
      <c r="C5394" s="169">
        <f>C5395+C5396+C5397+C5398</f>
        <v>0</v>
      </c>
      <c r="D5394" s="169">
        <f>D5395+D5396+D5397+D5398</f>
        <v>0</v>
      </c>
      <c r="E5394" s="248">
        <f>E5395+E5396+E5397+E5398</f>
        <v>0</v>
      </c>
    </row>
    <row r="5395" spans="1:5" ht="21" customHeight="1" thickBot="1" x14ac:dyDescent="0.25">
      <c r="A5395" s="249" t="s">
        <v>28</v>
      </c>
      <c r="B5395" s="169"/>
      <c r="C5395" s="169"/>
      <c r="D5395" s="169"/>
      <c r="E5395" s="248"/>
    </row>
    <row r="5396" spans="1:5" ht="21" customHeight="1" thickBot="1" x14ac:dyDescent="0.25">
      <c r="A5396" s="249" t="s">
        <v>60</v>
      </c>
      <c r="B5396" s="169"/>
      <c r="C5396" s="169"/>
      <c r="D5396" s="169"/>
      <c r="E5396" s="248"/>
    </row>
    <row r="5397" spans="1:5" ht="21" customHeight="1" thickBot="1" x14ac:dyDescent="0.25">
      <c r="A5397" s="249" t="s">
        <v>42</v>
      </c>
      <c r="B5397" s="169"/>
      <c r="C5397" s="169"/>
      <c r="D5397" s="169"/>
      <c r="E5397" s="248"/>
    </row>
    <row r="5398" spans="1:5" ht="21" customHeight="1" thickBot="1" x14ac:dyDescent="0.25">
      <c r="A5398" s="249" t="s">
        <v>43</v>
      </c>
      <c r="B5398" s="169"/>
      <c r="C5398" s="169"/>
      <c r="D5398" s="169"/>
      <c r="E5398" s="248"/>
    </row>
    <row r="5399" spans="1:5" ht="21" customHeight="1" thickBot="1" x14ac:dyDescent="0.25">
      <c r="A5399" s="247" t="s">
        <v>61</v>
      </c>
      <c r="B5399" s="171">
        <f>B5400+B5401+B5402+B5403</f>
        <v>2701000</v>
      </c>
      <c r="C5399" s="171">
        <f>C5400+C5401+C5402+C5403</f>
        <v>317500</v>
      </c>
      <c r="D5399" s="171">
        <f>D5400+D5401+D5402+D5403</f>
        <v>0</v>
      </c>
      <c r="E5399" s="250">
        <f>E5400+E5401+E5402+E5403</f>
        <v>0</v>
      </c>
    </row>
    <row r="5400" spans="1:5" ht="21" customHeight="1" thickBot="1" x14ac:dyDescent="0.25">
      <c r="A5400" s="249" t="s">
        <v>28</v>
      </c>
      <c r="B5400" s="171"/>
      <c r="C5400" s="171"/>
      <c r="D5400" s="171"/>
      <c r="E5400" s="250"/>
    </row>
    <row r="5401" spans="1:5" ht="21" customHeight="1" thickBot="1" x14ac:dyDescent="0.25">
      <c r="A5401" s="249" t="s">
        <v>60</v>
      </c>
      <c r="B5401" s="171">
        <v>2701000</v>
      </c>
      <c r="C5401" s="171">
        <v>317500</v>
      </c>
      <c r="D5401" s="171"/>
      <c r="E5401" s="250"/>
    </row>
    <row r="5402" spans="1:5" ht="21" customHeight="1" thickBot="1" x14ac:dyDescent="0.25">
      <c r="A5402" s="249" t="s">
        <v>42</v>
      </c>
      <c r="B5402" s="171"/>
      <c r="C5402" s="171"/>
      <c r="D5402" s="171"/>
      <c r="E5402" s="250"/>
    </row>
    <row r="5403" spans="1:5" ht="21" customHeight="1" thickBot="1" x14ac:dyDescent="0.25">
      <c r="A5403" s="249" t="s">
        <v>43</v>
      </c>
      <c r="B5403" s="171"/>
      <c r="C5403" s="171"/>
      <c r="D5403" s="171"/>
      <c r="E5403" s="250"/>
    </row>
    <row r="5404" spans="1:5" ht="21" customHeight="1" thickBot="1" x14ac:dyDescent="0.25">
      <c r="A5404" s="259" t="s">
        <v>41</v>
      </c>
      <c r="B5404" s="260">
        <f>B5394+B5399</f>
        <v>2701000</v>
      </c>
      <c r="C5404" s="260">
        <f>C5394+C5399</f>
        <v>317500</v>
      </c>
      <c r="D5404" s="260">
        <f>D5394+D5399</f>
        <v>0</v>
      </c>
      <c r="E5404" s="261">
        <f>E5394+E5399</f>
        <v>0</v>
      </c>
    </row>
    <row r="5405" spans="1:5" ht="59.25" customHeight="1" thickBot="1" x14ac:dyDescent="0.25">
      <c r="A5405" s="161" t="s">
        <v>164</v>
      </c>
      <c r="B5405" s="161" t="s">
        <v>498</v>
      </c>
      <c r="C5405" s="228" t="s">
        <v>499</v>
      </c>
      <c r="D5405" s="254"/>
      <c r="E5405" s="255"/>
    </row>
    <row r="5406" spans="1:5" ht="21" customHeight="1" thickBot="1" x14ac:dyDescent="0.25">
      <c r="A5406" s="162" t="s">
        <v>9</v>
      </c>
      <c r="B5406" s="1589" t="s">
        <v>766</v>
      </c>
      <c r="C5406" s="1608"/>
      <c r="D5406" s="1608"/>
      <c r="E5406" s="1609"/>
    </row>
    <row r="5407" spans="1:5" ht="21" customHeight="1" thickBot="1" x14ac:dyDescent="0.25">
      <c r="A5407" s="162" t="s">
        <v>13</v>
      </c>
      <c r="B5407" s="1610" t="s">
        <v>753</v>
      </c>
      <c r="C5407" s="1611"/>
      <c r="D5407" s="1611"/>
      <c r="E5407" s="1612"/>
    </row>
    <row r="5408" spans="1:5" ht="21" customHeight="1" x14ac:dyDescent="0.2">
      <c r="A5408" s="1592"/>
      <c r="B5408" s="163">
        <v>2019</v>
      </c>
      <c r="C5408" s="163">
        <v>2020</v>
      </c>
      <c r="D5408" s="163">
        <v>2021</v>
      </c>
      <c r="E5408" s="163">
        <v>2022</v>
      </c>
    </row>
    <row r="5409" spans="1:5" ht="21" customHeight="1" thickBot="1" x14ac:dyDescent="0.25">
      <c r="A5409" s="1593"/>
      <c r="B5409" s="164" t="s">
        <v>5</v>
      </c>
      <c r="C5409" s="164" t="s">
        <v>6</v>
      </c>
      <c r="D5409" s="164" t="s">
        <v>6</v>
      </c>
      <c r="E5409" s="164" t="s">
        <v>6</v>
      </c>
    </row>
    <row r="5410" spans="1:5" ht="21" customHeight="1" thickBot="1" x14ac:dyDescent="0.25">
      <c r="A5410" s="162" t="s">
        <v>8</v>
      </c>
      <c r="B5410" s="166">
        <v>20000</v>
      </c>
      <c r="C5410" s="166">
        <v>1000</v>
      </c>
      <c r="D5410" s="166">
        <v>0</v>
      </c>
      <c r="E5410" s="166">
        <v>0</v>
      </c>
    </row>
    <row r="5411" spans="1:5" ht="21" customHeight="1" thickBot="1" x14ac:dyDescent="0.25">
      <c r="A5411" s="162" t="s">
        <v>14</v>
      </c>
      <c r="B5411" s="165">
        <f>B5429</f>
        <v>20000</v>
      </c>
      <c r="C5411" s="165">
        <f>C5429</f>
        <v>1000</v>
      </c>
      <c r="D5411" s="165">
        <f>D5429</f>
        <v>0</v>
      </c>
      <c r="E5411" s="165">
        <f>E5429</f>
        <v>0</v>
      </c>
    </row>
    <row r="5412" spans="1:5" ht="21" customHeight="1" thickBot="1" x14ac:dyDescent="0.25">
      <c r="A5412" s="162" t="s">
        <v>20</v>
      </c>
      <c r="B5412" s="165">
        <f>B5411/B5410</f>
        <v>1</v>
      </c>
      <c r="C5412" s="165">
        <f>C5411/C5410</f>
        <v>1</v>
      </c>
      <c r="D5412" s="165" t="e">
        <f>D5411/D5410</f>
        <v>#DIV/0!</v>
      </c>
      <c r="E5412" s="165" t="e">
        <f>E5411/E5410</f>
        <v>#DIV/0!</v>
      </c>
    </row>
    <row r="5413" spans="1:5" ht="21" customHeight="1" thickBot="1" x14ac:dyDescent="0.25">
      <c r="A5413" s="162" t="s">
        <v>15</v>
      </c>
      <c r="B5413" s="166" t="s">
        <v>19</v>
      </c>
      <c r="C5413" s="167">
        <f>C5410/B5410-1</f>
        <v>-0.95</v>
      </c>
      <c r="D5413" s="167">
        <f t="shared" ref="D5413:E5415" si="213">D5410/C5410-1</f>
        <v>-1</v>
      </c>
      <c r="E5413" s="167" t="e">
        <f t="shared" si="213"/>
        <v>#DIV/0!</v>
      </c>
    </row>
    <row r="5414" spans="1:5" ht="21" customHeight="1" thickBot="1" x14ac:dyDescent="0.25">
      <c r="A5414" s="162" t="s">
        <v>16</v>
      </c>
      <c r="B5414" s="166" t="s">
        <v>19</v>
      </c>
      <c r="C5414" s="167">
        <f>C5411/B5411-1</f>
        <v>-0.95</v>
      </c>
      <c r="D5414" s="167">
        <f t="shared" si="213"/>
        <v>-1</v>
      </c>
      <c r="E5414" s="167" t="e">
        <f t="shared" si="213"/>
        <v>#DIV/0!</v>
      </c>
    </row>
    <row r="5415" spans="1:5" ht="54.75" customHeight="1" thickBot="1" x14ac:dyDescent="0.25">
      <c r="A5415" s="162" t="s">
        <v>17</v>
      </c>
      <c r="B5415" s="166" t="s">
        <v>19</v>
      </c>
      <c r="C5415" s="167">
        <f>C5412/B5412-1</f>
        <v>0</v>
      </c>
      <c r="D5415" s="167" t="e">
        <f t="shared" si="213"/>
        <v>#DIV/0!</v>
      </c>
      <c r="E5415" s="167" t="e">
        <f t="shared" si="213"/>
        <v>#DIV/0!</v>
      </c>
    </row>
    <row r="5416" spans="1:5" ht="21" customHeight="1" thickBot="1" x14ac:dyDescent="0.25">
      <c r="A5416" s="1589" t="s">
        <v>960</v>
      </c>
      <c r="B5416" s="1590"/>
      <c r="C5416" s="1590"/>
      <c r="D5416" s="1590"/>
      <c r="E5416" s="1591"/>
    </row>
    <row r="5417" spans="1:5" ht="21" customHeight="1" x14ac:dyDescent="0.2">
      <c r="A5417" s="1592"/>
      <c r="B5417" s="163">
        <v>2019</v>
      </c>
      <c r="C5417" s="163">
        <v>2020</v>
      </c>
      <c r="D5417" s="163">
        <v>2021</v>
      </c>
      <c r="E5417" s="163">
        <v>2022</v>
      </c>
    </row>
    <row r="5418" spans="1:5" ht="21" customHeight="1" thickBot="1" x14ac:dyDescent="0.25">
      <c r="A5418" s="1593"/>
      <c r="B5418" s="164" t="s">
        <v>5</v>
      </c>
      <c r="C5418" s="164" t="s">
        <v>6</v>
      </c>
      <c r="D5418" s="164" t="s">
        <v>6</v>
      </c>
      <c r="E5418" s="164" t="s">
        <v>6</v>
      </c>
    </row>
    <row r="5419" spans="1:5" ht="21" customHeight="1" thickBot="1" x14ac:dyDescent="0.25">
      <c r="A5419" s="168" t="s">
        <v>59</v>
      </c>
      <c r="B5419" s="169">
        <f>SUM(B5420:B5423)</f>
        <v>0</v>
      </c>
      <c r="C5419" s="169">
        <f>SUM(C5420:C5423)</f>
        <v>0</v>
      </c>
      <c r="D5419" s="169">
        <f>SUM(D5420:D5423)</f>
        <v>0</v>
      </c>
      <c r="E5419" s="169">
        <f>SUM(E5420:E5423)</f>
        <v>0</v>
      </c>
    </row>
    <row r="5420" spans="1:5" ht="21" customHeight="1" thickBot="1" x14ac:dyDescent="0.25">
      <c r="A5420" s="170" t="s">
        <v>28</v>
      </c>
      <c r="B5420" s="169"/>
      <c r="C5420" s="169"/>
      <c r="D5420" s="169"/>
      <c r="E5420" s="169"/>
    </row>
    <row r="5421" spans="1:5" ht="21" customHeight="1" thickBot="1" x14ac:dyDescent="0.25">
      <c r="A5421" s="170" t="s">
        <v>60</v>
      </c>
      <c r="B5421" s="169"/>
      <c r="C5421" s="169"/>
      <c r="D5421" s="169"/>
      <c r="E5421" s="169"/>
    </row>
    <row r="5422" spans="1:5" ht="21" customHeight="1" thickBot="1" x14ac:dyDescent="0.25">
      <c r="A5422" s="170" t="s">
        <v>42</v>
      </c>
      <c r="D5422" s="169"/>
      <c r="E5422" s="169"/>
    </row>
    <row r="5423" spans="1:5" ht="21" customHeight="1" thickBot="1" x14ac:dyDescent="0.25">
      <c r="A5423" s="170" t="s">
        <v>43</v>
      </c>
      <c r="B5423" s="169"/>
      <c r="C5423" s="169"/>
      <c r="D5423" s="169"/>
      <c r="E5423" s="169"/>
    </row>
    <row r="5424" spans="1:5" ht="21" customHeight="1" thickBot="1" x14ac:dyDescent="0.25">
      <c r="A5424" s="168" t="s">
        <v>61</v>
      </c>
      <c r="B5424" s="171">
        <f>SUM(B5425:B5428)</f>
        <v>20000</v>
      </c>
      <c r="C5424" s="171">
        <f>SUM(C5425:C5428)</f>
        <v>1000</v>
      </c>
      <c r="D5424" s="171">
        <f>SUM(D5425:D5428)</f>
        <v>0</v>
      </c>
      <c r="E5424" s="171">
        <f>SUM(E5425:E5428)</f>
        <v>0</v>
      </c>
    </row>
    <row r="5425" spans="1:5" ht="21" customHeight="1" thickBot="1" x14ac:dyDescent="0.25">
      <c r="A5425" s="170" t="s">
        <v>28</v>
      </c>
      <c r="B5425" s="171"/>
      <c r="C5425" s="169"/>
      <c r="D5425" s="169"/>
      <c r="E5425" s="169"/>
    </row>
    <row r="5426" spans="1:5" ht="21" customHeight="1" thickBot="1" x14ac:dyDescent="0.25">
      <c r="A5426" s="170" t="s">
        <v>60</v>
      </c>
      <c r="B5426" s="171"/>
      <c r="C5426" s="169"/>
      <c r="D5426" s="169"/>
      <c r="E5426" s="169"/>
    </row>
    <row r="5427" spans="1:5" ht="21" customHeight="1" thickBot="1" x14ac:dyDescent="0.25">
      <c r="A5427" s="170" t="s">
        <v>42</v>
      </c>
      <c r="B5427" s="169">
        <v>20000</v>
      </c>
      <c r="C5427" s="169">
        <v>1000</v>
      </c>
      <c r="D5427" s="169">
        <v>0</v>
      </c>
      <c r="E5427" s="169">
        <v>0</v>
      </c>
    </row>
    <row r="5428" spans="1:5" ht="21" customHeight="1" thickBot="1" x14ac:dyDescent="0.25">
      <c r="A5428" s="170" t="s">
        <v>43</v>
      </c>
      <c r="B5428" s="171"/>
      <c r="C5428" s="169"/>
      <c r="D5428" s="169"/>
      <c r="E5428" s="169"/>
    </row>
    <row r="5429" spans="1:5" ht="21" customHeight="1" thickBot="1" x14ac:dyDescent="0.25">
      <c r="A5429" s="233" t="s">
        <v>165</v>
      </c>
      <c r="B5429" s="234">
        <f>B5424+B5419</f>
        <v>20000</v>
      </c>
      <c r="C5429" s="234">
        <f>C5419+C5424</f>
        <v>1000</v>
      </c>
      <c r="D5429" s="234">
        <f>D5419+D5424</f>
        <v>0</v>
      </c>
      <c r="E5429" s="234">
        <f>E5419+E5424</f>
        <v>0</v>
      </c>
    </row>
    <row r="5430" spans="1:5" ht="58.5" customHeight="1" thickBot="1" x14ac:dyDescent="0.25">
      <c r="A5430" s="235" t="s">
        <v>69</v>
      </c>
      <c r="B5430" s="256" t="s">
        <v>500</v>
      </c>
      <c r="C5430" s="256" t="s">
        <v>501</v>
      </c>
      <c r="D5430" s="238"/>
      <c r="E5430" s="239"/>
    </row>
    <row r="5431" spans="1:5" ht="21" customHeight="1" thickBot="1" x14ac:dyDescent="0.25">
      <c r="A5431" s="240" t="s">
        <v>9</v>
      </c>
      <c r="B5431" s="1607" t="s">
        <v>767</v>
      </c>
      <c r="C5431" s="1608"/>
      <c r="D5431" s="1608"/>
      <c r="E5431" s="1627"/>
    </row>
    <row r="5432" spans="1:5" ht="21" customHeight="1" thickBot="1" x14ac:dyDescent="0.25">
      <c r="A5432" s="240" t="s">
        <v>13</v>
      </c>
      <c r="B5432" s="1610" t="s">
        <v>162</v>
      </c>
      <c r="C5432" s="1611"/>
      <c r="D5432" s="1611"/>
      <c r="E5432" s="1613"/>
    </row>
    <row r="5433" spans="1:5" ht="21" customHeight="1" x14ac:dyDescent="0.2">
      <c r="A5433" s="1603"/>
      <c r="B5433" s="163">
        <v>2019</v>
      </c>
      <c r="C5433" s="163">
        <v>2020</v>
      </c>
      <c r="D5433" s="163">
        <v>2021</v>
      </c>
      <c r="E5433" s="241">
        <v>2022</v>
      </c>
    </row>
    <row r="5434" spans="1:5" ht="21" customHeight="1" thickBot="1" x14ac:dyDescent="0.25">
      <c r="A5434" s="1604"/>
      <c r="B5434" s="164" t="s">
        <v>5</v>
      </c>
      <c r="C5434" s="164" t="s">
        <v>6</v>
      </c>
      <c r="D5434" s="164" t="s">
        <v>6</v>
      </c>
      <c r="E5434" s="242" t="s">
        <v>6</v>
      </c>
    </row>
    <row r="5435" spans="1:5" ht="21" customHeight="1" thickBot="1" x14ac:dyDescent="0.25">
      <c r="A5435" s="240" t="s">
        <v>8</v>
      </c>
      <c r="B5435" s="165">
        <v>45000</v>
      </c>
      <c r="C5435" s="165">
        <f>95000</f>
        <v>95000</v>
      </c>
      <c r="D5435" s="165">
        <v>66000</v>
      </c>
      <c r="E5435" s="165">
        <v>30000</v>
      </c>
    </row>
    <row r="5436" spans="1:5" ht="21" customHeight="1" thickBot="1" x14ac:dyDescent="0.25">
      <c r="A5436" s="240" t="s">
        <v>14</v>
      </c>
      <c r="B5436" s="165">
        <f>B5454</f>
        <v>1209900</v>
      </c>
      <c r="C5436" s="165">
        <f>C5454</f>
        <v>593209</v>
      </c>
      <c r="D5436" s="165">
        <f>D5454</f>
        <v>279699</v>
      </c>
      <c r="E5436" s="165">
        <f>E5454</f>
        <v>162115</v>
      </c>
    </row>
    <row r="5437" spans="1:5" ht="21" customHeight="1" thickBot="1" x14ac:dyDescent="0.25">
      <c r="A5437" s="240" t="s">
        <v>20</v>
      </c>
      <c r="B5437" s="165">
        <f>B5436/B5435</f>
        <v>26.886666666666667</v>
      </c>
      <c r="C5437" s="268">
        <f>C5436/C5435</f>
        <v>6.2443052631578944</v>
      </c>
      <c r="D5437" s="268">
        <f>D5436/D5435</f>
        <v>4.2378636363636364</v>
      </c>
      <c r="E5437" s="269">
        <f>E5436/E5435</f>
        <v>5.403833333333333</v>
      </c>
    </row>
    <row r="5438" spans="1:5" ht="21" customHeight="1" thickBot="1" x14ac:dyDescent="0.25">
      <c r="A5438" s="240" t="s">
        <v>15</v>
      </c>
      <c r="B5438" s="166" t="s">
        <v>19</v>
      </c>
      <c r="C5438" s="167">
        <f>C5435/B5435-1</f>
        <v>1.1111111111111112</v>
      </c>
      <c r="D5438" s="167">
        <f t="shared" ref="D5438:E5440" si="214">D5435/C5435-1</f>
        <v>-0.30526315789473679</v>
      </c>
      <c r="E5438" s="246">
        <f t="shared" si="214"/>
        <v>-0.54545454545454541</v>
      </c>
    </row>
    <row r="5439" spans="1:5" ht="51.75" customHeight="1" thickBot="1" x14ac:dyDescent="0.25">
      <c r="A5439" s="240" t="s">
        <v>16</v>
      </c>
      <c r="B5439" s="166" t="s">
        <v>19</v>
      </c>
      <c r="C5439" s="167">
        <f>C5436/B5436-1</f>
        <v>-0.50970410777750219</v>
      </c>
      <c r="D5439" s="167">
        <f t="shared" si="214"/>
        <v>-0.52849838758346546</v>
      </c>
      <c r="E5439" s="246">
        <f t="shared" si="214"/>
        <v>-0.42039478153300514</v>
      </c>
    </row>
    <row r="5440" spans="1:5" ht="21" customHeight="1" thickBot="1" x14ac:dyDescent="0.25">
      <c r="A5440" s="240" t="s">
        <v>17</v>
      </c>
      <c r="B5440" s="166" t="s">
        <v>19</v>
      </c>
      <c r="C5440" s="167">
        <f>C5437/B5437-1</f>
        <v>-0.76775457736829056</v>
      </c>
      <c r="D5440" s="167">
        <f t="shared" si="214"/>
        <v>-0.32132343667316998</v>
      </c>
      <c r="E5440" s="246">
        <f t="shared" si="214"/>
        <v>0.27513148062738857</v>
      </c>
    </row>
    <row r="5441" spans="1:5" ht="21" customHeight="1" thickBot="1" x14ac:dyDescent="0.25">
      <c r="A5441" s="1605" t="s">
        <v>948</v>
      </c>
      <c r="B5441" s="1590"/>
      <c r="C5441" s="1590"/>
      <c r="D5441" s="1590"/>
      <c r="E5441" s="1606"/>
    </row>
    <row r="5442" spans="1:5" ht="21" customHeight="1" x14ac:dyDescent="0.2">
      <c r="A5442" s="1603"/>
      <c r="B5442" s="163">
        <v>2019</v>
      </c>
      <c r="C5442" s="163">
        <v>2020</v>
      </c>
      <c r="D5442" s="163">
        <v>2021</v>
      </c>
      <c r="E5442" s="241">
        <v>2022</v>
      </c>
    </row>
    <row r="5443" spans="1:5" ht="21" customHeight="1" thickBot="1" x14ac:dyDescent="0.25">
      <c r="A5443" s="1604"/>
      <c r="B5443" s="164" t="s">
        <v>5</v>
      </c>
      <c r="C5443" s="164" t="s">
        <v>6</v>
      </c>
      <c r="D5443" s="164" t="s">
        <v>6</v>
      </c>
      <c r="E5443" s="242" t="s">
        <v>6</v>
      </c>
    </row>
    <row r="5444" spans="1:5" ht="21" customHeight="1" thickBot="1" x14ac:dyDescent="0.25">
      <c r="A5444" s="247" t="s">
        <v>59</v>
      </c>
      <c r="B5444" s="169">
        <f>B5445+B5446+B5447+B5448</f>
        <v>0</v>
      </c>
      <c r="C5444" s="169">
        <f>C5445+C5446+C5447+C5448</f>
        <v>0</v>
      </c>
      <c r="D5444" s="169">
        <f>D5445+D5446+D5447+D5448</f>
        <v>0</v>
      </c>
      <c r="E5444" s="248">
        <f>E5445+E5446+E5447+E5448</f>
        <v>0</v>
      </c>
    </row>
    <row r="5445" spans="1:5" ht="21" customHeight="1" thickBot="1" x14ac:dyDescent="0.25">
      <c r="A5445" s="249" t="s">
        <v>28</v>
      </c>
      <c r="B5445" s="169"/>
      <c r="C5445" s="169"/>
      <c r="D5445" s="169"/>
      <c r="E5445" s="248"/>
    </row>
    <row r="5446" spans="1:5" ht="21" customHeight="1" thickBot="1" x14ac:dyDescent="0.25">
      <c r="A5446" s="249" t="s">
        <v>60</v>
      </c>
      <c r="B5446" s="169"/>
      <c r="C5446" s="169"/>
      <c r="D5446" s="169"/>
      <c r="E5446" s="248"/>
    </row>
    <row r="5447" spans="1:5" ht="21" customHeight="1" thickBot="1" x14ac:dyDescent="0.25">
      <c r="A5447" s="249" t="s">
        <v>42</v>
      </c>
      <c r="B5447" s="169"/>
      <c r="C5447" s="169"/>
      <c r="D5447" s="169"/>
      <c r="E5447" s="248"/>
    </row>
    <row r="5448" spans="1:5" ht="21" customHeight="1" thickBot="1" x14ac:dyDescent="0.25">
      <c r="A5448" s="249" t="s">
        <v>43</v>
      </c>
      <c r="B5448" s="169"/>
      <c r="C5448" s="169"/>
      <c r="D5448" s="169"/>
      <c r="E5448" s="248"/>
    </row>
    <row r="5449" spans="1:5" ht="21" customHeight="1" thickBot="1" x14ac:dyDescent="0.25">
      <c r="A5449" s="247" t="s">
        <v>61</v>
      </c>
      <c r="B5449" s="171">
        <f>B5450+B5451+B5452+B5453</f>
        <v>1209900</v>
      </c>
      <c r="C5449" s="171">
        <f>C5450+C5451+C5452+C5453</f>
        <v>593209</v>
      </c>
      <c r="D5449" s="171">
        <f>D5450+D5451+D5452+D5453</f>
        <v>279699</v>
      </c>
      <c r="E5449" s="250">
        <f>E5450+E5451+E5452+E5453</f>
        <v>162115</v>
      </c>
    </row>
    <row r="5450" spans="1:5" ht="21" customHeight="1" thickBot="1" x14ac:dyDescent="0.25">
      <c r="A5450" s="249" t="s">
        <v>28</v>
      </c>
      <c r="B5450" s="171"/>
      <c r="C5450" s="171"/>
      <c r="D5450" s="171"/>
      <c r="E5450" s="250"/>
    </row>
    <row r="5451" spans="1:5" ht="21" customHeight="1" thickBot="1" x14ac:dyDescent="0.25">
      <c r="A5451" s="249" t="s">
        <v>60</v>
      </c>
      <c r="B5451" s="171">
        <v>1209900</v>
      </c>
      <c r="C5451" s="171">
        <v>593209</v>
      </c>
      <c r="D5451" s="171">
        <v>279699</v>
      </c>
      <c r="E5451" s="250">
        <v>162115</v>
      </c>
    </row>
    <row r="5452" spans="1:5" ht="21" customHeight="1" thickBot="1" x14ac:dyDescent="0.25">
      <c r="A5452" s="249" t="s">
        <v>42</v>
      </c>
      <c r="B5452" s="171"/>
      <c r="C5452" s="171"/>
      <c r="D5452" s="171"/>
      <c r="E5452" s="250"/>
    </row>
    <row r="5453" spans="1:5" ht="21" customHeight="1" thickBot="1" x14ac:dyDescent="0.25">
      <c r="A5453" s="249" t="s">
        <v>43</v>
      </c>
      <c r="B5453" s="171"/>
      <c r="C5453" s="171"/>
      <c r="D5453" s="171"/>
      <c r="E5453" s="250"/>
    </row>
    <row r="5454" spans="1:5" ht="21" customHeight="1" thickBot="1" x14ac:dyDescent="0.25">
      <c r="A5454" s="259" t="s">
        <v>41</v>
      </c>
      <c r="B5454" s="260">
        <f>B5444+B5449</f>
        <v>1209900</v>
      </c>
      <c r="C5454" s="260">
        <f>C5444+C5449</f>
        <v>593209</v>
      </c>
      <c r="D5454" s="260">
        <f>D5444+D5449</f>
        <v>279699</v>
      </c>
      <c r="E5454" s="261">
        <f>E5444+E5449</f>
        <v>162115</v>
      </c>
    </row>
    <row r="5455" spans="1:5" ht="90.75" customHeight="1" thickBot="1" x14ac:dyDescent="0.25">
      <c r="A5455" s="235" t="s">
        <v>69</v>
      </c>
      <c r="B5455" s="256" t="s">
        <v>961</v>
      </c>
      <c r="C5455" s="256" t="s">
        <v>962</v>
      </c>
      <c r="D5455" s="238"/>
      <c r="E5455" s="239"/>
    </row>
    <row r="5456" spans="1:5" ht="21" customHeight="1" thickBot="1" x14ac:dyDescent="0.25">
      <c r="A5456" s="240" t="s">
        <v>9</v>
      </c>
      <c r="B5456" s="1607" t="s">
        <v>767</v>
      </c>
      <c r="C5456" s="1608"/>
      <c r="D5456" s="1608"/>
      <c r="E5456" s="1627"/>
    </row>
    <row r="5457" spans="1:5" ht="21" customHeight="1" thickBot="1" x14ac:dyDescent="0.25">
      <c r="A5457" s="240" t="s">
        <v>13</v>
      </c>
      <c r="B5457" s="1610" t="s">
        <v>162</v>
      </c>
      <c r="C5457" s="1611"/>
      <c r="D5457" s="1611"/>
      <c r="E5457" s="1613"/>
    </row>
    <row r="5458" spans="1:5" ht="21" customHeight="1" x14ac:dyDescent="0.2">
      <c r="A5458" s="1603"/>
      <c r="B5458" s="163">
        <v>2019</v>
      </c>
      <c r="C5458" s="163">
        <v>2020</v>
      </c>
      <c r="D5458" s="163">
        <v>2021</v>
      </c>
      <c r="E5458" s="241">
        <v>2022</v>
      </c>
    </row>
    <row r="5459" spans="1:5" ht="21" customHeight="1" thickBot="1" x14ac:dyDescent="0.25">
      <c r="A5459" s="1604"/>
      <c r="B5459" s="164" t="s">
        <v>5</v>
      </c>
      <c r="C5459" s="164" t="s">
        <v>6</v>
      </c>
      <c r="D5459" s="164" t="s">
        <v>6</v>
      </c>
      <c r="E5459" s="242" t="s">
        <v>6</v>
      </c>
    </row>
    <row r="5460" spans="1:5" ht="21" customHeight="1" thickBot="1" x14ac:dyDescent="0.25">
      <c r="A5460" s="240" t="s">
        <v>8</v>
      </c>
      <c r="B5460" s="165">
        <v>0</v>
      </c>
      <c r="C5460" s="165">
        <f>95000</f>
        <v>95000</v>
      </c>
      <c r="D5460" s="165">
        <v>66000</v>
      </c>
      <c r="E5460" s="165">
        <v>30000</v>
      </c>
    </row>
    <row r="5461" spans="1:5" ht="21" customHeight="1" thickBot="1" x14ac:dyDescent="0.25">
      <c r="A5461" s="240" t="s">
        <v>14</v>
      </c>
      <c r="B5461" s="165">
        <f>B5479</f>
        <v>0</v>
      </c>
      <c r="C5461" s="165">
        <f>C5479</f>
        <v>1786417</v>
      </c>
      <c r="D5461" s="165">
        <f>D5479</f>
        <v>1054892</v>
      </c>
      <c r="E5461" s="165">
        <f>E5479</f>
        <v>678595</v>
      </c>
    </row>
    <row r="5462" spans="1:5" ht="21" customHeight="1" thickBot="1" x14ac:dyDescent="0.25">
      <c r="A5462" s="240" t="s">
        <v>20</v>
      </c>
      <c r="B5462" s="165" t="e">
        <f>B5461/B5460</f>
        <v>#DIV/0!</v>
      </c>
      <c r="C5462" s="268">
        <f>C5461/C5460</f>
        <v>18.804389473684211</v>
      </c>
      <c r="D5462" s="268">
        <f>D5461/D5460</f>
        <v>15.983212121212121</v>
      </c>
      <c r="E5462" s="269">
        <f>E5461/E5460</f>
        <v>22.619833333333332</v>
      </c>
    </row>
    <row r="5463" spans="1:5" ht="21" customHeight="1" thickBot="1" x14ac:dyDescent="0.25">
      <c r="A5463" s="240" t="s">
        <v>15</v>
      </c>
      <c r="B5463" s="166" t="s">
        <v>19</v>
      </c>
      <c r="C5463" s="167" t="e">
        <f t="shared" ref="C5463:E5465" si="215">C5460/B5460-1</f>
        <v>#DIV/0!</v>
      </c>
      <c r="D5463" s="167">
        <f t="shared" si="215"/>
        <v>-0.30526315789473679</v>
      </c>
      <c r="E5463" s="246">
        <f t="shared" si="215"/>
        <v>-0.54545454545454541</v>
      </c>
    </row>
    <row r="5464" spans="1:5" ht="21" customHeight="1" thickBot="1" x14ac:dyDescent="0.25">
      <c r="A5464" s="240" t="s">
        <v>16</v>
      </c>
      <c r="B5464" s="166" t="s">
        <v>19</v>
      </c>
      <c r="C5464" s="167" t="e">
        <f t="shared" si="215"/>
        <v>#DIV/0!</v>
      </c>
      <c r="D5464" s="167">
        <f t="shared" si="215"/>
        <v>-0.40949285637116084</v>
      </c>
      <c r="E5464" s="246">
        <f t="shared" si="215"/>
        <v>-0.35671613776576183</v>
      </c>
    </row>
    <row r="5465" spans="1:5" ht="21" customHeight="1" thickBot="1" x14ac:dyDescent="0.25">
      <c r="A5465" s="240" t="s">
        <v>17</v>
      </c>
      <c r="B5465" s="166" t="s">
        <v>19</v>
      </c>
      <c r="C5465" s="167" t="e">
        <f t="shared" si="215"/>
        <v>#DIV/0!</v>
      </c>
      <c r="D5465" s="167">
        <f t="shared" si="215"/>
        <v>-0.15002759629182238</v>
      </c>
      <c r="E5465" s="246">
        <f t="shared" si="215"/>
        <v>0.41522449691532404</v>
      </c>
    </row>
    <row r="5466" spans="1:5" ht="21" customHeight="1" thickBot="1" x14ac:dyDescent="0.25">
      <c r="A5466" s="1605" t="s">
        <v>948</v>
      </c>
      <c r="B5466" s="1590"/>
      <c r="C5466" s="1590"/>
      <c r="D5466" s="1590"/>
      <c r="E5466" s="1606"/>
    </row>
    <row r="5467" spans="1:5" ht="21" customHeight="1" x14ac:dyDescent="0.2">
      <c r="A5467" s="1603"/>
      <c r="B5467" s="163">
        <v>2019</v>
      </c>
      <c r="C5467" s="163">
        <v>2020</v>
      </c>
      <c r="D5467" s="163">
        <v>2021</v>
      </c>
      <c r="E5467" s="241">
        <v>2022</v>
      </c>
    </row>
    <row r="5468" spans="1:5" ht="21" customHeight="1" thickBot="1" x14ac:dyDescent="0.25">
      <c r="A5468" s="1604"/>
      <c r="B5468" s="164" t="s">
        <v>5</v>
      </c>
      <c r="C5468" s="164" t="s">
        <v>6</v>
      </c>
      <c r="D5468" s="164" t="s">
        <v>6</v>
      </c>
      <c r="E5468" s="242" t="s">
        <v>6</v>
      </c>
    </row>
    <row r="5469" spans="1:5" ht="21" customHeight="1" thickBot="1" x14ac:dyDescent="0.25">
      <c r="A5469" s="247" t="s">
        <v>59</v>
      </c>
      <c r="B5469" s="169">
        <f>B5470+B5471+B5472+B5473</f>
        <v>0</v>
      </c>
      <c r="C5469" s="169">
        <f>C5470+C5471+C5472+C5473</f>
        <v>0</v>
      </c>
      <c r="D5469" s="169">
        <f>D5470+D5471+D5472+D5473</f>
        <v>0</v>
      </c>
      <c r="E5469" s="248">
        <f>E5470+E5471+E5472+E5473</f>
        <v>0</v>
      </c>
    </row>
    <row r="5470" spans="1:5" ht="21" customHeight="1" thickBot="1" x14ac:dyDescent="0.25">
      <c r="A5470" s="249" t="s">
        <v>28</v>
      </c>
      <c r="B5470" s="169"/>
      <c r="C5470" s="169"/>
      <c r="D5470" s="169"/>
      <c r="E5470" s="248"/>
    </row>
    <row r="5471" spans="1:5" ht="21" customHeight="1" thickBot="1" x14ac:dyDescent="0.25">
      <c r="A5471" s="249" t="s">
        <v>60</v>
      </c>
      <c r="B5471" s="169"/>
      <c r="C5471" s="169"/>
      <c r="D5471" s="169"/>
      <c r="E5471" s="248"/>
    </row>
    <row r="5472" spans="1:5" ht="21" customHeight="1" thickBot="1" x14ac:dyDescent="0.25">
      <c r="A5472" s="249" t="s">
        <v>42</v>
      </c>
      <c r="B5472" s="169"/>
      <c r="C5472" s="169"/>
      <c r="D5472" s="169"/>
      <c r="E5472" s="248"/>
    </row>
    <row r="5473" spans="1:5" ht="21" customHeight="1" thickBot="1" x14ac:dyDescent="0.25">
      <c r="A5473" s="249" t="s">
        <v>43</v>
      </c>
      <c r="B5473" s="169"/>
      <c r="C5473" s="169"/>
      <c r="D5473" s="169"/>
      <c r="E5473" s="248"/>
    </row>
    <row r="5474" spans="1:5" ht="21" customHeight="1" thickBot="1" x14ac:dyDescent="0.25">
      <c r="A5474" s="247" t="s">
        <v>61</v>
      </c>
      <c r="B5474" s="171">
        <f>B5475+B5476+B5477+B5478</f>
        <v>0</v>
      </c>
      <c r="C5474" s="171">
        <f>C5475+C5476+C5477+C5478</f>
        <v>1786417</v>
      </c>
      <c r="D5474" s="171">
        <f>D5475+D5476+D5477+D5478</f>
        <v>1054892</v>
      </c>
      <c r="E5474" s="250">
        <f>E5475+E5476+E5477+E5478</f>
        <v>678595</v>
      </c>
    </row>
    <row r="5475" spans="1:5" ht="21" customHeight="1" thickBot="1" x14ac:dyDescent="0.25">
      <c r="A5475" s="249" t="s">
        <v>28</v>
      </c>
      <c r="B5475" s="171"/>
      <c r="C5475" s="171"/>
      <c r="D5475" s="171"/>
      <c r="E5475" s="250"/>
    </row>
    <row r="5476" spans="1:5" ht="21" customHeight="1" thickBot="1" x14ac:dyDescent="0.25">
      <c r="A5476" s="249" t="s">
        <v>60</v>
      </c>
      <c r="B5476" s="171">
        <v>0</v>
      </c>
      <c r="C5476" s="171">
        <v>1786417</v>
      </c>
      <c r="D5476" s="171">
        <v>1054892</v>
      </c>
      <c r="E5476" s="250">
        <v>678595</v>
      </c>
    </row>
    <row r="5477" spans="1:5" ht="21" customHeight="1" thickBot="1" x14ac:dyDescent="0.25">
      <c r="A5477" s="249" t="s">
        <v>42</v>
      </c>
      <c r="B5477" s="171"/>
      <c r="C5477" s="171"/>
      <c r="D5477" s="171"/>
      <c r="E5477" s="250"/>
    </row>
    <row r="5478" spans="1:5" ht="21" customHeight="1" thickBot="1" x14ac:dyDescent="0.25">
      <c r="A5478" s="249" t="s">
        <v>43</v>
      </c>
      <c r="B5478" s="171"/>
      <c r="C5478" s="171"/>
      <c r="D5478" s="171"/>
      <c r="E5478" s="250"/>
    </row>
    <row r="5479" spans="1:5" ht="21" customHeight="1" thickBot="1" x14ac:dyDescent="0.25">
      <c r="A5479" s="259" t="s">
        <v>41</v>
      </c>
      <c r="B5479" s="260">
        <f>B5469+B5474</f>
        <v>0</v>
      </c>
      <c r="C5479" s="260">
        <f>C5469+C5474</f>
        <v>1786417</v>
      </c>
      <c r="D5479" s="260">
        <f>D5469+D5474</f>
        <v>1054892</v>
      </c>
      <c r="E5479" s="261">
        <f>E5469+E5474</f>
        <v>678595</v>
      </c>
    </row>
    <row r="5480" spans="1:5" ht="63" customHeight="1" thickBot="1" x14ac:dyDescent="0.25">
      <c r="A5480" s="161" t="s">
        <v>768</v>
      </c>
      <c r="B5480" s="161" t="s">
        <v>502</v>
      </c>
      <c r="C5480" s="228" t="s">
        <v>503</v>
      </c>
      <c r="D5480" s="254"/>
      <c r="E5480" s="255"/>
    </row>
    <row r="5481" spans="1:5" ht="38.25" customHeight="1" thickBot="1" x14ac:dyDescent="0.25">
      <c r="A5481" s="162" t="s">
        <v>9</v>
      </c>
      <c r="B5481" s="1589" t="s">
        <v>769</v>
      </c>
      <c r="C5481" s="1608"/>
      <c r="D5481" s="1608"/>
      <c r="E5481" s="1609"/>
    </row>
    <row r="5482" spans="1:5" ht="21" customHeight="1" thickBot="1" x14ac:dyDescent="0.25">
      <c r="A5482" s="162" t="s">
        <v>13</v>
      </c>
      <c r="B5482" s="1610" t="s">
        <v>753</v>
      </c>
      <c r="C5482" s="1611"/>
      <c r="D5482" s="1611"/>
      <c r="E5482" s="1612"/>
    </row>
    <row r="5483" spans="1:5" ht="21" customHeight="1" x14ac:dyDescent="0.2">
      <c r="A5483" s="1592"/>
      <c r="B5483" s="163">
        <v>2019</v>
      </c>
      <c r="C5483" s="163">
        <v>2020</v>
      </c>
      <c r="D5483" s="163">
        <v>2021</v>
      </c>
      <c r="E5483" s="163">
        <v>2022</v>
      </c>
    </row>
    <row r="5484" spans="1:5" ht="21" customHeight="1" thickBot="1" x14ac:dyDescent="0.25">
      <c r="A5484" s="1593"/>
      <c r="B5484" s="164" t="s">
        <v>5</v>
      </c>
      <c r="C5484" s="164" t="s">
        <v>6</v>
      </c>
      <c r="D5484" s="164" t="s">
        <v>6</v>
      </c>
      <c r="E5484" s="164" t="s">
        <v>6</v>
      </c>
    </row>
    <row r="5485" spans="1:5" ht="21" customHeight="1" thickBot="1" x14ac:dyDescent="0.25">
      <c r="A5485" s="162" t="s">
        <v>8</v>
      </c>
      <c r="B5485" s="166">
        <v>20000</v>
      </c>
      <c r="C5485" s="165">
        <v>50000</v>
      </c>
      <c r="D5485" s="165">
        <v>50000</v>
      </c>
      <c r="E5485" s="165">
        <v>50000</v>
      </c>
    </row>
    <row r="5486" spans="1:5" ht="21" customHeight="1" thickBot="1" x14ac:dyDescent="0.25">
      <c r="A5486" s="162" t="s">
        <v>14</v>
      </c>
      <c r="B5486" s="165">
        <f>B5504</f>
        <v>20000</v>
      </c>
      <c r="C5486" s="165">
        <f>C5504</f>
        <v>50000</v>
      </c>
      <c r="D5486" s="165">
        <f>D5504</f>
        <v>50000</v>
      </c>
      <c r="E5486" s="165">
        <f>E5504</f>
        <v>50000</v>
      </c>
    </row>
    <row r="5487" spans="1:5" ht="21" customHeight="1" thickBot="1" x14ac:dyDescent="0.25">
      <c r="A5487" s="162" t="s">
        <v>20</v>
      </c>
      <c r="B5487" s="165">
        <f>B5486/B5485</f>
        <v>1</v>
      </c>
      <c r="C5487" s="165">
        <f>C5486/C5485</f>
        <v>1</v>
      </c>
      <c r="D5487" s="165">
        <f>D5486/D5485</f>
        <v>1</v>
      </c>
      <c r="E5487" s="165">
        <f>E5486/E5485</f>
        <v>1</v>
      </c>
    </row>
    <row r="5488" spans="1:5" ht="66.75" customHeight="1" thickBot="1" x14ac:dyDescent="0.25">
      <c r="A5488" s="162" t="s">
        <v>15</v>
      </c>
      <c r="B5488" s="166" t="s">
        <v>19</v>
      </c>
      <c r="C5488" s="167">
        <f>C5485/B5485-1</f>
        <v>1.5</v>
      </c>
      <c r="D5488" s="167">
        <f t="shared" ref="D5488:E5490" si="216">D5485/C5485-1</f>
        <v>0</v>
      </c>
      <c r="E5488" s="167">
        <f t="shared" si="216"/>
        <v>0</v>
      </c>
    </row>
    <row r="5489" spans="1:5" ht="21" customHeight="1" thickBot="1" x14ac:dyDescent="0.25">
      <c r="A5489" s="162" t="s">
        <v>16</v>
      </c>
      <c r="B5489" s="166" t="s">
        <v>19</v>
      </c>
      <c r="C5489" s="167">
        <f>C5486/B5486-1</f>
        <v>1.5</v>
      </c>
      <c r="D5489" s="167">
        <f t="shared" si="216"/>
        <v>0</v>
      </c>
      <c r="E5489" s="167">
        <f t="shared" si="216"/>
        <v>0</v>
      </c>
    </row>
    <row r="5490" spans="1:5" ht="21" customHeight="1" thickBot="1" x14ac:dyDescent="0.25">
      <c r="A5490" s="162" t="s">
        <v>17</v>
      </c>
      <c r="B5490" s="166" t="s">
        <v>19</v>
      </c>
      <c r="C5490" s="167">
        <f>C5487/B5487-1</f>
        <v>0</v>
      </c>
      <c r="D5490" s="167">
        <f t="shared" si="216"/>
        <v>0</v>
      </c>
      <c r="E5490" s="167">
        <f t="shared" si="216"/>
        <v>0</v>
      </c>
    </row>
    <row r="5491" spans="1:5" ht="21" customHeight="1" thickBot="1" x14ac:dyDescent="0.25">
      <c r="A5491" s="1589" t="s">
        <v>960</v>
      </c>
      <c r="B5491" s="1590"/>
      <c r="C5491" s="1590"/>
      <c r="D5491" s="1590"/>
      <c r="E5491" s="1591"/>
    </row>
    <row r="5492" spans="1:5" ht="21" customHeight="1" x14ac:dyDescent="0.2">
      <c r="A5492" s="1592"/>
      <c r="B5492" s="163">
        <v>2018</v>
      </c>
      <c r="C5492" s="163">
        <v>2019</v>
      </c>
      <c r="D5492" s="163">
        <v>2020</v>
      </c>
      <c r="E5492" s="163">
        <v>2021</v>
      </c>
    </row>
    <row r="5493" spans="1:5" ht="21" customHeight="1" thickBot="1" x14ac:dyDescent="0.25">
      <c r="A5493" s="1593"/>
      <c r="B5493" s="164" t="s">
        <v>5</v>
      </c>
      <c r="C5493" s="164" t="s">
        <v>6</v>
      </c>
      <c r="D5493" s="164" t="s">
        <v>6</v>
      </c>
      <c r="E5493" s="164" t="s">
        <v>6</v>
      </c>
    </row>
    <row r="5494" spans="1:5" ht="21" customHeight="1" thickBot="1" x14ac:dyDescent="0.25">
      <c r="A5494" s="168" t="s">
        <v>59</v>
      </c>
      <c r="B5494" s="169">
        <f>B5495+B5496+B5497+B5498</f>
        <v>20000</v>
      </c>
      <c r="C5494" s="169">
        <f>C5495+C5496+C5497+C5498</f>
        <v>0</v>
      </c>
      <c r="D5494" s="169">
        <f>D5495+D5496+D5497+D5498</f>
        <v>0</v>
      </c>
      <c r="E5494" s="169">
        <f>E5495+E5496+E5497+E5498</f>
        <v>0</v>
      </c>
    </row>
    <row r="5495" spans="1:5" ht="21" customHeight="1" thickBot="1" x14ac:dyDescent="0.25">
      <c r="A5495" s="170" t="s">
        <v>28</v>
      </c>
      <c r="B5495" s="169"/>
      <c r="C5495" s="169"/>
      <c r="D5495" s="169"/>
      <c r="E5495" s="169"/>
    </row>
    <row r="5496" spans="1:5" ht="21" customHeight="1" thickBot="1" x14ac:dyDescent="0.25">
      <c r="A5496" s="170" t="s">
        <v>60</v>
      </c>
      <c r="B5496" s="169"/>
      <c r="C5496" s="169"/>
      <c r="D5496" s="169"/>
      <c r="E5496" s="169"/>
    </row>
    <row r="5497" spans="1:5" ht="21" customHeight="1" thickBot="1" x14ac:dyDescent="0.25">
      <c r="A5497" s="170" t="s">
        <v>42</v>
      </c>
      <c r="B5497" s="169">
        <v>20000</v>
      </c>
      <c r="C5497" s="169"/>
      <c r="D5497" s="169"/>
      <c r="E5497" s="169"/>
    </row>
    <row r="5498" spans="1:5" ht="21" customHeight="1" thickBot="1" x14ac:dyDescent="0.25">
      <c r="A5498" s="170" t="s">
        <v>43</v>
      </c>
      <c r="B5498" s="169"/>
      <c r="C5498" s="169"/>
      <c r="D5498" s="169"/>
      <c r="E5498" s="169"/>
    </row>
    <row r="5499" spans="1:5" ht="21" customHeight="1" thickBot="1" x14ac:dyDescent="0.25">
      <c r="A5499" s="168" t="s">
        <v>61</v>
      </c>
      <c r="B5499" s="171">
        <f>B5500+B5501+B5502+B5503</f>
        <v>0</v>
      </c>
      <c r="C5499" s="171">
        <f>C5500+C5501+C5502+C5503</f>
        <v>50000</v>
      </c>
      <c r="D5499" s="171">
        <f>D5500+D5501+D5502+D5503</f>
        <v>50000</v>
      </c>
      <c r="E5499" s="171">
        <f>E5500+E5501+E5502+E5503</f>
        <v>50000</v>
      </c>
    </row>
    <row r="5500" spans="1:5" ht="21" customHeight="1" thickBot="1" x14ac:dyDescent="0.25">
      <c r="A5500" s="170" t="s">
        <v>28</v>
      </c>
      <c r="B5500" s="171"/>
      <c r="C5500" s="169"/>
      <c r="D5500" s="169"/>
      <c r="E5500" s="169"/>
    </row>
    <row r="5501" spans="1:5" ht="21" customHeight="1" thickBot="1" x14ac:dyDescent="0.25">
      <c r="A5501" s="170" t="s">
        <v>60</v>
      </c>
      <c r="B5501" s="171"/>
      <c r="C5501" s="169"/>
      <c r="D5501" s="169"/>
      <c r="E5501" s="169"/>
    </row>
    <row r="5502" spans="1:5" ht="21" customHeight="1" thickBot="1" x14ac:dyDescent="0.25">
      <c r="A5502" s="170" t="s">
        <v>42</v>
      </c>
      <c r="B5502" s="171"/>
      <c r="C5502" s="169">
        <v>50000</v>
      </c>
      <c r="D5502" s="169">
        <v>50000</v>
      </c>
      <c r="E5502" s="169">
        <v>50000</v>
      </c>
    </row>
    <row r="5503" spans="1:5" ht="21" customHeight="1" thickBot="1" x14ac:dyDescent="0.25">
      <c r="A5503" s="170" t="s">
        <v>43</v>
      </c>
      <c r="B5503" s="171"/>
      <c r="C5503" s="169"/>
      <c r="D5503" s="169"/>
      <c r="E5503" s="169"/>
    </row>
    <row r="5504" spans="1:5" ht="21" customHeight="1" thickBot="1" x14ac:dyDescent="0.25">
      <c r="A5504" s="233" t="s">
        <v>165</v>
      </c>
      <c r="B5504" s="234">
        <f>B5494+B5499</f>
        <v>20000</v>
      </c>
      <c r="C5504" s="234">
        <f>C5494+C5499</f>
        <v>50000</v>
      </c>
      <c r="D5504" s="234">
        <f>D5494+D5499</f>
        <v>50000</v>
      </c>
      <c r="E5504" s="234">
        <f>E5494+E5499</f>
        <v>50000</v>
      </c>
    </row>
    <row r="5505" spans="1:5" ht="36" customHeight="1" thickBot="1" x14ac:dyDescent="0.25">
      <c r="A5505" s="235" t="s">
        <v>72</v>
      </c>
      <c r="B5505" s="256" t="s">
        <v>505</v>
      </c>
      <c r="C5505" s="256" t="s">
        <v>506</v>
      </c>
      <c r="D5505" s="238"/>
      <c r="E5505" s="239"/>
    </row>
    <row r="5506" spans="1:5" ht="21" customHeight="1" thickBot="1" x14ac:dyDescent="0.25">
      <c r="A5506" s="240" t="s">
        <v>9</v>
      </c>
      <c r="B5506" s="1607" t="s">
        <v>762</v>
      </c>
      <c r="C5506" s="1608"/>
      <c r="D5506" s="1608"/>
      <c r="E5506" s="1627"/>
    </row>
    <row r="5507" spans="1:5" ht="21" customHeight="1" thickBot="1" x14ac:dyDescent="0.25">
      <c r="A5507" s="240" t="s">
        <v>13</v>
      </c>
      <c r="B5507" s="1610" t="s">
        <v>753</v>
      </c>
      <c r="C5507" s="1611"/>
      <c r="D5507" s="1611"/>
      <c r="E5507" s="1613"/>
    </row>
    <row r="5508" spans="1:5" ht="21" customHeight="1" x14ac:dyDescent="0.2">
      <c r="A5508" s="1603"/>
      <c r="B5508" s="163">
        <v>2019</v>
      </c>
      <c r="C5508" s="163">
        <v>2020</v>
      </c>
      <c r="D5508" s="163">
        <v>2021</v>
      </c>
      <c r="E5508" s="241">
        <v>2022</v>
      </c>
    </row>
    <row r="5509" spans="1:5" ht="21" customHeight="1" thickBot="1" x14ac:dyDescent="0.25">
      <c r="A5509" s="1604"/>
      <c r="B5509" s="164" t="s">
        <v>5</v>
      </c>
      <c r="C5509" s="164" t="s">
        <v>6</v>
      </c>
      <c r="D5509" s="164" t="s">
        <v>6</v>
      </c>
      <c r="E5509" s="242" t="s">
        <v>6</v>
      </c>
    </row>
    <row r="5510" spans="1:5" ht="21" customHeight="1" thickBot="1" x14ac:dyDescent="0.25">
      <c r="A5510" s="240" t="s">
        <v>8</v>
      </c>
      <c r="B5510" s="165">
        <v>208000</v>
      </c>
      <c r="C5510" s="171">
        <v>356391</v>
      </c>
      <c r="D5510" s="171">
        <v>250000</v>
      </c>
      <c r="E5510" s="171">
        <v>300000</v>
      </c>
    </row>
    <row r="5511" spans="1:5" ht="21" customHeight="1" thickBot="1" x14ac:dyDescent="0.25">
      <c r="A5511" s="240" t="s">
        <v>14</v>
      </c>
      <c r="B5511" s="165">
        <f>B5529</f>
        <v>208000.13200000001</v>
      </c>
      <c r="C5511" s="165">
        <f>C5529</f>
        <v>356391</v>
      </c>
      <c r="D5511" s="165">
        <f>D5529</f>
        <v>250000</v>
      </c>
      <c r="E5511" s="165">
        <f>E5529</f>
        <v>300000</v>
      </c>
    </row>
    <row r="5512" spans="1:5" ht="18" customHeight="1" thickBot="1" x14ac:dyDescent="0.25">
      <c r="A5512" s="240" t="s">
        <v>20</v>
      </c>
      <c r="B5512" s="165">
        <f>B5511/B5510</f>
        <v>1.0000006346153847</v>
      </c>
      <c r="C5512" s="165">
        <f>C5511/C5510</f>
        <v>1</v>
      </c>
      <c r="D5512" s="165">
        <f>D5511/D5510</f>
        <v>1</v>
      </c>
      <c r="E5512" s="245">
        <f>E5511/E5510</f>
        <v>1</v>
      </c>
    </row>
    <row r="5513" spans="1:5" ht="21" customHeight="1" thickBot="1" x14ac:dyDescent="0.25">
      <c r="A5513" s="240" t="s">
        <v>15</v>
      </c>
      <c r="B5513" s="166" t="s">
        <v>19</v>
      </c>
      <c r="C5513" s="167">
        <f>C5510/B5510-1</f>
        <v>0.71341826923076912</v>
      </c>
      <c r="D5513" s="167">
        <f t="shared" ref="D5513:E5515" si="217">D5510/C5510-1</f>
        <v>-0.29852325114831746</v>
      </c>
      <c r="E5513" s="246">
        <f t="shared" si="217"/>
        <v>0.19999999999999996</v>
      </c>
    </row>
    <row r="5514" spans="1:5" ht="21" customHeight="1" thickBot="1" x14ac:dyDescent="0.25">
      <c r="A5514" s="240" t="s">
        <v>16</v>
      </c>
      <c r="B5514" s="166" t="s">
        <v>19</v>
      </c>
      <c r="C5514" s="167">
        <f>C5511/B5511-1</f>
        <v>0.71341718186986536</v>
      </c>
      <c r="D5514" s="167">
        <f t="shared" si="217"/>
        <v>-0.29852325114831746</v>
      </c>
      <c r="E5514" s="246">
        <f t="shared" si="217"/>
        <v>0.19999999999999996</v>
      </c>
    </row>
    <row r="5515" spans="1:5" ht="21" customHeight="1" thickBot="1" x14ac:dyDescent="0.25">
      <c r="A5515" s="240" t="s">
        <v>17</v>
      </c>
      <c r="B5515" s="166" t="s">
        <v>19</v>
      </c>
      <c r="C5515" s="167">
        <f>C5512/B5512-1</f>
        <v>-6.3461498189809618E-7</v>
      </c>
      <c r="D5515" s="167">
        <f t="shared" si="217"/>
        <v>0</v>
      </c>
      <c r="E5515" s="246">
        <f t="shared" si="217"/>
        <v>0</v>
      </c>
    </row>
    <row r="5516" spans="1:5" ht="21" customHeight="1" thickBot="1" x14ac:dyDescent="0.25">
      <c r="A5516" s="1605" t="s">
        <v>948</v>
      </c>
      <c r="B5516" s="1590"/>
      <c r="C5516" s="1590"/>
      <c r="D5516" s="1590"/>
      <c r="E5516" s="1606"/>
    </row>
    <row r="5517" spans="1:5" ht="21" customHeight="1" x14ac:dyDescent="0.2">
      <c r="A5517" s="1603"/>
      <c r="B5517" s="163">
        <v>2019</v>
      </c>
      <c r="C5517" s="163">
        <v>2020</v>
      </c>
      <c r="D5517" s="163">
        <v>2021</v>
      </c>
      <c r="E5517" s="241">
        <v>2022</v>
      </c>
    </row>
    <row r="5518" spans="1:5" ht="21" customHeight="1" thickBot="1" x14ac:dyDescent="0.25">
      <c r="A5518" s="1604"/>
      <c r="B5518" s="164" t="s">
        <v>5</v>
      </c>
      <c r="C5518" s="164" t="s">
        <v>6</v>
      </c>
      <c r="D5518" s="164" t="s">
        <v>6</v>
      </c>
      <c r="E5518" s="242" t="s">
        <v>6</v>
      </c>
    </row>
    <row r="5519" spans="1:5" ht="21" customHeight="1" thickBot="1" x14ac:dyDescent="0.25">
      <c r="A5519" s="247" t="s">
        <v>59</v>
      </c>
      <c r="B5519" s="169">
        <f>B5520+B5521+B5522+B5523</f>
        <v>208000.13200000001</v>
      </c>
      <c r="C5519" s="169">
        <f>C5520+C5521+C5522+C5523</f>
        <v>0</v>
      </c>
      <c r="D5519" s="169">
        <f>D5520+D5521+D5522+D5523</f>
        <v>0</v>
      </c>
      <c r="E5519" s="248">
        <f>E5520+E5521+E5522+E5523</f>
        <v>0</v>
      </c>
    </row>
    <row r="5520" spans="1:5" ht="21" customHeight="1" thickBot="1" x14ac:dyDescent="0.25">
      <c r="A5520" s="249" t="s">
        <v>28</v>
      </c>
      <c r="B5520" s="169"/>
      <c r="C5520" s="169"/>
      <c r="D5520" s="169"/>
      <c r="E5520" s="248"/>
    </row>
    <row r="5521" spans="1:5" ht="21" customHeight="1" thickBot="1" x14ac:dyDescent="0.25">
      <c r="A5521" s="249" t="s">
        <v>60</v>
      </c>
      <c r="B5521" s="169"/>
      <c r="C5521" s="169"/>
      <c r="D5521" s="169"/>
      <c r="E5521" s="248"/>
    </row>
    <row r="5522" spans="1:5" ht="21" customHeight="1" thickBot="1" x14ac:dyDescent="0.25">
      <c r="A5522" s="249" t="s">
        <v>42</v>
      </c>
      <c r="B5522" s="169"/>
      <c r="C5522" s="169"/>
      <c r="D5522" s="169"/>
      <c r="E5522" s="248"/>
    </row>
    <row r="5523" spans="1:5" ht="21" customHeight="1" thickBot="1" x14ac:dyDescent="0.25">
      <c r="A5523" s="249" t="s">
        <v>43</v>
      </c>
      <c r="B5523" s="169">
        <v>208000.13200000001</v>
      </c>
      <c r="C5523" s="169"/>
      <c r="D5523" s="169"/>
      <c r="E5523" s="248"/>
    </row>
    <row r="5524" spans="1:5" ht="21" customHeight="1" thickBot="1" x14ac:dyDescent="0.25">
      <c r="A5524" s="247" t="s">
        <v>61</v>
      </c>
      <c r="B5524" s="171">
        <f>B5525+B5526+B5527+B5528</f>
        <v>0</v>
      </c>
      <c r="C5524" s="171">
        <f>C5525+C5526+C5527+C5528</f>
        <v>356391</v>
      </c>
      <c r="D5524" s="171">
        <f>D5525+D5526+D5527+D5528</f>
        <v>250000</v>
      </c>
      <c r="E5524" s="250">
        <f>E5525+E5526+E5527+E5528</f>
        <v>300000</v>
      </c>
    </row>
    <row r="5525" spans="1:5" ht="21" customHeight="1" thickBot="1" x14ac:dyDescent="0.25">
      <c r="A5525" s="249" t="s">
        <v>28</v>
      </c>
      <c r="B5525" s="171"/>
      <c r="C5525" s="171"/>
      <c r="D5525" s="171"/>
      <c r="E5525" s="250"/>
    </row>
    <row r="5526" spans="1:5" ht="21" customHeight="1" thickBot="1" x14ac:dyDescent="0.25">
      <c r="A5526" s="249" t="s">
        <v>60</v>
      </c>
      <c r="B5526" s="171"/>
      <c r="C5526" s="171"/>
      <c r="D5526" s="171"/>
      <c r="E5526" s="250"/>
    </row>
    <row r="5527" spans="1:5" ht="21" customHeight="1" thickBot="1" x14ac:dyDescent="0.25">
      <c r="A5527" s="249" t="s">
        <v>42</v>
      </c>
      <c r="B5527" s="171"/>
      <c r="C5527" s="171"/>
      <c r="D5527" s="171"/>
      <c r="E5527" s="250"/>
    </row>
    <row r="5528" spans="1:5" ht="21" customHeight="1" thickBot="1" x14ac:dyDescent="0.25">
      <c r="A5528" s="249" t="s">
        <v>43</v>
      </c>
      <c r="B5528" s="171"/>
      <c r="C5528" s="171">
        <v>356391</v>
      </c>
      <c r="D5528" s="171">
        <v>250000</v>
      </c>
      <c r="E5528" s="250">
        <v>300000</v>
      </c>
    </row>
    <row r="5529" spans="1:5" ht="21" customHeight="1" thickBot="1" x14ac:dyDescent="0.25">
      <c r="A5529" s="259" t="s">
        <v>41</v>
      </c>
      <c r="B5529" s="260">
        <f>B5519+B5524</f>
        <v>208000.13200000001</v>
      </c>
      <c r="C5529" s="260">
        <f>C5519+C5524</f>
        <v>356391</v>
      </c>
      <c r="D5529" s="260">
        <f>D5519+D5524</f>
        <v>250000</v>
      </c>
      <c r="E5529" s="261">
        <f>E5519+E5524</f>
        <v>300000</v>
      </c>
    </row>
    <row r="5530" spans="1:5" ht="43.5" customHeight="1" thickBot="1" x14ac:dyDescent="0.25">
      <c r="A5530" s="161" t="s">
        <v>184</v>
      </c>
      <c r="B5530" s="161" t="s">
        <v>525</v>
      </c>
      <c r="C5530" s="161" t="s">
        <v>526</v>
      </c>
      <c r="D5530" s="254"/>
      <c r="E5530" s="255"/>
    </row>
    <row r="5531" spans="1:5" ht="21" customHeight="1" thickBot="1" x14ac:dyDescent="0.25">
      <c r="A5531" s="162" t="s">
        <v>9</v>
      </c>
      <c r="B5531" s="1607" t="s">
        <v>527</v>
      </c>
      <c r="C5531" s="1608"/>
      <c r="D5531" s="1608"/>
      <c r="E5531" s="1609"/>
    </row>
    <row r="5532" spans="1:5" ht="21" customHeight="1" thickBot="1" x14ac:dyDescent="0.25">
      <c r="A5532" s="162" t="s">
        <v>13</v>
      </c>
      <c r="B5532" s="1610" t="s">
        <v>91</v>
      </c>
      <c r="C5532" s="1611"/>
      <c r="D5532" s="1611"/>
      <c r="E5532" s="1612"/>
    </row>
    <row r="5533" spans="1:5" ht="21" customHeight="1" x14ac:dyDescent="0.2">
      <c r="A5533" s="1592"/>
      <c r="B5533" s="163">
        <v>2019</v>
      </c>
      <c r="C5533" s="163">
        <v>2020</v>
      </c>
      <c r="D5533" s="163">
        <v>2021</v>
      </c>
      <c r="E5533" s="163">
        <v>2022</v>
      </c>
    </row>
    <row r="5534" spans="1:5" ht="21" customHeight="1" thickBot="1" x14ac:dyDescent="0.25">
      <c r="A5534" s="1593"/>
      <c r="B5534" s="164" t="s">
        <v>5</v>
      </c>
      <c r="C5534" s="164" t="s">
        <v>6</v>
      </c>
      <c r="D5534" s="164" t="s">
        <v>6</v>
      </c>
      <c r="E5534" s="164" t="s">
        <v>6</v>
      </c>
    </row>
    <row r="5535" spans="1:5" ht="21" customHeight="1" thickBot="1" x14ac:dyDescent="0.25">
      <c r="A5535" s="162" t="s">
        <v>8</v>
      </c>
      <c r="B5535" s="165">
        <v>20162</v>
      </c>
      <c r="C5535" s="166">
        <v>0</v>
      </c>
      <c r="D5535" s="166">
        <v>0</v>
      </c>
      <c r="E5535" s="166">
        <v>0</v>
      </c>
    </row>
    <row r="5536" spans="1:5" ht="24" customHeight="1" thickBot="1" x14ac:dyDescent="0.25">
      <c r="A5536" s="162" t="s">
        <v>14</v>
      </c>
      <c r="B5536" s="165">
        <f>B5554</f>
        <v>52500</v>
      </c>
      <c r="C5536" s="165">
        <f>C5554</f>
        <v>0</v>
      </c>
      <c r="D5536" s="165">
        <f>D5554</f>
        <v>0</v>
      </c>
      <c r="E5536" s="165">
        <f>E5554</f>
        <v>0</v>
      </c>
    </row>
    <row r="5537" spans="1:5" ht="21.75" customHeight="1" thickBot="1" x14ac:dyDescent="0.25">
      <c r="A5537" s="162" t="s">
        <v>20</v>
      </c>
      <c r="B5537" s="165">
        <f>B5536/B5535</f>
        <v>2.6039083424263465</v>
      </c>
      <c r="C5537" s="165" t="e">
        <f>C5536/C5535</f>
        <v>#DIV/0!</v>
      </c>
      <c r="D5537" s="165" t="e">
        <f>D5536/D5535</f>
        <v>#DIV/0!</v>
      </c>
      <c r="E5537" s="165" t="e">
        <f>E5536/E5535</f>
        <v>#DIV/0!</v>
      </c>
    </row>
    <row r="5538" spans="1:5" ht="21" customHeight="1" thickBot="1" x14ac:dyDescent="0.25">
      <c r="A5538" s="162" t="s">
        <v>15</v>
      </c>
      <c r="B5538" s="166" t="s">
        <v>19</v>
      </c>
      <c r="C5538" s="167">
        <f>C5535/B5535-1</f>
        <v>-1</v>
      </c>
      <c r="D5538" s="167" t="e">
        <f t="shared" ref="D5538:E5540" si="218">D5535/C5535-1</f>
        <v>#DIV/0!</v>
      </c>
      <c r="E5538" s="167" t="e">
        <f t="shared" si="218"/>
        <v>#DIV/0!</v>
      </c>
    </row>
    <row r="5539" spans="1:5" ht="21" customHeight="1" thickBot="1" x14ac:dyDescent="0.25">
      <c r="A5539" s="162" t="s">
        <v>16</v>
      </c>
      <c r="B5539" s="166" t="s">
        <v>19</v>
      </c>
      <c r="C5539" s="167">
        <f>C5536/B5536-1</f>
        <v>-1</v>
      </c>
      <c r="D5539" s="167" t="e">
        <f t="shared" si="218"/>
        <v>#DIV/0!</v>
      </c>
      <c r="E5539" s="167" t="e">
        <f t="shared" si="218"/>
        <v>#DIV/0!</v>
      </c>
    </row>
    <row r="5540" spans="1:5" ht="21" customHeight="1" thickBot="1" x14ac:dyDescent="0.25">
      <c r="A5540" s="162" t="s">
        <v>17</v>
      </c>
      <c r="B5540" s="166" t="s">
        <v>19</v>
      </c>
      <c r="C5540" s="167" t="e">
        <f>C5537/B5537-1</f>
        <v>#DIV/0!</v>
      </c>
      <c r="D5540" s="167" t="e">
        <f t="shared" si="218"/>
        <v>#DIV/0!</v>
      </c>
      <c r="E5540" s="167" t="e">
        <f t="shared" si="218"/>
        <v>#DIV/0!</v>
      </c>
    </row>
    <row r="5541" spans="1:5" ht="21" customHeight="1" thickBot="1" x14ac:dyDescent="0.25">
      <c r="A5541" s="1589" t="s">
        <v>948</v>
      </c>
      <c r="B5541" s="1590"/>
      <c r="C5541" s="1590"/>
      <c r="D5541" s="1590"/>
      <c r="E5541" s="1591"/>
    </row>
    <row r="5542" spans="1:5" ht="21" customHeight="1" x14ac:dyDescent="0.2">
      <c r="A5542" s="1592"/>
      <c r="B5542" s="163">
        <v>2019</v>
      </c>
      <c r="C5542" s="163">
        <v>2020</v>
      </c>
      <c r="D5542" s="163">
        <v>2021</v>
      </c>
      <c r="E5542" s="163">
        <v>2022</v>
      </c>
    </row>
    <row r="5543" spans="1:5" ht="21" customHeight="1" thickBot="1" x14ac:dyDescent="0.25">
      <c r="A5543" s="1593"/>
      <c r="B5543" s="164" t="s">
        <v>5</v>
      </c>
      <c r="C5543" s="164" t="s">
        <v>6</v>
      </c>
      <c r="D5543" s="164" t="s">
        <v>6</v>
      </c>
      <c r="E5543" s="164" t="s">
        <v>6</v>
      </c>
    </row>
    <row r="5544" spans="1:5" ht="21" customHeight="1" thickBot="1" x14ac:dyDescent="0.25">
      <c r="A5544" s="168" t="s">
        <v>59</v>
      </c>
      <c r="B5544" s="169">
        <f>B5545+B5546+B5547+B5548</f>
        <v>0</v>
      </c>
      <c r="C5544" s="169">
        <f>C5545+C5546+C5547+C5548</f>
        <v>0</v>
      </c>
      <c r="D5544" s="169">
        <f>D5545+D5546+D5547+D5548</f>
        <v>0</v>
      </c>
      <c r="E5544" s="169">
        <f>E5545+E5546+E5547+E5548</f>
        <v>0</v>
      </c>
    </row>
    <row r="5545" spans="1:5" ht="21" customHeight="1" thickBot="1" x14ac:dyDescent="0.25">
      <c r="A5545" s="170" t="s">
        <v>28</v>
      </c>
      <c r="B5545" s="169"/>
      <c r="C5545" s="169"/>
      <c r="D5545" s="169"/>
      <c r="E5545" s="169"/>
    </row>
    <row r="5546" spans="1:5" ht="21" customHeight="1" thickBot="1" x14ac:dyDescent="0.25">
      <c r="A5546" s="170" t="s">
        <v>60</v>
      </c>
      <c r="B5546" s="169"/>
      <c r="C5546" s="169"/>
      <c r="D5546" s="169"/>
      <c r="E5546" s="169"/>
    </row>
    <row r="5547" spans="1:5" ht="21" customHeight="1" thickBot="1" x14ac:dyDescent="0.25">
      <c r="A5547" s="170" t="s">
        <v>42</v>
      </c>
      <c r="B5547" s="169"/>
      <c r="C5547" s="169"/>
      <c r="D5547" s="169"/>
      <c r="E5547" s="169"/>
    </row>
    <row r="5548" spans="1:5" ht="21" customHeight="1" thickBot="1" x14ac:dyDescent="0.25">
      <c r="A5548" s="170" t="s">
        <v>43</v>
      </c>
      <c r="B5548" s="169"/>
      <c r="C5548" s="169"/>
      <c r="D5548" s="169"/>
      <c r="E5548" s="169"/>
    </row>
    <row r="5549" spans="1:5" ht="21" customHeight="1" thickBot="1" x14ac:dyDescent="0.25">
      <c r="A5549" s="168" t="s">
        <v>61</v>
      </c>
      <c r="B5549" s="171">
        <f>B5550+B5551+B5552+B5553</f>
        <v>52500</v>
      </c>
      <c r="C5549" s="171">
        <f>C5550+C5551+C5552+C5553</f>
        <v>0</v>
      </c>
      <c r="D5549" s="171">
        <f>D5550+D5551+D5552+D5553</f>
        <v>0</v>
      </c>
      <c r="E5549" s="171">
        <f>E5550+E5551+E5552+E5553</f>
        <v>0</v>
      </c>
    </row>
    <row r="5550" spans="1:5" ht="21" customHeight="1" thickBot="1" x14ac:dyDescent="0.25">
      <c r="A5550" s="170" t="s">
        <v>28</v>
      </c>
      <c r="B5550" s="171"/>
      <c r="C5550" s="171"/>
      <c r="D5550" s="171"/>
      <c r="E5550" s="171"/>
    </row>
    <row r="5551" spans="1:5" ht="21" customHeight="1" thickBot="1" x14ac:dyDescent="0.25">
      <c r="A5551" s="170" t="s">
        <v>60</v>
      </c>
      <c r="B5551" s="171">
        <v>52500</v>
      </c>
      <c r="C5551" s="171"/>
      <c r="D5551" s="171"/>
      <c r="E5551" s="171"/>
    </row>
    <row r="5552" spans="1:5" ht="21" customHeight="1" thickBot="1" x14ac:dyDescent="0.25">
      <c r="A5552" s="170" t="s">
        <v>42</v>
      </c>
      <c r="B5552" s="171"/>
      <c r="C5552" s="171"/>
      <c r="D5552" s="171"/>
      <c r="E5552" s="171"/>
    </row>
    <row r="5553" spans="1:5" ht="21" customHeight="1" thickBot="1" x14ac:dyDescent="0.25">
      <c r="A5553" s="170" t="s">
        <v>43</v>
      </c>
      <c r="B5553" s="171"/>
      <c r="C5553" s="171"/>
      <c r="D5553" s="171"/>
      <c r="E5553" s="171"/>
    </row>
    <row r="5554" spans="1:5" ht="21" customHeight="1" thickBot="1" x14ac:dyDescent="0.25">
      <c r="A5554" s="233" t="s">
        <v>41</v>
      </c>
      <c r="B5554" s="171">
        <f>B5544+B5549</f>
        <v>52500</v>
      </c>
      <c r="C5554" s="171">
        <f>C5544+C5549</f>
        <v>0</v>
      </c>
      <c r="D5554" s="171">
        <f>D5544+D5549</f>
        <v>0</v>
      </c>
      <c r="E5554" s="171">
        <f>E5544+E5549</f>
        <v>0</v>
      </c>
    </row>
    <row r="5555" spans="1:5" ht="40.5" customHeight="1" thickBot="1" x14ac:dyDescent="0.25">
      <c r="A5555" s="161" t="s">
        <v>184</v>
      </c>
      <c r="B5555" s="161" t="s">
        <v>528</v>
      </c>
      <c r="C5555" s="161" t="s">
        <v>529</v>
      </c>
      <c r="D5555" s="231"/>
      <c r="E5555" s="232"/>
    </row>
    <row r="5556" spans="1:5" ht="21" customHeight="1" thickBot="1" x14ac:dyDescent="0.25">
      <c r="A5556" s="162" t="s">
        <v>9</v>
      </c>
      <c r="B5556" s="1607" t="s">
        <v>762</v>
      </c>
      <c r="C5556" s="1608"/>
      <c r="D5556" s="1608"/>
      <c r="E5556" s="1609"/>
    </row>
    <row r="5557" spans="1:5" ht="21" customHeight="1" thickBot="1" x14ac:dyDescent="0.25">
      <c r="A5557" s="162" t="s">
        <v>13</v>
      </c>
      <c r="B5557" s="1610" t="s">
        <v>753</v>
      </c>
      <c r="C5557" s="1611"/>
      <c r="D5557" s="1611"/>
      <c r="E5557" s="1612"/>
    </row>
    <row r="5558" spans="1:5" ht="21" customHeight="1" x14ac:dyDescent="0.2">
      <c r="A5558" s="1592"/>
      <c r="B5558" s="163">
        <v>2019</v>
      </c>
      <c r="C5558" s="163">
        <v>2020</v>
      </c>
      <c r="D5558" s="163">
        <v>2021</v>
      </c>
      <c r="E5558" s="163">
        <v>2022</v>
      </c>
    </row>
    <row r="5559" spans="1:5" ht="21" customHeight="1" thickBot="1" x14ac:dyDescent="0.25">
      <c r="A5559" s="1593"/>
      <c r="B5559" s="164" t="s">
        <v>5</v>
      </c>
      <c r="C5559" s="164" t="s">
        <v>6</v>
      </c>
      <c r="D5559" s="164" t="s">
        <v>6</v>
      </c>
      <c r="E5559" s="164" t="s">
        <v>6</v>
      </c>
    </row>
    <row r="5560" spans="1:5" ht="27.75" customHeight="1" thickBot="1" x14ac:dyDescent="0.25">
      <c r="A5560" s="162" t="s">
        <v>8</v>
      </c>
      <c r="B5560" s="165">
        <v>10500</v>
      </c>
      <c r="C5560" s="166">
        <v>0</v>
      </c>
      <c r="D5560" s="166">
        <v>0</v>
      </c>
      <c r="E5560" s="166">
        <v>0</v>
      </c>
    </row>
    <row r="5561" spans="1:5" ht="21" customHeight="1" thickBot="1" x14ac:dyDescent="0.25">
      <c r="A5561" s="162" t="s">
        <v>14</v>
      </c>
      <c r="B5561" s="165">
        <f>B5579</f>
        <v>10500</v>
      </c>
      <c r="C5561" s="165">
        <f>C5579</f>
        <v>0</v>
      </c>
      <c r="D5561" s="165">
        <f>D5579</f>
        <v>0</v>
      </c>
      <c r="E5561" s="165">
        <f>E5579</f>
        <v>0</v>
      </c>
    </row>
    <row r="5562" spans="1:5" ht="21" customHeight="1" thickBot="1" x14ac:dyDescent="0.25">
      <c r="A5562" s="162" t="s">
        <v>20</v>
      </c>
      <c r="B5562" s="165">
        <f>B5561/B5560</f>
        <v>1</v>
      </c>
      <c r="C5562" s="165" t="e">
        <f>C5561/C5560</f>
        <v>#DIV/0!</v>
      </c>
      <c r="D5562" s="165" t="e">
        <f>D5561/D5560</f>
        <v>#DIV/0!</v>
      </c>
      <c r="E5562" s="165" t="e">
        <f>E5561/E5560</f>
        <v>#DIV/0!</v>
      </c>
    </row>
    <row r="5563" spans="1:5" ht="21" customHeight="1" thickBot="1" x14ac:dyDescent="0.25">
      <c r="A5563" s="162" t="s">
        <v>15</v>
      </c>
      <c r="B5563" s="166" t="s">
        <v>19</v>
      </c>
      <c r="C5563" s="167">
        <f>C5560/B5560-1</f>
        <v>-1</v>
      </c>
      <c r="D5563" s="167" t="e">
        <f t="shared" ref="D5563:E5565" si="219">D5560/C5560-1</f>
        <v>#DIV/0!</v>
      </c>
      <c r="E5563" s="167" t="e">
        <f t="shared" si="219"/>
        <v>#DIV/0!</v>
      </c>
    </row>
    <row r="5564" spans="1:5" ht="21" customHeight="1" thickBot="1" x14ac:dyDescent="0.25">
      <c r="A5564" s="162" t="s">
        <v>16</v>
      </c>
      <c r="B5564" s="166" t="s">
        <v>19</v>
      </c>
      <c r="C5564" s="167">
        <f>C5561/B5561-1</f>
        <v>-1</v>
      </c>
      <c r="D5564" s="167" t="e">
        <f t="shared" si="219"/>
        <v>#DIV/0!</v>
      </c>
      <c r="E5564" s="167" t="e">
        <f t="shared" si="219"/>
        <v>#DIV/0!</v>
      </c>
    </row>
    <row r="5565" spans="1:5" ht="21" customHeight="1" thickBot="1" x14ac:dyDescent="0.25">
      <c r="A5565" s="162" t="s">
        <v>17</v>
      </c>
      <c r="B5565" s="166" t="s">
        <v>19</v>
      </c>
      <c r="C5565" s="167" t="e">
        <f>C5562/B5562-1</f>
        <v>#DIV/0!</v>
      </c>
      <c r="D5565" s="167" t="e">
        <f t="shared" si="219"/>
        <v>#DIV/0!</v>
      </c>
      <c r="E5565" s="167" t="e">
        <f t="shared" si="219"/>
        <v>#DIV/0!</v>
      </c>
    </row>
    <row r="5566" spans="1:5" ht="21" customHeight="1" thickBot="1" x14ac:dyDescent="0.25">
      <c r="A5566" s="1589" t="s">
        <v>948</v>
      </c>
      <c r="B5566" s="1590"/>
      <c r="C5566" s="1590"/>
      <c r="D5566" s="1590"/>
      <c r="E5566" s="1591"/>
    </row>
    <row r="5567" spans="1:5" ht="21" customHeight="1" x14ac:dyDescent="0.2">
      <c r="A5567" s="1592"/>
      <c r="B5567" s="163">
        <v>2019</v>
      </c>
      <c r="C5567" s="163">
        <v>2020</v>
      </c>
      <c r="D5567" s="163">
        <v>2021</v>
      </c>
      <c r="E5567" s="163">
        <v>2022</v>
      </c>
    </row>
    <row r="5568" spans="1:5" ht="21" customHeight="1" thickBot="1" x14ac:dyDescent="0.25">
      <c r="A5568" s="1593"/>
      <c r="B5568" s="164" t="s">
        <v>5</v>
      </c>
      <c r="C5568" s="164" t="s">
        <v>6</v>
      </c>
      <c r="D5568" s="164" t="s">
        <v>6</v>
      </c>
      <c r="E5568" s="164" t="s">
        <v>6</v>
      </c>
    </row>
    <row r="5569" spans="1:5" ht="21" customHeight="1" thickBot="1" x14ac:dyDescent="0.25">
      <c r="A5569" s="168" t="s">
        <v>59</v>
      </c>
      <c r="B5569" s="169">
        <f>B5570+B5571+B5572+B5573</f>
        <v>10500</v>
      </c>
      <c r="C5569" s="169">
        <f>C5570+C5571+C5572+C5573</f>
        <v>0</v>
      </c>
      <c r="D5569" s="169">
        <f>D5570+D5571+D5572+D5573</f>
        <v>0</v>
      </c>
      <c r="E5569" s="169">
        <f>E5570+E5571+E5572+E5573</f>
        <v>0</v>
      </c>
    </row>
    <row r="5570" spans="1:5" ht="21" customHeight="1" thickBot="1" x14ac:dyDescent="0.25">
      <c r="A5570" s="170" t="s">
        <v>28</v>
      </c>
      <c r="B5570" s="169"/>
      <c r="C5570" s="169"/>
      <c r="D5570" s="169"/>
      <c r="E5570" s="169"/>
    </row>
    <row r="5571" spans="1:5" ht="21" customHeight="1" thickBot="1" x14ac:dyDescent="0.25">
      <c r="A5571" s="170" t="s">
        <v>60</v>
      </c>
      <c r="B5571" s="169"/>
      <c r="C5571" s="169"/>
      <c r="D5571" s="169"/>
      <c r="E5571" s="169"/>
    </row>
    <row r="5572" spans="1:5" ht="21" customHeight="1" thickBot="1" x14ac:dyDescent="0.25">
      <c r="A5572" s="170" t="s">
        <v>42</v>
      </c>
      <c r="B5572" s="169"/>
      <c r="C5572" s="169"/>
      <c r="D5572" s="169"/>
      <c r="E5572" s="169"/>
    </row>
    <row r="5573" spans="1:5" ht="21" customHeight="1" thickBot="1" x14ac:dyDescent="0.25">
      <c r="A5573" s="170" t="s">
        <v>43</v>
      </c>
      <c r="B5573" s="169">
        <v>10500</v>
      </c>
      <c r="C5573" s="169"/>
      <c r="D5573" s="169"/>
      <c r="E5573" s="169"/>
    </row>
    <row r="5574" spans="1:5" ht="21" customHeight="1" thickBot="1" x14ac:dyDescent="0.25">
      <c r="A5574" s="168" t="s">
        <v>61</v>
      </c>
      <c r="B5574" s="171">
        <f>B5575+B5576+B5577+B5578</f>
        <v>0</v>
      </c>
      <c r="C5574" s="171">
        <f>C5575+C5576+C5577+C5578</f>
        <v>0</v>
      </c>
      <c r="D5574" s="171">
        <f>D5575+D5576+D5577+D5578</f>
        <v>0</v>
      </c>
      <c r="E5574" s="171">
        <f>E5575+E5576+E5577+E5578</f>
        <v>0</v>
      </c>
    </row>
    <row r="5575" spans="1:5" ht="21" customHeight="1" thickBot="1" x14ac:dyDescent="0.25">
      <c r="A5575" s="170" t="s">
        <v>28</v>
      </c>
      <c r="B5575" s="171"/>
      <c r="C5575" s="171"/>
      <c r="D5575" s="171"/>
      <c r="E5575" s="171"/>
    </row>
    <row r="5576" spans="1:5" ht="21" customHeight="1" thickBot="1" x14ac:dyDescent="0.25">
      <c r="A5576" s="170" t="s">
        <v>60</v>
      </c>
      <c r="B5576" s="171"/>
      <c r="C5576" s="171"/>
      <c r="D5576" s="171"/>
      <c r="E5576" s="171"/>
    </row>
    <row r="5577" spans="1:5" ht="21" customHeight="1" thickBot="1" x14ac:dyDescent="0.25">
      <c r="A5577" s="170" t="s">
        <v>42</v>
      </c>
      <c r="B5577" s="171"/>
      <c r="C5577" s="171"/>
      <c r="D5577" s="171"/>
      <c r="E5577" s="171"/>
    </row>
    <row r="5578" spans="1:5" ht="21" customHeight="1" thickBot="1" x14ac:dyDescent="0.25">
      <c r="A5578" s="170" t="s">
        <v>43</v>
      </c>
      <c r="B5578" s="229"/>
      <c r="C5578" s="171"/>
      <c r="D5578" s="171"/>
      <c r="E5578" s="171"/>
    </row>
    <row r="5579" spans="1:5" ht="21" customHeight="1" thickBot="1" x14ac:dyDescent="0.25">
      <c r="A5579" s="233" t="s">
        <v>41</v>
      </c>
      <c r="B5579" s="234">
        <f>B5569+B5574</f>
        <v>10500</v>
      </c>
      <c r="C5579" s="234">
        <f>C5569+C5574</f>
        <v>0</v>
      </c>
      <c r="D5579" s="234">
        <f>D5569+D5574</f>
        <v>0</v>
      </c>
      <c r="E5579" s="234">
        <f>E5569+E5574</f>
        <v>0</v>
      </c>
    </row>
    <row r="5580" spans="1:5" ht="62.25" customHeight="1" thickBot="1" x14ac:dyDescent="0.25">
      <c r="A5580" s="270" t="s">
        <v>185</v>
      </c>
      <c r="B5580" s="271" t="s">
        <v>530</v>
      </c>
      <c r="C5580" s="272" t="s">
        <v>531</v>
      </c>
      <c r="D5580" s="273"/>
      <c r="E5580" s="274"/>
    </row>
    <row r="5581" spans="1:5" ht="31.5" customHeight="1" thickBot="1" x14ac:dyDescent="0.25">
      <c r="A5581" s="275" t="s">
        <v>9</v>
      </c>
      <c r="B5581" s="1621" t="s">
        <v>770</v>
      </c>
      <c r="C5581" s="1622"/>
      <c r="D5581" s="1622"/>
      <c r="E5581" s="1623"/>
    </row>
    <row r="5582" spans="1:5" ht="21" customHeight="1" thickBot="1" x14ac:dyDescent="0.25">
      <c r="A5582" s="276" t="s">
        <v>13</v>
      </c>
      <c r="B5582" s="1624" t="s">
        <v>162</v>
      </c>
      <c r="C5582" s="1625"/>
      <c r="D5582" s="1625"/>
      <c r="E5582" s="1626"/>
    </row>
    <row r="5583" spans="1:5" ht="21" customHeight="1" x14ac:dyDescent="0.2">
      <c r="A5583" s="1603"/>
      <c r="B5583" s="163">
        <v>2019</v>
      </c>
      <c r="C5583" s="163">
        <v>2020</v>
      </c>
      <c r="D5583" s="163">
        <v>2021</v>
      </c>
      <c r="E5583" s="241">
        <v>2022</v>
      </c>
    </row>
    <row r="5584" spans="1:5" ht="65.25" customHeight="1" thickBot="1" x14ac:dyDescent="0.25">
      <c r="A5584" s="1604"/>
      <c r="B5584" s="164" t="s">
        <v>5</v>
      </c>
      <c r="C5584" s="164" t="s">
        <v>6</v>
      </c>
      <c r="D5584" s="164" t="s">
        <v>6</v>
      </c>
      <c r="E5584" s="242" t="s">
        <v>6</v>
      </c>
    </row>
    <row r="5585" spans="1:5" ht="21" customHeight="1" thickBot="1" x14ac:dyDescent="0.25">
      <c r="A5585" s="240" t="s">
        <v>8</v>
      </c>
      <c r="B5585" s="12">
        <v>3500</v>
      </c>
      <c r="C5585" s="205">
        <v>8880</v>
      </c>
      <c r="D5585" s="205">
        <v>17117</v>
      </c>
      <c r="E5585" s="245">
        <v>120000</v>
      </c>
    </row>
    <row r="5586" spans="1:5" ht="21" customHeight="1" thickBot="1" x14ac:dyDescent="0.25">
      <c r="A5586" s="240" t="s">
        <v>14</v>
      </c>
      <c r="B5586" s="277">
        <f>B5604</f>
        <v>400000</v>
      </c>
      <c r="C5586" s="277">
        <f>C5604</f>
        <v>638000</v>
      </c>
      <c r="D5586" s="277">
        <f>D5604</f>
        <v>811296</v>
      </c>
      <c r="E5586" s="277">
        <f>E5604</f>
        <v>1664678</v>
      </c>
    </row>
    <row r="5587" spans="1:5" ht="21" customHeight="1" thickBot="1" x14ac:dyDescent="0.25">
      <c r="A5587" s="240" t="s">
        <v>20</v>
      </c>
      <c r="B5587" s="165">
        <f>B5586/B5585</f>
        <v>114.28571428571429</v>
      </c>
      <c r="C5587" s="165">
        <f>C5586/C5585</f>
        <v>71.846846846846844</v>
      </c>
      <c r="D5587" s="165">
        <f>D5586/D5585</f>
        <v>47.397090611672603</v>
      </c>
      <c r="E5587" s="245">
        <f>E5586/E5585</f>
        <v>13.872316666666666</v>
      </c>
    </row>
    <row r="5588" spans="1:5" ht="21" customHeight="1" thickBot="1" x14ac:dyDescent="0.25">
      <c r="A5588" s="240" t="s">
        <v>15</v>
      </c>
      <c r="B5588" s="166" t="s">
        <v>19</v>
      </c>
      <c r="C5588" s="167">
        <f>C5585/B5585-1</f>
        <v>1.5371428571428569</v>
      </c>
      <c r="D5588" s="167">
        <f t="shared" ref="D5588:E5590" si="220">D5585/C5585-1</f>
        <v>0.92759009009009019</v>
      </c>
      <c r="E5588" s="246">
        <f t="shared" si="220"/>
        <v>6.0105742828766724</v>
      </c>
    </row>
    <row r="5589" spans="1:5" ht="21" customHeight="1" thickBot="1" x14ac:dyDescent="0.25">
      <c r="A5589" s="240" t="s">
        <v>16</v>
      </c>
      <c r="B5589" s="166" t="s">
        <v>19</v>
      </c>
      <c r="C5589" s="167">
        <f>C5586/B5586-1</f>
        <v>0.59499999999999997</v>
      </c>
      <c r="D5589" s="167">
        <f t="shared" si="220"/>
        <v>0.27162382445141064</v>
      </c>
      <c r="E5589" s="246">
        <f t="shared" si="220"/>
        <v>1.0518750246519151</v>
      </c>
    </row>
    <row r="5590" spans="1:5" ht="21" customHeight="1" thickBot="1" x14ac:dyDescent="0.25">
      <c r="A5590" s="240" t="s">
        <v>17</v>
      </c>
      <c r="B5590" s="166" t="s">
        <v>19</v>
      </c>
      <c r="C5590" s="167">
        <f>C5587/B5587-1</f>
        <v>-0.37134009009009017</v>
      </c>
      <c r="D5590" s="167">
        <f t="shared" si="220"/>
        <v>-0.34030381719176683</v>
      </c>
      <c r="E5590" s="246">
        <f t="shared" si="220"/>
        <v>-0.70731712669194313</v>
      </c>
    </row>
    <row r="5591" spans="1:5" ht="21" customHeight="1" thickBot="1" x14ac:dyDescent="0.25">
      <c r="A5591" s="1605" t="s">
        <v>948</v>
      </c>
      <c r="B5591" s="1590"/>
      <c r="C5591" s="1590"/>
      <c r="D5591" s="1590"/>
      <c r="E5591" s="1606"/>
    </row>
    <row r="5592" spans="1:5" ht="21" customHeight="1" x14ac:dyDescent="0.2">
      <c r="A5592" s="1603"/>
      <c r="B5592" s="163">
        <v>2019</v>
      </c>
      <c r="C5592" s="163">
        <v>2020</v>
      </c>
      <c r="D5592" s="163">
        <v>2021</v>
      </c>
      <c r="E5592" s="241">
        <v>2022</v>
      </c>
    </row>
    <row r="5593" spans="1:5" ht="21" customHeight="1" thickBot="1" x14ac:dyDescent="0.25">
      <c r="A5593" s="1604"/>
      <c r="B5593" s="164" t="s">
        <v>5</v>
      </c>
      <c r="C5593" s="164" t="s">
        <v>6</v>
      </c>
      <c r="D5593" s="164" t="s">
        <v>6</v>
      </c>
      <c r="E5593" s="242" t="s">
        <v>6</v>
      </c>
    </row>
    <row r="5594" spans="1:5" ht="21" customHeight="1" thickBot="1" x14ac:dyDescent="0.25">
      <c r="A5594" s="247" t="s">
        <v>59</v>
      </c>
      <c r="B5594" s="169">
        <f>B5595+B5596+B5597+B5598</f>
        <v>0</v>
      </c>
      <c r="C5594" s="169">
        <f>C5595+C5596+C5597+C5598</f>
        <v>0</v>
      </c>
      <c r="D5594" s="169">
        <f>D5595+D5596+D5597+D5598</f>
        <v>0</v>
      </c>
      <c r="E5594" s="248">
        <f>E5595+E5596+E5597+E5598</f>
        <v>0</v>
      </c>
    </row>
    <row r="5595" spans="1:5" ht="21" customHeight="1" thickBot="1" x14ac:dyDescent="0.25">
      <c r="A5595" s="249" t="s">
        <v>28</v>
      </c>
      <c r="B5595" s="169"/>
      <c r="C5595" s="169"/>
      <c r="D5595" s="169"/>
      <c r="E5595" s="248"/>
    </row>
    <row r="5596" spans="1:5" ht="21" customHeight="1" thickBot="1" x14ac:dyDescent="0.25">
      <c r="A5596" s="249" t="s">
        <v>60</v>
      </c>
      <c r="B5596" s="169"/>
      <c r="C5596" s="169"/>
      <c r="D5596" s="169"/>
      <c r="E5596" s="248"/>
    </row>
    <row r="5597" spans="1:5" ht="21" customHeight="1" thickBot="1" x14ac:dyDescent="0.25">
      <c r="A5597" s="249" t="s">
        <v>42</v>
      </c>
      <c r="B5597" s="169"/>
      <c r="C5597" s="169"/>
      <c r="D5597" s="169"/>
      <c r="E5597" s="248"/>
    </row>
    <row r="5598" spans="1:5" ht="21" customHeight="1" thickBot="1" x14ac:dyDescent="0.25">
      <c r="A5598" s="249" t="s">
        <v>43</v>
      </c>
      <c r="B5598" s="169"/>
      <c r="C5598" s="169"/>
      <c r="D5598" s="169"/>
      <c r="E5598" s="248"/>
    </row>
    <row r="5599" spans="1:5" ht="21" customHeight="1" thickBot="1" x14ac:dyDescent="0.25">
      <c r="A5599" s="247" t="s">
        <v>61</v>
      </c>
      <c r="B5599" s="171">
        <f>B5600+B5601+B5602+B5603</f>
        <v>400000</v>
      </c>
      <c r="C5599" s="171">
        <f>C5600+C5601+C5602+C5603</f>
        <v>638000</v>
      </c>
      <c r="D5599" s="171">
        <f>D5600+D5601+D5602+D5603</f>
        <v>811296</v>
      </c>
      <c r="E5599" s="250">
        <f>E5600+E5601+E5602+E5603</f>
        <v>1664678</v>
      </c>
    </row>
    <row r="5600" spans="1:5" ht="21" customHeight="1" thickBot="1" x14ac:dyDescent="0.25">
      <c r="A5600" s="249" t="s">
        <v>28</v>
      </c>
      <c r="B5600" s="171"/>
      <c r="C5600" s="171"/>
      <c r="D5600" s="171"/>
      <c r="E5600" s="250"/>
    </row>
    <row r="5601" spans="1:5" ht="21" customHeight="1" thickBot="1" x14ac:dyDescent="0.25">
      <c r="A5601" s="249" t="s">
        <v>60</v>
      </c>
      <c r="B5601" s="210">
        <v>400000</v>
      </c>
      <c r="C5601" s="43">
        <v>638000</v>
      </c>
      <c r="D5601" s="45">
        <v>811296</v>
      </c>
      <c r="E5601" s="278">
        <f>1562742+125622-23686</f>
        <v>1664678</v>
      </c>
    </row>
    <row r="5602" spans="1:5" ht="21" customHeight="1" thickBot="1" x14ac:dyDescent="0.25">
      <c r="A5602" s="249" t="s">
        <v>42</v>
      </c>
      <c r="B5602" s="171"/>
      <c r="C5602" s="171"/>
      <c r="D5602" s="171"/>
      <c r="E5602" s="250"/>
    </row>
    <row r="5603" spans="1:5" ht="21" customHeight="1" thickBot="1" x14ac:dyDescent="0.25">
      <c r="A5603" s="249" t="s">
        <v>43</v>
      </c>
      <c r="B5603" s="171"/>
      <c r="C5603" s="171"/>
      <c r="D5603" s="171"/>
      <c r="E5603" s="250"/>
    </row>
    <row r="5604" spans="1:5" ht="21" customHeight="1" thickBot="1" x14ac:dyDescent="0.25">
      <c r="A5604" s="259" t="s">
        <v>41</v>
      </c>
      <c r="B5604" s="260">
        <f>B5594+B5599</f>
        <v>400000</v>
      </c>
      <c r="C5604" s="260">
        <f>C5594+C5599</f>
        <v>638000</v>
      </c>
      <c r="D5604" s="260">
        <f>D5594+D5599</f>
        <v>811296</v>
      </c>
      <c r="E5604" s="261">
        <f>E5594+E5599</f>
        <v>1664678</v>
      </c>
    </row>
    <row r="5605" spans="1:5" ht="62.25" customHeight="1" thickBot="1" x14ac:dyDescent="0.25">
      <c r="A5605" s="270" t="s">
        <v>185</v>
      </c>
      <c r="B5605" s="271" t="s">
        <v>530</v>
      </c>
      <c r="C5605" s="272" t="s">
        <v>962</v>
      </c>
      <c r="D5605" s="273"/>
      <c r="E5605" s="274"/>
    </row>
    <row r="5606" spans="1:5" ht="28.5" customHeight="1" thickBot="1" x14ac:dyDescent="0.25">
      <c r="A5606" s="275" t="s">
        <v>9</v>
      </c>
      <c r="B5606" s="1621" t="s">
        <v>770</v>
      </c>
      <c r="C5606" s="1622"/>
      <c r="D5606" s="1622"/>
      <c r="E5606" s="1623"/>
    </row>
    <row r="5607" spans="1:5" ht="28.5" customHeight="1" thickBot="1" x14ac:dyDescent="0.25">
      <c r="A5607" s="276" t="s">
        <v>13</v>
      </c>
      <c r="B5607" s="1624" t="s">
        <v>162</v>
      </c>
      <c r="C5607" s="1625"/>
      <c r="D5607" s="1625"/>
      <c r="E5607" s="1626"/>
    </row>
    <row r="5608" spans="1:5" ht="21" customHeight="1" x14ac:dyDescent="0.2">
      <c r="A5608" s="1603"/>
      <c r="B5608" s="163">
        <v>2019</v>
      </c>
      <c r="C5608" s="163">
        <v>2020</v>
      </c>
      <c r="D5608" s="163">
        <v>2021</v>
      </c>
      <c r="E5608" s="241">
        <v>2022</v>
      </c>
    </row>
    <row r="5609" spans="1:5" ht="21" customHeight="1" thickBot="1" x14ac:dyDescent="0.25">
      <c r="A5609" s="1604"/>
      <c r="B5609" s="164" t="s">
        <v>5</v>
      </c>
      <c r="C5609" s="164" t="s">
        <v>6</v>
      </c>
      <c r="D5609" s="164" t="s">
        <v>6</v>
      </c>
      <c r="E5609" s="242" t="s">
        <v>6</v>
      </c>
    </row>
    <row r="5610" spans="1:5" ht="21" customHeight="1" thickBot="1" x14ac:dyDescent="0.25">
      <c r="A5610" s="240" t="s">
        <v>8</v>
      </c>
      <c r="B5610" s="12">
        <v>0</v>
      </c>
      <c r="C5610" s="205">
        <v>8880</v>
      </c>
      <c r="D5610" s="205">
        <v>17117</v>
      </c>
      <c r="E5610" s="245">
        <v>120000</v>
      </c>
    </row>
    <row r="5611" spans="1:5" ht="21" customHeight="1" thickBot="1" x14ac:dyDescent="0.25">
      <c r="A5611" s="240" t="s">
        <v>14</v>
      </c>
      <c r="B5611" s="277">
        <f>B5629</f>
        <v>0</v>
      </c>
      <c r="C5611" s="277">
        <f>C5629</f>
        <v>1036871</v>
      </c>
      <c r="D5611" s="277">
        <f>D5629</f>
        <v>1296720</v>
      </c>
      <c r="E5611" s="277">
        <f>E5629</f>
        <v>2276219</v>
      </c>
    </row>
    <row r="5612" spans="1:5" ht="21" customHeight="1" thickBot="1" x14ac:dyDescent="0.25">
      <c r="A5612" s="240" t="s">
        <v>20</v>
      </c>
      <c r="B5612" s="165" t="e">
        <f>B5611/B5610</f>
        <v>#DIV/0!</v>
      </c>
      <c r="C5612" s="165">
        <f>C5611/C5610</f>
        <v>116.76475225225225</v>
      </c>
      <c r="D5612" s="165">
        <f>D5611/D5610</f>
        <v>75.756265700765326</v>
      </c>
      <c r="E5612" s="245">
        <f>E5611/E5610</f>
        <v>18.968491666666665</v>
      </c>
    </row>
    <row r="5613" spans="1:5" ht="21" customHeight="1" thickBot="1" x14ac:dyDescent="0.25">
      <c r="A5613" s="240" t="s">
        <v>15</v>
      </c>
      <c r="B5613" s="166" t="s">
        <v>19</v>
      </c>
      <c r="C5613" s="167" t="e">
        <f t="shared" ref="C5613:E5615" si="221">C5610/B5610-1</f>
        <v>#DIV/0!</v>
      </c>
      <c r="D5613" s="167">
        <f t="shared" si="221"/>
        <v>0.92759009009009019</v>
      </c>
      <c r="E5613" s="246">
        <f t="shared" si="221"/>
        <v>6.0105742828766724</v>
      </c>
    </row>
    <row r="5614" spans="1:5" ht="21" customHeight="1" thickBot="1" x14ac:dyDescent="0.25">
      <c r="A5614" s="240" t="s">
        <v>16</v>
      </c>
      <c r="B5614" s="166" t="s">
        <v>19</v>
      </c>
      <c r="C5614" s="167" t="e">
        <f t="shared" si="221"/>
        <v>#DIV/0!</v>
      </c>
      <c r="D5614" s="167">
        <f t="shared" si="221"/>
        <v>0.25060880283082465</v>
      </c>
      <c r="E5614" s="246">
        <f t="shared" si="221"/>
        <v>0.75536661731137023</v>
      </c>
    </row>
    <row r="5615" spans="1:5" ht="21" customHeight="1" thickBot="1" x14ac:dyDescent="0.25">
      <c r="A5615" s="240" t="s">
        <v>17</v>
      </c>
      <c r="B5615" s="166" t="s">
        <v>19</v>
      </c>
      <c r="C5615" s="167" t="e">
        <f t="shared" si="221"/>
        <v>#DIV/0!</v>
      </c>
      <c r="D5615" s="167">
        <f t="shared" si="221"/>
        <v>-0.3512060425811927</v>
      </c>
      <c r="E5615" s="246">
        <f t="shared" si="221"/>
        <v>-0.7496115800956773</v>
      </c>
    </row>
    <row r="5616" spans="1:5" ht="21" customHeight="1" thickBot="1" x14ac:dyDescent="0.25">
      <c r="A5616" s="1605" t="s">
        <v>948</v>
      </c>
      <c r="B5616" s="1590"/>
      <c r="C5616" s="1590"/>
      <c r="D5616" s="1590"/>
      <c r="E5616" s="1606"/>
    </row>
    <row r="5617" spans="1:5" ht="21" customHeight="1" x14ac:dyDescent="0.2">
      <c r="A5617" s="1603"/>
      <c r="B5617" s="163">
        <v>2019</v>
      </c>
      <c r="C5617" s="163">
        <v>2020</v>
      </c>
      <c r="D5617" s="163">
        <v>2021</v>
      </c>
      <c r="E5617" s="241">
        <v>2022</v>
      </c>
    </row>
    <row r="5618" spans="1:5" ht="21" customHeight="1" thickBot="1" x14ac:dyDescent="0.25">
      <c r="A5618" s="1604"/>
      <c r="B5618" s="164" t="s">
        <v>5</v>
      </c>
      <c r="C5618" s="164" t="s">
        <v>6</v>
      </c>
      <c r="D5618" s="164" t="s">
        <v>6</v>
      </c>
      <c r="E5618" s="242" t="s">
        <v>6</v>
      </c>
    </row>
    <row r="5619" spans="1:5" ht="21" customHeight="1" thickBot="1" x14ac:dyDescent="0.25">
      <c r="A5619" s="247" t="s">
        <v>59</v>
      </c>
      <c r="B5619" s="169">
        <f>B5620+B5621+B5622+B5623</f>
        <v>0</v>
      </c>
      <c r="C5619" s="169">
        <f>C5620+C5621+C5622+C5623</f>
        <v>0</v>
      </c>
      <c r="D5619" s="169">
        <f>D5620+D5621+D5622+D5623</f>
        <v>0</v>
      </c>
      <c r="E5619" s="248">
        <f>E5620+E5621+E5622+E5623</f>
        <v>0</v>
      </c>
    </row>
    <row r="5620" spans="1:5" ht="21" customHeight="1" thickBot="1" x14ac:dyDescent="0.25">
      <c r="A5620" s="249" t="s">
        <v>28</v>
      </c>
      <c r="B5620" s="169"/>
      <c r="C5620" s="169"/>
      <c r="D5620" s="169"/>
      <c r="E5620" s="248"/>
    </row>
    <row r="5621" spans="1:5" ht="21" customHeight="1" thickBot="1" x14ac:dyDescent="0.25">
      <c r="A5621" s="249" t="s">
        <v>60</v>
      </c>
      <c r="B5621" s="169"/>
      <c r="C5621" s="169"/>
      <c r="D5621" s="169"/>
      <c r="E5621" s="248"/>
    </row>
    <row r="5622" spans="1:5" ht="21" customHeight="1" thickBot="1" x14ac:dyDescent="0.25">
      <c r="A5622" s="249" t="s">
        <v>42</v>
      </c>
      <c r="B5622" s="169"/>
      <c r="C5622" s="169"/>
      <c r="D5622" s="169"/>
      <c r="E5622" s="248"/>
    </row>
    <row r="5623" spans="1:5" ht="21" customHeight="1" thickBot="1" x14ac:dyDescent="0.25">
      <c r="A5623" s="249" t="s">
        <v>43</v>
      </c>
      <c r="B5623" s="169"/>
      <c r="C5623" s="169"/>
      <c r="D5623" s="169"/>
      <c r="E5623" s="248"/>
    </row>
    <row r="5624" spans="1:5" ht="21" customHeight="1" thickBot="1" x14ac:dyDescent="0.25">
      <c r="A5624" s="247" t="s">
        <v>61</v>
      </c>
      <c r="B5624" s="171">
        <f>B5625+B5626+B5627+B5628</f>
        <v>0</v>
      </c>
      <c r="C5624" s="171">
        <f>C5625+C5626+C5627+C5628</f>
        <v>1036871</v>
      </c>
      <c r="D5624" s="171">
        <f>D5625+D5626+D5627+D5628</f>
        <v>1296720</v>
      </c>
      <c r="E5624" s="250">
        <f>E5625+E5626+E5627+E5628</f>
        <v>2276219</v>
      </c>
    </row>
    <row r="5625" spans="1:5" ht="21" customHeight="1" thickBot="1" x14ac:dyDescent="0.25">
      <c r="A5625" s="249" t="s">
        <v>28</v>
      </c>
      <c r="B5625" s="171"/>
      <c r="C5625" s="171"/>
      <c r="D5625" s="171"/>
      <c r="E5625" s="250"/>
    </row>
    <row r="5626" spans="1:5" ht="21" customHeight="1" thickBot="1" x14ac:dyDescent="0.25">
      <c r="A5626" s="249" t="s">
        <v>60</v>
      </c>
      <c r="B5626" s="210"/>
      <c r="C5626" s="44">
        <f>1013185+23686</f>
        <v>1036871</v>
      </c>
      <c r="D5626" s="46">
        <v>1296720</v>
      </c>
      <c r="E5626" s="44">
        <v>2276219</v>
      </c>
    </row>
    <row r="5627" spans="1:5" ht="21" customHeight="1" thickBot="1" x14ac:dyDescent="0.25">
      <c r="A5627" s="249" t="s">
        <v>42</v>
      </c>
      <c r="B5627" s="171"/>
      <c r="C5627" s="171"/>
      <c r="D5627" s="171"/>
      <c r="E5627" s="250"/>
    </row>
    <row r="5628" spans="1:5" ht="21" customHeight="1" thickBot="1" x14ac:dyDescent="0.25">
      <c r="A5628" s="249" t="s">
        <v>43</v>
      </c>
      <c r="B5628" s="171"/>
      <c r="C5628" s="171"/>
      <c r="D5628" s="171"/>
      <c r="E5628" s="250"/>
    </row>
    <row r="5629" spans="1:5" ht="21" customHeight="1" thickBot="1" x14ac:dyDescent="0.25">
      <c r="A5629" s="259" t="s">
        <v>41</v>
      </c>
      <c r="B5629" s="260">
        <f>B5619+B5624</f>
        <v>0</v>
      </c>
      <c r="C5629" s="260">
        <f>C5619+C5624</f>
        <v>1036871</v>
      </c>
      <c r="D5629" s="260">
        <f>D5619+D5624</f>
        <v>1296720</v>
      </c>
      <c r="E5629" s="261">
        <f>E5619+E5624</f>
        <v>2276219</v>
      </c>
    </row>
    <row r="5630" spans="1:5" ht="53.25" customHeight="1" thickBot="1" x14ac:dyDescent="0.25">
      <c r="A5630" s="161" t="s">
        <v>185</v>
      </c>
      <c r="B5630" s="161" t="s">
        <v>532</v>
      </c>
      <c r="C5630" s="228" t="s">
        <v>533</v>
      </c>
      <c r="D5630" s="231"/>
      <c r="E5630" s="232"/>
    </row>
    <row r="5631" spans="1:5" ht="21" customHeight="1" thickBot="1" x14ac:dyDescent="0.25">
      <c r="A5631" s="162" t="s">
        <v>9</v>
      </c>
      <c r="B5631" s="1607" t="s">
        <v>762</v>
      </c>
      <c r="C5631" s="1608"/>
      <c r="D5631" s="1608"/>
      <c r="E5631" s="1609"/>
    </row>
    <row r="5632" spans="1:5" ht="21" customHeight="1" thickBot="1" x14ac:dyDescent="0.25">
      <c r="A5632" s="162" t="s">
        <v>13</v>
      </c>
      <c r="B5632" s="1610" t="s">
        <v>753</v>
      </c>
      <c r="C5632" s="1611"/>
      <c r="D5632" s="1611"/>
      <c r="E5632" s="1612"/>
    </row>
    <row r="5633" spans="1:5" ht="30" customHeight="1" x14ac:dyDescent="0.2">
      <c r="A5633" s="1592"/>
      <c r="B5633" s="163">
        <v>2019</v>
      </c>
      <c r="C5633" s="163">
        <v>2020</v>
      </c>
      <c r="D5633" s="163">
        <v>2021</v>
      </c>
      <c r="E5633" s="163">
        <v>2022</v>
      </c>
    </row>
    <row r="5634" spans="1:5" ht="18" customHeight="1" thickBot="1" x14ac:dyDescent="0.25">
      <c r="A5634" s="1593"/>
      <c r="B5634" s="164" t="s">
        <v>5</v>
      </c>
      <c r="C5634" s="164" t="s">
        <v>6</v>
      </c>
      <c r="D5634" s="164" t="s">
        <v>6</v>
      </c>
      <c r="E5634" s="164" t="s">
        <v>6</v>
      </c>
    </row>
    <row r="5635" spans="1:5" ht="21" customHeight="1" thickBot="1" x14ac:dyDescent="0.25">
      <c r="A5635" s="162" t="s">
        <v>8</v>
      </c>
      <c r="B5635" s="165">
        <v>79997</v>
      </c>
      <c r="C5635" s="165">
        <v>50000</v>
      </c>
      <c r="D5635" s="165">
        <v>148125</v>
      </c>
      <c r="E5635" s="165">
        <v>150000</v>
      </c>
    </row>
    <row r="5636" spans="1:5" ht="21" customHeight="1" thickBot="1" x14ac:dyDescent="0.25">
      <c r="A5636" s="162" t="s">
        <v>14</v>
      </c>
      <c r="B5636" s="165">
        <f>B5654</f>
        <v>79997</v>
      </c>
      <c r="C5636" s="165">
        <f>C5654</f>
        <v>50000</v>
      </c>
      <c r="D5636" s="165">
        <f>D5654</f>
        <v>148125</v>
      </c>
      <c r="E5636" s="165">
        <f>E5654</f>
        <v>150000</v>
      </c>
    </row>
    <row r="5637" spans="1:5" ht="21" customHeight="1" thickBot="1" x14ac:dyDescent="0.25">
      <c r="A5637" s="162" t="s">
        <v>20</v>
      </c>
      <c r="B5637" s="165">
        <f>B5636/B5635</f>
        <v>1</v>
      </c>
      <c r="C5637" s="165">
        <f>C5636/C5635</f>
        <v>1</v>
      </c>
      <c r="D5637" s="165">
        <f>D5636/D5635</f>
        <v>1</v>
      </c>
      <c r="E5637" s="165">
        <f>E5636/E5635</f>
        <v>1</v>
      </c>
    </row>
    <row r="5638" spans="1:5" ht="21" customHeight="1" thickBot="1" x14ac:dyDescent="0.25">
      <c r="A5638" s="162" t="s">
        <v>15</v>
      </c>
      <c r="B5638" s="166" t="s">
        <v>19</v>
      </c>
      <c r="C5638" s="167">
        <f>C5635/B5635-1</f>
        <v>-0.37497656162106074</v>
      </c>
      <c r="D5638" s="167">
        <f t="shared" ref="D5638:E5640" si="222">D5635/C5635-1</f>
        <v>1.9624999999999999</v>
      </c>
      <c r="E5638" s="167">
        <f t="shared" si="222"/>
        <v>1.2658227848101333E-2</v>
      </c>
    </row>
    <row r="5639" spans="1:5" ht="21" customHeight="1" thickBot="1" x14ac:dyDescent="0.25">
      <c r="A5639" s="162" t="s">
        <v>16</v>
      </c>
      <c r="B5639" s="166" t="s">
        <v>19</v>
      </c>
      <c r="C5639" s="167">
        <f>C5636/B5636-1</f>
        <v>-0.37497656162106074</v>
      </c>
      <c r="D5639" s="167">
        <f t="shared" si="222"/>
        <v>1.9624999999999999</v>
      </c>
      <c r="E5639" s="167">
        <f t="shared" si="222"/>
        <v>1.2658227848101333E-2</v>
      </c>
    </row>
    <row r="5640" spans="1:5" ht="21" customHeight="1" thickBot="1" x14ac:dyDescent="0.25">
      <c r="A5640" s="162" t="s">
        <v>17</v>
      </c>
      <c r="B5640" s="166" t="s">
        <v>19</v>
      </c>
      <c r="C5640" s="167">
        <f>C5637/B5637-1</f>
        <v>0</v>
      </c>
      <c r="D5640" s="167">
        <f t="shared" si="222"/>
        <v>0</v>
      </c>
      <c r="E5640" s="167">
        <f t="shared" si="222"/>
        <v>0</v>
      </c>
    </row>
    <row r="5641" spans="1:5" ht="21" customHeight="1" thickBot="1" x14ac:dyDescent="0.25">
      <c r="A5641" s="1589" t="s">
        <v>948</v>
      </c>
      <c r="B5641" s="1590"/>
      <c r="C5641" s="1590"/>
      <c r="D5641" s="1590"/>
      <c r="E5641" s="1591"/>
    </row>
    <row r="5642" spans="1:5" ht="21" customHeight="1" x14ac:dyDescent="0.2">
      <c r="A5642" s="1592"/>
      <c r="B5642" s="163">
        <v>2019</v>
      </c>
      <c r="C5642" s="163">
        <v>2020</v>
      </c>
      <c r="D5642" s="163">
        <v>2021</v>
      </c>
      <c r="E5642" s="163">
        <v>2022</v>
      </c>
    </row>
    <row r="5643" spans="1:5" ht="21" customHeight="1" thickBot="1" x14ac:dyDescent="0.25">
      <c r="A5643" s="1593"/>
      <c r="B5643" s="164" t="s">
        <v>5</v>
      </c>
      <c r="C5643" s="164" t="s">
        <v>6</v>
      </c>
      <c r="D5643" s="164" t="s">
        <v>6</v>
      </c>
      <c r="E5643" s="164" t="s">
        <v>6</v>
      </c>
    </row>
    <row r="5644" spans="1:5" ht="21" customHeight="1" thickBot="1" x14ac:dyDescent="0.25">
      <c r="A5644" s="168" t="s">
        <v>59</v>
      </c>
      <c r="B5644" s="169">
        <f>B5645+B5646+B5647+B5648</f>
        <v>79997</v>
      </c>
      <c r="C5644" s="169">
        <f>C5645+C5646+C5647+C5648</f>
        <v>0</v>
      </c>
      <c r="D5644" s="169">
        <f>D5645+D5646+D5647+D5648</f>
        <v>0</v>
      </c>
      <c r="E5644" s="169">
        <f>E5645+E5646+E5647+E5648</f>
        <v>0</v>
      </c>
    </row>
    <row r="5645" spans="1:5" ht="21" customHeight="1" thickBot="1" x14ac:dyDescent="0.25">
      <c r="A5645" s="170" t="s">
        <v>28</v>
      </c>
      <c r="B5645" s="169"/>
      <c r="C5645" s="169"/>
      <c r="D5645" s="169"/>
      <c r="E5645" s="169"/>
    </row>
    <row r="5646" spans="1:5" ht="21" customHeight="1" thickBot="1" x14ac:dyDescent="0.25">
      <c r="A5646" s="170" t="s">
        <v>60</v>
      </c>
      <c r="B5646" s="169"/>
      <c r="C5646" s="169"/>
      <c r="D5646" s="169"/>
      <c r="E5646" s="169"/>
    </row>
    <row r="5647" spans="1:5" ht="21" customHeight="1" thickBot="1" x14ac:dyDescent="0.25">
      <c r="A5647" s="170" t="s">
        <v>42</v>
      </c>
      <c r="B5647" s="169"/>
      <c r="C5647" s="169"/>
      <c r="D5647" s="169"/>
      <c r="E5647" s="169"/>
    </row>
    <row r="5648" spans="1:5" ht="21" customHeight="1" thickBot="1" x14ac:dyDescent="0.25">
      <c r="A5648" s="170" t="s">
        <v>43</v>
      </c>
      <c r="B5648" s="169">
        <v>79997</v>
      </c>
      <c r="C5648" s="169"/>
      <c r="D5648" s="169"/>
      <c r="E5648" s="169"/>
    </row>
    <row r="5649" spans="1:5" ht="21" customHeight="1" thickBot="1" x14ac:dyDescent="0.25">
      <c r="A5649" s="168" t="s">
        <v>61</v>
      </c>
      <c r="B5649" s="171">
        <f>B5650+B5651+B5652+B5653</f>
        <v>0</v>
      </c>
      <c r="C5649" s="171">
        <f>C5650+C5651+C5652+C5653</f>
        <v>50000</v>
      </c>
      <c r="D5649" s="171">
        <f>D5650+D5651+D5652+D5653</f>
        <v>148125</v>
      </c>
      <c r="E5649" s="171">
        <f>E5650+E5651+E5652+E5653</f>
        <v>150000</v>
      </c>
    </row>
    <row r="5650" spans="1:5" ht="21" customHeight="1" thickBot="1" x14ac:dyDescent="0.25">
      <c r="A5650" s="170" t="s">
        <v>28</v>
      </c>
      <c r="B5650" s="171"/>
      <c r="C5650" s="171"/>
      <c r="D5650" s="171"/>
      <c r="E5650" s="171"/>
    </row>
    <row r="5651" spans="1:5" ht="21" customHeight="1" thickBot="1" x14ac:dyDescent="0.25">
      <c r="A5651" s="170" t="s">
        <v>60</v>
      </c>
      <c r="B5651" s="171"/>
      <c r="C5651" s="171"/>
      <c r="D5651" s="171"/>
      <c r="E5651" s="171"/>
    </row>
    <row r="5652" spans="1:5" ht="21" customHeight="1" thickBot="1" x14ac:dyDescent="0.25">
      <c r="A5652" s="170" t="s">
        <v>42</v>
      </c>
      <c r="B5652" s="171"/>
      <c r="C5652" s="171"/>
      <c r="D5652" s="171"/>
      <c r="E5652" s="171"/>
    </row>
    <row r="5653" spans="1:5" ht="21" customHeight="1" thickBot="1" x14ac:dyDescent="0.25">
      <c r="A5653" s="170" t="s">
        <v>43</v>
      </c>
      <c r="B5653" s="171"/>
      <c r="C5653" s="171">
        <v>50000</v>
      </c>
      <c r="D5653" s="171">
        <v>148125</v>
      </c>
      <c r="E5653" s="171">
        <v>150000</v>
      </c>
    </row>
    <row r="5654" spans="1:5" ht="21" customHeight="1" thickBot="1" x14ac:dyDescent="0.25">
      <c r="A5654" s="233" t="s">
        <v>41</v>
      </c>
      <c r="B5654" s="171">
        <f>B5644+B5649</f>
        <v>79997</v>
      </c>
      <c r="C5654" s="171">
        <f>C5644+C5649</f>
        <v>50000</v>
      </c>
      <c r="D5654" s="171">
        <f>D5644+D5649</f>
        <v>148125</v>
      </c>
      <c r="E5654" s="171">
        <f>E5644+E5649</f>
        <v>150000</v>
      </c>
    </row>
    <row r="5655" spans="1:5" ht="111.75" customHeight="1" thickBot="1" x14ac:dyDescent="0.25">
      <c r="A5655" s="161" t="s">
        <v>185</v>
      </c>
      <c r="B5655" s="161" t="s">
        <v>771</v>
      </c>
      <c r="C5655" s="228" t="s">
        <v>103</v>
      </c>
      <c r="D5655" s="231"/>
      <c r="E5655" s="232"/>
    </row>
    <row r="5656" spans="1:5" ht="42" customHeight="1" thickBot="1" x14ac:dyDescent="0.25">
      <c r="A5656" s="162" t="s">
        <v>9</v>
      </c>
      <c r="B5656" s="1607" t="s">
        <v>772</v>
      </c>
      <c r="C5656" s="1608"/>
      <c r="D5656" s="1608"/>
      <c r="E5656" s="1609"/>
    </row>
    <row r="5657" spans="1:5" ht="27.75" customHeight="1" thickBot="1" x14ac:dyDescent="0.25">
      <c r="A5657" s="162" t="s">
        <v>13</v>
      </c>
      <c r="B5657" s="1610" t="s">
        <v>753</v>
      </c>
      <c r="C5657" s="1611"/>
      <c r="D5657" s="1611"/>
      <c r="E5657" s="1612"/>
    </row>
    <row r="5658" spans="1:5" ht="21" customHeight="1" x14ac:dyDescent="0.2">
      <c r="A5658" s="1592"/>
      <c r="B5658" s="163">
        <v>2019</v>
      </c>
      <c r="C5658" s="163">
        <v>2020</v>
      </c>
      <c r="D5658" s="163">
        <v>2021</v>
      </c>
      <c r="E5658" s="163">
        <v>2022</v>
      </c>
    </row>
    <row r="5659" spans="1:5" ht="21" customHeight="1" thickBot="1" x14ac:dyDescent="0.25">
      <c r="A5659" s="1593"/>
      <c r="B5659" s="164" t="s">
        <v>5</v>
      </c>
      <c r="C5659" s="164" t="s">
        <v>6</v>
      </c>
      <c r="D5659" s="164" t="s">
        <v>6</v>
      </c>
      <c r="E5659" s="164" t="s">
        <v>6</v>
      </c>
    </row>
    <row r="5660" spans="1:5" ht="21" customHeight="1" thickBot="1" x14ac:dyDescent="0.25">
      <c r="A5660" s="162" t="s">
        <v>8</v>
      </c>
      <c r="B5660" s="165">
        <v>0</v>
      </c>
      <c r="C5660" s="165">
        <v>19000</v>
      </c>
      <c r="D5660" s="165">
        <v>40000</v>
      </c>
      <c r="E5660" s="165">
        <v>40000</v>
      </c>
    </row>
    <row r="5661" spans="1:5" ht="21" customHeight="1" thickBot="1" x14ac:dyDescent="0.25">
      <c r="A5661" s="162" t="s">
        <v>14</v>
      </c>
      <c r="B5661" s="165">
        <f>B5679</f>
        <v>0</v>
      </c>
      <c r="C5661" s="165">
        <f>C5679</f>
        <v>24000</v>
      </c>
      <c r="D5661" s="165">
        <f>D5679</f>
        <v>45000</v>
      </c>
      <c r="E5661" s="165">
        <f>E5679</f>
        <v>45000</v>
      </c>
    </row>
    <row r="5662" spans="1:5" ht="21" customHeight="1" thickBot="1" x14ac:dyDescent="0.25">
      <c r="A5662" s="162" t="s">
        <v>20</v>
      </c>
      <c r="B5662" s="165" t="e">
        <f>B5661/B5660</f>
        <v>#DIV/0!</v>
      </c>
      <c r="C5662" s="165">
        <f>C5661/C5660</f>
        <v>1.263157894736842</v>
      </c>
      <c r="D5662" s="165">
        <f>D5661/D5660</f>
        <v>1.125</v>
      </c>
      <c r="E5662" s="165">
        <f>E5661/E5660</f>
        <v>1.125</v>
      </c>
    </row>
    <row r="5663" spans="1:5" ht="21" customHeight="1" thickBot="1" x14ac:dyDescent="0.25">
      <c r="A5663" s="162" t="s">
        <v>15</v>
      </c>
      <c r="B5663" s="166" t="s">
        <v>19</v>
      </c>
      <c r="C5663" s="167" t="e">
        <f>C5660/B5660-1</f>
        <v>#DIV/0!</v>
      </c>
      <c r="D5663" s="167">
        <f t="shared" ref="D5663:E5665" si="223">D5660/C5660-1</f>
        <v>1.1052631578947367</v>
      </c>
      <c r="E5663" s="167">
        <f t="shared" si="223"/>
        <v>0</v>
      </c>
    </row>
    <row r="5664" spans="1:5" ht="21" customHeight="1" thickBot="1" x14ac:dyDescent="0.25">
      <c r="A5664" s="162" t="s">
        <v>16</v>
      </c>
      <c r="B5664" s="166" t="s">
        <v>19</v>
      </c>
      <c r="C5664" s="167" t="e">
        <f>C5661/B5661-1</f>
        <v>#DIV/0!</v>
      </c>
      <c r="D5664" s="167">
        <f t="shared" si="223"/>
        <v>0.875</v>
      </c>
      <c r="E5664" s="167">
        <f t="shared" si="223"/>
        <v>0</v>
      </c>
    </row>
    <row r="5665" spans="1:5" ht="21" customHeight="1" thickBot="1" x14ac:dyDescent="0.25">
      <c r="A5665" s="162" t="s">
        <v>17</v>
      </c>
      <c r="B5665" s="166" t="s">
        <v>19</v>
      </c>
      <c r="C5665" s="167" t="e">
        <f>C5662/B5662-1</f>
        <v>#DIV/0!</v>
      </c>
      <c r="D5665" s="167">
        <f t="shared" si="223"/>
        <v>-0.109375</v>
      </c>
      <c r="E5665" s="167">
        <f t="shared" si="223"/>
        <v>0</v>
      </c>
    </row>
    <row r="5666" spans="1:5" ht="21" customHeight="1" thickBot="1" x14ac:dyDescent="0.25">
      <c r="A5666" s="1589" t="s">
        <v>948</v>
      </c>
      <c r="B5666" s="1590"/>
      <c r="C5666" s="1590"/>
      <c r="D5666" s="1590"/>
      <c r="E5666" s="1591"/>
    </row>
    <row r="5667" spans="1:5" ht="21" customHeight="1" x14ac:dyDescent="0.2">
      <c r="A5667" s="1592"/>
      <c r="B5667" s="163">
        <v>2019</v>
      </c>
      <c r="C5667" s="163">
        <v>2020</v>
      </c>
      <c r="D5667" s="163">
        <v>2021</v>
      </c>
      <c r="E5667" s="163">
        <v>2022</v>
      </c>
    </row>
    <row r="5668" spans="1:5" ht="21" customHeight="1" thickBot="1" x14ac:dyDescent="0.25">
      <c r="A5668" s="1593"/>
      <c r="B5668" s="164" t="s">
        <v>5</v>
      </c>
      <c r="C5668" s="164" t="s">
        <v>6</v>
      </c>
      <c r="D5668" s="164" t="s">
        <v>6</v>
      </c>
      <c r="E5668" s="164" t="s">
        <v>6</v>
      </c>
    </row>
    <row r="5669" spans="1:5" ht="21" customHeight="1" thickBot="1" x14ac:dyDescent="0.25">
      <c r="A5669" s="168" t="s">
        <v>59</v>
      </c>
      <c r="B5669" s="169">
        <f>B5670+B5671+B5672+B5673</f>
        <v>0</v>
      </c>
      <c r="C5669" s="169">
        <f>C5670+C5671+C5672+C5673</f>
        <v>0</v>
      </c>
      <c r="D5669" s="169">
        <f>D5670+D5671+D5672+D5673</f>
        <v>0</v>
      </c>
      <c r="E5669" s="169">
        <f>E5670+E5671+E5672+E5673</f>
        <v>0</v>
      </c>
    </row>
    <row r="5670" spans="1:5" ht="21" customHeight="1" thickBot="1" x14ac:dyDescent="0.25">
      <c r="A5670" s="170" t="s">
        <v>28</v>
      </c>
      <c r="B5670" s="169"/>
      <c r="C5670" s="169"/>
      <c r="D5670" s="169"/>
      <c r="E5670" s="169"/>
    </row>
    <row r="5671" spans="1:5" ht="21" customHeight="1" thickBot="1" x14ac:dyDescent="0.25">
      <c r="A5671" s="170" t="s">
        <v>60</v>
      </c>
      <c r="B5671" s="169"/>
      <c r="C5671" s="169"/>
      <c r="D5671" s="169"/>
      <c r="E5671" s="169"/>
    </row>
    <row r="5672" spans="1:5" ht="21" customHeight="1" thickBot="1" x14ac:dyDescent="0.25">
      <c r="A5672" s="170" t="s">
        <v>42</v>
      </c>
      <c r="B5672" s="169"/>
      <c r="C5672" s="169"/>
      <c r="D5672" s="169"/>
      <c r="E5672" s="169"/>
    </row>
    <row r="5673" spans="1:5" ht="21" customHeight="1" thickBot="1" x14ac:dyDescent="0.25">
      <c r="A5673" s="170" t="s">
        <v>43</v>
      </c>
      <c r="B5673" s="169"/>
      <c r="C5673" s="169"/>
      <c r="D5673" s="169"/>
      <c r="E5673" s="169"/>
    </row>
    <row r="5674" spans="1:5" ht="21" customHeight="1" thickBot="1" x14ac:dyDescent="0.25">
      <c r="A5674" s="168" t="s">
        <v>61</v>
      </c>
      <c r="B5674" s="171">
        <f>B5675+B5676+B5677+B5678</f>
        <v>0</v>
      </c>
      <c r="C5674" s="171">
        <f>C5675+C5676+C5677+C5678</f>
        <v>24000</v>
      </c>
      <c r="D5674" s="171">
        <f>D5675+D5676+D5677+D5678</f>
        <v>45000</v>
      </c>
      <c r="E5674" s="171">
        <f>E5675+E5676+E5677+E5678</f>
        <v>45000</v>
      </c>
    </row>
    <row r="5675" spans="1:5" ht="21" customHeight="1" thickBot="1" x14ac:dyDescent="0.25">
      <c r="A5675" s="170" t="s">
        <v>28</v>
      </c>
      <c r="B5675" s="171"/>
      <c r="C5675" s="171"/>
      <c r="D5675" s="171"/>
      <c r="E5675" s="171"/>
    </row>
    <row r="5676" spans="1:5" ht="21" customHeight="1" thickBot="1" x14ac:dyDescent="0.25">
      <c r="A5676" s="170" t="s">
        <v>60</v>
      </c>
      <c r="B5676" s="171"/>
      <c r="C5676" s="171"/>
      <c r="D5676" s="171"/>
      <c r="E5676" s="171"/>
    </row>
    <row r="5677" spans="1:5" ht="21" customHeight="1" thickBot="1" x14ac:dyDescent="0.25">
      <c r="A5677" s="170" t="s">
        <v>42</v>
      </c>
      <c r="B5677" s="171"/>
      <c r="C5677" s="171">
        <v>24000</v>
      </c>
      <c r="D5677" s="171">
        <v>45000</v>
      </c>
      <c r="E5677" s="171">
        <v>45000</v>
      </c>
    </row>
    <row r="5678" spans="1:5" ht="21" customHeight="1" thickBot="1" x14ac:dyDescent="0.25">
      <c r="A5678" s="170" t="s">
        <v>43</v>
      </c>
      <c r="B5678" s="171"/>
      <c r="C5678" s="171"/>
      <c r="D5678" s="171"/>
      <c r="E5678" s="171"/>
    </row>
    <row r="5679" spans="1:5" ht="21" customHeight="1" thickBot="1" x14ac:dyDescent="0.25">
      <c r="A5679" s="233" t="s">
        <v>41</v>
      </c>
      <c r="B5679" s="171">
        <f>B5669+B5674</f>
        <v>0</v>
      </c>
      <c r="C5679" s="171">
        <f>C5669+C5674</f>
        <v>24000</v>
      </c>
      <c r="D5679" s="171">
        <f>D5669+D5674</f>
        <v>45000</v>
      </c>
      <c r="E5679" s="171">
        <f>E5669+E5674</f>
        <v>45000</v>
      </c>
    </row>
    <row r="5680" spans="1:5" ht="45" customHeight="1" thickBot="1" x14ac:dyDescent="0.25">
      <c r="A5680" s="279" t="s">
        <v>773</v>
      </c>
      <c r="B5680" s="280" t="s">
        <v>774</v>
      </c>
      <c r="C5680" s="281" t="s">
        <v>534</v>
      </c>
      <c r="D5680" s="231"/>
      <c r="E5680" s="232"/>
    </row>
    <row r="5681" spans="1:5" ht="73.5" customHeight="1" thickBot="1" x14ac:dyDescent="0.25">
      <c r="A5681" s="162" t="s">
        <v>9</v>
      </c>
      <c r="B5681" s="1617" t="s">
        <v>775</v>
      </c>
      <c r="C5681" s="1618"/>
      <c r="D5681" s="1618"/>
      <c r="E5681" s="1619"/>
    </row>
    <row r="5682" spans="1:5" ht="21" customHeight="1" thickBot="1" x14ac:dyDescent="0.25">
      <c r="A5682" s="162" t="s">
        <v>13</v>
      </c>
      <c r="B5682" s="1610" t="s">
        <v>776</v>
      </c>
      <c r="C5682" s="1611"/>
      <c r="D5682" s="1611"/>
      <c r="E5682" s="1612"/>
    </row>
    <row r="5683" spans="1:5" ht="21" customHeight="1" x14ac:dyDescent="0.2">
      <c r="A5683" s="1592"/>
      <c r="B5683" s="163">
        <v>2019</v>
      </c>
      <c r="C5683" s="163">
        <v>2020</v>
      </c>
      <c r="D5683" s="163">
        <v>2021</v>
      </c>
      <c r="E5683" s="163">
        <v>2022</v>
      </c>
    </row>
    <row r="5684" spans="1:5" ht="21" customHeight="1" thickBot="1" x14ac:dyDescent="0.25">
      <c r="A5684" s="1593"/>
      <c r="B5684" s="164" t="s">
        <v>5</v>
      </c>
      <c r="C5684" s="164" t="s">
        <v>6</v>
      </c>
      <c r="D5684" s="164" t="s">
        <v>6</v>
      </c>
      <c r="E5684" s="164" t="s">
        <v>6</v>
      </c>
    </row>
    <row r="5685" spans="1:5" ht="21" customHeight="1" thickBot="1" x14ac:dyDescent="0.25">
      <c r="A5685" s="162" t="s">
        <v>8</v>
      </c>
      <c r="B5685" s="171">
        <v>5000</v>
      </c>
      <c r="C5685" s="171">
        <v>5000</v>
      </c>
      <c r="D5685" s="171">
        <v>5000</v>
      </c>
      <c r="E5685" s="171">
        <v>5000</v>
      </c>
    </row>
    <row r="5686" spans="1:5" ht="21" customHeight="1" thickBot="1" x14ac:dyDescent="0.25">
      <c r="A5686" s="162" t="s">
        <v>14</v>
      </c>
      <c r="B5686" s="171">
        <f>B5704</f>
        <v>5000</v>
      </c>
      <c r="C5686" s="171">
        <f>C5704</f>
        <v>5000</v>
      </c>
      <c r="D5686" s="171">
        <f>D5704</f>
        <v>5000</v>
      </c>
      <c r="E5686" s="171">
        <f>E5704</f>
        <v>5000</v>
      </c>
    </row>
    <row r="5687" spans="1:5" ht="21" customHeight="1" thickBot="1" x14ac:dyDescent="0.25">
      <c r="A5687" s="162" t="s">
        <v>20</v>
      </c>
      <c r="B5687" s="165">
        <f>B5686/B5685</f>
        <v>1</v>
      </c>
      <c r="C5687" s="165">
        <f>C5686/C5685</f>
        <v>1</v>
      </c>
      <c r="D5687" s="165">
        <f>D5686/D5685</f>
        <v>1</v>
      </c>
      <c r="E5687" s="165">
        <f>E5686/E5685</f>
        <v>1</v>
      </c>
    </row>
    <row r="5688" spans="1:5" ht="21" customHeight="1" thickBot="1" x14ac:dyDescent="0.25">
      <c r="A5688" s="162" t="s">
        <v>15</v>
      </c>
      <c r="B5688" s="166" t="s">
        <v>19</v>
      </c>
      <c r="C5688" s="167">
        <f t="shared" ref="C5688:E5690" si="224">C5685/B5685-1</f>
        <v>0</v>
      </c>
      <c r="D5688" s="167">
        <f t="shared" si="224"/>
        <v>0</v>
      </c>
      <c r="E5688" s="167">
        <f t="shared" si="224"/>
        <v>0</v>
      </c>
    </row>
    <row r="5689" spans="1:5" ht="21" customHeight="1" thickBot="1" x14ac:dyDescent="0.25">
      <c r="A5689" s="162" t="s">
        <v>16</v>
      </c>
      <c r="B5689" s="166" t="s">
        <v>19</v>
      </c>
      <c r="C5689" s="167">
        <f t="shared" si="224"/>
        <v>0</v>
      </c>
      <c r="D5689" s="167">
        <f t="shared" si="224"/>
        <v>0</v>
      </c>
      <c r="E5689" s="167">
        <f t="shared" si="224"/>
        <v>0</v>
      </c>
    </row>
    <row r="5690" spans="1:5" ht="21" customHeight="1" thickBot="1" x14ac:dyDescent="0.25">
      <c r="A5690" s="162" t="s">
        <v>17</v>
      </c>
      <c r="B5690" s="166" t="s">
        <v>19</v>
      </c>
      <c r="C5690" s="167">
        <f t="shared" si="224"/>
        <v>0</v>
      </c>
      <c r="D5690" s="167">
        <f t="shared" si="224"/>
        <v>0</v>
      </c>
      <c r="E5690" s="167">
        <f t="shared" si="224"/>
        <v>0</v>
      </c>
    </row>
    <row r="5691" spans="1:5" ht="21" customHeight="1" thickBot="1" x14ac:dyDescent="0.25">
      <c r="A5691" s="1589" t="s">
        <v>948</v>
      </c>
      <c r="B5691" s="1590"/>
      <c r="C5691" s="1590"/>
      <c r="D5691" s="1590"/>
      <c r="E5691" s="1591"/>
    </row>
    <row r="5692" spans="1:5" ht="21" customHeight="1" x14ac:dyDescent="0.2">
      <c r="A5692" s="1592"/>
      <c r="B5692" s="163">
        <v>2018</v>
      </c>
      <c r="C5692" s="163">
        <v>2019</v>
      </c>
      <c r="D5692" s="163">
        <v>2020</v>
      </c>
      <c r="E5692" s="163">
        <v>2021</v>
      </c>
    </row>
    <row r="5693" spans="1:5" ht="21" customHeight="1" thickBot="1" x14ac:dyDescent="0.25">
      <c r="A5693" s="1593"/>
      <c r="B5693" s="164" t="s">
        <v>5</v>
      </c>
      <c r="C5693" s="164" t="s">
        <v>6</v>
      </c>
      <c r="D5693" s="164" t="s">
        <v>6</v>
      </c>
      <c r="E5693" s="164" t="s">
        <v>6</v>
      </c>
    </row>
    <row r="5694" spans="1:5" ht="21" customHeight="1" thickBot="1" x14ac:dyDescent="0.25">
      <c r="A5694" s="168" t="s">
        <v>59</v>
      </c>
      <c r="B5694" s="169">
        <f>B5695+B5696+B5697+B5698</f>
        <v>5000</v>
      </c>
      <c r="C5694" s="169">
        <f>C5695+C5696+C5697+C5698</f>
        <v>0</v>
      </c>
      <c r="D5694" s="169">
        <f>D5695+D5696+D5697+D5698</f>
        <v>0</v>
      </c>
      <c r="E5694" s="169">
        <f>E5695+E5696+E5697+E5698</f>
        <v>0</v>
      </c>
    </row>
    <row r="5695" spans="1:5" ht="21" customHeight="1" thickBot="1" x14ac:dyDescent="0.25">
      <c r="A5695" s="170" t="s">
        <v>28</v>
      </c>
      <c r="B5695" s="169"/>
      <c r="C5695" s="169"/>
      <c r="D5695" s="169"/>
      <c r="E5695" s="169"/>
    </row>
    <row r="5696" spans="1:5" ht="21" customHeight="1" thickBot="1" x14ac:dyDescent="0.25">
      <c r="A5696" s="170" t="s">
        <v>60</v>
      </c>
      <c r="B5696" s="169"/>
      <c r="C5696" s="169"/>
      <c r="D5696" s="169"/>
      <c r="E5696" s="169"/>
    </row>
    <row r="5697" spans="1:5" ht="21" customHeight="1" thickBot="1" x14ac:dyDescent="0.25">
      <c r="A5697" s="170" t="s">
        <v>42</v>
      </c>
      <c r="B5697" s="171">
        <v>5000</v>
      </c>
      <c r="C5697" s="169"/>
      <c r="D5697" s="169"/>
      <c r="E5697" s="169"/>
    </row>
    <row r="5698" spans="1:5" ht="21" customHeight="1" thickBot="1" x14ac:dyDescent="0.25">
      <c r="A5698" s="170" t="s">
        <v>43</v>
      </c>
      <c r="B5698" s="169"/>
      <c r="C5698" s="169"/>
      <c r="D5698" s="169"/>
      <c r="E5698" s="169"/>
    </row>
    <row r="5699" spans="1:5" ht="21" customHeight="1" thickBot="1" x14ac:dyDescent="0.25">
      <c r="A5699" s="168" t="s">
        <v>61</v>
      </c>
      <c r="B5699" s="171">
        <f>B5700+B5701+B5702+B5703</f>
        <v>0</v>
      </c>
      <c r="C5699" s="171">
        <f>C5700+C5701+C5702+C5703</f>
        <v>5000</v>
      </c>
      <c r="D5699" s="171">
        <f>D5700+D5701+D5702+D5703</f>
        <v>5000</v>
      </c>
      <c r="E5699" s="171">
        <f>E5700+E5701+E5702+E5703</f>
        <v>5000</v>
      </c>
    </row>
    <row r="5700" spans="1:5" ht="21" customHeight="1" thickBot="1" x14ac:dyDescent="0.25">
      <c r="A5700" s="170" t="s">
        <v>28</v>
      </c>
      <c r="B5700" s="171"/>
      <c r="C5700" s="171"/>
      <c r="D5700" s="171"/>
      <c r="E5700" s="171"/>
    </row>
    <row r="5701" spans="1:5" ht="21" customHeight="1" thickBot="1" x14ac:dyDescent="0.25">
      <c r="A5701" s="170" t="s">
        <v>60</v>
      </c>
      <c r="B5701" s="171"/>
      <c r="C5701" s="171"/>
      <c r="D5701" s="171"/>
      <c r="E5701" s="171"/>
    </row>
    <row r="5702" spans="1:5" ht="21" customHeight="1" thickBot="1" x14ac:dyDescent="0.25">
      <c r="A5702" s="170" t="s">
        <v>42</v>
      </c>
      <c r="B5702" s="171"/>
      <c r="C5702" s="169">
        <v>5000</v>
      </c>
      <c r="D5702" s="169">
        <v>5000</v>
      </c>
      <c r="E5702" s="169">
        <v>5000</v>
      </c>
    </row>
    <row r="5703" spans="1:5" ht="21" customHeight="1" thickBot="1" x14ac:dyDescent="0.25">
      <c r="A5703" s="170" t="s">
        <v>43</v>
      </c>
      <c r="B5703" s="171"/>
      <c r="C5703" s="171"/>
      <c r="D5703" s="171"/>
      <c r="E5703" s="171"/>
    </row>
    <row r="5704" spans="1:5" ht="21" customHeight="1" thickBot="1" x14ac:dyDescent="0.25">
      <c r="A5704" s="233" t="s">
        <v>166</v>
      </c>
      <c r="B5704" s="234">
        <f>B5694+B5699</f>
        <v>5000</v>
      </c>
      <c r="C5704" s="234">
        <f>C5694+C5699</f>
        <v>5000</v>
      </c>
      <c r="D5704" s="234">
        <f>D5694+D5699</f>
        <v>5000</v>
      </c>
      <c r="E5704" s="234">
        <f>E5694+E5699</f>
        <v>5000</v>
      </c>
    </row>
    <row r="5705" spans="1:5" ht="103.5" customHeight="1" thickBot="1" x14ac:dyDescent="0.25">
      <c r="A5705" s="282" t="s">
        <v>189</v>
      </c>
      <c r="B5705" s="283" t="s">
        <v>777</v>
      </c>
      <c r="C5705" s="284" t="s">
        <v>778</v>
      </c>
      <c r="D5705" s="238"/>
      <c r="E5705" s="239"/>
    </row>
    <row r="5706" spans="1:5" ht="21" customHeight="1" thickBot="1" x14ac:dyDescent="0.25">
      <c r="A5706" s="240" t="s">
        <v>9</v>
      </c>
      <c r="B5706" s="1617" t="s">
        <v>779</v>
      </c>
      <c r="C5706" s="1618"/>
      <c r="D5706" s="1618"/>
      <c r="E5706" s="1620"/>
    </row>
    <row r="5707" spans="1:5" ht="21" customHeight="1" thickBot="1" x14ac:dyDescent="0.25">
      <c r="A5707" s="240" t="s">
        <v>13</v>
      </c>
      <c r="B5707" s="1610" t="s">
        <v>776</v>
      </c>
      <c r="C5707" s="1611"/>
      <c r="D5707" s="1611"/>
      <c r="E5707" s="1613"/>
    </row>
    <row r="5708" spans="1:5" ht="21" customHeight="1" x14ac:dyDescent="0.2">
      <c r="A5708" s="1603"/>
      <c r="B5708" s="163">
        <v>2019</v>
      </c>
      <c r="C5708" s="163">
        <v>2020</v>
      </c>
      <c r="D5708" s="163">
        <v>2021</v>
      </c>
      <c r="E5708" s="241">
        <v>2022</v>
      </c>
    </row>
    <row r="5709" spans="1:5" ht="21" customHeight="1" thickBot="1" x14ac:dyDescent="0.25">
      <c r="A5709" s="1604"/>
      <c r="B5709" s="164" t="s">
        <v>5</v>
      </c>
      <c r="C5709" s="164" t="s">
        <v>6</v>
      </c>
      <c r="D5709" s="164" t="s">
        <v>6</v>
      </c>
      <c r="E5709" s="242" t="s">
        <v>6</v>
      </c>
    </row>
    <row r="5710" spans="1:5" ht="21" customHeight="1" thickBot="1" x14ac:dyDescent="0.25">
      <c r="A5710" s="240" t="s">
        <v>8</v>
      </c>
      <c r="B5710" s="165">
        <v>11000</v>
      </c>
      <c r="C5710" s="165">
        <v>5000</v>
      </c>
      <c r="D5710" s="165">
        <v>1875</v>
      </c>
      <c r="E5710" s="245">
        <v>0</v>
      </c>
    </row>
    <row r="5711" spans="1:5" ht="21" customHeight="1" thickBot="1" x14ac:dyDescent="0.25">
      <c r="A5711" s="240" t="s">
        <v>14</v>
      </c>
      <c r="B5711" s="165">
        <f>B5729</f>
        <v>11000</v>
      </c>
      <c r="C5711" s="165">
        <f>C5729</f>
        <v>5000</v>
      </c>
      <c r="D5711" s="165">
        <f>D5729</f>
        <v>1875</v>
      </c>
      <c r="E5711" s="165">
        <f>E5729</f>
        <v>0</v>
      </c>
    </row>
    <row r="5712" spans="1:5" ht="21" customHeight="1" thickBot="1" x14ac:dyDescent="0.25">
      <c r="A5712" s="240" t="s">
        <v>20</v>
      </c>
      <c r="B5712" s="165">
        <f>B5711/B5710</f>
        <v>1</v>
      </c>
      <c r="C5712" s="165">
        <f>C5711/C5710</f>
        <v>1</v>
      </c>
      <c r="D5712" s="165">
        <f>D5711/D5710</f>
        <v>1</v>
      </c>
      <c r="E5712" s="245" t="e">
        <f>E5711/E5710</f>
        <v>#DIV/0!</v>
      </c>
    </row>
    <row r="5713" spans="1:5" ht="21" customHeight="1" thickBot="1" x14ac:dyDescent="0.25">
      <c r="A5713" s="240" t="s">
        <v>15</v>
      </c>
      <c r="B5713" s="166" t="s">
        <v>19</v>
      </c>
      <c r="C5713" s="167">
        <f t="shared" ref="C5713:E5715" si="225">C5710/B5710-1</f>
        <v>-0.54545454545454541</v>
      </c>
      <c r="D5713" s="167">
        <f t="shared" si="225"/>
        <v>-0.625</v>
      </c>
      <c r="E5713" s="246">
        <f t="shared" si="225"/>
        <v>-1</v>
      </c>
    </row>
    <row r="5714" spans="1:5" ht="21" customHeight="1" thickBot="1" x14ac:dyDescent="0.25">
      <c r="A5714" s="240" t="s">
        <v>16</v>
      </c>
      <c r="B5714" s="166" t="s">
        <v>19</v>
      </c>
      <c r="C5714" s="167">
        <f t="shared" si="225"/>
        <v>-0.54545454545454541</v>
      </c>
      <c r="D5714" s="167">
        <f t="shared" si="225"/>
        <v>-0.625</v>
      </c>
      <c r="E5714" s="246">
        <f t="shared" si="225"/>
        <v>-1</v>
      </c>
    </row>
    <row r="5715" spans="1:5" ht="21" customHeight="1" thickBot="1" x14ac:dyDescent="0.25">
      <c r="A5715" s="240" t="s">
        <v>17</v>
      </c>
      <c r="B5715" s="166" t="s">
        <v>19</v>
      </c>
      <c r="C5715" s="167">
        <f t="shared" si="225"/>
        <v>0</v>
      </c>
      <c r="D5715" s="167">
        <f t="shared" si="225"/>
        <v>0</v>
      </c>
      <c r="E5715" s="246" t="e">
        <f t="shared" si="225"/>
        <v>#DIV/0!</v>
      </c>
    </row>
    <row r="5716" spans="1:5" ht="21" customHeight="1" thickBot="1" x14ac:dyDescent="0.25">
      <c r="A5716" s="1605" t="s">
        <v>948</v>
      </c>
      <c r="B5716" s="1590"/>
      <c r="C5716" s="1590"/>
      <c r="D5716" s="1590"/>
      <c r="E5716" s="1606"/>
    </row>
    <row r="5717" spans="1:5" ht="21" customHeight="1" x14ac:dyDescent="0.2">
      <c r="A5717" s="1603"/>
      <c r="B5717" s="163">
        <v>2018</v>
      </c>
      <c r="C5717" s="163">
        <v>2019</v>
      </c>
      <c r="D5717" s="163">
        <v>2020</v>
      </c>
      <c r="E5717" s="241">
        <v>2021</v>
      </c>
    </row>
    <row r="5718" spans="1:5" ht="21" customHeight="1" thickBot="1" x14ac:dyDescent="0.25">
      <c r="A5718" s="1604"/>
      <c r="B5718" s="164" t="s">
        <v>5</v>
      </c>
      <c r="C5718" s="164" t="s">
        <v>6</v>
      </c>
      <c r="D5718" s="164" t="s">
        <v>6</v>
      </c>
      <c r="E5718" s="242" t="s">
        <v>6</v>
      </c>
    </row>
    <row r="5719" spans="1:5" ht="21" customHeight="1" thickBot="1" x14ac:dyDescent="0.25">
      <c r="A5719" s="247" t="s">
        <v>59</v>
      </c>
      <c r="B5719" s="169">
        <f>B5720+B5721+B5722+B5723</f>
        <v>11000</v>
      </c>
      <c r="C5719" s="169">
        <f>C5720+C5721+C5722+C5723</f>
        <v>5000</v>
      </c>
      <c r="D5719" s="169">
        <f>D5720+D5721+D5722+D5723</f>
        <v>1875</v>
      </c>
      <c r="E5719" s="248">
        <f>E5720+E5721+E5722+E5723</f>
        <v>0</v>
      </c>
    </row>
    <row r="5720" spans="1:5" ht="21" customHeight="1" thickBot="1" x14ac:dyDescent="0.25">
      <c r="A5720" s="249" t="s">
        <v>28</v>
      </c>
      <c r="B5720" s="169"/>
      <c r="C5720" s="169"/>
      <c r="D5720" s="169"/>
      <c r="E5720" s="248"/>
    </row>
    <row r="5721" spans="1:5" ht="21" customHeight="1" thickBot="1" x14ac:dyDescent="0.25">
      <c r="A5721" s="249" t="s">
        <v>60</v>
      </c>
      <c r="B5721" s="169"/>
      <c r="C5721" s="169"/>
      <c r="D5721" s="169"/>
      <c r="E5721" s="248"/>
    </row>
    <row r="5722" spans="1:5" ht="21" customHeight="1" thickBot="1" x14ac:dyDescent="0.25">
      <c r="A5722" s="249" t="s">
        <v>42</v>
      </c>
      <c r="B5722" s="169"/>
      <c r="C5722" s="169"/>
      <c r="D5722" s="169"/>
      <c r="E5722" s="248"/>
    </row>
    <row r="5723" spans="1:5" ht="21" customHeight="1" thickBot="1" x14ac:dyDescent="0.25">
      <c r="A5723" s="249" t="s">
        <v>43</v>
      </c>
      <c r="B5723" s="169">
        <v>11000</v>
      </c>
      <c r="C5723" s="169">
        <v>5000</v>
      </c>
      <c r="D5723" s="169">
        <v>1875</v>
      </c>
      <c r="E5723" s="248">
        <v>0</v>
      </c>
    </row>
    <row r="5724" spans="1:5" ht="21" customHeight="1" thickBot="1" x14ac:dyDescent="0.25">
      <c r="A5724" s="247" t="s">
        <v>61</v>
      </c>
      <c r="B5724" s="171">
        <f>B5725+B5726+B5727+B5728</f>
        <v>0</v>
      </c>
      <c r="C5724" s="171">
        <f>C5725+C5726+C5727+C5728</f>
        <v>0</v>
      </c>
      <c r="D5724" s="171">
        <f>D5725+D5726+D5727+D5728</f>
        <v>0</v>
      </c>
      <c r="E5724" s="250">
        <f>E5725+E5726+E5727+E5728</f>
        <v>0</v>
      </c>
    </row>
    <row r="5725" spans="1:5" ht="21" customHeight="1" thickBot="1" x14ac:dyDescent="0.25">
      <c r="A5725" s="249" t="s">
        <v>28</v>
      </c>
      <c r="B5725" s="171"/>
      <c r="C5725" s="171"/>
      <c r="D5725" s="171"/>
      <c r="E5725" s="250"/>
    </row>
    <row r="5726" spans="1:5" ht="21" customHeight="1" thickBot="1" x14ac:dyDescent="0.25">
      <c r="A5726" s="249" t="s">
        <v>60</v>
      </c>
      <c r="B5726" s="171"/>
      <c r="C5726" s="171"/>
      <c r="D5726" s="171"/>
      <c r="E5726" s="250"/>
    </row>
    <row r="5727" spans="1:5" ht="21" customHeight="1" thickBot="1" x14ac:dyDescent="0.25">
      <c r="A5727" s="249" t="s">
        <v>42</v>
      </c>
      <c r="B5727" s="171"/>
      <c r="C5727" s="171"/>
      <c r="D5727" s="171"/>
      <c r="E5727" s="250"/>
    </row>
    <row r="5728" spans="1:5" ht="21" customHeight="1" thickBot="1" x14ac:dyDescent="0.25">
      <c r="A5728" s="249" t="s">
        <v>43</v>
      </c>
      <c r="B5728" s="171"/>
      <c r="C5728" s="169"/>
      <c r="D5728" s="169"/>
      <c r="E5728" s="248"/>
    </row>
    <row r="5729" spans="1:5" ht="21" customHeight="1" thickBot="1" x14ac:dyDescent="0.25">
      <c r="A5729" s="259" t="s">
        <v>167</v>
      </c>
      <c r="B5729" s="260">
        <f>B5719+B5724</f>
        <v>11000</v>
      </c>
      <c r="C5729" s="260">
        <f>C5719+C5724</f>
        <v>5000</v>
      </c>
      <c r="D5729" s="260">
        <f>D5719+D5724</f>
        <v>1875</v>
      </c>
      <c r="E5729" s="261">
        <f>E5719+E5724</f>
        <v>0</v>
      </c>
    </row>
    <row r="5730" spans="1:5" ht="69" customHeight="1" thickBot="1" x14ac:dyDescent="0.25">
      <c r="A5730" s="282" t="s">
        <v>170</v>
      </c>
      <c r="B5730" s="283" t="s">
        <v>535</v>
      </c>
      <c r="C5730" s="285" t="s">
        <v>536</v>
      </c>
      <c r="D5730" s="238"/>
      <c r="E5730" s="239"/>
    </row>
    <row r="5731" spans="1:5" ht="21" customHeight="1" thickBot="1" x14ac:dyDescent="0.25">
      <c r="A5731" s="240" t="s">
        <v>9</v>
      </c>
      <c r="B5731" s="1614" t="s">
        <v>780</v>
      </c>
      <c r="C5731" s="1615"/>
      <c r="D5731" s="1615"/>
      <c r="E5731" s="1616"/>
    </row>
    <row r="5732" spans="1:5" ht="21" customHeight="1" thickBot="1" x14ac:dyDescent="0.25">
      <c r="A5732" s="240" t="s">
        <v>13</v>
      </c>
      <c r="B5732" s="1610" t="s">
        <v>776</v>
      </c>
      <c r="C5732" s="1611"/>
      <c r="D5732" s="1611"/>
      <c r="E5732" s="1613"/>
    </row>
    <row r="5733" spans="1:5" ht="21" customHeight="1" x14ac:dyDescent="0.2">
      <c r="A5733" s="1603"/>
      <c r="B5733" s="163">
        <v>2019</v>
      </c>
      <c r="C5733" s="163">
        <v>2020</v>
      </c>
      <c r="D5733" s="163">
        <v>2021</v>
      </c>
      <c r="E5733" s="241">
        <v>2022</v>
      </c>
    </row>
    <row r="5734" spans="1:5" ht="21" customHeight="1" thickBot="1" x14ac:dyDescent="0.25">
      <c r="A5734" s="1604"/>
      <c r="B5734" s="164" t="s">
        <v>5</v>
      </c>
      <c r="C5734" s="164" t="s">
        <v>6</v>
      </c>
      <c r="D5734" s="164" t="s">
        <v>6</v>
      </c>
      <c r="E5734" s="242" t="s">
        <v>6</v>
      </c>
    </row>
    <row r="5735" spans="1:5" ht="21" customHeight="1" thickBot="1" x14ac:dyDescent="0.25">
      <c r="A5735" s="240" t="s">
        <v>8</v>
      </c>
      <c r="B5735" s="165">
        <v>10124</v>
      </c>
      <c r="C5735" s="165">
        <v>0</v>
      </c>
      <c r="D5735" s="165">
        <f>D5753</f>
        <v>0</v>
      </c>
      <c r="E5735" s="245">
        <f>E5753</f>
        <v>0</v>
      </c>
    </row>
    <row r="5736" spans="1:5" ht="21" customHeight="1" thickBot="1" x14ac:dyDescent="0.25">
      <c r="A5736" s="240" t="s">
        <v>14</v>
      </c>
      <c r="B5736" s="165">
        <f>B5754</f>
        <v>10124</v>
      </c>
      <c r="C5736" s="165">
        <f>C5754</f>
        <v>0</v>
      </c>
      <c r="D5736" s="165">
        <f>D5754</f>
        <v>0</v>
      </c>
      <c r="E5736" s="165">
        <f>E5754</f>
        <v>0</v>
      </c>
    </row>
    <row r="5737" spans="1:5" ht="21" customHeight="1" thickBot="1" x14ac:dyDescent="0.25">
      <c r="A5737" s="240" t="s">
        <v>20</v>
      </c>
      <c r="B5737" s="165">
        <f>B5736/B5735</f>
        <v>1</v>
      </c>
      <c r="C5737" s="165" t="e">
        <f>C5736/C5735</f>
        <v>#DIV/0!</v>
      </c>
      <c r="D5737" s="165" t="e">
        <f>D5736/D5735</f>
        <v>#DIV/0!</v>
      </c>
      <c r="E5737" s="245" t="e">
        <f>E5736/E5735</f>
        <v>#DIV/0!</v>
      </c>
    </row>
    <row r="5738" spans="1:5" ht="21" customHeight="1" thickBot="1" x14ac:dyDescent="0.25">
      <c r="A5738" s="240" t="s">
        <v>15</v>
      </c>
      <c r="B5738" s="166" t="s">
        <v>19</v>
      </c>
      <c r="C5738" s="167">
        <f t="shared" ref="C5738:E5740" si="226">C5735/B5735-1</f>
        <v>-1</v>
      </c>
      <c r="D5738" s="167" t="e">
        <f t="shared" si="226"/>
        <v>#DIV/0!</v>
      </c>
      <c r="E5738" s="246" t="e">
        <f t="shared" si="226"/>
        <v>#DIV/0!</v>
      </c>
    </row>
    <row r="5739" spans="1:5" ht="21" customHeight="1" thickBot="1" x14ac:dyDescent="0.25">
      <c r="A5739" s="240" t="s">
        <v>16</v>
      </c>
      <c r="B5739" s="166" t="s">
        <v>19</v>
      </c>
      <c r="C5739" s="167">
        <f t="shared" si="226"/>
        <v>-1</v>
      </c>
      <c r="D5739" s="167" t="e">
        <f t="shared" si="226"/>
        <v>#DIV/0!</v>
      </c>
      <c r="E5739" s="246" t="e">
        <f t="shared" si="226"/>
        <v>#DIV/0!</v>
      </c>
    </row>
    <row r="5740" spans="1:5" ht="21" customHeight="1" thickBot="1" x14ac:dyDescent="0.25">
      <c r="A5740" s="240" t="s">
        <v>17</v>
      </c>
      <c r="B5740" s="166" t="s">
        <v>19</v>
      </c>
      <c r="C5740" s="167" t="e">
        <f t="shared" si="226"/>
        <v>#DIV/0!</v>
      </c>
      <c r="D5740" s="167" t="e">
        <f t="shared" si="226"/>
        <v>#DIV/0!</v>
      </c>
      <c r="E5740" s="246" t="e">
        <f t="shared" si="226"/>
        <v>#DIV/0!</v>
      </c>
    </row>
    <row r="5741" spans="1:5" ht="21" customHeight="1" thickBot="1" x14ac:dyDescent="0.25">
      <c r="A5741" s="1605" t="s">
        <v>948</v>
      </c>
      <c r="B5741" s="1590"/>
      <c r="C5741" s="1590"/>
      <c r="D5741" s="1590"/>
      <c r="E5741" s="1606"/>
    </row>
    <row r="5742" spans="1:5" ht="21" customHeight="1" x14ac:dyDescent="0.2">
      <c r="A5742" s="1603"/>
      <c r="B5742" s="163">
        <v>2018</v>
      </c>
      <c r="C5742" s="163">
        <v>2019</v>
      </c>
      <c r="D5742" s="163">
        <v>2020</v>
      </c>
      <c r="E5742" s="241">
        <v>2021</v>
      </c>
    </row>
    <row r="5743" spans="1:5" ht="21" customHeight="1" thickBot="1" x14ac:dyDescent="0.25">
      <c r="A5743" s="1604"/>
      <c r="B5743" s="164" t="s">
        <v>5</v>
      </c>
      <c r="C5743" s="164" t="s">
        <v>6</v>
      </c>
      <c r="D5743" s="164" t="s">
        <v>6</v>
      </c>
      <c r="E5743" s="242" t="s">
        <v>6</v>
      </c>
    </row>
    <row r="5744" spans="1:5" ht="21" customHeight="1" thickBot="1" x14ac:dyDescent="0.25">
      <c r="A5744" s="247" t="s">
        <v>59</v>
      </c>
      <c r="B5744" s="169">
        <f>B5745+B5746+B5747+B5748</f>
        <v>0</v>
      </c>
      <c r="C5744" s="169">
        <f>C5745+C5746+C5747+C5748</f>
        <v>0</v>
      </c>
      <c r="D5744" s="169">
        <f>D5745+D5746+D5747+D5748</f>
        <v>0</v>
      </c>
      <c r="E5744" s="248">
        <f>E5745+E5746+E5747+E5748</f>
        <v>0</v>
      </c>
    </row>
    <row r="5745" spans="1:5" ht="21" customHeight="1" thickBot="1" x14ac:dyDescent="0.25">
      <c r="A5745" s="249" t="s">
        <v>28</v>
      </c>
      <c r="B5745" s="169"/>
      <c r="C5745" s="169"/>
      <c r="D5745" s="169"/>
      <c r="E5745" s="248"/>
    </row>
    <row r="5746" spans="1:5" ht="21" customHeight="1" thickBot="1" x14ac:dyDescent="0.25">
      <c r="A5746" s="249" t="s">
        <v>60</v>
      </c>
      <c r="B5746" s="169"/>
      <c r="C5746" s="169"/>
      <c r="D5746" s="169"/>
      <c r="E5746" s="248"/>
    </row>
    <row r="5747" spans="1:5" ht="21" customHeight="1" thickBot="1" x14ac:dyDescent="0.25">
      <c r="A5747" s="249" t="s">
        <v>42</v>
      </c>
      <c r="B5747" s="169"/>
      <c r="C5747" s="169"/>
      <c r="D5747" s="169"/>
      <c r="E5747" s="248"/>
    </row>
    <row r="5748" spans="1:5" ht="21" customHeight="1" thickBot="1" x14ac:dyDescent="0.25">
      <c r="A5748" s="249" t="s">
        <v>43</v>
      </c>
      <c r="B5748" s="169"/>
      <c r="C5748" s="169"/>
      <c r="D5748" s="169"/>
      <c r="E5748" s="248"/>
    </row>
    <row r="5749" spans="1:5" ht="21" customHeight="1" thickBot="1" x14ac:dyDescent="0.25">
      <c r="A5749" s="247" t="s">
        <v>61</v>
      </c>
      <c r="B5749" s="171">
        <f>B5750+B5751+B5752+B5753</f>
        <v>10124</v>
      </c>
      <c r="C5749" s="171">
        <f>C5750+C5751+C5752+C5753</f>
        <v>0</v>
      </c>
      <c r="D5749" s="171">
        <f>D5750+D5751+D5752+D5753</f>
        <v>0</v>
      </c>
      <c r="E5749" s="250">
        <f>E5750+E5751+E5752+E5753</f>
        <v>0</v>
      </c>
    </row>
    <row r="5750" spans="1:5" ht="21" customHeight="1" thickBot="1" x14ac:dyDescent="0.25">
      <c r="A5750" s="249" t="s">
        <v>28</v>
      </c>
      <c r="B5750" s="171"/>
      <c r="C5750" s="171"/>
      <c r="D5750" s="171"/>
      <c r="E5750" s="250"/>
    </row>
    <row r="5751" spans="1:5" ht="21" customHeight="1" thickBot="1" x14ac:dyDescent="0.25">
      <c r="A5751" s="249" t="s">
        <v>60</v>
      </c>
      <c r="B5751" s="171"/>
      <c r="C5751" s="171"/>
      <c r="D5751" s="171"/>
      <c r="E5751" s="250"/>
    </row>
    <row r="5752" spans="1:5" ht="21" customHeight="1" thickBot="1" x14ac:dyDescent="0.25">
      <c r="A5752" s="249" t="s">
        <v>42</v>
      </c>
      <c r="B5752" s="171"/>
      <c r="C5752" s="171"/>
      <c r="D5752" s="171"/>
      <c r="E5752" s="250"/>
    </row>
    <row r="5753" spans="1:5" ht="21" customHeight="1" thickBot="1" x14ac:dyDescent="0.25">
      <c r="A5753" s="249" t="s">
        <v>43</v>
      </c>
      <c r="B5753" s="229">
        <v>10124</v>
      </c>
      <c r="C5753" s="171"/>
      <c r="D5753" s="171"/>
      <c r="E5753" s="250"/>
    </row>
    <row r="5754" spans="1:5" ht="30" customHeight="1" thickBot="1" x14ac:dyDescent="0.25">
      <c r="A5754" s="259" t="s">
        <v>168</v>
      </c>
      <c r="B5754" s="260">
        <f>B5744+B5749</f>
        <v>10124</v>
      </c>
      <c r="C5754" s="260">
        <f>C5744+C5749</f>
        <v>0</v>
      </c>
      <c r="D5754" s="260">
        <f>D5744+D5749</f>
        <v>0</v>
      </c>
      <c r="E5754" s="261">
        <f>E5744+E5749</f>
        <v>0</v>
      </c>
    </row>
    <row r="5755" spans="1:5" ht="63.75" customHeight="1" thickBot="1" x14ac:dyDescent="0.25">
      <c r="A5755" s="286" t="s">
        <v>172</v>
      </c>
      <c r="B5755" s="287" t="s">
        <v>537</v>
      </c>
      <c r="C5755" s="228" t="s">
        <v>538</v>
      </c>
      <c r="D5755" s="254"/>
      <c r="E5755" s="255"/>
    </row>
    <row r="5756" spans="1:5" ht="21" customHeight="1" thickBot="1" x14ac:dyDescent="0.25">
      <c r="A5756" s="162" t="s">
        <v>9</v>
      </c>
      <c r="B5756" s="1607" t="s">
        <v>781</v>
      </c>
      <c r="C5756" s="1608"/>
      <c r="D5756" s="1608"/>
      <c r="E5756" s="1609"/>
    </row>
    <row r="5757" spans="1:5" ht="21" customHeight="1" thickBot="1" x14ac:dyDescent="0.25">
      <c r="A5757" s="162" t="s">
        <v>13</v>
      </c>
      <c r="B5757" s="1610"/>
      <c r="C5757" s="1611"/>
      <c r="D5757" s="1611"/>
      <c r="E5757" s="1612"/>
    </row>
    <row r="5758" spans="1:5" ht="21" customHeight="1" x14ac:dyDescent="0.2">
      <c r="A5758" s="1592"/>
      <c r="B5758" s="163">
        <v>2019</v>
      </c>
      <c r="C5758" s="163">
        <v>2020</v>
      </c>
      <c r="D5758" s="163">
        <v>2021</v>
      </c>
      <c r="E5758" s="163">
        <v>2022</v>
      </c>
    </row>
    <row r="5759" spans="1:5" ht="21" customHeight="1" thickBot="1" x14ac:dyDescent="0.25">
      <c r="A5759" s="1593"/>
      <c r="B5759" s="164" t="s">
        <v>5</v>
      </c>
      <c r="C5759" s="164" t="s">
        <v>6</v>
      </c>
      <c r="D5759" s="164" t="s">
        <v>6</v>
      </c>
      <c r="E5759" s="164" t="s">
        <v>6</v>
      </c>
    </row>
    <row r="5760" spans="1:5" ht="21" customHeight="1" thickBot="1" x14ac:dyDescent="0.25">
      <c r="A5760" s="162" t="s">
        <v>8</v>
      </c>
      <c r="B5760" s="165">
        <v>34430</v>
      </c>
      <c r="C5760" s="166">
        <v>0</v>
      </c>
      <c r="D5760" s="162">
        <v>0</v>
      </c>
      <c r="E5760" s="162">
        <v>0</v>
      </c>
    </row>
    <row r="5761" spans="1:5" ht="21" customHeight="1" thickBot="1" x14ac:dyDescent="0.25">
      <c r="A5761" s="162" t="s">
        <v>14</v>
      </c>
      <c r="B5761" s="165">
        <f>B5779</f>
        <v>34430</v>
      </c>
      <c r="C5761" s="165">
        <f>C5779</f>
        <v>0</v>
      </c>
      <c r="D5761" s="165">
        <f>D5779</f>
        <v>0</v>
      </c>
      <c r="E5761" s="165">
        <f>E5779</f>
        <v>0</v>
      </c>
    </row>
    <row r="5762" spans="1:5" ht="21" customHeight="1" thickBot="1" x14ac:dyDescent="0.25">
      <c r="A5762" s="162" t="s">
        <v>20</v>
      </c>
      <c r="B5762" s="165">
        <f>B5761/B5760</f>
        <v>1</v>
      </c>
      <c r="C5762" s="165" t="e">
        <f>C5761/C5760</f>
        <v>#DIV/0!</v>
      </c>
      <c r="D5762" s="165" t="e">
        <f>D5761/D5760</f>
        <v>#DIV/0!</v>
      </c>
      <c r="E5762" s="165" t="e">
        <f>E5761/E5760</f>
        <v>#DIV/0!</v>
      </c>
    </row>
    <row r="5763" spans="1:5" ht="21" customHeight="1" thickBot="1" x14ac:dyDescent="0.25">
      <c r="A5763" s="162" t="s">
        <v>15</v>
      </c>
      <c r="B5763" s="166" t="s">
        <v>19</v>
      </c>
      <c r="C5763" s="167">
        <f t="shared" ref="C5763:E5765" si="227">C5760/B5760-1</f>
        <v>-1</v>
      </c>
      <c r="D5763" s="167" t="e">
        <f t="shared" si="227"/>
        <v>#DIV/0!</v>
      </c>
      <c r="E5763" s="167" t="e">
        <f t="shared" si="227"/>
        <v>#DIV/0!</v>
      </c>
    </row>
    <row r="5764" spans="1:5" ht="21" customHeight="1" thickBot="1" x14ac:dyDescent="0.25">
      <c r="A5764" s="162" t="s">
        <v>16</v>
      </c>
      <c r="B5764" s="166" t="s">
        <v>19</v>
      </c>
      <c r="C5764" s="167">
        <f t="shared" si="227"/>
        <v>-1</v>
      </c>
      <c r="D5764" s="167" t="e">
        <f t="shared" si="227"/>
        <v>#DIV/0!</v>
      </c>
      <c r="E5764" s="167" t="e">
        <f t="shared" si="227"/>
        <v>#DIV/0!</v>
      </c>
    </row>
    <row r="5765" spans="1:5" ht="21" customHeight="1" thickBot="1" x14ac:dyDescent="0.25">
      <c r="A5765" s="162" t="s">
        <v>17</v>
      </c>
      <c r="B5765" s="166" t="s">
        <v>19</v>
      </c>
      <c r="C5765" s="167" t="e">
        <f t="shared" si="227"/>
        <v>#DIV/0!</v>
      </c>
      <c r="D5765" s="167" t="e">
        <f t="shared" si="227"/>
        <v>#DIV/0!</v>
      </c>
      <c r="E5765" s="167" t="e">
        <f t="shared" si="227"/>
        <v>#DIV/0!</v>
      </c>
    </row>
    <row r="5766" spans="1:5" ht="21" customHeight="1" thickBot="1" x14ac:dyDescent="0.25">
      <c r="A5766" s="1589" t="s">
        <v>948</v>
      </c>
      <c r="B5766" s="1590"/>
      <c r="C5766" s="1590"/>
      <c r="D5766" s="1590"/>
      <c r="E5766" s="1591"/>
    </row>
    <row r="5767" spans="1:5" ht="21" customHeight="1" x14ac:dyDescent="0.2">
      <c r="A5767" s="1592"/>
      <c r="B5767" s="163">
        <v>2018</v>
      </c>
      <c r="C5767" s="163">
        <v>2019</v>
      </c>
      <c r="D5767" s="163">
        <v>2020</v>
      </c>
      <c r="E5767" s="163">
        <v>2021</v>
      </c>
    </row>
    <row r="5768" spans="1:5" ht="21" customHeight="1" thickBot="1" x14ac:dyDescent="0.25">
      <c r="A5768" s="1593"/>
      <c r="B5768" s="164" t="s">
        <v>5</v>
      </c>
      <c r="C5768" s="164" t="s">
        <v>6</v>
      </c>
      <c r="D5768" s="164" t="s">
        <v>6</v>
      </c>
      <c r="E5768" s="164" t="s">
        <v>6</v>
      </c>
    </row>
    <row r="5769" spans="1:5" ht="21" customHeight="1" thickBot="1" x14ac:dyDescent="0.25">
      <c r="A5769" s="168" t="s">
        <v>59</v>
      </c>
      <c r="B5769" s="169">
        <f>B5770+B5771+B5772+B5773</f>
        <v>34430</v>
      </c>
      <c r="C5769" s="169">
        <f>C5770+C5771+C5772+C5773</f>
        <v>0</v>
      </c>
      <c r="D5769" s="169">
        <f>D5770+D5771+D5772+D5773</f>
        <v>0</v>
      </c>
      <c r="E5769" s="169">
        <f>E5770+E5771+E5772+E5773</f>
        <v>0</v>
      </c>
    </row>
    <row r="5770" spans="1:5" ht="21" customHeight="1" thickBot="1" x14ac:dyDescent="0.25">
      <c r="A5770" s="170" t="s">
        <v>28</v>
      </c>
      <c r="B5770" s="169"/>
      <c r="C5770" s="169"/>
      <c r="D5770" s="169"/>
      <c r="E5770" s="169"/>
    </row>
    <row r="5771" spans="1:5" ht="21" customHeight="1" thickBot="1" x14ac:dyDescent="0.25">
      <c r="A5771" s="170" t="s">
        <v>60</v>
      </c>
      <c r="B5771" s="169">
        <v>0</v>
      </c>
      <c r="C5771" s="169">
        <v>0</v>
      </c>
      <c r="D5771" s="169">
        <v>0</v>
      </c>
      <c r="E5771" s="169">
        <v>0</v>
      </c>
    </row>
    <row r="5772" spans="1:5" ht="21" customHeight="1" thickBot="1" x14ac:dyDescent="0.25">
      <c r="A5772" s="170" t="s">
        <v>42</v>
      </c>
      <c r="B5772" s="169"/>
      <c r="C5772" s="169"/>
      <c r="D5772" s="169"/>
      <c r="E5772" s="169"/>
    </row>
    <row r="5773" spans="1:5" ht="21" customHeight="1" thickBot="1" x14ac:dyDescent="0.25">
      <c r="A5773" s="170" t="s">
        <v>43</v>
      </c>
      <c r="B5773" s="169">
        <v>34430</v>
      </c>
      <c r="C5773" s="169"/>
      <c r="D5773" s="169"/>
      <c r="E5773" s="169"/>
    </row>
    <row r="5774" spans="1:5" ht="21" customHeight="1" thickBot="1" x14ac:dyDescent="0.25">
      <c r="A5774" s="168" t="s">
        <v>61</v>
      </c>
      <c r="B5774" s="171">
        <f>SUM(B5775:B5778)</f>
        <v>0</v>
      </c>
      <c r="C5774" s="171">
        <f>SUM(C5775:C5778)</f>
        <v>0</v>
      </c>
      <c r="D5774" s="171">
        <f>SUM(D5775:D5778)</f>
        <v>0</v>
      </c>
      <c r="E5774" s="171">
        <f>SUM(E5775:E5778)</f>
        <v>0</v>
      </c>
    </row>
    <row r="5775" spans="1:5" ht="21" customHeight="1" thickBot="1" x14ac:dyDescent="0.25">
      <c r="A5775" s="170" t="s">
        <v>28</v>
      </c>
      <c r="B5775" s="171"/>
      <c r="C5775" s="171"/>
      <c r="D5775" s="171"/>
      <c r="E5775" s="171"/>
    </row>
    <row r="5776" spans="1:5" ht="21" customHeight="1" thickBot="1" x14ac:dyDescent="0.25">
      <c r="A5776" s="170" t="s">
        <v>60</v>
      </c>
      <c r="B5776" s="171"/>
      <c r="C5776" s="171"/>
      <c r="D5776" s="171"/>
      <c r="E5776" s="171"/>
    </row>
    <row r="5777" spans="1:5" ht="21" customHeight="1" thickBot="1" x14ac:dyDescent="0.25">
      <c r="A5777" s="170" t="s">
        <v>42</v>
      </c>
      <c r="B5777" s="171"/>
      <c r="C5777" s="171"/>
      <c r="D5777" s="171"/>
      <c r="E5777" s="171"/>
    </row>
    <row r="5778" spans="1:5" ht="30.75" customHeight="1" x14ac:dyDescent="0.2">
      <c r="A5778" s="288" t="s">
        <v>43</v>
      </c>
      <c r="B5778" s="234"/>
      <c r="C5778" s="234"/>
      <c r="D5778" s="234"/>
      <c r="E5778" s="234"/>
    </row>
    <row r="5779" spans="1:5" ht="40.5" customHeight="1" x14ac:dyDescent="0.2">
      <c r="A5779" s="289" t="s">
        <v>171</v>
      </c>
      <c r="B5779" s="290">
        <f>B5769+B5774</f>
        <v>34430</v>
      </c>
      <c r="C5779" s="290">
        <f>C5769+C5774</f>
        <v>0</v>
      </c>
      <c r="D5779" s="290">
        <f>D5769+D5774</f>
        <v>0</v>
      </c>
      <c r="E5779" s="290">
        <f>E5769+E5774</f>
        <v>0</v>
      </c>
    </row>
    <row r="5780" spans="1:5" ht="77.25" customHeight="1" thickBot="1" x14ac:dyDescent="0.25">
      <c r="A5780" s="216" t="s">
        <v>24</v>
      </c>
      <c r="B5780" s="216" t="s">
        <v>713</v>
      </c>
      <c r="C5780" s="291" t="s">
        <v>714</v>
      </c>
      <c r="D5780" s="292"/>
      <c r="E5780" s="293"/>
    </row>
    <row r="5781" spans="1:5" ht="21" customHeight="1" thickBot="1" x14ac:dyDescent="0.25">
      <c r="A5781" s="201" t="s">
        <v>9</v>
      </c>
      <c r="B5781" s="1594" t="s">
        <v>715</v>
      </c>
      <c r="C5781" s="1595"/>
      <c r="D5781" s="1595"/>
      <c r="E5781" s="1596"/>
    </row>
    <row r="5782" spans="1:5" ht="21" customHeight="1" thickBot="1" x14ac:dyDescent="0.25">
      <c r="A5782" s="201" t="s">
        <v>13</v>
      </c>
      <c r="B5782" s="1597" t="s">
        <v>67</v>
      </c>
      <c r="C5782" s="1598"/>
      <c r="D5782" s="1598"/>
      <c r="E5782" s="1599"/>
    </row>
    <row r="5783" spans="1:5" ht="21" customHeight="1" x14ac:dyDescent="0.2">
      <c r="A5783" s="1583"/>
      <c r="B5783" s="202">
        <v>2019</v>
      </c>
      <c r="C5783" s="202">
        <v>2020</v>
      </c>
      <c r="D5783" s="202">
        <v>2021</v>
      </c>
      <c r="E5783" s="202">
        <v>2022</v>
      </c>
    </row>
    <row r="5784" spans="1:5" ht="21" customHeight="1" thickBot="1" x14ac:dyDescent="0.25">
      <c r="A5784" s="1584"/>
      <c r="B5784" s="203" t="s">
        <v>5</v>
      </c>
      <c r="C5784" s="203" t="s">
        <v>6</v>
      </c>
      <c r="D5784" s="203" t="s">
        <v>6</v>
      </c>
      <c r="E5784" s="203" t="s">
        <v>6</v>
      </c>
    </row>
    <row r="5785" spans="1:5" ht="21" customHeight="1" thickBot="1" x14ac:dyDescent="0.25">
      <c r="A5785" s="201" t="s">
        <v>8</v>
      </c>
      <c r="B5785" s="207">
        <v>0</v>
      </c>
      <c r="C5785" s="207">
        <v>1</v>
      </c>
      <c r="D5785" s="207">
        <v>1</v>
      </c>
      <c r="E5785" s="207">
        <v>1</v>
      </c>
    </row>
    <row r="5786" spans="1:5" ht="21" customHeight="1" thickBot="1" x14ac:dyDescent="0.25">
      <c r="A5786" s="201" t="s">
        <v>14</v>
      </c>
      <c r="B5786" s="206">
        <f>B5804</f>
        <v>0</v>
      </c>
      <c r="C5786" s="206">
        <f>C5804</f>
        <v>84667</v>
      </c>
      <c r="D5786" s="206">
        <f>D5804</f>
        <v>84667</v>
      </c>
      <c r="E5786" s="206">
        <f>E5804</f>
        <v>84667</v>
      </c>
    </row>
    <row r="5787" spans="1:5" ht="21" customHeight="1" thickBot="1" x14ac:dyDescent="0.25">
      <c r="A5787" s="201" t="s">
        <v>20</v>
      </c>
      <c r="B5787" s="206" t="e">
        <f>B5786/B5785</f>
        <v>#DIV/0!</v>
      </c>
      <c r="C5787" s="206">
        <f>C5786/C5785</f>
        <v>84667</v>
      </c>
      <c r="D5787" s="206">
        <f>D5786/D5785</f>
        <v>84667</v>
      </c>
      <c r="E5787" s="206">
        <f>E5786/E5785</f>
        <v>84667</v>
      </c>
    </row>
    <row r="5788" spans="1:5" ht="21" customHeight="1" thickBot="1" x14ac:dyDescent="0.25">
      <c r="A5788" s="201" t="s">
        <v>15</v>
      </c>
      <c r="B5788" s="207" t="s">
        <v>19</v>
      </c>
      <c r="C5788" s="208" t="e">
        <f>C5785/B5785-1</f>
        <v>#DIV/0!</v>
      </c>
      <c r="D5788" s="208">
        <f t="shared" ref="D5788:E5790" si="228">D5785/C5785-1</f>
        <v>0</v>
      </c>
      <c r="E5788" s="208">
        <f t="shared" si="228"/>
        <v>0</v>
      </c>
    </row>
    <row r="5789" spans="1:5" ht="21" customHeight="1" thickBot="1" x14ac:dyDescent="0.25">
      <c r="A5789" s="201" t="s">
        <v>16</v>
      </c>
      <c r="B5789" s="207" t="s">
        <v>19</v>
      </c>
      <c r="C5789" s="208" t="e">
        <f>C5786/B5786-1</f>
        <v>#DIV/0!</v>
      </c>
      <c r="D5789" s="208">
        <f t="shared" si="228"/>
        <v>0</v>
      </c>
      <c r="E5789" s="208">
        <f t="shared" si="228"/>
        <v>0</v>
      </c>
    </row>
    <row r="5790" spans="1:5" ht="21" customHeight="1" thickBot="1" x14ac:dyDescent="0.25">
      <c r="A5790" s="201" t="s">
        <v>17</v>
      </c>
      <c r="B5790" s="207" t="s">
        <v>19</v>
      </c>
      <c r="C5790" s="208" t="e">
        <f>C5787/B5787-1</f>
        <v>#DIV/0!</v>
      </c>
      <c r="D5790" s="208">
        <f t="shared" si="228"/>
        <v>0</v>
      </c>
      <c r="E5790" s="208">
        <f t="shared" si="228"/>
        <v>0</v>
      </c>
    </row>
    <row r="5791" spans="1:5" ht="21" customHeight="1" thickBot="1" x14ac:dyDescent="0.25">
      <c r="A5791" s="1600" t="s">
        <v>954</v>
      </c>
      <c r="B5791" s="1601"/>
      <c r="C5791" s="1601"/>
      <c r="D5791" s="1601"/>
      <c r="E5791" s="1602"/>
    </row>
    <row r="5792" spans="1:5" ht="21" customHeight="1" x14ac:dyDescent="0.2">
      <c r="A5792" s="1583"/>
      <c r="B5792" s="202">
        <v>2019</v>
      </c>
      <c r="C5792" s="202">
        <v>2020</v>
      </c>
      <c r="D5792" s="202">
        <v>2021</v>
      </c>
      <c r="E5792" s="202">
        <v>2022</v>
      </c>
    </row>
    <row r="5793" spans="1:5" ht="21" customHeight="1" thickBot="1" x14ac:dyDescent="0.25">
      <c r="A5793" s="1584"/>
      <c r="B5793" s="203" t="s">
        <v>5</v>
      </c>
      <c r="C5793" s="203" t="s">
        <v>6</v>
      </c>
      <c r="D5793" s="203" t="s">
        <v>6</v>
      </c>
      <c r="E5793" s="203" t="s">
        <v>6</v>
      </c>
    </row>
    <row r="5794" spans="1:5" ht="21" customHeight="1" thickBot="1" x14ac:dyDescent="0.25">
      <c r="A5794" s="209" t="s">
        <v>59</v>
      </c>
      <c r="B5794" s="210">
        <f>B5795+B5796+B5797+B5798</f>
        <v>0</v>
      </c>
      <c r="C5794" s="210">
        <f>C5795+C5796+C5797+C5798</f>
        <v>84667</v>
      </c>
      <c r="D5794" s="210">
        <f>D5795+D5796+D5797+D5798</f>
        <v>84667</v>
      </c>
      <c r="E5794" s="210">
        <f>E5795+E5796+E5797+E5798</f>
        <v>84667</v>
      </c>
    </row>
    <row r="5795" spans="1:5" ht="21" customHeight="1" thickBot="1" x14ac:dyDescent="0.25">
      <c r="A5795" s="211" t="s">
        <v>28</v>
      </c>
      <c r="B5795" s="210">
        <v>0</v>
      </c>
      <c r="C5795" s="210">
        <f>3000-3000</f>
        <v>0</v>
      </c>
      <c r="D5795" s="210"/>
      <c r="E5795" s="210"/>
    </row>
    <row r="5796" spans="1:5" ht="21" customHeight="1" thickBot="1" x14ac:dyDescent="0.25">
      <c r="A5796" s="211" t="s">
        <v>60</v>
      </c>
      <c r="B5796" s="210"/>
      <c r="C5796" s="210">
        <v>84667</v>
      </c>
      <c r="D5796" s="210">
        <v>84667</v>
      </c>
      <c r="E5796" s="210">
        <v>84667</v>
      </c>
    </row>
    <row r="5797" spans="1:5" ht="21" customHeight="1" thickBot="1" x14ac:dyDescent="0.25">
      <c r="A5797" s="211" t="s">
        <v>42</v>
      </c>
      <c r="B5797" s="210"/>
      <c r="C5797" s="210"/>
      <c r="D5797" s="210"/>
      <c r="E5797" s="210"/>
    </row>
    <row r="5798" spans="1:5" ht="21" customHeight="1" thickBot="1" x14ac:dyDescent="0.25">
      <c r="A5798" s="211" t="s">
        <v>43</v>
      </c>
      <c r="B5798" s="210"/>
      <c r="C5798" s="210"/>
      <c r="D5798" s="210"/>
      <c r="E5798" s="210"/>
    </row>
    <row r="5799" spans="1:5" ht="21" customHeight="1" thickBot="1" x14ac:dyDescent="0.25">
      <c r="A5799" s="209" t="s">
        <v>61</v>
      </c>
      <c r="B5799" s="205">
        <f>B5800+B5801+B5802+B5803</f>
        <v>0</v>
      </c>
      <c r="C5799" s="205">
        <f>C5800+C5801+C5802+C5803</f>
        <v>0</v>
      </c>
      <c r="D5799" s="205">
        <f>D5800+D5801+D5802+D5803</f>
        <v>0</v>
      </c>
      <c r="E5799" s="205">
        <f>E5800+E5801+E5802+E5803</f>
        <v>0</v>
      </c>
    </row>
    <row r="5800" spans="1:5" ht="21" customHeight="1" thickBot="1" x14ac:dyDescent="0.25">
      <c r="A5800" s="211" t="s">
        <v>28</v>
      </c>
      <c r="B5800" s="205"/>
      <c r="C5800" s="205"/>
      <c r="D5800" s="205"/>
      <c r="E5800" s="205"/>
    </row>
    <row r="5801" spans="1:5" ht="21" customHeight="1" thickBot="1" x14ac:dyDescent="0.25">
      <c r="A5801" s="211" t="s">
        <v>60</v>
      </c>
      <c r="B5801" s="205"/>
      <c r="C5801" s="205"/>
      <c r="D5801" s="205"/>
      <c r="E5801" s="205"/>
    </row>
    <row r="5802" spans="1:5" ht="21" customHeight="1" thickBot="1" x14ac:dyDescent="0.25">
      <c r="A5802" s="211" t="s">
        <v>42</v>
      </c>
      <c r="B5802" s="205"/>
      <c r="C5802" s="205"/>
      <c r="D5802" s="205"/>
      <c r="E5802" s="205"/>
    </row>
    <row r="5803" spans="1:5" ht="47.25" customHeight="1" thickBot="1" x14ac:dyDescent="0.25">
      <c r="A5803" s="211" t="s">
        <v>43</v>
      </c>
      <c r="B5803" s="205"/>
      <c r="C5803" s="205"/>
      <c r="D5803" s="205"/>
      <c r="E5803" s="205"/>
    </row>
    <row r="5804" spans="1:5" ht="21" customHeight="1" thickBot="1" x14ac:dyDescent="0.25">
      <c r="A5804" s="226" t="s">
        <v>168</v>
      </c>
      <c r="B5804" s="205">
        <f>B5794+B5799</f>
        <v>0</v>
      </c>
      <c r="C5804" s="205">
        <f>C5794+C5799</f>
        <v>84667</v>
      </c>
      <c r="D5804" s="205">
        <f>D5794+D5799</f>
        <v>84667</v>
      </c>
      <c r="E5804" s="205">
        <f>E5794+E5799</f>
        <v>84667</v>
      </c>
    </row>
    <row r="5805" spans="1:5" ht="54" customHeight="1" thickTop="1" thickBot="1" x14ac:dyDescent="0.25">
      <c r="A5805" s="294" t="s">
        <v>44</v>
      </c>
      <c r="B5805" s="295">
        <f>B35+B72+B111+B136+B161+B186+B211+B236+B261+B286+B311+B336+B361+B386+B411+B436+B461+B486+B511+B536+B561+B586+B611+B636+B661+B686+B711+B736+B761+B786+B811+B836+B861+B886+B911+B936+B961+B986+B1011+B1036+B1061+B1086+B1111+B1136+B1161+B1186+B1211+B1236+B1261+B1286+B1311+B1336+B1361+B1386+B1411+B1436+B1461+B1486+B1511+B1536+B1561+B1586+B1611+B1636+B1661+B1686+B1711+B1736+B1761+B1786+B1811+B1836+B1861+B1886+B1911+B1936+B1961+B1986+B2011+B2036+B2061+B2086+B2111+B2136+B2161+B2186+B2211+B2236+B2261+B2286+B2311+B2336+B2361+B2386+B2411+B2436+B2461+B2486+B2511+B2536+B2561+B2586+B2611+B2636+B2661+B2686+B2711+B2736+B2761+B2786+B2811+B2836+B2861+B2886+B2911+B2936+B2961+B2986+B3011+B3036+B3061+B3086+B3111+B3136+B3161+B3186+B3211+B3236+B3261+B3286+B3311+B3336+B3361+B3386+B3411+B3436+B3461+B3486+B3511+B3536+B3561+B3586+B3611+B3636+B3661+B3686+B3711+B3736+B3761+B3786+B3811+B3836+B3861+B3886+B3911+B3936+B3961+B3986+B4011+B4036+B4061+B4086+B4111+B4136+B4161+B4186+B4211+B4236+B4261+B4286+B4311+B4336+B4361+B4386+B4411+B4436+B4461+B4486+B4511+B4536+B4561+B4586+B4611+B4636+B4661+B4686+B4711+B4736+B4761+B4786+B4811+B4836+B4861+B4886+B4911+B4936+B4961+B4986+B5011+B5036+B5061+B5086+B5111+B5136+B5161+B5186+B5211+B5236+B5261+B5286+B5311+B5336+B5361+B5386+B5411+B5436+B5461+B5486+B5511+B5536+B5561+B5586+B5611+B5636+B5661+B5686+B5711+B5736+B5761+B5786</f>
        <v>10382499.545773994</v>
      </c>
      <c r="C5805" s="295">
        <f>C35+C72+C111+C136+C161+C186+C211+C236+C261+C286+C311+C336+C361+C386+C411+C436+C461+C486+C511+C536+C561+C586+C611+C636+C661+C686+C711+C736+C761+C786+C811+C836+C861+C886+C911+C936+C961+C986+C1011+C1036+C1061+C1086+C1111+C1136+C1161+C1186+C1211+C1236+C1261+C1286+C1311+C1336+C1361+C1386+C1411+C1436+C1461+C1486+C1511+C1536+C1561+C1586+C1611+C1636+C1661+C1686+C1711+C1736+C1761+C1786+C1811+C1836+C1861+C1886+C1911+C1936+C1961+C1986+C2011+C2036+C2061+C2086+C2111+C2136+C2161+C2186+C2211+C2236+C2261+C2286+C2311+C2336+C2361+C2386+C2411+C2436+C2461+C2486+C2511+C2536+C2561+C2586+C2611+C2636+C2661+C2686+C2711+C2736+C2761+C2786+C2811+C2836+C2861+C2886+C2911+C2936+C2961+C2986+C3011+C3036+C3061+C3086+C3111+C3136+C3161+C3186+C3211+C3236+C3261+C3286+C3311+C3336+C3361+C3386+C3411+C3436+C3461+C3486+C3511+C3536+C3561+C3586+C3611+C3636+C3661+C3686+C3711+C3736+C3761+C3786+C3811+C3836+C3861+C3886+C3911+C3936+C3961+C3986+C4011+C4036+C4061+C4086+C4111+C4136+C4161+C4186+C4211+C4236+C4261+C4286+C4311+C4336+C4361+C4386+C4411+C4436+C4461+C4486+C4511+C4536+C4561+C4586+C4611+C4636+C4661+C4686+C4711+C4736+C4761+C4786+C4811+C4836+C4861+C4886+C4911+C4936+C4961+C4986+C5011+C5036+C5061+C5086+C5111+C5136+C5161+C5186+C5211+C5236+C5261+C5286+C5311+C5336+C5361+C5386+C5411+C5436+C5461+C5486+C5511+C5536+C5561+C5586+C5611+C5636+C5661+C5686+C5711+C5736+C5761+C5786</f>
        <v>10432059.632331068</v>
      </c>
      <c r="D5805" s="295">
        <f>D35+D72+D111+D136+D161+D186+D211+D236+D261+D286+D311+D336+D361+D386+D411+D436+D461+D486+D511+D536+D561+D586+D611+D636+D661+D686+D711+D736+D761+D786+D811+D836+D861+D886+D911+D936+D961+D986+D1011+D1036+D1061+D1086+D1111+D1136+D1161+D1186+D1211+D1236+D1261+D1286+D1311+D1336+D1361+D1386+D1411+D1436+D1461+D1486+D1511+D1536+D1561+D1586+D1611+D1636+D1661+D1686+D1711+D1736+D1761+D1786+D1811+D1836+D1861+D1886+D1911+D1936+D1961+D1986+D2011+D2036+D2061+D2086+D2111+D2136+D2161+D2186+D2211+D2236+D2261+D2286+D2311+D2336+D2361+D2386+D2411+D2436+D2461+D2486+D2511+D2536+D2561+D2586+D2611+D2636+D2661+D2686+D2711+D2736+D2761+D2786+D2811+D2836+D2861+D2886+D2911+D2936+D2961+D2986+D3011+D3036+D3061+D3086+D3111+D3136+D3161+D3186+D3211+D3236+D3261+D3286+D3311+D3336+D3361+D3386+D3411+D3436+D3461+D3486+D3511+D3536+D3561+D3586+D3611+D3636+D3661+D3686+D3711+D3736+D3761+D3786+D3811+D3836+D3861+D3886+D3911+D3936+D3961+D3986+D4011+D4036+D4061+D4086+D4111+D4136+D4161+D4186+D4211+D4236+D4261+D4286+D4311+D4336+D4361+D4386+D4411+D4436+D4461+D4486+D4511+D4536+D4561+D4586+D4611+D4636+D4661+D4686+D4711+D4736+D4761+D4786+D4811+D4836+D4861+D4886+D4911+D4936+D4961+D4986+D5011+D5036+D5061+D5086+D5111+D5136+D5161+D5186+D5211+D5236+D5261+D5286+D5311+D5336+D5361+D5386+D5411+D5436+D5461+D5486+D5511+D5536+D5561+D5586+D5611+D5636+D5661+D5686+D5711+D5736+D5761+D5786</f>
        <v>11766290.353930281</v>
      </c>
      <c r="E5805" s="295">
        <f>E35+E72+E111+E136+E161+E186+E211+E236+E261+E286+E311+E336+E361+E386+E411+E436+E461+E486+E511+E536+E561+E586+E611+E636+E661+E686+E711+E736+E761+E786+E811+E836+E861+E886+E911+E936+E961+E986+E1011+E1036+E1061+E1086+E1111+E1136+E1161+E1186+E1211+E1236+E1261+E1286+E1311+E1336+E1361+E1386+E1411+E1436+E1461+E1486+E1511+E1536+E1561+E1586+E1611+E1636+E1661+E1686+E1711+E1736+E1761+E1786+E1811+E1836+E1861+E1886+E1911+E1936+E1961+E1986+E2011+E2036+E2061+E2086+E2111+E2136+E2161+E2186+E2211+E2236+E2261+E2286+E2311+E2336+E2361+E2386+E2411+E2436+E2461+E2486+E2511+E2536+E2561+E2586+E2611+E2636+E2661+E2686+E2711+E2736+E2761+E2786+E2811+E2836+E2861+E2886+E2911+E2936+E2961+E2986+E3011+E3036+E3061+E3086+E3111+E3136+E3161+E3186+E3211+E3236+E3261+E3286+E3311+E3336+E3361+E3386+E3411+E3436+E3461+E3486+E3511+E3536+E3561+E3586+E3611+E3636+E3661+E3686+E3711+E3736+E3761+E3786+E3811+E3836+E3861+E3886+E3911+E3936+E3961+E3986+E4011+E4036+E4061+E4086+E4111+E4136+E4161+E4186+E4211+E4236+E4261+E4286+E4311+E4336+E4361+E4386+E4411+E4436+E4461+E4486+E4511+E4536+E4561+E4586+E4611+E4636+E4661+E4686+E4711+E4736+E4761+E4786+E4811+E4836+E4861+E4886+E4911+E4936+E4961+E4986+E5011+E5036+E5061+E5086+E5111+E5136+E5161+E5186+E5211+E5236+E5261+E5286+E5311+E5336+E5361+E5386+E5411+E5436+E5461+E5486+E5511+E5536+E5561+E5586+E5611+E5636+E5661+E5686+E5711+E5736+E5761+E5786</f>
        <v>11686290</v>
      </c>
    </row>
    <row r="5806" spans="1:5" ht="42.75" customHeight="1" thickTop="1" thickBot="1" x14ac:dyDescent="0.25">
      <c r="A5806" s="294" t="s">
        <v>45</v>
      </c>
      <c r="B5806" s="295">
        <f>B5807+B5810+B5813+B5816+B5828+B5833</f>
        <v>10382499.545773994</v>
      </c>
      <c r="C5806" s="295">
        <f>C5807+C5810+C5813+C5816+C5828+C5833</f>
        <v>10432059.632331068</v>
      </c>
      <c r="D5806" s="295">
        <f>D5807+D5810+D5813+D5816+D5828+D5833</f>
        <v>11766290.353930281</v>
      </c>
      <c r="E5806" s="295">
        <f>E5807+E5810+E5813+E5816+E5828+E5833</f>
        <v>11686290</v>
      </c>
    </row>
    <row r="5807" spans="1:5" ht="21" customHeight="1" thickTop="1" thickBot="1" x14ac:dyDescent="0.25">
      <c r="A5807" s="296" t="s">
        <v>0</v>
      </c>
      <c r="B5807" s="295">
        <f>B5808+B5809</f>
        <v>40500</v>
      </c>
      <c r="C5807" s="295">
        <f>C5808+C5809</f>
        <v>50000</v>
      </c>
      <c r="D5807" s="295">
        <f>D5808+D5809</f>
        <v>50000</v>
      </c>
      <c r="E5807" s="295">
        <f>E5808+E5809</f>
        <v>50000</v>
      </c>
    </row>
    <row r="5808" spans="1:5" ht="21" customHeight="1" thickTop="1" thickBot="1" x14ac:dyDescent="0.25">
      <c r="A5808" s="297" t="s">
        <v>28</v>
      </c>
      <c r="B5808" s="298">
        <f>B44</f>
        <v>40500</v>
      </c>
      <c r="C5808" s="298">
        <f>C44</f>
        <v>50000</v>
      </c>
      <c r="D5808" s="298">
        <f>D44</f>
        <v>50000</v>
      </c>
      <c r="E5808" s="298">
        <f>E44</f>
        <v>50000</v>
      </c>
    </row>
    <row r="5809" spans="1:5" ht="21" customHeight="1" thickTop="1" thickBot="1" x14ac:dyDescent="0.25">
      <c r="A5809" s="297" t="s">
        <v>46</v>
      </c>
      <c r="B5809" s="298">
        <v>0</v>
      </c>
      <c r="C5809" s="298">
        <v>0</v>
      </c>
      <c r="D5809" s="298">
        <v>0</v>
      </c>
      <c r="E5809" s="298">
        <v>0</v>
      </c>
    </row>
    <row r="5810" spans="1:5" ht="37.5" customHeight="1" thickTop="1" thickBot="1" x14ac:dyDescent="0.25">
      <c r="A5810" s="296" t="s">
        <v>25</v>
      </c>
      <c r="B5810" s="295">
        <f>B5811+B5812</f>
        <v>8500</v>
      </c>
      <c r="C5810" s="295">
        <f>C5811+C5812</f>
        <v>8500</v>
      </c>
      <c r="D5810" s="295">
        <f>D5811+D5812</f>
        <v>8500</v>
      </c>
      <c r="E5810" s="295">
        <f>E5811+E5812</f>
        <v>8500</v>
      </c>
    </row>
    <row r="5811" spans="1:5" ht="21" customHeight="1" thickTop="1" thickBot="1" x14ac:dyDescent="0.25">
      <c r="A5811" s="297" t="s">
        <v>28</v>
      </c>
      <c r="B5811" s="299">
        <f>B47</f>
        <v>8500</v>
      </c>
      <c r="C5811" s="299">
        <f>C47</f>
        <v>8500</v>
      </c>
      <c r="D5811" s="299">
        <f>D47</f>
        <v>8500</v>
      </c>
      <c r="E5811" s="299">
        <f>E47</f>
        <v>8500</v>
      </c>
    </row>
    <row r="5812" spans="1:5" ht="21" customHeight="1" thickTop="1" thickBot="1" x14ac:dyDescent="0.25">
      <c r="A5812" s="297" t="s">
        <v>46</v>
      </c>
      <c r="B5812" s="298"/>
      <c r="C5812" s="298"/>
      <c r="D5812" s="298"/>
      <c r="E5812" s="298"/>
    </row>
    <row r="5813" spans="1:5" ht="21" customHeight="1" thickTop="1" thickBot="1" x14ac:dyDescent="0.25">
      <c r="A5813" s="296" t="s">
        <v>1</v>
      </c>
      <c r="B5813" s="295">
        <f>B5814+B5815</f>
        <v>14000</v>
      </c>
      <c r="C5813" s="295">
        <f>C5814+C5815</f>
        <v>41500</v>
      </c>
      <c r="D5813" s="295">
        <f>D5814+D5815</f>
        <v>41500</v>
      </c>
      <c r="E5813" s="295">
        <f>E5814+E5815</f>
        <v>41500</v>
      </c>
    </row>
    <row r="5814" spans="1:5" ht="21" customHeight="1" thickTop="1" thickBot="1" x14ac:dyDescent="0.25">
      <c r="A5814" s="297" t="s">
        <v>28</v>
      </c>
      <c r="B5814" s="298">
        <f>B50</f>
        <v>14000</v>
      </c>
      <c r="C5814" s="298">
        <f>C50</f>
        <v>41500</v>
      </c>
      <c r="D5814" s="298">
        <f>D50</f>
        <v>41500</v>
      </c>
      <c r="E5814" s="298">
        <f>E50</f>
        <v>41500</v>
      </c>
    </row>
    <row r="5815" spans="1:5" ht="21" customHeight="1" thickTop="1" thickBot="1" x14ac:dyDescent="0.25">
      <c r="A5815" s="297" t="s">
        <v>46</v>
      </c>
      <c r="B5815" s="298"/>
      <c r="C5815" s="298"/>
      <c r="D5815" s="298"/>
      <c r="E5815" s="298"/>
    </row>
    <row r="5816" spans="1:5" ht="21" customHeight="1" thickTop="1" thickBot="1" x14ac:dyDescent="0.25">
      <c r="A5816" s="296" t="s">
        <v>2</v>
      </c>
      <c r="B5816" s="295">
        <f>B5817+B5818</f>
        <v>400000</v>
      </c>
      <c r="C5816" s="295">
        <f>C5817+C5818</f>
        <v>400000</v>
      </c>
      <c r="D5816" s="295">
        <f>D5817+D5818</f>
        <v>400000</v>
      </c>
      <c r="E5816" s="295">
        <f>E5817+E5818</f>
        <v>400000</v>
      </c>
    </row>
    <row r="5817" spans="1:5" ht="21" customHeight="1" thickTop="1" thickBot="1" x14ac:dyDescent="0.25">
      <c r="A5817" s="297" t="s">
        <v>28</v>
      </c>
      <c r="B5817" s="299">
        <f>B90</f>
        <v>400000</v>
      </c>
      <c r="C5817" s="299">
        <f>C90</f>
        <v>400000</v>
      </c>
      <c r="D5817" s="299">
        <f>D90</f>
        <v>400000</v>
      </c>
      <c r="E5817" s="299">
        <f>E90</f>
        <v>400000</v>
      </c>
    </row>
    <row r="5818" spans="1:5" ht="21" customHeight="1" thickTop="1" thickBot="1" x14ac:dyDescent="0.25">
      <c r="A5818" s="297" t="s">
        <v>46</v>
      </c>
      <c r="B5818" s="298">
        <v>0</v>
      </c>
      <c r="C5818" s="298">
        <v>0</v>
      </c>
      <c r="D5818" s="298">
        <v>0</v>
      </c>
      <c r="E5818" s="298">
        <v>0</v>
      </c>
    </row>
    <row r="5819" spans="1:5" ht="21" customHeight="1" thickTop="1" thickBot="1" x14ac:dyDescent="0.25">
      <c r="A5819" s="296" t="s">
        <v>21</v>
      </c>
      <c r="B5819" s="295">
        <f>B5820+B5821</f>
        <v>0</v>
      </c>
      <c r="C5819" s="295">
        <f>C5820+C5821</f>
        <v>0</v>
      </c>
      <c r="D5819" s="295">
        <f>D5820+D5821</f>
        <v>0</v>
      </c>
      <c r="E5819" s="295">
        <f>E5820+E5821</f>
        <v>0</v>
      </c>
    </row>
    <row r="5820" spans="1:5" ht="21" customHeight="1" thickTop="1" thickBot="1" x14ac:dyDescent="0.25">
      <c r="A5820" s="297" t="s">
        <v>28</v>
      </c>
      <c r="B5820" s="299">
        <v>0</v>
      </c>
      <c r="C5820" s="299">
        <v>0</v>
      </c>
      <c r="D5820" s="299">
        <v>0</v>
      </c>
      <c r="E5820" s="299">
        <v>0</v>
      </c>
    </row>
    <row r="5821" spans="1:5" ht="21" customHeight="1" thickTop="1" thickBot="1" x14ac:dyDescent="0.25">
      <c r="A5821" s="297" t="s">
        <v>46</v>
      </c>
      <c r="B5821" s="298">
        <v>0</v>
      </c>
      <c r="C5821" s="298">
        <v>0</v>
      </c>
      <c r="D5821" s="298">
        <v>0</v>
      </c>
      <c r="E5821" s="298"/>
    </row>
    <row r="5822" spans="1:5" ht="21" customHeight="1" thickTop="1" thickBot="1" x14ac:dyDescent="0.25">
      <c r="A5822" s="296" t="s">
        <v>22</v>
      </c>
      <c r="B5822" s="295">
        <f>B5823+B5824</f>
        <v>0</v>
      </c>
      <c r="C5822" s="295">
        <f>C5823+C5824</f>
        <v>0</v>
      </c>
      <c r="D5822" s="295">
        <f>D5823+D5824</f>
        <v>0</v>
      </c>
      <c r="E5822" s="295">
        <f>E5823+E5824</f>
        <v>0</v>
      </c>
    </row>
    <row r="5823" spans="1:5" ht="21" customHeight="1" thickTop="1" thickBot="1" x14ac:dyDescent="0.25">
      <c r="A5823" s="297" t="s">
        <v>28</v>
      </c>
      <c r="B5823" s="299">
        <v>0</v>
      </c>
      <c r="C5823" s="299">
        <v>0</v>
      </c>
      <c r="D5823" s="299">
        <v>0</v>
      </c>
      <c r="E5823" s="299">
        <v>0</v>
      </c>
    </row>
    <row r="5824" spans="1:5" ht="21" customHeight="1" thickTop="1" thickBot="1" x14ac:dyDescent="0.25">
      <c r="A5824" s="297" t="s">
        <v>46</v>
      </c>
      <c r="B5824" s="298">
        <v>0</v>
      </c>
      <c r="C5824" s="298">
        <v>0</v>
      </c>
      <c r="D5824" s="298">
        <v>0</v>
      </c>
      <c r="E5824" s="298">
        <v>0</v>
      </c>
    </row>
    <row r="5825" spans="1:5" ht="21" customHeight="1" thickTop="1" thickBot="1" x14ac:dyDescent="0.25">
      <c r="A5825" s="296" t="s">
        <v>3</v>
      </c>
      <c r="B5825" s="295">
        <f>SUM(B5826+B5827)</f>
        <v>0</v>
      </c>
      <c r="C5825" s="295">
        <f>SUM(C5826+C5827)</f>
        <v>0</v>
      </c>
      <c r="D5825" s="295">
        <f>SUM(D5826+D5827)</f>
        <v>0</v>
      </c>
      <c r="E5825" s="295">
        <f>SUM(E5826+E5827)</f>
        <v>0</v>
      </c>
    </row>
    <row r="5826" spans="1:5" ht="22.5" customHeight="1" thickTop="1" thickBot="1" x14ac:dyDescent="0.25">
      <c r="A5826" s="297" t="s">
        <v>28</v>
      </c>
      <c r="B5826" s="299">
        <v>0</v>
      </c>
      <c r="C5826" s="299">
        <v>0</v>
      </c>
      <c r="D5826" s="299">
        <v>0</v>
      </c>
      <c r="E5826" s="300">
        <v>0</v>
      </c>
    </row>
    <row r="5827" spans="1:5" ht="22.5" customHeight="1" thickTop="1" thickBot="1" x14ac:dyDescent="0.25">
      <c r="A5827" s="297" t="s">
        <v>46</v>
      </c>
      <c r="B5827" s="298">
        <v>0</v>
      </c>
      <c r="C5827" s="298">
        <v>0</v>
      </c>
      <c r="D5827" s="298">
        <v>0</v>
      </c>
      <c r="E5827" s="301">
        <v>0</v>
      </c>
    </row>
    <row r="5828" spans="1:5" ht="35.1" customHeight="1" thickTop="1" thickBot="1" x14ac:dyDescent="0.25">
      <c r="A5828" s="302" t="s">
        <v>47</v>
      </c>
      <c r="B5828" s="295">
        <f t="shared" ref="B5828:E5837" si="229">B119+B144+B169+B194+B219+B244+B269+B294+B319+B344+B369+B394+B419+B444+B469+B494+B519+B544+B569+B594+B619+B644+B669+B694+B719+B744+B769+B794+B819+B844+B869+B894+B919+B944+B969+B994+B1019+B1044+B1069+B1094+B1119+B1144+B1169+B1194+B1219+B1244+B1269+B1294+B1319+B1344+B1369+B1394+B1419+B1444+B1469+B1494+B1519+B1544+B1569+B1594+B1619+B1644+B1669+B1694+B1719+B1744+B1769+B1794+B1819+B1844+B1869+B1894+B1919+B1944+B1969+B1994+B2019+B2044+B2069+B2094+B2119+B2144+B2169+B2194+B2219+B2244+B2269+B2294+B2319+B2344+B2369+B2394+B2419+B2444+B2469+B2494+B2519+B2544+B2569+B2594+B2619+B2644+B2669+B2694+B2719+B2744+B2769+B2794+B2819+B2844+B2869+B2894+B2919+B2944+B2969+B2994+B3019+B3044+B3069+B3094+B3119+B3144+B3169+B3194+B3219+B3244+B3269+B3294+B3319+B3344+B3369+B3394+B3419+B3444+B3469+B3494+B3519+B3544+B3569+B3594+B3619+B3644+B3669+B3694+B3719+B3744+B3769+B3794+B3819+B3844+B3869+B3894+B3919+B3944+B3969+B3994+B4019+B4044+B4069+B4094+B4119+B4144+B4169+B4194+B4219+B4244+B4269+B4294+B4319+B4344+B4369+B4394+B4419+B4444+B4469+B4494+B4519+B4544+B4569+B4594+B4619+B4644+B4669+B4694+B4719+B4744+B4769+B4794+B4819+B4844+B4869+B4894+B4919+B4944+B4969+B4994+B5019+B5044+B5069+B5094+B5119+B5144+B5169+B5194+B5219+B5244+B5269+B5294+B5319+B5344+B5369+B5394+B5419+B5444+B5469+B5494+B5519+B5544+B5569+B5594+B5619+B5644+B5669+B5694+B5719+B5744+B5769+B5794</f>
        <v>861177.73277600005</v>
      </c>
      <c r="C5828" s="295">
        <f t="shared" si="229"/>
        <v>263040.49140933331</v>
      </c>
      <c r="D5828" s="295">
        <f t="shared" si="229"/>
        <v>222812.33169466665</v>
      </c>
      <c r="E5828" s="295">
        <f t="shared" si="229"/>
        <v>99667</v>
      </c>
    </row>
    <row r="5829" spans="1:5" ht="35.1" customHeight="1" thickTop="1" thickBot="1" x14ac:dyDescent="0.25">
      <c r="A5829" s="297" t="s">
        <v>28</v>
      </c>
      <c r="B5829" s="295">
        <f t="shared" si="229"/>
        <v>95993.600776000007</v>
      </c>
      <c r="C5829" s="295">
        <f t="shared" si="229"/>
        <v>173373.49140933334</v>
      </c>
      <c r="D5829" s="295">
        <f t="shared" si="229"/>
        <v>136270.33169466665</v>
      </c>
      <c r="E5829" s="295">
        <f t="shared" si="229"/>
        <v>15000</v>
      </c>
    </row>
    <row r="5830" spans="1:5" ht="35.1" customHeight="1" thickTop="1" thickBot="1" x14ac:dyDescent="0.25">
      <c r="A5830" s="297" t="s">
        <v>48</v>
      </c>
      <c r="B5830" s="295">
        <f t="shared" si="229"/>
        <v>0</v>
      </c>
      <c r="C5830" s="295">
        <f t="shared" si="229"/>
        <v>84667</v>
      </c>
      <c r="D5830" s="295">
        <f t="shared" si="229"/>
        <v>84667</v>
      </c>
      <c r="E5830" s="295">
        <f t="shared" si="229"/>
        <v>84667</v>
      </c>
    </row>
    <row r="5831" spans="1:5" ht="35.1" customHeight="1" thickTop="1" thickBot="1" x14ac:dyDescent="0.25">
      <c r="A5831" s="297" t="s">
        <v>42</v>
      </c>
      <c r="B5831" s="295">
        <f t="shared" si="229"/>
        <v>168257</v>
      </c>
      <c r="C5831" s="295">
        <f t="shared" si="229"/>
        <v>0</v>
      </c>
      <c r="D5831" s="295">
        <f t="shared" si="229"/>
        <v>0</v>
      </c>
      <c r="E5831" s="295">
        <f t="shared" si="229"/>
        <v>0</v>
      </c>
    </row>
    <row r="5832" spans="1:5" ht="35.1" customHeight="1" thickTop="1" thickBot="1" x14ac:dyDescent="0.25">
      <c r="A5832" s="297" t="s">
        <v>43</v>
      </c>
      <c r="B5832" s="295">
        <f t="shared" si="229"/>
        <v>596927.13199999998</v>
      </c>
      <c r="C5832" s="295">
        <f t="shared" si="229"/>
        <v>5000</v>
      </c>
      <c r="D5832" s="295">
        <f t="shared" si="229"/>
        <v>1875</v>
      </c>
      <c r="E5832" s="295">
        <f t="shared" si="229"/>
        <v>0</v>
      </c>
    </row>
    <row r="5833" spans="1:5" ht="35.1" customHeight="1" thickTop="1" thickBot="1" x14ac:dyDescent="0.25">
      <c r="A5833" s="302" t="s">
        <v>49</v>
      </c>
      <c r="B5833" s="295">
        <f t="shared" si="229"/>
        <v>9058321.8129979949</v>
      </c>
      <c r="C5833" s="295">
        <f t="shared" si="229"/>
        <v>9669019.1409217343</v>
      </c>
      <c r="D5833" s="295">
        <f t="shared" si="229"/>
        <v>11043478.022235615</v>
      </c>
      <c r="E5833" s="295">
        <f t="shared" si="229"/>
        <v>11086623</v>
      </c>
    </row>
    <row r="5834" spans="1:5" ht="35.1" customHeight="1" thickTop="1" thickBot="1" x14ac:dyDescent="0.25">
      <c r="A5834" s="297" t="s">
        <v>28</v>
      </c>
      <c r="B5834" s="295">
        <f t="shared" si="229"/>
        <v>3508198.3119979943</v>
      </c>
      <c r="C5834" s="295">
        <f t="shared" si="229"/>
        <v>3328466.0801217337</v>
      </c>
      <c r="D5834" s="295">
        <f t="shared" si="229"/>
        <v>3363746.0222356152</v>
      </c>
      <c r="E5834" s="295">
        <f t="shared" si="229"/>
        <v>3905016</v>
      </c>
    </row>
    <row r="5835" spans="1:5" ht="35.1" customHeight="1" thickTop="1" thickBot="1" x14ac:dyDescent="0.25">
      <c r="A5835" s="297" t="s">
        <v>48</v>
      </c>
      <c r="B5835" s="295">
        <f t="shared" si="229"/>
        <v>5520000</v>
      </c>
      <c r="C5835" s="295">
        <f t="shared" si="229"/>
        <v>5445553</v>
      </c>
      <c r="D5835" s="295">
        <f t="shared" si="229"/>
        <v>6781607</v>
      </c>
      <c r="E5835" s="295">
        <f t="shared" si="229"/>
        <v>6281607</v>
      </c>
    </row>
    <row r="5836" spans="1:5" ht="35.1" customHeight="1" thickTop="1" thickBot="1" x14ac:dyDescent="0.25">
      <c r="A5836" s="297" t="s">
        <v>42</v>
      </c>
      <c r="B5836" s="295">
        <f t="shared" si="229"/>
        <v>20000</v>
      </c>
      <c r="C5836" s="295">
        <f t="shared" si="229"/>
        <v>300000</v>
      </c>
      <c r="D5836" s="295">
        <f t="shared" si="229"/>
        <v>300000</v>
      </c>
      <c r="E5836" s="295">
        <f t="shared" si="229"/>
        <v>300000</v>
      </c>
    </row>
    <row r="5837" spans="1:5" ht="35.1" customHeight="1" thickTop="1" thickBot="1" x14ac:dyDescent="0.25">
      <c r="A5837" s="297" t="s">
        <v>43</v>
      </c>
      <c r="B5837" s="295">
        <f t="shared" si="229"/>
        <v>10124</v>
      </c>
      <c r="C5837" s="295">
        <f t="shared" si="229"/>
        <v>595000</v>
      </c>
      <c r="D5837" s="295">
        <f t="shared" si="229"/>
        <v>598125</v>
      </c>
      <c r="E5837" s="295">
        <f t="shared" si="229"/>
        <v>600000</v>
      </c>
    </row>
    <row r="5838" spans="1:5" ht="35.1" customHeight="1" thickTop="1" thickBot="1" x14ac:dyDescent="0.25">
      <c r="A5838" s="303" t="s">
        <v>27</v>
      </c>
      <c r="B5838" s="47">
        <f>IF(B5806-B5805=0,0,"Error")</f>
        <v>0</v>
      </c>
      <c r="C5838" s="47">
        <f>IF(C5806-C5805=0,0,"Error")</f>
        <v>0</v>
      </c>
      <c r="D5838" s="47">
        <f>IF(D5806-D5805=0,0,"Error")</f>
        <v>0</v>
      </c>
      <c r="E5838" s="47">
        <f>IF(E5806-E5805=0,0,"Error")</f>
        <v>0</v>
      </c>
    </row>
    <row r="5839" spans="1:5" ht="15.75" thickTop="1" x14ac:dyDescent="0.2"/>
  </sheetData>
  <mergeCells count="1172">
    <mergeCell ref="A3:E3"/>
    <mergeCell ref="B5:E5"/>
    <mergeCell ref="B6:E6"/>
    <mergeCell ref="B7:E7"/>
    <mergeCell ref="A8:E8"/>
    <mergeCell ref="B66:E66"/>
    <mergeCell ref="B67:E67"/>
    <mergeCell ref="B68:E68"/>
    <mergeCell ref="A69:A70"/>
    <mergeCell ref="A77:E77"/>
    <mergeCell ref="A78:A79"/>
    <mergeCell ref="B29:E29"/>
    <mergeCell ref="B30:E30"/>
    <mergeCell ref="B31:E31"/>
    <mergeCell ref="A32:A33"/>
    <mergeCell ref="A40:E40"/>
    <mergeCell ref="A41:A42"/>
    <mergeCell ref="A9:E11"/>
    <mergeCell ref="B12:E12"/>
    <mergeCell ref="A13:A14"/>
    <mergeCell ref="B20:E20"/>
    <mergeCell ref="A21:E21"/>
    <mergeCell ref="A28:E28"/>
    <mergeCell ref="A141:E141"/>
    <mergeCell ref="A142:A143"/>
    <mergeCell ref="B156:E156"/>
    <mergeCell ref="B157:E157"/>
    <mergeCell ref="A158:A159"/>
    <mergeCell ref="A166:E166"/>
    <mergeCell ref="A116:E116"/>
    <mergeCell ref="A117:A118"/>
    <mergeCell ref="D130:E130"/>
    <mergeCell ref="B131:E131"/>
    <mergeCell ref="B132:E132"/>
    <mergeCell ref="A133:A134"/>
    <mergeCell ref="A103:E103"/>
    <mergeCell ref="B104:E104"/>
    <mergeCell ref="D105:E105"/>
    <mergeCell ref="B106:E106"/>
    <mergeCell ref="B107:E107"/>
    <mergeCell ref="A108:A109"/>
    <mergeCell ref="B232:E232"/>
    <mergeCell ref="A233:A234"/>
    <mergeCell ref="A241:E241"/>
    <mergeCell ref="A242:A243"/>
    <mergeCell ref="B256:E256"/>
    <mergeCell ref="B257:E257"/>
    <mergeCell ref="B206:E206"/>
    <mergeCell ref="B207:E207"/>
    <mergeCell ref="A208:A209"/>
    <mergeCell ref="A216:E216"/>
    <mergeCell ref="A217:A218"/>
    <mergeCell ref="B231:E231"/>
    <mergeCell ref="A167:A168"/>
    <mergeCell ref="B181:E181"/>
    <mergeCell ref="B182:E182"/>
    <mergeCell ref="A183:A184"/>
    <mergeCell ref="A191:E191"/>
    <mergeCell ref="A192:A193"/>
    <mergeCell ref="A317:A318"/>
    <mergeCell ref="B331:E331"/>
    <mergeCell ref="B332:E332"/>
    <mergeCell ref="A333:A334"/>
    <mergeCell ref="B333:E333"/>
    <mergeCell ref="A341:E341"/>
    <mergeCell ref="A291:E291"/>
    <mergeCell ref="A292:A293"/>
    <mergeCell ref="B306:E306"/>
    <mergeCell ref="B307:E307"/>
    <mergeCell ref="A308:A309"/>
    <mergeCell ref="A316:E316"/>
    <mergeCell ref="A258:A259"/>
    <mergeCell ref="A266:E266"/>
    <mergeCell ref="A267:A268"/>
    <mergeCell ref="B281:E281"/>
    <mergeCell ref="B282:E282"/>
    <mergeCell ref="A283:A284"/>
    <mergeCell ref="B407:E407"/>
    <mergeCell ref="A408:A409"/>
    <mergeCell ref="A416:E416"/>
    <mergeCell ref="A417:A418"/>
    <mergeCell ref="B431:E431"/>
    <mergeCell ref="B432:E432"/>
    <mergeCell ref="B381:E381"/>
    <mergeCell ref="B382:E382"/>
    <mergeCell ref="A383:A384"/>
    <mergeCell ref="A391:E391"/>
    <mergeCell ref="A392:A393"/>
    <mergeCell ref="B406:E406"/>
    <mergeCell ref="A342:A343"/>
    <mergeCell ref="B356:E356"/>
    <mergeCell ref="B357:E357"/>
    <mergeCell ref="A358:A359"/>
    <mergeCell ref="A366:E366"/>
    <mergeCell ref="A367:A368"/>
    <mergeCell ref="A492:A493"/>
    <mergeCell ref="B506:E506"/>
    <mergeCell ref="B507:E507"/>
    <mergeCell ref="A508:A509"/>
    <mergeCell ref="A516:E516"/>
    <mergeCell ref="A517:A518"/>
    <mergeCell ref="A466:E466"/>
    <mergeCell ref="A467:A468"/>
    <mergeCell ref="B481:E481"/>
    <mergeCell ref="B482:E482"/>
    <mergeCell ref="A483:A484"/>
    <mergeCell ref="A491:E491"/>
    <mergeCell ref="A433:A434"/>
    <mergeCell ref="A441:E441"/>
    <mergeCell ref="A442:A443"/>
    <mergeCell ref="B456:E456"/>
    <mergeCell ref="B457:E457"/>
    <mergeCell ref="A458:A459"/>
    <mergeCell ref="A583:A584"/>
    <mergeCell ref="A591:E591"/>
    <mergeCell ref="A592:A593"/>
    <mergeCell ref="B606:E606"/>
    <mergeCell ref="B607:E607"/>
    <mergeCell ref="A608:A609"/>
    <mergeCell ref="B557:E557"/>
    <mergeCell ref="A558:A559"/>
    <mergeCell ref="A566:E566"/>
    <mergeCell ref="A567:A568"/>
    <mergeCell ref="B581:E581"/>
    <mergeCell ref="B582:E582"/>
    <mergeCell ref="B531:E531"/>
    <mergeCell ref="B532:E532"/>
    <mergeCell ref="A533:A534"/>
    <mergeCell ref="A541:E541"/>
    <mergeCell ref="A542:A543"/>
    <mergeCell ref="B556:E556"/>
    <mergeCell ref="B681:E681"/>
    <mergeCell ref="B682:E682"/>
    <mergeCell ref="A683:A684"/>
    <mergeCell ref="A691:E691"/>
    <mergeCell ref="A692:A693"/>
    <mergeCell ref="B706:E706"/>
    <mergeCell ref="A642:A643"/>
    <mergeCell ref="B656:E656"/>
    <mergeCell ref="B657:E657"/>
    <mergeCell ref="A658:A659"/>
    <mergeCell ref="A666:E666"/>
    <mergeCell ref="A667:A668"/>
    <mergeCell ref="A616:E616"/>
    <mergeCell ref="A617:A618"/>
    <mergeCell ref="B631:E631"/>
    <mergeCell ref="B632:E632"/>
    <mergeCell ref="A633:A634"/>
    <mergeCell ref="A641:E641"/>
    <mergeCell ref="A766:E766"/>
    <mergeCell ref="A767:A768"/>
    <mergeCell ref="B781:E781"/>
    <mergeCell ref="B782:E782"/>
    <mergeCell ref="A783:A784"/>
    <mergeCell ref="A791:E791"/>
    <mergeCell ref="A733:A734"/>
    <mergeCell ref="A741:E741"/>
    <mergeCell ref="A742:A743"/>
    <mergeCell ref="B756:E756"/>
    <mergeCell ref="B757:E757"/>
    <mergeCell ref="A758:A759"/>
    <mergeCell ref="B707:E707"/>
    <mergeCell ref="A708:A709"/>
    <mergeCell ref="A716:E716"/>
    <mergeCell ref="A717:A718"/>
    <mergeCell ref="B731:E731"/>
    <mergeCell ref="B732:E732"/>
    <mergeCell ref="B857:E857"/>
    <mergeCell ref="A858:A859"/>
    <mergeCell ref="A866:E866"/>
    <mergeCell ref="A867:A868"/>
    <mergeCell ref="B881:E881"/>
    <mergeCell ref="B882:E882"/>
    <mergeCell ref="B831:E831"/>
    <mergeCell ref="B832:E832"/>
    <mergeCell ref="A833:A834"/>
    <mergeCell ref="A841:E841"/>
    <mergeCell ref="A842:A843"/>
    <mergeCell ref="B856:E856"/>
    <mergeCell ref="A792:A793"/>
    <mergeCell ref="B806:E806"/>
    <mergeCell ref="B807:E807"/>
    <mergeCell ref="A808:A809"/>
    <mergeCell ref="A816:E816"/>
    <mergeCell ref="A817:A818"/>
    <mergeCell ref="A942:A943"/>
    <mergeCell ref="B956:E956"/>
    <mergeCell ref="B957:E957"/>
    <mergeCell ref="A958:A959"/>
    <mergeCell ref="A966:E966"/>
    <mergeCell ref="A967:A968"/>
    <mergeCell ref="A916:E916"/>
    <mergeCell ref="A917:A918"/>
    <mergeCell ref="B931:E931"/>
    <mergeCell ref="B932:E932"/>
    <mergeCell ref="A933:A934"/>
    <mergeCell ref="A941:E941"/>
    <mergeCell ref="A883:A884"/>
    <mergeCell ref="A891:E891"/>
    <mergeCell ref="A892:A893"/>
    <mergeCell ref="B906:E906"/>
    <mergeCell ref="B907:E907"/>
    <mergeCell ref="A908:A909"/>
    <mergeCell ref="A1033:A1034"/>
    <mergeCell ref="A1041:E1041"/>
    <mergeCell ref="A1042:A1043"/>
    <mergeCell ref="B1056:E1056"/>
    <mergeCell ref="B1057:E1057"/>
    <mergeCell ref="A1058:A1059"/>
    <mergeCell ref="B1007:E1007"/>
    <mergeCell ref="A1008:A1009"/>
    <mergeCell ref="A1016:E1016"/>
    <mergeCell ref="A1017:A1018"/>
    <mergeCell ref="B1031:E1031"/>
    <mergeCell ref="B1032:E1032"/>
    <mergeCell ref="B981:E981"/>
    <mergeCell ref="B982:E982"/>
    <mergeCell ref="A983:A984"/>
    <mergeCell ref="A991:E991"/>
    <mergeCell ref="A992:A993"/>
    <mergeCell ref="B1006:E1006"/>
    <mergeCell ref="B1131:E1131"/>
    <mergeCell ref="B1132:E1132"/>
    <mergeCell ref="A1133:A1134"/>
    <mergeCell ref="A1141:E1141"/>
    <mergeCell ref="A1142:A1143"/>
    <mergeCell ref="B1156:E1156"/>
    <mergeCell ref="A1092:A1093"/>
    <mergeCell ref="B1106:E1106"/>
    <mergeCell ref="B1107:E1107"/>
    <mergeCell ref="A1108:A1109"/>
    <mergeCell ref="A1116:E1116"/>
    <mergeCell ref="A1117:A1118"/>
    <mergeCell ref="A1066:E1066"/>
    <mergeCell ref="A1067:A1068"/>
    <mergeCell ref="B1081:E1081"/>
    <mergeCell ref="B1082:E1082"/>
    <mergeCell ref="A1083:A1084"/>
    <mergeCell ref="A1091:E1091"/>
    <mergeCell ref="A1216:E1216"/>
    <mergeCell ref="A1217:A1218"/>
    <mergeCell ref="B1231:E1231"/>
    <mergeCell ref="B1232:E1232"/>
    <mergeCell ref="A1233:A1234"/>
    <mergeCell ref="A1241:E1241"/>
    <mergeCell ref="A1183:A1184"/>
    <mergeCell ref="A1191:E1191"/>
    <mergeCell ref="A1192:A1193"/>
    <mergeCell ref="B1206:E1206"/>
    <mergeCell ref="B1207:E1207"/>
    <mergeCell ref="A1208:A1209"/>
    <mergeCell ref="B1157:E1157"/>
    <mergeCell ref="A1158:A1159"/>
    <mergeCell ref="A1166:E1166"/>
    <mergeCell ref="A1167:A1168"/>
    <mergeCell ref="B1181:E1181"/>
    <mergeCell ref="B1182:E1182"/>
    <mergeCell ref="B1307:E1307"/>
    <mergeCell ref="A1308:A1309"/>
    <mergeCell ref="A1316:E1316"/>
    <mergeCell ref="A1317:A1318"/>
    <mergeCell ref="B1331:E1331"/>
    <mergeCell ref="B1332:E1332"/>
    <mergeCell ref="B1281:E1281"/>
    <mergeCell ref="B1282:E1282"/>
    <mergeCell ref="A1283:A1284"/>
    <mergeCell ref="A1291:E1291"/>
    <mergeCell ref="A1292:A1293"/>
    <mergeCell ref="B1306:E1306"/>
    <mergeCell ref="A1242:A1243"/>
    <mergeCell ref="B1256:E1256"/>
    <mergeCell ref="B1257:E1257"/>
    <mergeCell ref="A1258:A1259"/>
    <mergeCell ref="A1266:E1266"/>
    <mergeCell ref="A1267:A1268"/>
    <mergeCell ref="A1392:A1393"/>
    <mergeCell ref="B1406:E1406"/>
    <mergeCell ref="B1407:E1407"/>
    <mergeCell ref="A1408:A1409"/>
    <mergeCell ref="A1416:E1416"/>
    <mergeCell ref="A1417:A1418"/>
    <mergeCell ref="A1366:E1366"/>
    <mergeCell ref="A1367:A1368"/>
    <mergeCell ref="B1381:E1381"/>
    <mergeCell ref="B1382:E1382"/>
    <mergeCell ref="A1383:A1384"/>
    <mergeCell ref="A1391:E1391"/>
    <mergeCell ref="A1333:A1334"/>
    <mergeCell ref="A1341:E1341"/>
    <mergeCell ref="A1342:A1343"/>
    <mergeCell ref="B1356:E1356"/>
    <mergeCell ref="B1357:E1357"/>
    <mergeCell ref="A1358:A1359"/>
    <mergeCell ref="A1483:A1484"/>
    <mergeCell ref="A1491:E1491"/>
    <mergeCell ref="A1492:A1493"/>
    <mergeCell ref="B1506:E1506"/>
    <mergeCell ref="B1507:E1507"/>
    <mergeCell ref="A1508:A1509"/>
    <mergeCell ref="B1457:E1457"/>
    <mergeCell ref="A1458:A1459"/>
    <mergeCell ref="A1466:E1466"/>
    <mergeCell ref="A1467:A1468"/>
    <mergeCell ref="B1481:E1481"/>
    <mergeCell ref="B1482:E1482"/>
    <mergeCell ref="B1431:E1431"/>
    <mergeCell ref="B1432:E1432"/>
    <mergeCell ref="A1433:A1434"/>
    <mergeCell ref="A1441:E1441"/>
    <mergeCell ref="A1442:A1443"/>
    <mergeCell ref="B1456:E1456"/>
    <mergeCell ref="B1581:E1581"/>
    <mergeCell ref="B1582:E1582"/>
    <mergeCell ref="A1583:A1584"/>
    <mergeCell ref="A1591:E1591"/>
    <mergeCell ref="A1592:A1593"/>
    <mergeCell ref="B1606:E1606"/>
    <mergeCell ref="A1542:A1543"/>
    <mergeCell ref="B1556:E1556"/>
    <mergeCell ref="B1557:E1557"/>
    <mergeCell ref="A1558:A1559"/>
    <mergeCell ref="A1566:E1566"/>
    <mergeCell ref="A1567:A1568"/>
    <mergeCell ref="A1516:E1516"/>
    <mergeCell ref="A1517:A1518"/>
    <mergeCell ref="B1531:E1531"/>
    <mergeCell ref="B1532:E1532"/>
    <mergeCell ref="A1533:A1534"/>
    <mergeCell ref="A1541:E1541"/>
    <mergeCell ref="A1666:E1666"/>
    <mergeCell ref="A1667:A1668"/>
    <mergeCell ref="B1681:E1681"/>
    <mergeCell ref="B1682:E1682"/>
    <mergeCell ref="A1683:A1684"/>
    <mergeCell ref="A1691:E1691"/>
    <mergeCell ref="A1633:A1634"/>
    <mergeCell ref="A1641:E1641"/>
    <mergeCell ref="A1642:A1643"/>
    <mergeCell ref="B1656:E1656"/>
    <mergeCell ref="B1657:E1657"/>
    <mergeCell ref="A1658:A1659"/>
    <mergeCell ref="B1607:E1607"/>
    <mergeCell ref="A1608:A1609"/>
    <mergeCell ref="A1616:E1616"/>
    <mergeCell ref="A1617:A1618"/>
    <mergeCell ref="B1631:E1631"/>
    <mergeCell ref="B1632:E1632"/>
    <mergeCell ref="B1757:E1757"/>
    <mergeCell ref="A1758:A1759"/>
    <mergeCell ref="A1766:E1766"/>
    <mergeCell ref="A1767:A1768"/>
    <mergeCell ref="B1781:E1781"/>
    <mergeCell ref="B1782:E1782"/>
    <mergeCell ref="B1731:E1731"/>
    <mergeCell ref="B1732:E1732"/>
    <mergeCell ref="A1733:A1734"/>
    <mergeCell ref="A1741:E1741"/>
    <mergeCell ref="A1742:A1743"/>
    <mergeCell ref="B1756:E1756"/>
    <mergeCell ref="A1692:A1693"/>
    <mergeCell ref="B1706:E1706"/>
    <mergeCell ref="B1707:E1707"/>
    <mergeCell ref="A1708:A1709"/>
    <mergeCell ref="A1716:E1716"/>
    <mergeCell ref="A1717:A1718"/>
    <mergeCell ref="A1842:A1843"/>
    <mergeCell ref="B1856:E1856"/>
    <mergeCell ref="B1857:E1857"/>
    <mergeCell ref="A1858:A1859"/>
    <mergeCell ref="A1866:E1866"/>
    <mergeCell ref="A1867:A1868"/>
    <mergeCell ref="A1816:E1816"/>
    <mergeCell ref="A1817:A1818"/>
    <mergeCell ref="B1831:E1831"/>
    <mergeCell ref="B1832:E1832"/>
    <mergeCell ref="A1833:A1834"/>
    <mergeCell ref="A1841:E1841"/>
    <mergeCell ref="A1783:A1784"/>
    <mergeCell ref="A1791:E1791"/>
    <mergeCell ref="A1792:A1793"/>
    <mergeCell ref="B1806:E1806"/>
    <mergeCell ref="B1807:E1807"/>
    <mergeCell ref="A1808:A1809"/>
    <mergeCell ref="A1933:A1934"/>
    <mergeCell ref="A1941:E1941"/>
    <mergeCell ref="A1942:A1943"/>
    <mergeCell ref="B1956:E1956"/>
    <mergeCell ref="B1957:E1957"/>
    <mergeCell ref="A1958:A1959"/>
    <mergeCell ref="B1907:E1907"/>
    <mergeCell ref="A1908:A1909"/>
    <mergeCell ref="A1916:E1916"/>
    <mergeCell ref="A1917:A1918"/>
    <mergeCell ref="B1931:E1931"/>
    <mergeCell ref="B1932:E1932"/>
    <mergeCell ref="B1881:E1881"/>
    <mergeCell ref="B1882:E1882"/>
    <mergeCell ref="A1883:A1884"/>
    <mergeCell ref="A1891:E1891"/>
    <mergeCell ref="A1892:A1893"/>
    <mergeCell ref="B1906:E1906"/>
    <mergeCell ref="B2031:E2031"/>
    <mergeCell ref="B2032:E2032"/>
    <mergeCell ref="A2033:A2034"/>
    <mergeCell ref="A2041:E2041"/>
    <mergeCell ref="A2042:A2043"/>
    <mergeCell ref="B2056:E2056"/>
    <mergeCell ref="A1992:A1993"/>
    <mergeCell ref="B2006:E2006"/>
    <mergeCell ref="B2007:E2007"/>
    <mergeCell ref="A2008:A2009"/>
    <mergeCell ref="A2016:E2016"/>
    <mergeCell ref="A2017:A2018"/>
    <mergeCell ref="A1966:E1966"/>
    <mergeCell ref="A1967:A1968"/>
    <mergeCell ref="B1981:E1981"/>
    <mergeCell ref="B1982:E1982"/>
    <mergeCell ref="A1983:A1984"/>
    <mergeCell ref="A1991:E1991"/>
    <mergeCell ref="A2116:E2116"/>
    <mergeCell ref="A2117:A2118"/>
    <mergeCell ref="B2131:E2131"/>
    <mergeCell ref="B2132:E2132"/>
    <mergeCell ref="A2133:A2134"/>
    <mergeCell ref="A2141:E2141"/>
    <mergeCell ref="A2083:A2084"/>
    <mergeCell ref="A2091:E2091"/>
    <mergeCell ref="A2092:A2093"/>
    <mergeCell ref="B2106:E2106"/>
    <mergeCell ref="B2107:E2107"/>
    <mergeCell ref="A2108:A2109"/>
    <mergeCell ref="B2057:E2057"/>
    <mergeCell ref="A2058:A2059"/>
    <mergeCell ref="A2066:E2066"/>
    <mergeCell ref="A2067:A2068"/>
    <mergeCell ref="B2081:E2081"/>
    <mergeCell ref="B2082:E2082"/>
    <mergeCell ref="B2207:E2207"/>
    <mergeCell ref="A2208:A2209"/>
    <mergeCell ref="A2216:E2216"/>
    <mergeCell ref="A2217:A2218"/>
    <mergeCell ref="B2231:E2231"/>
    <mergeCell ref="B2232:E2232"/>
    <mergeCell ref="B2181:E2181"/>
    <mergeCell ref="B2182:E2182"/>
    <mergeCell ref="A2183:A2184"/>
    <mergeCell ref="A2191:E2191"/>
    <mergeCell ref="A2192:A2193"/>
    <mergeCell ref="B2206:E2206"/>
    <mergeCell ref="A2142:A2143"/>
    <mergeCell ref="B2156:E2156"/>
    <mergeCell ref="B2157:E2157"/>
    <mergeCell ref="A2158:A2159"/>
    <mergeCell ref="A2166:E2166"/>
    <mergeCell ref="A2167:A2168"/>
    <mergeCell ref="A2292:A2293"/>
    <mergeCell ref="B2306:E2306"/>
    <mergeCell ref="B2307:E2307"/>
    <mergeCell ref="A2308:A2309"/>
    <mergeCell ref="A2316:E2316"/>
    <mergeCell ref="A2317:A2318"/>
    <mergeCell ref="A2266:E2266"/>
    <mergeCell ref="A2267:A2268"/>
    <mergeCell ref="B2281:E2281"/>
    <mergeCell ref="B2282:E2282"/>
    <mergeCell ref="A2283:A2284"/>
    <mergeCell ref="A2291:E2291"/>
    <mergeCell ref="A2233:A2234"/>
    <mergeCell ref="A2241:E2241"/>
    <mergeCell ref="A2242:A2243"/>
    <mergeCell ref="B2256:E2256"/>
    <mergeCell ref="B2257:E2257"/>
    <mergeCell ref="A2258:A2259"/>
    <mergeCell ref="A2383:A2384"/>
    <mergeCell ref="A2391:E2391"/>
    <mergeCell ref="A2392:A2393"/>
    <mergeCell ref="B2406:E2406"/>
    <mergeCell ref="B2407:E2407"/>
    <mergeCell ref="A2408:A2409"/>
    <mergeCell ref="B2357:E2357"/>
    <mergeCell ref="A2358:A2359"/>
    <mergeCell ref="A2366:E2366"/>
    <mergeCell ref="A2367:A2368"/>
    <mergeCell ref="B2381:E2381"/>
    <mergeCell ref="B2382:E2382"/>
    <mergeCell ref="B2331:E2331"/>
    <mergeCell ref="B2332:E2332"/>
    <mergeCell ref="A2333:A2334"/>
    <mergeCell ref="A2341:E2341"/>
    <mergeCell ref="A2342:A2343"/>
    <mergeCell ref="B2356:E2356"/>
    <mergeCell ref="B2481:E2481"/>
    <mergeCell ref="B2482:E2482"/>
    <mergeCell ref="A2483:A2484"/>
    <mergeCell ref="A2491:E2491"/>
    <mergeCell ref="A2492:A2493"/>
    <mergeCell ref="B2506:E2506"/>
    <mergeCell ref="A2442:A2443"/>
    <mergeCell ref="B2456:E2456"/>
    <mergeCell ref="B2457:E2457"/>
    <mergeCell ref="A2458:A2459"/>
    <mergeCell ref="A2466:E2466"/>
    <mergeCell ref="A2467:A2468"/>
    <mergeCell ref="A2416:E2416"/>
    <mergeCell ref="A2417:A2418"/>
    <mergeCell ref="B2431:E2431"/>
    <mergeCell ref="B2432:E2432"/>
    <mergeCell ref="A2433:A2434"/>
    <mergeCell ref="A2441:E2441"/>
    <mergeCell ref="A2566:E2566"/>
    <mergeCell ref="A2567:A2568"/>
    <mergeCell ref="B2581:E2581"/>
    <mergeCell ref="B2582:E2582"/>
    <mergeCell ref="A2583:A2584"/>
    <mergeCell ref="A2591:E2591"/>
    <mergeCell ref="A2533:A2534"/>
    <mergeCell ref="A2541:E2541"/>
    <mergeCell ref="A2542:A2543"/>
    <mergeCell ref="B2556:E2556"/>
    <mergeCell ref="B2557:E2557"/>
    <mergeCell ref="A2558:A2559"/>
    <mergeCell ref="B2507:E2507"/>
    <mergeCell ref="A2508:A2509"/>
    <mergeCell ref="A2516:E2516"/>
    <mergeCell ref="A2517:A2518"/>
    <mergeCell ref="B2531:E2531"/>
    <mergeCell ref="B2532:E2532"/>
    <mergeCell ref="B2657:E2657"/>
    <mergeCell ref="A2658:A2659"/>
    <mergeCell ref="A2666:E2666"/>
    <mergeCell ref="A2667:A2668"/>
    <mergeCell ref="B2681:E2681"/>
    <mergeCell ref="B2682:E2682"/>
    <mergeCell ref="B2631:E2631"/>
    <mergeCell ref="B2632:E2632"/>
    <mergeCell ref="A2633:A2634"/>
    <mergeCell ref="A2641:E2641"/>
    <mergeCell ref="A2642:A2643"/>
    <mergeCell ref="B2656:E2656"/>
    <mergeCell ref="A2592:A2593"/>
    <mergeCell ref="B2606:E2606"/>
    <mergeCell ref="B2607:E2607"/>
    <mergeCell ref="A2608:A2609"/>
    <mergeCell ref="A2616:E2616"/>
    <mergeCell ref="A2617:A2618"/>
    <mergeCell ref="A2742:A2743"/>
    <mergeCell ref="B2756:E2756"/>
    <mergeCell ref="B2757:E2757"/>
    <mergeCell ref="A2758:A2759"/>
    <mergeCell ref="A2766:E2766"/>
    <mergeCell ref="A2767:A2768"/>
    <mergeCell ref="A2716:E2716"/>
    <mergeCell ref="A2717:A2718"/>
    <mergeCell ref="B2731:E2731"/>
    <mergeCell ref="B2732:E2732"/>
    <mergeCell ref="A2733:A2734"/>
    <mergeCell ref="A2741:E2741"/>
    <mergeCell ref="A2683:A2684"/>
    <mergeCell ref="A2691:E2691"/>
    <mergeCell ref="A2692:A2693"/>
    <mergeCell ref="B2706:E2706"/>
    <mergeCell ref="B2707:E2707"/>
    <mergeCell ref="A2708:A2709"/>
    <mergeCell ref="A2833:A2834"/>
    <mergeCell ref="A2841:E2841"/>
    <mergeCell ref="A2842:A2843"/>
    <mergeCell ref="B2856:E2856"/>
    <mergeCell ref="B2857:E2857"/>
    <mergeCell ref="A2858:A2859"/>
    <mergeCell ref="B2807:E2807"/>
    <mergeCell ref="A2808:A2809"/>
    <mergeCell ref="A2816:E2816"/>
    <mergeCell ref="A2817:A2818"/>
    <mergeCell ref="B2831:E2831"/>
    <mergeCell ref="B2832:E2832"/>
    <mergeCell ref="B2781:E2781"/>
    <mergeCell ref="B2782:E2782"/>
    <mergeCell ref="A2783:A2784"/>
    <mergeCell ref="A2791:E2791"/>
    <mergeCell ref="A2792:A2793"/>
    <mergeCell ref="B2806:E2806"/>
    <mergeCell ref="B2931:E2931"/>
    <mergeCell ref="B2932:E2932"/>
    <mergeCell ref="A2933:A2934"/>
    <mergeCell ref="A2941:E2941"/>
    <mergeCell ref="A2942:A2943"/>
    <mergeCell ref="B2956:E2956"/>
    <mergeCell ref="A2892:A2893"/>
    <mergeCell ref="B2906:E2906"/>
    <mergeCell ref="B2907:E2907"/>
    <mergeCell ref="A2908:A2909"/>
    <mergeCell ref="A2916:E2916"/>
    <mergeCell ref="A2917:A2918"/>
    <mergeCell ref="A2866:E2866"/>
    <mergeCell ref="A2867:A2868"/>
    <mergeCell ref="B2881:E2881"/>
    <mergeCell ref="B2882:E2882"/>
    <mergeCell ref="A2883:A2884"/>
    <mergeCell ref="A2891:E2891"/>
    <mergeCell ref="A3016:E3016"/>
    <mergeCell ref="A3017:A3018"/>
    <mergeCell ref="B3031:E3031"/>
    <mergeCell ref="B3032:E3032"/>
    <mergeCell ref="A3033:A3034"/>
    <mergeCell ref="A3041:E3041"/>
    <mergeCell ref="A2983:A2984"/>
    <mergeCell ref="A2991:E2991"/>
    <mergeCell ref="A2992:A2993"/>
    <mergeCell ref="B3006:E3006"/>
    <mergeCell ref="B3007:E3007"/>
    <mergeCell ref="A3008:A3009"/>
    <mergeCell ref="B2957:E2957"/>
    <mergeCell ref="A2958:A2959"/>
    <mergeCell ref="A2966:E2966"/>
    <mergeCell ref="A2967:A2968"/>
    <mergeCell ref="B2981:E2981"/>
    <mergeCell ref="B2982:E2982"/>
    <mergeCell ref="B3107:E3107"/>
    <mergeCell ref="A3108:A3109"/>
    <mergeCell ref="A3116:E3116"/>
    <mergeCell ref="A3117:A3118"/>
    <mergeCell ref="B3131:E3131"/>
    <mergeCell ref="B3132:E3132"/>
    <mergeCell ref="B3081:E3081"/>
    <mergeCell ref="B3082:E3082"/>
    <mergeCell ref="A3083:A3084"/>
    <mergeCell ref="A3091:E3091"/>
    <mergeCell ref="A3092:A3093"/>
    <mergeCell ref="B3106:E3106"/>
    <mergeCell ref="A3042:A3043"/>
    <mergeCell ref="B3056:E3056"/>
    <mergeCell ref="B3057:E3057"/>
    <mergeCell ref="A3058:A3059"/>
    <mergeCell ref="A3066:E3066"/>
    <mergeCell ref="A3067:A3068"/>
    <mergeCell ref="A3192:A3193"/>
    <mergeCell ref="B3206:E3206"/>
    <mergeCell ref="B3207:E3207"/>
    <mergeCell ref="A3208:A3209"/>
    <mergeCell ref="A3216:E3216"/>
    <mergeCell ref="A3217:A3218"/>
    <mergeCell ref="A3166:E3166"/>
    <mergeCell ref="A3167:A3168"/>
    <mergeCell ref="B3181:E3181"/>
    <mergeCell ref="B3182:E3182"/>
    <mergeCell ref="A3183:A3184"/>
    <mergeCell ref="A3191:E3191"/>
    <mergeCell ref="A3133:A3134"/>
    <mergeCell ref="A3141:E3141"/>
    <mergeCell ref="A3142:A3143"/>
    <mergeCell ref="B3156:E3156"/>
    <mergeCell ref="B3157:E3157"/>
    <mergeCell ref="A3158:A3159"/>
    <mergeCell ref="A3283:A3284"/>
    <mergeCell ref="A3291:E3291"/>
    <mergeCell ref="A3292:A3293"/>
    <mergeCell ref="B3306:E3306"/>
    <mergeCell ref="B3307:E3307"/>
    <mergeCell ref="A3308:A3309"/>
    <mergeCell ref="B3257:E3257"/>
    <mergeCell ref="A3258:A3259"/>
    <mergeCell ref="A3266:E3266"/>
    <mergeCell ref="A3267:A3268"/>
    <mergeCell ref="B3281:E3281"/>
    <mergeCell ref="B3282:E3282"/>
    <mergeCell ref="B3231:E3231"/>
    <mergeCell ref="B3232:E3232"/>
    <mergeCell ref="A3233:A3234"/>
    <mergeCell ref="A3241:E3241"/>
    <mergeCell ref="A3242:A3243"/>
    <mergeCell ref="B3256:E3256"/>
    <mergeCell ref="B3381:E3381"/>
    <mergeCell ref="B3382:E3382"/>
    <mergeCell ref="A3383:A3384"/>
    <mergeCell ref="A3391:E3391"/>
    <mergeCell ref="A3392:A3393"/>
    <mergeCell ref="B3406:E3406"/>
    <mergeCell ref="A3342:A3343"/>
    <mergeCell ref="B3356:E3356"/>
    <mergeCell ref="B3357:E3357"/>
    <mergeCell ref="A3358:A3359"/>
    <mergeCell ref="A3366:E3366"/>
    <mergeCell ref="A3367:A3368"/>
    <mergeCell ref="A3316:E3316"/>
    <mergeCell ref="A3317:A3318"/>
    <mergeCell ref="B3331:E3331"/>
    <mergeCell ref="B3332:E3332"/>
    <mergeCell ref="A3333:A3334"/>
    <mergeCell ref="A3341:E3341"/>
    <mergeCell ref="A3466:E3466"/>
    <mergeCell ref="A3467:A3468"/>
    <mergeCell ref="B3481:E3481"/>
    <mergeCell ref="B3482:E3482"/>
    <mergeCell ref="A3483:A3484"/>
    <mergeCell ref="A3491:E3491"/>
    <mergeCell ref="A3433:A3434"/>
    <mergeCell ref="A3441:E3441"/>
    <mergeCell ref="A3442:A3443"/>
    <mergeCell ref="B3456:E3456"/>
    <mergeCell ref="B3457:E3457"/>
    <mergeCell ref="A3458:A3459"/>
    <mergeCell ref="B3407:E3407"/>
    <mergeCell ref="A3408:A3409"/>
    <mergeCell ref="A3416:E3416"/>
    <mergeCell ref="A3417:A3418"/>
    <mergeCell ref="B3431:E3431"/>
    <mergeCell ref="B3432:E3432"/>
    <mergeCell ref="B3557:E3557"/>
    <mergeCell ref="A3558:A3559"/>
    <mergeCell ref="A3566:E3566"/>
    <mergeCell ref="A3567:A3568"/>
    <mergeCell ref="B3581:E3581"/>
    <mergeCell ref="B3582:E3582"/>
    <mergeCell ref="B3531:E3531"/>
    <mergeCell ref="B3532:E3532"/>
    <mergeCell ref="A3533:A3534"/>
    <mergeCell ref="A3541:E3541"/>
    <mergeCell ref="A3542:A3543"/>
    <mergeCell ref="B3556:E3556"/>
    <mergeCell ref="A3492:A3493"/>
    <mergeCell ref="B3506:E3506"/>
    <mergeCell ref="B3507:E3507"/>
    <mergeCell ref="A3508:A3509"/>
    <mergeCell ref="A3516:E3516"/>
    <mergeCell ref="A3517:A3518"/>
    <mergeCell ref="A3642:A3643"/>
    <mergeCell ref="B3656:E3656"/>
    <mergeCell ref="B3657:E3657"/>
    <mergeCell ref="A3658:A3659"/>
    <mergeCell ref="A3666:E3666"/>
    <mergeCell ref="A3667:A3668"/>
    <mergeCell ref="A3616:E3616"/>
    <mergeCell ref="A3617:A3618"/>
    <mergeCell ref="B3631:E3631"/>
    <mergeCell ref="B3632:E3632"/>
    <mergeCell ref="A3633:A3634"/>
    <mergeCell ref="A3641:E3641"/>
    <mergeCell ref="A3583:A3584"/>
    <mergeCell ref="A3591:E3591"/>
    <mergeCell ref="A3592:A3593"/>
    <mergeCell ref="B3606:E3606"/>
    <mergeCell ref="B3607:E3607"/>
    <mergeCell ref="A3608:A3609"/>
    <mergeCell ref="A3733:A3734"/>
    <mergeCell ref="A3741:E3741"/>
    <mergeCell ref="A3742:A3743"/>
    <mergeCell ref="B3756:E3756"/>
    <mergeCell ref="B3757:E3757"/>
    <mergeCell ref="A3758:A3759"/>
    <mergeCell ref="B3707:E3707"/>
    <mergeCell ref="A3708:A3709"/>
    <mergeCell ref="A3716:E3716"/>
    <mergeCell ref="A3717:A3718"/>
    <mergeCell ref="B3731:E3731"/>
    <mergeCell ref="B3732:E3732"/>
    <mergeCell ref="B3681:E3681"/>
    <mergeCell ref="B3682:E3682"/>
    <mergeCell ref="A3683:A3684"/>
    <mergeCell ref="A3691:E3691"/>
    <mergeCell ref="A3692:A3693"/>
    <mergeCell ref="B3706:E3706"/>
    <mergeCell ref="B3831:E3831"/>
    <mergeCell ref="B3832:E3832"/>
    <mergeCell ref="A3833:A3834"/>
    <mergeCell ref="A3841:E3841"/>
    <mergeCell ref="A3842:A3843"/>
    <mergeCell ref="B3856:E3856"/>
    <mergeCell ref="A3792:A3793"/>
    <mergeCell ref="B3806:E3806"/>
    <mergeCell ref="B3807:E3807"/>
    <mergeCell ref="A3808:A3809"/>
    <mergeCell ref="A3816:E3816"/>
    <mergeCell ref="A3817:A3818"/>
    <mergeCell ref="A3766:E3766"/>
    <mergeCell ref="A3767:A3768"/>
    <mergeCell ref="B3781:E3781"/>
    <mergeCell ref="B3782:E3782"/>
    <mergeCell ref="A3783:A3784"/>
    <mergeCell ref="A3791:E3791"/>
    <mergeCell ref="A3916:E3916"/>
    <mergeCell ref="A3917:A3918"/>
    <mergeCell ref="B3931:E3931"/>
    <mergeCell ref="B3932:E3932"/>
    <mergeCell ref="A3933:A3934"/>
    <mergeCell ref="A3941:E3941"/>
    <mergeCell ref="A3883:A3884"/>
    <mergeCell ref="A3891:E3891"/>
    <mergeCell ref="A3892:A3893"/>
    <mergeCell ref="B3906:E3906"/>
    <mergeCell ref="B3907:E3907"/>
    <mergeCell ref="A3908:A3909"/>
    <mergeCell ref="B3857:E3857"/>
    <mergeCell ref="A3858:A3859"/>
    <mergeCell ref="A3866:E3866"/>
    <mergeCell ref="A3867:A3868"/>
    <mergeCell ref="B3881:E3881"/>
    <mergeCell ref="B3882:E3882"/>
    <mergeCell ref="B4007:E4007"/>
    <mergeCell ref="A4008:A4009"/>
    <mergeCell ref="A4016:E4016"/>
    <mergeCell ref="A4017:A4018"/>
    <mergeCell ref="B4031:E4031"/>
    <mergeCell ref="B4032:E4032"/>
    <mergeCell ref="B3981:E3981"/>
    <mergeCell ref="B3982:E3982"/>
    <mergeCell ref="A3983:A3984"/>
    <mergeCell ref="A3991:E3991"/>
    <mergeCell ref="A3992:A3993"/>
    <mergeCell ref="B4006:E4006"/>
    <mergeCell ref="A3942:A3943"/>
    <mergeCell ref="B3956:E3956"/>
    <mergeCell ref="B3957:E3957"/>
    <mergeCell ref="A3958:A3959"/>
    <mergeCell ref="A3966:E3966"/>
    <mergeCell ref="A3967:A3968"/>
    <mergeCell ref="A4092:A4093"/>
    <mergeCell ref="B4106:E4106"/>
    <mergeCell ref="B4107:E4107"/>
    <mergeCell ref="A4108:A4109"/>
    <mergeCell ref="A4116:E4116"/>
    <mergeCell ref="A4117:A4118"/>
    <mergeCell ref="A4066:E4066"/>
    <mergeCell ref="A4067:A4068"/>
    <mergeCell ref="B4081:E4081"/>
    <mergeCell ref="B4082:E4082"/>
    <mergeCell ref="A4083:A4084"/>
    <mergeCell ref="A4091:E4091"/>
    <mergeCell ref="A4033:A4034"/>
    <mergeCell ref="A4041:E4041"/>
    <mergeCell ref="A4042:A4043"/>
    <mergeCell ref="B4056:E4056"/>
    <mergeCell ref="B4057:E4057"/>
    <mergeCell ref="A4058:A4059"/>
    <mergeCell ref="A4183:A4184"/>
    <mergeCell ref="A4191:E4191"/>
    <mergeCell ref="A4192:A4193"/>
    <mergeCell ref="B4206:E4206"/>
    <mergeCell ref="B4207:E4207"/>
    <mergeCell ref="A4208:A4209"/>
    <mergeCell ref="B4157:E4157"/>
    <mergeCell ref="A4158:A4159"/>
    <mergeCell ref="A4166:E4166"/>
    <mergeCell ref="A4167:A4168"/>
    <mergeCell ref="B4181:E4181"/>
    <mergeCell ref="B4182:E4182"/>
    <mergeCell ref="B4131:E4131"/>
    <mergeCell ref="B4132:E4132"/>
    <mergeCell ref="A4133:A4134"/>
    <mergeCell ref="A4141:E4141"/>
    <mergeCell ref="A4142:A4143"/>
    <mergeCell ref="B4156:E4156"/>
    <mergeCell ref="B4281:E4281"/>
    <mergeCell ref="B4282:E4282"/>
    <mergeCell ref="A4283:A4284"/>
    <mergeCell ref="A4291:E4291"/>
    <mergeCell ref="A4292:A4293"/>
    <mergeCell ref="B4306:E4306"/>
    <mergeCell ref="A4242:A4243"/>
    <mergeCell ref="B4256:E4256"/>
    <mergeCell ref="B4257:E4257"/>
    <mergeCell ref="A4258:A4259"/>
    <mergeCell ref="A4266:E4266"/>
    <mergeCell ref="A4267:A4268"/>
    <mergeCell ref="A4216:E4216"/>
    <mergeCell ref="A4217:A4218"/>
    <mergeCell ref="B4231:E4231"/>
    <mergeCell ref="B4232:E4232"/>
    <mergeCell ref="A4233:A4234"/>
    <mergeCell ref="A4241:E4241"/>
    <mergeCell ref="A4366:E4366"/>
    <mergeCell ref="A4367:A4368"/>
    <mergeCell ref="B4381:E4381"/>
    <mergeCell ref="B4382:E4382"/>
    <mergeCell ref="A4383:A4384"/>
    <mergeCell ref="A4391:E4391"/>
    <mergeCell ref="A4333:A4334"/>
    <mergeCell ref="A4341:E4341"/>
    <mergeCell ref="A4342:A4343"/>
    <mergeCell ref="B4356:E4356"/>
    <mergeCell ref="B4357:E4357"/>
    <mergeCell ref="A4358:A4359"/>
    <mergeCell ref="B4307:E4307"/>
    <mergeCell ref="A4308:A4309"/>
    <mergeCell ref="A4316:E4316"/>
    <mergeCell ref="A4317:A4318"/>
    <mergeCell ref="B4331:E4331"/>
    <mergeCell ref="B4332:E4332"/>
    <mergeCell ref="B4457:E4457"/>
    <mergeCell ref="A4458:A4459"/>
    <mergeCell ref="A4466:E4466"/>
    <mergeCell ref="A4467:A4468"/>
    <mergeCell ref="B4481:E4481"/>
    <mergeCell ref="B4482:E4482"/>
    <mergeCell ref="B4431:E4431"/>
    <mergeCell ref="B4432:E4432"/>
    <mergeCell ref="A4433:A4434"/>
    <mergeCell ref="A4441:E4441"/>
    <mergeCell ref="A4442:A4443"/>
    <mergeCell ref="B4456:E4456"/>
    <mergeCell ref="A4392:A4393"/>
    <mergeCell ref="B4406:E4406"/>
    <mergeCell ref="B4407:E4407"/>
    <mergeCell ref="A4408:A4409"/>
    <mergeCell ref="A4416:E4416"/>
    <mergeCell ref="A4417:A4418"/>
    <mergeCell ref="A4542:A4543"/>
    <mergeCell ref="B4556:E4556"/>
    <mergeCell ref="B4557:E4557"/>
    <mergeCell ref="A4558:A4559"/>
    <mergeCell ref="A4566:E4566"/>
    <mergeCell ref="A4567:A4568"/>
    <mergeCell ref="A4516:E4516"/>
    <mergeCell ref="A4517:A4518"/>
    <mergeCell ref="B4531:E4531"/>
    <mergeCell ref="B4532:E4532"/>
    <mergeCell ref="A4533:A4534"/>
    <mergeCell ref="A4541:E4541"/>
    <mergeCell ref="A4483:A4484"/>
    <mergeCell ref="A4491:E4491"/>
    <mergeCell ref="A4492:A4493"/>
    <mergeCell ref="B4506:E4506"/>
    <mergeCell ref="B4507:E4507"/>
    <mergeCell ref="A4508:A4509"/>
    <mergeCell ref="A4633:A4634"/>
    <mergeCell ref="A4641:E4641"/>
    <mergeCell ref="A4642:A4643"/>
    <mergeCell ref="B4656:E4656"/>
    <mergeCell ref="B4657:E4657"/>
    <mergeCell ref="A4658:A4659"/>
    <mergeCell ref="B4607:E4607"/>
    <mergeCell ref="A4608:A4609"/>
    <mergeCell ref="A4616:E4616"/>
    <mergeCell ref="A4617:A4618"/>
    <mergeCell ref="B4631:E4631"/>
    <mergeCell ref="B4632:E4632"/>
    <mergeCell ref="B4581:E4581"/>
    <mergeCell ref="B4582:E4582"/>
    <mergeCell ref="A4583:A4584"/>
    <mergeCell ref="A4591:E4591"/>
    <mergeCell ref="A4592:A4593"/>
    <mergeCell ref="B4606:E4606"/>
    <mergeCell ref="B4731:E4731"/>
    <mergeCell ref="B4732:E4732"/>
    <mergeCell ref="A4733:A4734"/>
    <mergeCell ref="A4741:E4741"/>
    <mergeCell ref="A4742:A4743"/>
    <mergeCell ref="B4756:E4756"/>
    <mergeCell ref="A4692:A4693"/>
    <mergeCell ref="B4706:E4706"/>
    <mergeCell ref="B4707:E4707"/>
    <mergeCell ref="A4708:A4709"/>
    <mergeCell ref="A4716:E4716"/>
    <mergeCell ref="A4717:A4718"/>
    <mergeCell ref="A4666:E4666"/>
    <mergeCell ref="A4667:A4668"/>
    <mergeCell ref="B4681:E4681"/>
    <mergeCell ref="B4682:E4682"/>
    <mergeCell ref="A4683:A4684"/>
    <mergeCell ref="A4691:E4691"/>
    <mergeCell ref="A4816:E4816"/>
    <mergeCell ref="A4817:A4818"/>
    <mergeCell ref="B4831:E4831"/>
    <mergeCell ref="B4832:E4832"/>
    <mergeCell ref="A4833:A4834"/>
    <mergeCell ref="A4841:E4841"/>
    <mergeCell ref="A4783:A4784"/>
    <mergeCell ref="A4791:E4791"/>
    <mergeCell ref="A4792:A4793"/>
    <mergeCell ref="B4806:E4806"/>
    <mergeCell ref="B4807:E4807"/>
    <mergeCell ref="A4808:A4809"/>
    <mergeCell ref="B4757:E4757"/>
    <mergeCell ref="A4758:A4759"/>
    <mergeCell ref="A4766:E4766"/>
    <mergeCell ref="A4767:A4768"/>
    <mergeCell ref="B4781:E4781"/>
    <mergeCell ref="B4782:E4782"/>
    <mergeCell ref="B4907:E4907"/>
    <mergeCell ref="A4908:A4909"/>
    <mergeCell ref="A4916:E4916"/>
    <mergeCell ref="A4917:A4918"/>
    <mergeCell ref="B4931:E4931"/>
    <mergeCell ref="B4932:E4932"/>
    <mergeCell ref="B4881:E4881"/>
    <mergeCell ref="B4882:E4882"/>
    <mergeCell ref="A4883:A4884"/>
    <mergeCell ref="A4891:E4891"/>
    <mergeCell ref="A4892:A4893"/>
    <mergeCell ref="B4906:E4906"/>
    <mergeCell ref="A4842:A4843"/>
    <mergeCell ref="B4856:E4856"/>
    <mergeCell ref="B4857:E4857"/>
    <mergeCell ref="A4858:A4859"/>
    <mergeCell ref="A4866:E4866"/>
    <mergeCell ref="A4867:A4868"/>
    <mergeCell ref="A4992:A4993"/>
    <mergeCell ref="B5006:E5006"/>
    <mergeCell ref="B5007:E5007"/>
    <mergeCell ref="A5008:A5009"/>
    <mergeCell ref="A5016:E5016"/>
    <mergeCell ref="A5017:A5018"/>
    <mergeCell ref="A4966:E4966"/>
    <mergeCell ref="A4967:A4968"/>
    <mergeCell ref="B4981:E4981"/>
    <mergeCell ref="B4982:E4982"/>
    <mergeCell ref="A4983:A4984"/>
    <mergeCell ref="A4991:E4991"/>
    <mergeCell ref="A4933:A4934"/>
    <mergeCell ref="A4941:E4941"/>
    <mergeCell ref="A4942:A4943"/>
    <mergeCell ref="B4956:E4956"/>
    <mergeCell ref="B4957:E4957"/>
    <mergeCell ref="A4958:A4959"/>
    <mergeCell ref="B5081:E5081"/>
    <mergeCell ref="B5082:E5082"/>
    <mergeCell ref="A5083:A5084"/>
    <mergeCell ref="A5091:E5091"/>
    <mergeCell ref="A5092:A5093"/>
    <mergeCell ref="B5106:E5106"/>
    <mergeCell ref="B5056:E5056"/>
    <mergeCell ref="B5057:E5057"/>
    <mergeCell ref="A5058:A5059"/>
    <mergeCell ref="A5066:E5066"/>
    <mergeCell ref="A5067:A5068"/>
    <mergeCell ref="D5080:E5080"/>
    <mergeCell ref="B5031:E5031"/>
    <mergeCell ref="B5032:E5032"/>
    <mergeCell ref="A5033:A5034"/>
    <mergeCell ref="A5041:E5041"/>
    <mergeCell ref="A5042:A5043"/>
    <mergeCell ref="D5055:E5055"/>
    <mergeCell ref="A5166:E5166"/>
    <mergeCell ref="A5167:A5168"/>
    <mergeCell ref="B5181:E5181"/>
    <mergeCell ref="B5182:E5182"/>
    <mergeCell ref="A5183:A5184"/>
    <mergeCell ref="A5191:E5191"/>
    <mergeCell ref="A5133:A5134"/>
    <mergeCell ref="A5141:E5141"/>
    <mergeCell ref="A5142:A5143"/>
    <mergeCell ref="B5156:E5156"/>
    <mergeCell ref="B5157:E5157"/>
    <mergeCell ref="A5158:A5159"/>
    <mergeCell ref="B5107:E5107"/>
    <mergeCell ref="A5108:A5109"/>
    <mergeCell ref="A5116:E5116"/>
    <mergeCell ref="A5117:A5118"/>
    <mergeCell ref="B5131:E5131"/>
    <mergeCell ref="B5132:E5132"/>
    <mergeCell ref="B5257:E5257"/>
    <mergeCell ref="A5258:A5259"/>
    <mergeCell ref="A5266:E5266"/>
    <mergeCell ref="A5267:A5268"/>
    <mergeCell ref="B5281:E5281"/>
    <mergeCell ref="B5282:E5282"/>
    <mergeCell ref="B5231:E5231"/>
    <mergeCell ref="B5232:E5232"/>
    <mergeCell ref="A5233:A5234"/>
    <mergeCell ref="A5241:E5241"/>
    <mergeCell ref="A5242:A5243"/>
    <mergeCell ref="B5256:E5256"/>
    <mergeCell ref="A5192:A5193"/>
    <mergeCell ref="B5206:E5206"/>
    <mergeCell ref="B5207:E5207"/>
    <mergeCell ref="A5208:A5209"/>
    <mergeCell ref="A5216:E5216"/>
    <mergeCell ref="A5217:A5218"/>
    <mergeCell ref="A5342:A5343"/>
    <mergeCell ref="B5356:E5356"/>
    <mergeCell ref="B5357:E5357"/>
    <mergeCell ref="A5358:A5359"/>
    <mergeCell ref="A5366:E5366"/>
    <mergeCell ref="A5367:A5368"/>
    <mergeCell ref="A5316:E5316"/>
    <mergeCell ref="A5317:A5318"/>
    <mergeCell ref="B5331:E5331"/>
    <mergeCell ref="B5332:E5332"/>
    <mergeCell ref="A5333:A5334"/>
    <mergeCell ref="A5341:E5341"/>
    <mergeCell ref="A5283:A5284"/>
    <mergeCell ref="A5291:E5291"/>
    <mergeCell ref="A5292:A5293"/>
    <mergeCell ref="B5306:E5306"/>
    <mergeCell ref="B5307:E5307"/>
    <mergeCell ref="A5308:A5309"/>
    <mergeCell ref="A5433:A5434"/>
    <mergeCell ref="A5441:E5441"/>
    <mergeCell ref="A5442:A5443"/>
    <mergeCell ref="B5456:E5456"/>
    <mergeCell ref="B5457:E5457"/>
    <mergeCell ref="A5458:A5459"/>
    <mergeCell ref="B5407:E5407"/>
    <mergeCell ref="A5408:A5409"/>
    <mergeCell ref="A5416:E5416"/>
    <mergeCell ref="A5417:A5418"/>
    <mergeCell ref="B5431:E5431"/>
    <mergeCell ref="B5432:E5432"/>
    <mergeCell ref="B5381:E5381"/>
    <mergeCell ref="B5382:E5382"/>
    <mergeCell ref="A5383:A5384"/>
    <mergeCell ref="A5391:E5391"/>
    <mergeCell ref="A5392:A5393"/>
    <mergeCell ref="B5406:E5406"/>
    <mergeCell ref="B5531:E5531"/>
    <mergeCell ref="B5532:E5532"/>
    <mergeCell ref="A5533:A5534"/>
    <mergeCell ref="A5541:E5541"/>
    <mergeCell ref="A5542:A5543"/>
    <mergeCell ref="B5556:E5556"/>
    <mergeCell ref="A5492:A5493"/>
    <mergeCell ref="B5506:E5506"/>
    <mergeCell ref="B5507:E5507"/>
    <mergeCell ref="A5508:A5509"/>
    <mergeCell ref="A5516:E5516"/>
    <mergeCell ref="A5517:A5518"/>
    <mergeCell ref="A5466:E5466"/>
    <mergeCell ref="A5467:A5468"/>
    <mergeCell ref="B5481:E5481"/>
    <mergeCell ref="B5482:E5482"/>
    <mergeCell ref="A5483:A5484"/>
    <mergeCell ref="A5491:E5491"/>
    <mergeCell ref="A5667:A5668"/>
    <mergeCell ref="A5616:E5616"/>
    <mergeCell ref="A5617:A5618"/>
    <mergeCell ref="B5631:E5631"/>
    <mergeCell ref="B5632:E5632"/>
    <mergeCell ref="A5633:A5634"/>
    <mergeCell ref="A5641:E5641"/>
    <mergeCell ref="A5583:A5584"/>
    <mergeCell ref="A5591:E5591"/>
    <mergeCell ref="A5592:A5593"/>
    <mergeCell ref="B5606:E5606"/>
    <mergeCell ref="B5607:E5607"/>
    <mergeCell ref="A5608:A5609"/>
    <mergeCell ref="B5557:E5557"/>
    <mergeCell ref="A5558:A5559"/>
    <mergeCell ref="A5566:E5566"/>
    <mergeCell ref="A5567:A5568"/>
    <mergeCell ref="B5581:E5581"/>
    <mergeCell ref="B5582:E5582"/>
    <mergeCell ref="A5792:A5793"/>
    <mergeCell ref="A1:E1"/>
    <mergeCell ref="A2:E2"/>
    <mergeCell ref="A5766:E5766"/>
    <mergeCell ref="A5767:A5768"/>
    <mergeCell ref="B5781:E5781"/>
    <mergeCell ref="B5782:E5782"/>
    <mergeCell ref="A5783:A5784"/>
    <mergeCell ref="A5791:E5791"/>
    <mergeCell ref="A5733:A5734"/>
    <mergeCell ref="A5741:E5741"/>
    <mergeCell ref="A5742:A5743"/>
    <mergeCell ref="B5756:E5756"/>
    <mergeCell ref="B5757:E5757"/>
    <mergeCell ref="A5758:A5759"/>
    <mergeCell ref="B5707:E5707"/>
    <mergeCell ref="A5708:A5709"/>
    <mergeCell ref="A5716:E5716"/>
    <mergeCell ref="A5717:A5718"/>
    <mergeCell ref="B5731:E5731"/>
    <mergeCell ref="B5732:E5732"/>
    <mergeCell ref="B5681:E5681"/>
    <mergeCell ref="B5682:E5682"/>
    <mergeCell ref="A5683:A5684"/>
    <mergeCell ref="A5691:E5691"/>
    <mergeCell ref="A5692:A5693"/>
    <mergeCell ref="B5706:E5706"/>
    <mergeCell ref="A5642:A5643"/>
    <mergeCell ref="B5656:E5656"/>
    <mergeCell ref="B5657:E5657"/>
    <mergeCell ref="A5658:A5659"/>
    <mergeCell ref="A5666:E5666"/>
  </mergeCells>
  <pageMargins left="0.7" right="0.7" top="0.75" bottom="0.75" header="0.3" footer="0.3"/>
  <pageSetup scale="10"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32"/>
  <sheetViews>
    <sheetView topLeftCell="A901" zoomScale="110" zoomScaleNormal="110" workbookViewId="0">
      <selection activeCell="K289" sqref="K289"/>
    </sheetView>
  </sheetViews>
  <sheetFormatPr defaultRowHeight="15" x14ac:dyDescent="0.25"/>
  <cols>
    <col min="1" max="1" width="24.85546875" customWidth="1"/>
    <col min="2" max="2" width="12.42578125" customWidth="1"/>
    <col min="3" max="3" width="11" customWidth="1"/>
    <col min="4" max="4" width="10.42578125" customWidth="1"/>
    <col min="5" max="5" width="13.7109375" customWidth="1"/>
    <col min="6" max="6" width="4" customWidth="1"/>
    <col min="7" max="7" width="10.5703125" customWidth="1"/>
    <col min="8" max="8" width="11" customWidth="1"/>
    <col min="9" max="9" width="11" bestFit="1" customWidth="1"/>
  </cols>
  <sheetData>
    <row r="1" spans="1:6" ht="15.75" x14ac:dyDescent="0.25">
      <c r="A1" s="1585" t="s">
        <v>804</v>
      </c>
      <c r="B1" s="1585"/>
      <c r="C1" s="1585"/>
      <c r="D1" s="1585"/>
      <c r="E1" s="1585"/>
    </row>
    <row r="2" spans="1:6" ht="38.25" customHeight="1" x14ac:dyDescent="0.25">
      <c r="A2" s="1222" t="s">
        <v>1244</v>
      </c>
      <c r="B2" s="1222"/>
      <c r="C2" s="1222"/>
      <c r="D2" s="1222"/>
      <c r="E2" s="1222"/>
      <c r="F2" s="1153"/>
    </row>
    <row r="3" spans="1:6" ht="18" customHeight="1" x14ac:dyDescent="0.25">
      <c r="A3" s="1172" t="s">
        <v>540</v>
      </c>
      <c r="B3" s="1172"/>
      <c r="C3" s="1172"/>
      <c r="D3" s="1172"/>
      <c r="E3" s="1172"/>
      <c r="F3" s="444"/>
    </row>
    <row r="4" spans="1:6" ht="15.75" thickBot="1" x14ac:dyDescent="0.3"/>
    <row r="5" spans="1:6" ht="26.25" thickBot="1" x14ac:dyDescent="0.3">
      <c r="A5" s="305" t="s">
        <v>18</v>
      </c>
      <c r="B5" s="1173" t="s">
        <v>1245</v>
      </c>
      <c r="C5" s="1173"/>
      <c r="D5" s="1173"/>
      <c r="E5" s="1173"/>
    </row>
    <row r="6" spans="1:6" ht="15.75" thickBot="1" x14ac:dyDescent="0.3">
      <c r="A6" s="305" t="s">
        <v>4</v>
      </c>
      <c r="B6" s="1174" t="s">
        <v>1246</v>
      </c>
      <c r="C6" s="1175"/>
      <c r="D6" s="1175"/>
      <c r="E6" s="1176"/>
    </row>
    <row r="7" spans="1:6" ht="26.25" thickBot="1" x14ac:dyDescent="0.3">
      <c r="A7" s="305" t="s">
        <v>23</v>
      </c>
      <c r="B7" s="1177" t="s">
        <v>541</v>
      </c>
      <c r="C7" s="1178"/>
      <c r="D7" s="1178"/>
      <c r="E7" s="1179"/>
    </row>
    <row r="8" spans="1:6" ht="15.75" thickBot="1" x14ac:dyDescent="0.3">
      <c r="A8" s="1180" t="s">
        <v>7</v>
      </c>
      <c r="B8" s="1181"/>
      <c r="C8" s="1181"/>
      <c r="D8" s="1181"/>
      <c r="E8" s="1182"/>
    </row>
    <row r="9" spans="1:6" ht="15.75" thickBot="1" x14ac:dyDescent="0.3">
      <c r="A9" s="1183" t="s">
        <v>37</v>
      </c>
      <c r="B9" s="1184"/>
      <c r="C9" s="1184"/>
      <c r="D9" s="1184"/>
      <c r="E9" s="1185"/>
    </row>
    <row r="10" spans="1:6" ht="19.5" customHeight="1" thickBot="1" x14ac:dyDescent="0.3">
      <c r="A10" s="1183"/>
      <c r="B10" s="1184"/>
      <c r="C10" s="1184"/>
      <c r="D10" s="1184"/>
      <c r="E10" s="1185"/>
    </row>
    <row r="11" spans="1:6" ht="54" customHeight="1" thickBot="1" x14ac:dyDescent="0.3">
      <c r="A11" s="556" t="s">
        <v>10</v>
      </c>
      <c r="B11" s="1697" t="s">
        <v>1247</v>
      </c>
      <c r="C11" s="1698"/>
      <c r="D11" s="1698"/>
      <c r="E11" s="1699"/>
    </row>
    <row r="12" spans="1:6" ht="23.25" customHeight="1" x14ac:dyDescent="0.25">
      <c r="A12" s="1700" t="s">
        <v>11</v>
      </c>
      <c r="B12" s="557">
        <v>2019</v>
      </c>
      <c r="C12" s="557">
        <v>2020</v>
      </c>
      <c r="D12" s="557">
        <v>2021</v>
      </c>
      <c r="E12" s="557">
        <v>2022</v>
      </c>
    </row>
    <row r="13" spans="1:6" ht="15.75" thickBot="1" x14ac:dyDescent="0.3">
      <c r="A13" s="1701"/>
      <c r="B13" s="558"/>
      <c r="C13" s="558"/>
      <c r="D13" s="558"/>
      <c r="E13" s="558"/>
    </row>
    <row r="14" spans="1:6" ht="15.75" thickBot="1" x14ac:dyDescent="0.3">
      <c r="A14" s="450" t="s">
        <v>1248</v>
      </c>
      <c r="B14" s="559" t="s">
        <v>1249</v>
      </c>
      <c r="C14" s="559" t="s">
        <v>1250</v>
      </c>
      <c r="D14" s="559" t="s">
        <v>1250</v>
      </c>
      <c r="E14" s="559" t="s">
        <v>1251</v>
      </c>
    </row>
    <row r="15" spans="1:6" ht="43.5" customHeight="1" thickBot="1" x14ac:dyDescent="0.3">
      <c r="A15" s="324" t="s">
        <v>1252</v>
      </c>
      <c r="B15" s="559">
        <v>0.3</v>
      </c>
      <c r="C15" s="559">
        <v>0.4</v>
      </c>
      <c r="D15" s="559">
        <v>0.45</v>
      </c>
      <c r="E15" s="559">
        <v>0.6</v>
      </c>
    </row>
    <row r="16" spans="1:6" ht="45.75" customHeight="1" thickBot="1" x14ac:dyDescent="0.3">
      <c r="A16" s="560" t="s">
        <v>12</v>
      </c>
      <c r="B16" s="1702" t="s">
        <v>34</v>
      </c>
      <c r="C16" s="1703"/>
      <c r="D16" s="1703"/>
      <c r="E16" s="1704"/>
    </row>
    <row r="17" spans="1:11" ht="23.25" customHeight="1" thickBot="1" x14ac:dyDescent="0.3">
      <c r="A17" s="1705" t="s">
        <v>969</v>
      </c>
      <c r="B17" s="1706"/>
      <c r="C17" s="1706"/>
      <c r="D17" s="1706"/>
      <c r="E17" s="1707"/>
      <c r="H17" s="451"/>
      <c r="J17" s="451"/>
    </row>
    <row r="18" spans="1:11" ht="42.75" customHeight="1" thickBot="1" x14ac:dyDescent="0.3">
      <c r="A18" s="450" t="s">
        <v>1253</v>
      </c>
      <c r="B18" s="561">
        <v>0.3</v>
      </c>
      <c r="C18" s="559">
        <v>0.33</v>
      </c>
      <c r="D18" s="559">
        <v>0.43</v>
      </c>
      <c r="E18" s="559">
        <v>0.5</v>
      </c>
      <c r="G18" s="455"/>
    </row>
    <row r="19" spans="1:11" ht="35.25" customHeight="1" thickBot="1" x14ac:dyDescent="0.3">
      <c r="A19" s="450" t="s">
        <v>1254</v>
      </c>
      <c r="B19" s="561">
        <v>0.03</v>
      </c>
      <c r="C19" s="559">
        <v>0.1</v>
      </c>
      <c r="D19" s="559">
        <v>0.2</v>
      </c>
      <c r="E19" s="559">
        <v>0.3</v>
      </c>
      <c r="G19" s="455"/>
    </row>
    <row r="20" spans="1:11" ht="53.25" customHeight="1" thickBot="1" x14ac:dyDescent="0.3">
      <c r="A20" s="324" t="s">
        <v>1255</v>
      </c>
      <c r="B20" s="562" t="s">
        <v>1256</v>
      </c>
      <c r="C20" s="563" t="s">
        <v>1257</v>
      </c>
      <c r="D20" s="563" t="s">
        <v>1258</v>
      </c>
      <c r="E20" s="563" t="s">
        <v>1258</v>
      </c>
    </row>
    <row r="21" spans="1:11" ht="15.75" thickBot="1" x14ac:dyDescent="0.3">
      <c r="A21" s="1708" t="s">
        <v>971</v>
      </c>
      <c r="B21" s="1709"/>
      <c r="C21" s="1709"/>
      <c r="D21" s="1709"/>
      <c r="E21" s="1710"/>
    </row>
    <row r="22" spans="1:11" ht="15.75" thickBot="1" x14ac:dyDescent="0.3">
      <c r="A22" s="1691" t="s">
        <v>33</v>
      </c>
      <c r="B22" s="1692"/>
      <c r="C22" s="1692"/>
      <c r="D22" s="1692"/>
      <c r="E22" s="1693"/>
    </row>
    <row r="23" spans="1:11" ht="18.75" customHeight="1" thickBot="1" x14ac:dyDescent="0.3">
      <c r="A23" s="323" t="s">
        <v>24</v>
      </c>
      <c r="B23" s="1694" t="s">
        <v>1259</v>
      </c>
      <c r="C23" s="1695"/>
      <c r="D23" s="1695"/>
      <c r="E23" s="1696"/>
    </row>
    <row r="24" spans="1:11" ht="31.5" customHeight="1" thickBot="1" x14ac:dyDescent="0.3">
      <c r="A24" s="313" t="s">
        <v>9</v>
      </c>
      <c r="B24" s="1207" t="s">
        <v>1260</v>
      </c>
      <c r="C24" s="1208"/>
      <c r="D24" s="1208"/>
      <c r="E24" s="1209"/>
    </row>
    <row r="25" spans="1:11" ht="15.75" thickBot="1" x14ac:dyDescent="0.3">
      <c r="A25" s="313" t="s">
        <v>13</v>
      </c>
      <c r="B25" s="1198" t="s">
        <v>1261</v>
      </c>
      <c r="C25" s="1199"/>
      <c r="D25" s="1199"/>
      <c r="E25" s="1200"/>
    </row>
    <row r="26" spans="1:11" ht="12.75" customHeight="1" x14ac:dyDescent="0.25">
      <c r="A26" s="1189"/>
      <c r="B26" s="325">
        <v>2019</v>
      </c>
      <c r="C26" s="325">
        <v>2020</v>
      </c>
      <c r="D26" s="325">
        <v>2021</v>
      </c>
      <c r="E26" s="325">
        <v>2022</v>
      </c>
    </row>
    <row r="27" spans="1:11" ht="9" customHeight="1" thickBot="1" x14ac:dyDescent="0.3">
      <c r="A27" s="1190"/>
      <c r="B27" s="564"/>
      <c r="C27" s="565"/>
      <c r="D27" s="565"/>
      <c r="E27" s="565"/>
    </row>
    <row r="28" spans="1:11" ht="15.75" thickBot="1" x14ac:dyDescent="0.3">
      <c r="A28" s="313" t="s">
        <v>8</v>
      </c>
      <c r="B28" s="566">
        <v>1</v>
      </c>
      <c r="C28" s="566">
        <v>1</v>
      </c>
      <c r="D28" s="566">
        <v>1</v>
      </c>
      <c r="E28" s="566">
        <v>1</v>
      </c>
    </row>
    <row r="29" spans="1:11" ht="15.75" thickBot="1" x14ac:dyDescent="0.3">
      <c r="A29" s="313" t="s">
        <v>14</v>
      </c>
      <c r="B29" s="566">
        <f>B43</f>
        <v>500000</v>
      </c>
      <c r="C29" s="566">
        <f t="shared" ref="C29:E29" si="0">C43</f>
        <v>700000</v>
      </c>
      <c r="D29" s="566">
        <f t="shared" si="0"/>
        <v>700000</v>
      </c>
      <c r="E29" s="566">
        <f t="shared" si="0"/>
        <v>700000</v>
      </c>
    </row>
    <row r="30" spans="1:11" ht="15.75" thickBot="1" x14ac:dyDescent="0.3">
      <c r="A30" s="313" t="s">
        <v>20</v>
      </c>
      <c r="B30" s="566">
        <f>B29/B28</f>
        <v>500000</v>
      </c>
      <c r="C30" s="566">
        <f t="shared" ref="C30:E30" si="1">C29/C28</f>
        <v>700000</v>
      </c>
      <c r="D30" s="566">
        <f t="shared" si="1"/>
        <v>700000</v>
      </c>
      <c r="E30" s="566">
        <f t="shared" si="1"/>
        <v>700000</v>
      </c>
    </row>
    <row r="31" spans="1:11" ht="15.75" thickBot="1" x14ac:dyDescent="0.3">
      <c r="A31" s="313" t="s">
        <v>15</v>
      </c>
      <c r="B31" s="332" t="s">
        <v>19</v>
      </c>
      <c r="C31" s="567">
        <f>C28/B28-1</f>
        <v>0</v>
      </c>
      <c r="D31" s="567">
        <f t="shared" ref="D31:E33" si="2">D28/C28-1</f>
        <v>0</v>
      </c>
      <c r="E31" s="567">
        <f t="shared" si="2"/>
        <v>0</v>
      </c>
      <c r="G31" s="443"/>
      <c r="H31" s="443"/>
      <c r="I31" s="443"/>
      <c r="J31" s="443"/>
      <c r="K31" s="443"/>
    </row>
    <row r="32" spans="1:11" ht="15.75" thickBot="1" x14ac:dyDescent="0.3">
      <c r="A32" s="313" t="s">
        <v>16</v>
      </c>
      <c r="B32" s="332" t="s">
        <v>19</v>
      </c>
      <c r="C32" s="567">
        <f>C29/B29-1</f>
        <v>0.39999999999999991</v>
      </c>
      <c r="D32" s="567">
        <f t="shared" si="2"/>
        <v>0</v>
      </c>
      <c r="E32" s="567">
        <f t="shared" si="2"/>
        <v>0</v>
      </c>
    </row>
    <row r="33" spans="1:5" ht="15.75" thickBot="1" x14ac:dyDescent="0.3">
      <c r="A33" s="313" t="s">
        <v>17</v>
      </c>
      <c r="B33" s="332" t="s">
        <v>19</v>
      </c>
      <c r="C33" s="567">
        <f>C30/B30-1</f>
        <v>0.39999999999999991</v>
      </c>
      <c r="D33" s="567">
        <f t="shared" si="2"/>
        <v>0</v>
      </c>
      <c r="E33" s="567">
        <f t="shared" si="2"/>
        <v>0</v>
      </c>
    </row>
    <row r="34" spans="1:5" ht="15.75" thickBot="1" x14ac:dyDescent="0.3">
      <c r="A34" s="1210" t="s">
        <v>975</v>
      </c>
      <c r="B34" s="1211"/>
      <c r="C34" s="1211"/>
      <c r="D34" s="1211"/>
      <c r="E34" s="1212"/>
    </row>
    <row r="35" spans="1:5" ht="12.75" customHeight="1" x14ac:dyDescent="0.25">
      <c r="A35" s="1189"/>
      <c r="B35" s="325">
        <v>2019</v>
      </c>
      <c r="C35" s="325">
        <v>2020</v>
      </c>
      <c r="D35" s="325">
        <v>2021</v>
      </c>
      <c r="E35" s="325">
        <v>2022</v>
      </c>
    </row>
    <row r="36" spans="1:5" ht="9" customHeight="1" thickBot="1" x14ac:dyDescent="0.3">
      <c r="A36" s="1190"/>
      <c r="B36" s="568"/>
      <c r="C36" s="466"/>
      <c r="D36" s="466"/>
      <c r="E36" s="466"/>
    </row>
    <row r="37" spans="1:5" ht="15.75" thickBot="1" x14ac:dyDescent="0.3">
      <c r="A37" s="462" t="s">
        <v>0</v>
      </c>
      <c r="B37" s="466">
        <v>0</v>
      </c>
      <c r="C37" s="466">
        <v>0</v>
      </c>
      <c r="D37" s="466">
        <v>0</v>
      </c>
      <c r="E37" s="466">
        <v>0</v>
      </c>
    </row>
    <row r="38" spans="1:5" ht="15.75" thickBot="1" x14ac:dyDescent="0.3">
      <c r="A38" s="464" t="s">
        <v>28</v>
      </c>
      <c r="B38" s="466"/>
      <c r="C38" s="569"/>
      <c r="D38" s="569"/>
      <c r="E38" s="569"/>
    </row>
    <row r="39" spans="1:5" ht="15.75" thickBot="1" x14ac:dyDescent="0.3">
      <c r="A39" s="464" t="s">
        <v>29</v>
      </c>
      <c r="B39" s="466"/>
      <c r="C39" s="476"/>
      <c r="D39" s="476"/>
      <c r="E39" s="476"/>
    </row>
    <row r="40" spans="1:5" ht="24.75" thickBot="1" x14ac:dyDescent="0.3">
      <c r="A40" s="462" t="s">
        <v>25</v>
      </c>
      <c r="B40" s="466">
        <v>0</v>
      </c>
      <c r="C40" s="466">
        <v>0</v>
      </c>
      <c r="D40" s="466">
        <v>0</v>
      </c>
      <c r="E40" s="466">
        <v>0</v>
      </c>
    </row>
    <row r="41" spans="1:5" ht="15.75" thickBot="1" x14ac:dyDescent="0.3">
      <c r="A41" s="464" t="s">
        <v>28</v>
      </c>
      <c r="B41" s="466"/>
      <c r="C41" s="466"/>
      <c r="D41" s="466"/>
      <c r="E41" s="466"/>
    </row>
    <row r="42" spans="1:5" ht="15.75" thickBot="1" x14ac:dyDescent="0.3">
      <c r="A42" s="464" t="s">
        <v>29</v>
      </c>
      <c r="B42" s="466"/>
      <c r="C42" s="466"/>
      <c r="D42" s="466"/>
      <c r="E42" s="466"/>
    </row>
    <row r="43" spans="1:5" ht="15.75" thickBot="1" x14ac:dyDescent="0.3">
      <c r="A43" s="462" t="s">
        <v>1</v>
      </c>
      <c r="B43" s="568">
        <f>B44</f>
        <v>500000</v>
      </c>
      <c r="C43" s="568">
        <f t="shared" ref="C43:E43" si="3">C44</f>
        <v>700000</v>
      </c>
      <c r="D43" s="568">
        <f t="shared" si="3"/>
        <v>700000</v>
      </c>
      <c r="E43" s="568">
        <f t="shared" si="3"/>
        <v>700000</v>
      </c>
    </row>
    <row r="44" spans="1:5" ht="15.75" thickBot="1" x14ac:dyDescent="0.3">
      <c r="A44" s="464" t="s">
        <v>28</v>
      </c>
      <c r="B44" s="466">
        <v>500000</v>
      </c>
      <c r="C44" s="466">
        <v>700000</v>
      </c>
      <c r="D44" s="466">
        <v>700000</v>
      </c>
      <c r="E44" s="466">
        <v>700000</v>
      </c>
    </row>
    <row r="45" spans="1:5" ht="15.75" thickBot="1" x14ac:dyDescent="0.3">
      <c r="A45" s="464" t="s">
        <v>29</v>
      </c>
      <c r="B45" s="466"/>
      <c r="C45" s="463"/>
      <c r="D45" s="463"/>
      <c r="E45" s="463"/>
    </row>
    <row r="46" spans="1:5" ht="15.75" thickBot="1" x14ac:dyDescent="0.3">
      <c r="A46" s="462" t="s">
        <v>2</v>
      </c>
      <c r="B46" s="466"/>
      <c r="C46" s="463"/>
      <c r="D46" s="463"/>
      <c r="E46" s="463"/>
    </row>
    <row r="47" spans="1:5" ht="15.75" thickBot="1" x14ac:dyDescent="0.3">
      <c r="A47" s="464" t="s">
        <v>28</v>
      </c>
      <c r="B47" s="466"/>
      <c r="C47" s="463"/>
      <c r="D47" s="463"/>
      <c r="E47" s="463"/>
    </row>
    <row r="48" spans="1:5" ht="15.75" thickBot="1" x14ac:dyDescent="0.3">
      <c r="A48" s="464" t="s">
        <v>29</v>
      </c>
      <c r="B48" s="466"/>
      <c r="C48" s="463"/>
      <c r="D48" s="463"/>
      <c r="E48" s="463"/>
    </row>
    <row r="49" spans="1:12" ht="15.75" thickBot="1" x14ac:dyDescent="0.3">
      <c r="A49" s="462" t="s">
        <v>21</v>
      </c>
      <c r="B49" s="466"/>
      <c r="C49" s="463"/>
      <c r="D49" s="463"/>
      <c r="E49" s="463"/>
    </row>
    <row r="50" spans="1:12" ht="15.75" thickBot="1" x14ac:dyDescent="0.3">
      <c r="A50" s="464" t="s">
        <v>28</v>
      </c>
      <c r="B50" s="466"/>
      <c r="C50" s="463"/>
      <c r="D50" s="463"/>
      <c r="E50" s="463"/>
    </row>
    <row r="51" spans="1:12" ht="15.75" thickBot="1" x14ac:dyDescent="0.3">
      <c r="A51" s="464" t="s">
        <v>29</v>
      </c>
      <c r="B51" s="466"/>
      <c r="C51" s="463"/>
      <c r="D51" s="463"/>
      <c r="E51" s="463"/>
    </row>
    <row r="52" spans="1:12" ht="15.75" thickBot="1" x14ac:dyDescent="0.3">
      <c r="A52" s="462" t="s">
        <v>22</v>
      </c>
      <c r="B52" s="466"/>
      <c r="C52" s="463"/>
      <c r="D52" s="463"/>
      <c r="E52" s="463"/>
    </row>
    <row r="53" spans="1:12" ht="15.75" thickBot="1" x14ac:dyDescent="0.3">
      <c r="A53" s="464" t="s">
        <v>28</v>
      </c>
      <c r="B53" s="466"/>
      <c r="C53" s="463"/>
      <c r="D53" s="463"/>
      <c r="E53" s="463"/>
    </row>
    <row r="54" spans="1:12" ht="15.75" thickBot="1" x14ac:dyDescent="0.3">
      <c r="A54" s="464" t="s">
        <v>29</v>
      </c>
      <c r="B54" s="466"/>
      <c r="C54" s="463"/>
      <c r="D54" s="463"/>
      <c r="E54" s="463"/>
    </row>
    <row r="55" spans="1:12" ht="24.75" thickBot="1" x14ac:dyDescent="0.3">
      <c r="A55" s="462" t="s">
        <v>3</v>
      </c>
      <c r="B55" s="466"/>
      <c r="C55" s="463"/>
      <c r="D55" s="463"/>
      <c r="E55" s="463"/>
      <c r="H55" s="469"/>
    </row>
    <row r="56" spans="1:12" ht="15.75" thickBot="1" x14ac:dyDescent="0.3">
      <c r="A56" s="464" t="s">
        <v>28</v>
      </c>
      <c r="B56" s="466"/>
      <c r="C56" s="468"/>
      <c r="D56" s="468"/>
      <c r="E56" s="468"/>
      <c r="J56" s="471"/>
      <c r="K56" s="471"/>
      <c r="L56" s="471"/>
    </row>
    <row r="57" spans="1:12" ht="15.75" thickBot="1" x14ac:dyDescent="0.3">
      <c r="A57" s="464" t="s">
        <v>29</v>
      </c>
      <c r="B57" s="466"/>
      <c r="C57" s="470"/>
      <c r="D57" s="468"/>
      <c r="E57" s="468"/>
    </row>
    <row r="58" spans="1:12" ht="15.75" thickBot="1" x14ac:dyDescent="0.3">
      <c r="A58" s="472" t="s">
        <v>26</v>
      </c>
      <c r="B58" s="466">
        <f>B55+B52+B49+B46+B43+B40+B37</f>
        <v>500000</v>
      </c>
      <c r="C58" s="466">
        <f t="shared" ref="C58:E58" si="4">C55+C52+C49+C46+C43+C40+C37</f>
        <v>700000</v>
      </c>
      <c r="D58" s="466">
        <f t="shared" si="4"/>
        <v>700000</v>
      </c>
      <c r="E58" s="466">
        <f t="shared" si="4"/>
        <v>700000</v>
      </c>
    </row>
    <row r="59" spans="1:12" ht="15.75" thickBot="1" x14ac:dyDescent="0.3">
      <c r="A59" s="440" t="s">
        <v>27</v>
      </c>
      <c r="B59" s="474">
        <f>IF(B58-B29=0,0,"Error")</f>
        <v>0</v>
      </c>
      <c r="C59" s="474">
        <f>IF(C58-C29=0,0,"Error")</f>
        <v>0</v>
      </c>
      <c r="D59" s="474">
        <f>IF(D58-D29=0,0,"Error")</f>
        <v>0</v>
      </c>
      <c r="E59" s="474">
        <f>IF(E58-E29=0,0,"Error")</f>
        <v>0</v>
      </c>
    </row>
    <row r="60" spans="1:12" ht="15.75" thickBot="1" x14ac:dyDescent="0.3">
      <c r="A60" s="1713" t="s">
        <v>977</v>
      </c>
      <c r="B60" s="1714"/>
      <c r="C60" s="1714"/>
      <c r="D60" s="1714"/>
      <c r="E60" s="1715"/>
    </row>
    <row r="61" spans="1:12" ht="15.75" thickBot="1" x14ac:dyDescent="0.3">
      <c r="A61" s="1713" t="s">
        <v>163</v>
      </c>
      <c r="B61" s="1714"/>
      <c r="C61" s="1714"/>
      <c r="D61" s="1714"/>
      <c r="E61" s="1715"/>
    </row>
    <row r="62" spans="1:12" ht="24.75" customHeight="1" thickBot="1" x14ac:dyDescent="0.3">
      <c r="A62" s="481" t="s">
        <v>1262</v>
      </c>
      <c r="B62" s="1716" t="s">
        <v>1263</v>
      </c>
      <c r="C62" s="1717"/>
      <c r="D62" s="1718"/>
      <c r="E62" s="1719"/>
    </row>
    <row r="63" spans="1:12" ht="49.5" customHeight="1" thickBot="1" x14ac:dyDescent="0.3">
      <c r="A63" s="570" t="s">
        <v>1264</v>
      </c>
      <c r="B63" s="571" t="s">
        <v>1265</v>
      </c>
      <c r="C63" s="386" t="s">
        <v>981</v>
      </c>
      <c r="D63" s="572" t="s">
        <v>1266</v>
      </c>
      <c r="E63" s="573"/>
    </row>
    <row r="64" spans="1:12" ht="15.75" thickBot="1" x14ac:dyDescent="0.3">
      <c r="A64" s="313" t="s">
        <v>9</v>
      </c>
      <c r="B64" s="1194" t="s">
        <v>1260</v>
      </c>
      <c r="C64" s="1195"/>
      <c r="D64" s="1195"/>
      <c r="E64" s="1196"/>
    </row>
    <row r="65" spans="1:11" ht="17.25" customHeight="1" thickBot="1" x14ac:dyDescent="0.3">
      <c r="A65" s="313" t="s">
        <v>13</v>
      </c>
      <c r="B65" s="1198" t="s">
        <v>1261</v>
      </c>
      <c r="C65" s="1199"/>
      <c r="D65" s="1199"/>
      <c r="E65" s="1200"/>
    </row>
    <row r="66" spans="1:11" x14ac:dyDescent="0.25">
      <c r="A66" s="1189"/>
      <c r="B66" s="325">
        <v>2019</v>
      </c>
      <c r="C66" s="325">
        <v>2020</v>
      </c>
      <c r="D66" s="325">
        <v>2021</v>
      </c>
      <c r="E66" s="325">
        <v>2021</v>
      </c>
    </row>
    <row r="67" spans="1:11" ht="12.75" customHeight="1" thickBot="1" x14ac:dyDescent="0.3">
      <c r="A67" s="1190"/>
      <c r="B67" s="564"/>
      <c r="C67" s="564"/>
      <c r="D67" s="564"/>
      <c r="E67" s="564"/>
    </row>
    <row r="68" spans="1:11" ht="9" customHeight="1" thickBot="1" x14ac:dyDescent="0.3">
      <c r="A68" s="313" t="s">
        <v>8</v>
      </c>
      <c r="B68" s="566">
        <v>1</v>
      </c>
      <c r="C68" s="566">
        <v>1</v>
      </c>
      <c r="D68" s="566">
        <v>1</v>
      </c>
      <c r="E68" s="566">
        <v>1</v>
      </c>
    </row>
    <row r="69" spans="1:11" ht="15.75" thickBot="1" x14ac:dyDescent="0.3">
      <c r="A69" s="313" t="s">
        <v>14</v>
      </c>
      <c r="B69" s="413">
        <f>B82</f>
        <v>752772</v>
      </c>
      <c r="C69" s="413">
        <f t="shared" ref="C69:E69" si="5">C82</f>
        <v>752770</v>
      </c>
      <c r="D69" s="413">
        <f t="shared" si="5"/>
        <v>752770</v>
      </c>
      <c r="E69" s="413">
        <f t="shared" si="5"/>
        <v>752770</v>
      </c>
      <c r="G69" s="443"/>
      <c r="H69" s="443"/>
      <c r="I69" s="443"/>
      <c r="J69" s="443"/>
      <c r="K69" s="443"/>
    </row>
    <row r="70" spans="1:11" ht="15.75" thickBot="1" x14ac:dyDescent="0.3">
      <c r="A70" s="313" t="s">
        <v>20</v>
      </c>
      <c r="B70" s="355">
        <f>B69/B68</f>
        <v>752772</v>
      </c>
      <c r="C70" s="355">
        <f t="shared" ref="C70:E70" si="6">C69/C68</f>
        <v>752770</v>
      </c>
      <c r="D70" s="355">
        <f t="shared" si="6"/>
        <v>752770</v>
      </c>
      <c r="E70" s="355">
        <f t="shared" si="6"/>
        <v>752770</v>
      </c>
    </row>
    <row r="71" spans="1:11" ht="15.75" thickBot="1" x14ac:dyDescent="0.3">
      <c r="A71" s="313" t="s">
        <v>15</v>
      </c>
      <c r="B71" s="332" t="s">
        <v>19</v>
      </c>
      <c r="C71" s="567">
        <f>C68/B68-1</f>
        <v>0</v>
      </c>
      <c r="D71" s="567">
        <f t="shared" ref="D71:E73" si="7">D68/C68-1</f>
        <v>0</v>
      </c>
      <c r="E71" s="567">
        <f t="shared" si="7"/>
        <v>0</v>
      </c>
    </row>
    <row r="72" spans="1:11" ht="15.75" thickBot="1" x14ac:dyDescent="0.3">
      <c r="A72" s="313" t="s">
        <v>16</v>
      </c>
      <c r="B72" s="332" t="s">
        <v>19</v>
      </c>
      <c r="C72" s="567">
        <f>C69/B69-1</f>
        <v>-2.6568469603249767E-6</v>
      </c>
      <c r="D72" s="567">
        <f t="shared" si="7"/>
        <v>0</v>
      </c>
      <c r="E72" s="567">
        <f t="shared" si="7"/>
        <v>0</v>
      </c>
    </row>
    <row r="73" spans="1:11" ht="15.75" thickBot="1" x14ac:dyDescent="0.3">
      <c r="A73" s="313" t="s">
        <v>17</v>
      </c>
      <c r="B73" s="332" t="s">
        <v>19</v>
      </c>
      <c r="C73" s="567">
        <f>C70/B70-1</f>
        <v>-2.6568469603249767E-6</v>
      </c>
      <c r="D73" s="567">
        <f t="shared" si="7"/>
        <v>0</v>
      </c>
      <c r="E73" s="567">
        <f t="shared" si="7"/>
        <v>0</v>
      </c>
    </row>
    <row r="74" spans="1:11" ht="15.75" thickBot="1" x14ac:dyDescent="0.3">
      <c r="A74" s="1210" t="s">
        <v>1267</v>
      </c>
      <c r="B74" s="1211"/>
      <c r="C74" s="1211"/>
      <c r="D74" s="1211"/>
      <c r="E74" s="1212"/>
    </row>
    <row r="75" spans="1:11" x14ac:dyDescent="0.25">
      <c r="A75" s="1189"/>
      <c r="B75" s="325">
        <v>2019</v>
      </c>
      <c r="C75" s="325">
        <v>2019</v>
      </c>
      <c r="D75" s="325">
        <v>2021</v>
      </c>
      <c r="E75" s="325">
        <v>2022</v>
      </c>
    </row>
    <row r="76" spans="1:11" ht="12.75" customHeight="1" thickBot="1" x14ac:dyDescent="0.3">
      <c r="A76" s="1190"/>
      <c r="B76" s="564"/>
      <c r="C76" s="564"/>
      <c r="D76" s="564"/>
      <c r="E76" s="564"/>
    </row>
    <row r="77" spans="1:11" ht="14.25" customHeight="1" thickBot="1" x14ac:dyDescent="0.3">
      <c r="A77" s="462" t="s">
        <v>59</v>
      </c>
      <c r="B77" s="466">
        <f>B78+B79+B80+B81</f>
        <v>0</v>
      </c>
      <c r="C77" s="466">
        <f t="shared" ref="C77:E77" si="8">C78+C79+C80+C81</f>
        <v>0</v>
      </c>
      <c r="D77" s="466">
        <f t="shared" si="8"/>
        <v>0</v>
      </c>
      <c r="E77" s="466">
        <f t="shared" si="8"/>
        <v>0</v>
      </c>
    </row>
    <row r="78" spans="1:11" ht="15.75" thickBot="1" x14ac:dyDescent="0.3">
      <c r="A78" s="464" t="s">
        <v>28</v>
      </c>
      <c r="B78" s="466"/>
      <c r="C78" s="466"/>
      <c r="D78" s="466"/>
      <c r="E78" s="466"/>
    </row>
    <row r="79" spans="1:11" ht="15.75" thickBot="1" x14ac:dyDescent="0.3">
      <c r="A79" s="464" t="s">
        <v>60</v>
      </c>
      <c r="B79" s="466"/>
      <c r="C79" s="466"/>
      <c r="D79" s="466"/>
      <c r="E79" s="466"/>
    </row>
    <row r="80" spans="1:11" ht="15.75" thickBot="1" x14ac:dyDescent="0.3">
      <c r="A80" s="464" t="s">
        <v>42</v>
      </c>
      <c r="B80" s="466"/>
      <c r="C80" s="466"/>
      <c r="D80" s="466"/>
      <c r="E80" s="466"/>
    </row>
    <row r="81" spans="1:11" ht="15.75" thickBot="1" x14ac:dyDescent="0.3">
      <c r="A81" s="464" t="s">
        <v>43</v>
      </c>
      <c r="B81" s="466"/>
      <c r="C81" s="466"/>
      <c r="D81" s="466"/>
      <c r="E81" s="466"/>
    </row>
    <row r="82" spans="1:11" ht="15.75" thickBot="1" x14ac:dyDescent="0.3">
      <c r="A82" s="462" t="s">
        <v>61</v>
      </c>
      <c r="B82" s="568">
        <f>B83</f>
        <v>752772</v>
      </c>
      <c r="C82" s="568">
        <f t="shared" ref="C82:E82" si="9">C83</f>
        <v>752770</v>
      </c>
      <c r="D82" s="568">
        <f t="shared" si="9"/>
        <v>752770</v>
      </c>
      <c r="E82" s="568">
        <f t="shared" si="9"/>
        <v>752770</v>
      </c>
    </row>
    <row r="83" spans="1:11" ht="15.75" thickBot="1" x14ac:dyDescent="0.3">
      <c r="A83" s="464" t="s">
        <v>28</v>
      </c>
      <c r="B83" s="413">
        <v>752772</v>
      </c>
      <c r="C83" s="413">
        <v>752770</v>
      </c>
      <c r="D83" s="413">
        <v>752770</v>
      </c>
      <c r="E83" s="413">
        <v>752770</v>
      </c>
    </row>
    <row r="84" spans="1:11" ht="15.75" thickBot="1" x14ac:dyDescent="0.3">
      <c r="A84" s="464" t="s">
        <v>60</v>
      </c>
      <c r="B84" s="466"/>
      <c r="C84" s="463"/>
      <c r="D84" s="463"/>
      <c r="E84" s="463"/>
    </row>
    <row r="85" spans="1:11" ht="15.75" thickBot="1" x14ac:dyDescent="0.3">
      <c r="A85" s="464" t="s">
        <v>42</v>
      </c>
      <c r="B85" s="466"/>
      <c r="C85" s="463"/>
      <c r="D85" s="463"/>
      <c r="E85" s="463"/>
    </row>
    <row r="86" spans="1:11" ht="15.75" thickBot="1" x14ac:dyDescent="0.3">
      <c r="A86" s="464" t="s">
        <v>43</v>
      </c>
      <c r="B86" s="466"/>
      <c r="C86" s="463"/>
      <c r="D86" s="463"/>
      <c r="E86" s="463"/>
    </row>
    <row r="87" spans="1:11" ht="15.75" thickBot="1" x14ac:dyDescent="0.3">
      <c r="A87" s="574" t="s">
        <v>26</v>
      </c>
      <c r="B87" s="520">
        <f>B77+B82</f>
        <v>752772</v>
      </c>
      <c r="C87" s="520">
        <f t="shared" ref="C87:E87" si="10">C77+C82</f>
        <v>752770</v>
      </c>
      <c r="D87" s="520">
        <f t="shared" si="10"/>
        <v>752770</v>
      </c>
      <c r="E87" s="520">
        <f t="shared" si="10"/>
        <v>752770</v>
      </c>
    </row>
    <row r="88" spans="1:11" ht="37.5" customHeight="1" thickBot="1" x14ac:dyDescent="0.3">
      <c r="A88" s="323" t="s">
        <v>1268</v>
      </c>
      <c r="B88" s="575" t="s">
        <v>1269</v>
      </c>
      <c r="C88" s="386" t="s">
        <v>981</v>
      </c>
      <c r="D88" s="1711" t="s">
        <v>1270</v>
      </c>
      <c r="E88" s="1712"/>
    </row>
    <row r="89" spans="1:11" ht="25.5" customHeight="1" thickBot="1" x14ac:dyDescent="0.3">
      <c r="A89" s="313" t="s">
        <v>9</v>
      </c>
      <c r="B89" s="1194" t="s">
        <v>1260</v>
      </c>
      <c r="C89" s="1195"/>
      <c r="D89" s="1195"/>
      <c r="E89" s="1196"/>
    </row>
    <row r="90" spans="1:11" ht="17.25" customHeight="1" thickBot="1" x14ac:dyDescent="0.3">
      <c r="A90" s="313" t="s">
        <v>13</v>
      </c>
      <c r="B90" s="1198" t="s">
        <v>1261</v>
      </c>
      <c r="C90" s="1199"/>
      <c r="D90" s="1199"/>
      <c r="E90" s="1200"/>
    </row>
    <row r="91" spans="1:11" x14ac:dyDescent="0.25">
      <c r="A91" s="1189"/>
      <c r="B91" s="325">
        <v>2019</v>
      </c>
      <c r="C91" s="325">
        <v>2020</v>
      </c>
      <c r="D91" s="325">
        <v>2021</v>
      </c>
      <c r="E91" s="325">
        <v>2022</v>
      </c>
    </row>
    <row r="92" spans="1:11" ht="12.75" customHeight="1" thickBot="1" x14ac:dyDescent="0.3">
      <c r="A92" s="1190"/>
      <c r="B92" s="564"/>
      <c r="C92" s="564"/>
      <c r="D92" s="564"/>
      <c r="E92" s="564"/>
    </row>
    <row r="93" spans="1:11" ht="13.5" customHeight="1" thickBot="1" x14ac:dyDescent="0.3">
      <c r="A93" s="313" t="s">
        <v>8</v>
      </c>
      <c r="B93" s="576">
        <v>1</v>
      </c>
      <c r="C93" s="576">
        <v>1</v>
      </c>
      <c r="D93" s="576">
        <v>1</v>
      </c>
      <c r="E93" s="576">
        <v>0</v>
      </c>
    </row>
    <row r="94" spans="1:11" ht="15.75" thickBot="1" x14ac:dyDescent="0.3">
      <c r="A94" s="313" t="s">
        <v>14</v>
      </c>
      <c r="B94" s="568">
        <f>B107</f>
        <v>661500</v>
      </c>
      <c r="C94" s="568">
        <f t="shared" ref="C94:E94" si="11">C107</f>
        <v>661500</v>
      </c>
      <c r="D94" s="568">
        <f t="shared" si="11"/>
        <v>331000</v>
      </c>
      <c r="E94" s="568">
        <f t="shared" si="11"/>
        <v>0</v>
      </c>
      <c r="G94" s="443"/>
      <c r="H94" s="443"/>
      <c r="I94" s="443"/>
      <c r="J94" s="443"/>
      <c r="K94" s="443"/>
    </row>
    <row r="95" spans="1:11" ht="15.75" thickBot="1" x14ac:dyDescent="0.3">
      <c r="A95" s="313" t="s">
        <v>20</v>
      </c>
      <c r="B95" s="566">
        <f>B94/B93</f>
        <v>661500</v>
      </c>
      <c r="C95" s="566">
        <f t="shared" ref="C95:E95" si="12">C94/C93</f>
        <v>661500</v>
      </c>
      <c r="D95" s="566">
        <f t="shared" si="12"/>
        <v>331000</v>
      </c>
      <c r="E95" s="566" t="e">
        <f t="shared" si="12"/>
        <v>#DIV/0!</v>
      </c>
    </row>
    <row r="96" spans="1:11" ht="15.75" thickBot="1" x14ac:dyDescent="0.3">
      <c r="A96" s="313" t="s">
        <v>15</v>
      </c>
      <c r="B96" s="332" t="s">
        <v>19</v>
      </c>
      <c r="C96" s="567">
        <f>C93/B93-1</f>
        <v>0</v>
      </c>
      <c r="D96" s="567">
        <f t="shared" ref="D96:E98" si="13">D93/C93-1</f>
        <v>0</v>
      </c>
      <c r="E96" s="567">
        <f t="shared" si="13"/>
        <v>-1</v>
      </c>
    </row>
    <row r="97" spans="1:5" ht="15.75" thickBot="1" x14ac:dyDescent="0.3">
      <c r="A97" s="313" t="s">
        <v>16</v>
      </c>
      <c r="B97" s="332" t="s">
        <v>19</v>
      </c>
      <c r="C97" s="567">
        <f>C94/B94-1</f>
        <v>0</v>
      </c>
      <c r="D97" s="567">
        <f t="shared" si="13"/>
        <v>-0.49962207105064249</v>
      </c>
      <c r="E97" s="567">
        <f t="shared" si="13"/>
        <v>-1</v>
      </c>
    </row>
    <row r="98" spans="1:5" ht="15.75" thickBot="1" x14ac:dyDescent="0.3">
      <c r="A98" s="313" t="s">
        <v>17</v>
      </c>
      <c r="B98" s="332" t="s">
        <v>19</v>
      </c>
      <c r="C98" s="567">
        <f>C95/B95-1</f>
        <v>0</v>
      </c>
      <c r="D98" s="567">
        <f t="shared" si="13"/>
        <v>-0.49962207105064249</v>
      </c>
      <c r="E98" s="567" t="e">
        <f t="shared" si="13"/>
        <v>#DIV/0!</v>
      </c>
    </row>
    <row r="99" spans="1:5" ht="15.75" thickBot="1" x14ac:dyDescent="0.3">
      <c r="A99" s="1210" t="s">
        <v>1271</v>
      </c>
      <c r="B99" s="1211"/>
      <c r="C99" s="1211"/>
      <c r="D99" s="1211"/>
      <c r="E99" s="1212"/>
    </row>
    <row r="100" spans="1:5" x14ac:dyDescent="0.25">
      <c r="A100" s="1189"/>
      <c r="B100" s="325">
        <v>2019</v>
      </c>
      <c r="C100" s="325">
        <v>2020</v>
      </c>
      <c r="D100" s="325">
        <v>2021</v>
      </c>
      <c r="E100" s="325">
        <v>2022</v>
      </c>
    </row>
    <row r="101" spans="1:5" ht="12.75" customHeight="1" thickBot="1" x14ac:dyDescent="0.3">
      <c r="A101" s="1190"/>
      <c r="B101" s="568"/>
      <c r="C101" s="568"/>
      <c r="D101" s="568"/>
      <c r="E101" s="568"/>
    </row>
    <row r="102" spans="1:5" ht="14.25" customHeight="1" thickBot="1" x14ac:dyDescent="0.3">
      <c r="A102" s="462" t="s">
        <v>59</v>
      </c>
      <c r="B102" s="466">
        <f>B103+B104+B105+B106</f>
        <v>0</v>
      </c>
      <c r="C102" s="466">
        <f t="shared" ref="C102:E102" si="14">C103+C104+C105+C106</f>
        <v>0</v>
      </c>
      <c r="D102" s="466">
        <f t="shared" si="14"/>
        <v>0</v>
      </c>
      <c r="E102" s="466">
        <f t="shared" si="14"/>
        <v>0</v>
      </c>
    </row>
    <row r="103" spans="1:5" ht="15.75" thickBot="1" x14ac:dyDescent="0.3">
      <c r="A103" s="464" t="s">
        <v>28</v>
      </c>
      <c r="B103" s="466"/>
      <c r="C103" s="466"/>
      <c r="D103" s="466"/>
      <c r="E103" s="466"/>
    </row>
    <row r="104" spans="1:5" ht="15.75" thickBot="1" x14ac:dyDescent="0.3">
      <c r="A104" s="464" t="s">
        <v>60</v>
      </c>
      <c r="B104" s="466"/>
      <c r="C104" s="466"/>
      <c r="D104" s="466"/>
      <c r="E104" s="466"/>
    </row>
    <row r="105" spans="1:5" ht="15.75" thickBot="1" x14ac:dyDescent="0.3">
      <c r="A105" s="464" t="s">
        <v>42</v>
      </c>
      <c r="B105" s="466"/>
      <c r="C105" s="466"/>
      <c r="D105" s="466"/>
      <c r="E105" s="466"/>
    </row>
    <row r="106" spans="1:5" ht="15.75" thickBot="1" x14ac:dyDescent="0.3">
      <c r="A106" s="464" t="s">
        <v>43</v>
      </c>
      <c r="B106" s="466"/>
      <c r="C106" s="466"/>
      <c r="D106" s="466"/>
      <c r="E106" s="466"/>
    </row>
    <row r="107" spans="1:5" ht="15.75" thickBot="1" x14ac:dyDescent="0.3">
      <c r="A107" s="462" t="s">
        <v>61</v>
      </c>
      <c r="B107" s="466">
        <f>B108+B109+B110+B111</f>
        <v>661500</v>
      </c>
      <c r="C107" s="466">
        <f t="shared" ref="C107" si="15">C108+C109+C110+C111</f>
        <v>661500</v>
      </c>
      <c r="D107" s="466">
        <v>331000</v>
      </c>
      <c r="E107" s="466">
        <v>0</v>
      </c>
    </row>
    <row r="108" spans="1:5" ht="15.75" thickBot="1" x14ac:dyDescent="0.3">
      <c r="A108" s="464" t="s">
        <v>28</v>
      </c>
      <c r="B108" s="568">
        <v>661500</v>
      </c>
      <c r="C108" s="568">
        <v>661500</v>
      </c>
      <c r="D108" s="568">
        <v>331000</v>
      </c>
      <c r="E108" s="568">
        <v>0</v>
      </c>
    </row>
    <row r="109" spans="1:5" ht="15.75" thickBot="1" x14ac:dyDescent="0.3">
      <c r="A109" s="464" t="s">
        <v>60</v>
      </c>
      <c r="B109" s="466"/>
      <c r="C109" s="463"/>
      <c r="D109" s="463"/>
      <c r="E109" s="463"/>
    </row>
    <row r="110" spans="1:5" ht="15.75" thickBot="1" x14ac:dyDescent="0.3">
      <c r="A110" s="464" t="s">
        <v>42</v>
      </c>
      <c r="B110" s="466"/>
      <c r="C110" s="463"/>
      <c r="D110" s="463"/>
      <c r="E110" s="463"/>
    </row>
    <row r="111" spans="1:5" ht="15.75" thickBot="1" x14ac:dyDescent="0.3">
      <c r="A111" s="464" t="s">
        <v>43</v>
      </c>
      <c r="B111" s="466"/>
      <c r="C111" s="463"/>
      <c r="D111" s="463"/>
      <c r="E111" s="463"/>
    </row>
    <row r="112" spans="1:5" ht="15.75" thickBot="1" x14ac:dyDescent="0.3">
      <c r="A112" s="577" t="s">
        <v>147</v>
      </c>
      <c r="B112" s="487">
        <f>B102+B107</f>
        <v>661500</v>
      </c>
      <c r="C112" s="487">
        <f>C102+C107</f>
        <v>661500</v>
      </c>
      <c r="D112" s="487">
        <f>D102+D107</f>
        <v>331000</v>
      </c>
      <c r="E112" s="487">
        <f>E102+E107</f>
        <v>0</v>
      </c>
    </row>
    <row r="113" spans="1:11" ht="57" thickBot="1" x14ac:dyDescent="0.3">
      <c r="A113" s="323" t="s">
        <v>1272</v>
      </c>
      <c r="B113" s="578" t="s">
        <v>1273</v>
      </c>
      <c r="C113" s="386" t="s">
        <v>981</v>
      </c>
      <c r="D113" s="579" t="s">
        <v>1274</v>
      </c>
      <c r="E113" s="515"/>
    </row>
    <row r="114" spans="1:11" ht="31.5" customHeight="1" thickBot="1" x14ac:dyDescent="0.3">
      <c r="A114" s="313" t="s">
        <v>9</v>
      </c>
      <c r="B114" s="1194" t="s">
        <v>1273</v>
      </c>
      <c r="C114" s="1195"/>
      <c r="D114" s="1195"/>
      <c r="E114" s="1196"/>
    </row>
    <row r="115" spans="1:11" ht="23.25" customHeight="1" thickBot="1" x14ac:dyDescent="0.3">
      <c r="A115" s="313" t="s">
        <v>13</v>
      </c>
      <c r="B115" s="1198" t="s">
        <v>1275</v>
      </c>
      <c r="C115" s="1199"/>
      <c r="D115" s="1199"/>
      <c r="E115" s="1200"/>
    </row>
    <row r="116" spans="1:11" x14ac:dyDescent="0.25">
      <c r="A116" s="1189"/>
      <c r="B116" s="325">
        <v>2019</v>
      </c>
      <c r="C116" s="325">
        <v>2020</v>
      </c>
      <c r="D116" s="325">
        <v>2021</v>
      </c>
      <c r="E116" s="325">
        <v>2022</v>
      </c>
    </row>
    <row r="117" spans="1:11" ht="9" customHeight="1" thickBot="1" x14ac:dyDescent="0.3">
      <c r="A117" s="1190"/>
      <c r="B117" s="580"/>
      <c r="C117" s="564"/>
      <c r="D117" s="564"/>
      <c r="E117" s="564"/>
    </row>
    <row r="118" spans="1:11" ht="12.75" customHeight="1" thickBot="1" x14ac:dyDescent="0.3">
      <c r="A118" s="313" t="s">
        <v>8</v>
      </c>
      <c r="B118" s="581">
        <v>0</v>
      </c>
      <c r="C118" s="581">
        <v>1</v>
      </c>
      <c r="D118" s="581">
        <v>1</v>
      </c>
      <c r="E118" s="581">
        <v>0</v>
      </c>
    </row>
    <row r="119" spans="1:11" ht="15.75" thickBot="1" x14ac:dyDescent="0.3">
      <c r="A119" s="313" t="s">
        <v>14</v>
      </c>
      <c r="B119" s="566">
        <f>B137</f>
        <v>0</v>
      </c>
      <c r="C119" s="566">
        <f t="shared" ref="C119:E119" si="16">C137</f>
        <v>10000</v>
      </c>
      <c r="D119" s="566">
        <f t="shared" si="16"/>
        <v>20000</v>
      </c>
      <c r="E119" s="566">
        <f t="shared" si="16"/>
        <v>0</v>
      </c>
      <c r="G119" s="443"/>
      <c r="H119" s="443"/>
      <c r="I119" s="443"/>
      <c r="J119" s="443"/>
      <c r="K119" s="443"/>
    </row>
    <row r="120" spans="1:11" ht="15.75" thickBot="1" x14ac:dyDescent="0.3">
      <c r="A120" s="313" t="s">
        <v>20</v>
      </c>
      <c r="B120" s="566" t="e">
        <f>B119/B118</f>
        <v>#DIV/0!</v>
      </c>
      <c r="C120" s="566">
        <f t="shared" ref="C120:E120" si="17">C119/C118</f>
        <v>10000</v>
      </c>
      <c r="D120" s="566">
        <f t="shared" si="17"/>
        <v>20000</v>
      </c>
      <c r="E120" s="566" t="e">
        <f t="shared" si="17"/>
        <v>#DIV/0!</v>
      </c>
    </row>
    <row r="121" spans="1:11" ht="15.75" thickBot="1" x14ac:dyDescent="0.3">
      <c r="A121" s="313" t="s">
        <v>15</v>
      </c>
      <c r="B121" s="581" t="s">
        <v>19</v>
      </c>
      <c r="C121" s="567" t="e">
        <f>C118/B118-1</f>
        <v>#DIV/0!</v>
      </c>
      <c r="D121" s="567">
        <f t="shared" ref="D121:E123" si="18">D118/C118-1</f>
        <v>0</v>
      </c>
      <c r="E121" s="567">
        <f t="shared" si="18"/>
        <v>-1</v>
      </c>
    </row>
    <row r="122" spans="1:11" ht="15.75" thickBot="1" x14ac:dyDescent="0.3">
      <c r="A122" s="313" t="s">
        <v>16</v>
      </c>
      <c r="B122" s="581" t="s">
        <v>19</v>
      </c>
      <c r="C122" s="567" t="e">
        <f>C119/B119-1</f>
        <v>#DIV/0!</v>
      </c>
      <c r="D122" s="567">
        <f t="shared" si="18"/>
        <v>1</v>
      </c>
      <c r="E122" s="567">
        <f t="shared" si="18"/>
        <v>-1</v>
      </c>
    </row>
    <row r="123" spans="1:11" ht="15.75" thickBot="1" x14ac:dyDescent="0.3">
      <c r="A123" s="313" t="s">
        <v>17</v>
      </c>
      <c r="B123" s="581" t="s">
        <v>19</v>
      </c>
      <c r="C123" s="567" t="e">
        <f>C120/B120-1</f>
        <v>#DIV/0!</v>
      </c>
      <c r="D123" s="567">
        <f t="shared" si="18"/>
        <v>1</v>
      </c>
      <c r="E123" s="567" t="e">
        <f t="shared" si="18"/>
        <v>#DIV/0!</v>
      </c>
    </row>
    <row r="124" spans="1:11" ht="15.75" thickBot="1" x14ac:dyDescent="0.3">
      <c r="A124" s="1210" t="s">
        <v>991</v>
      </c>
      <c r="B124" s="1211"/>
      <c r="C124" s="1211"/>
      <c r="D124" s="1211"/>
      <c r="E124" s="1212"/>
    </row>
    <row r="125" spans="1:11" x14ac:dyDescent="0.25">
      <c r="A125" s="1189"/>
      <c r="B125" s="325">
        <v>2019</v>
      </c>
      <c r="C125" s="325">
        <v>2020</v>
      </c>
      <c r="D125" s="325">
        <v>2021</v>
      </c>
      <c r="E125" s="325">
        <v>2022</v>
      </c>
    </row>
    <row r="126" spans="1:11" ht="12.75" customHeight="1" thickBot="1" x14ac:dyDescent="0.3">
      <c r="A126" s="1190"/>
      <c r="B126" s="582"/>
      <c r="C126" s="568"/>
      <c r="D126" s="568"/>
      <c r="E126" s="568"/>
    </row>
    <row r="127" spans="1:11" ht="13.5" customHeight="1" thickBot="1" x14ac:dyDescent="0.3">
      <c r="A127" s="462" t="s">
        <v>59</v>
      </c>
      <c r="B127" s="466">
        <f>B128+B129+B130+B131</f>
        <v>0</v>
      </c>
      <c r="C127" s="466">
        <f t="shared" ref="C127:E127" si="19">C128+C129+C130+C131</f>
        <v>0</v>
      </c>
      <c r="D127" s="466">
        <f t="shared" si="19"/>
        <v>0</v>
      </c>
      <c r="E127" s="466">
        <f t="shared" si="19"/>
        <v>0</v>
      </c>
    </row>
    <row r="128" spans="1:11" ht="15.75" thickBot="1" x14ac:dyDescent="0.3">
      <c r="A128" s="464" t="s">
        <v>28</v>
      </c>
      <c r="B128" s="466"/>
      <c r="C128" s="466"/>
      <c r="D128" s="466"/>
      <c r="E128" s="466"/>
    </row>
    <row r="129" spans="1:11" ht="15.75" thickBot="1" x14ac:dyDescent="0.3">
      <c r="A129" s="464" t="s">
        <v>60</v>
      </c>
      <c r="B129" s="466"/>
      <c r="C129" s="466"/>
      <c r="D129" s="466"/>
      <c r="E129" s="466"/>
    </row>
    <row r="130" spans="1:11" ht="15.75" thickBot="1" x14ac:dyDescent="0.3">
      <c r="A130" s="464" t="s">
        <v>42</v>
      </c>
      <c r="B130" s="466"/>
      <c r="C130" s="466"/>
      <c r="D130" s="466"/>
      <c r="E130" s="466"/>
    </row>
    <row r="131" spans="1:11" ht="15.75" thickBot="1" x14ac:dyDescent="0.3">
      <c r="A131" s="464" t="s">
        <v>43</v>
      </c>
      <c r="B131" s="466"/>
      <c r="C131" s="466"/>
      <c r="D131" s="466"/>
      <c r="E131" s="466"/>
    </row>
    <row r="132" spans="1:11" ht="15.75" thickBot="1" x14ac:dyDescent="0.3">
      <c r="A132" s="462" t="s">
        <v>61</v>
      </c>
      <c r="B132" s="466">
        <f>B133+B134+B135+B136</f>
        <v>0</v>
      </c>
      <c r="C132" s="466">
        <v>10000</v>
      </c>
      <c r="D132" s="466">
        <f t="shared" ref="D132" si="20">D133+D134+D135+D136</f>
        <v>20000</v>
      </c>
      <c r="E132" s="466">
        <v>0</v>
      </c>
    </row>
    <row r="133" spans="1:11" ht="15.75" thickBot="1" x14ac:dyDescent="0.3">
      <c r="A133" s="464" t="s">
        <v>28</v>
      </c>
      <c r="B133" s="466">
        <v>0</v>
      </c>
      <c r="C133" s="466">
        <v>10000</v>
      </c>
      <c r="D133" s="568">
        <v>20000</v>
      </c>
      <c r="E133" s="568">
        <v>0</v>
      </c>
    </row>
    <row r="134" spans="1:11" ht="15.75" thickBot="1" x14ac:dyDescent="0.3">
      <c r="A134" s="464" t="s">
        <v>60</v>
      </c>
      <c r="B134" s="466"/>
      <c r="C134" s="466"/>
      <c r="D134" s="466"/>
      <c r="E134" s="466"/>
    </row>
    <row r="135" spans="1:11" ht="15.75" thickBot="1" x14ac:dyDescent="0.3">
      <c r="A135" s="464" t="s">
        <v>42</v>
      </c>
      <c r="B135" s="466"/>
      <c r="C135" s="463"/>
      <c r="D135" s="463"/>
      <c r="E135" s="463"/>
    </row>
    <row r="136" spans="1:11" ht="15.75" thickBot="1" x14ac:dyDescent="0.3">
      <c r="A136" s="464" t="s">
        <v>43</v>
      </c>
      <c r="B136" s="466"/>
      <c r="C136" s="463"/>
      <c r="D136" s="463"/>
      <c r="E136" s="463"/>
    </row>
    <row r="137" spans="1:11" ht="15.75" thickBot="1" x14ac:dyDescent="0.3">
      <c r="A137" s="472" t="s">
        <v>36</v>
      </c>
      <c r="B137" s="487">
        <f>B127+B132</f>
        <v>0</v>
      </c>
      <c r="C137" s="487">
        <f t="shared" ref="C137:E137" si="21">C127+C132</f>
        <v>10000</v>
      </c>
      <c r="D137" s="487">
        <f t="shared" si="21"/>
        <v>20000</v>
      </c>
      <c r="E137" s="487">
        <f t="shared" si="21"/>
        <v>0</v>
      </c>
    </row>
    <row r="138" spans="1:11" ht="43.5" customHeight="1" thickBot="1" x14ac:dyDescent="0.3">
      <c r="A138" s="583" t="s">
        <v>1276</v>
      </c>
      <c r="B138" s="584" t="s">
        <v>1277</v>
      </c>
      <c r="C138" s="386" t="s">
        <v>981</v>
      </c>
      <c r="D138" s="514"/>
      <c r="E138" s="515"/>
    </row>
    <row r="139" spans="1:11" ht="24.75" customHeight="1" thickBot="1" x14ac:dyDescent="0.3">
      <c r="A139" s="585" t="s">
        <v>9</v>
      </c>
      <c r="B139" s="1194" t="s">
        <v>1278</v>
      </c>
      <c r="C139" s="1195"/>
      <c r="D139" s="1195"/>
      <c r="E139" s="1196"/>
    </row>
    <row r="140" spans="1:11" ht="18.75" customHeight="1" thickBot="1" x14ac:dyDescent="0.3">
      <c r="A140" s="313" t="s">
        <v>13</v>
      </c>
      <c r="B140" s="1198" t="s">
        <v>1140</v>
      </c>
      <c r="C140" s="1199"/>
      <c r="D140" s="1199"/>
      <c r="E140" s="1200"/>
    </row>
    <row r="141" spans="1:11" x14ac:dyDescent="0.25">
      <c r="A141" s="1189"/>
      <c r="B141" s="325">
        <v>2019</v>
      </c>
      <c r="C141" s="325">
        <v>2020</v>
      </c>
      <c r="D141" s="325">
        <v>2021</v>
      </c>
      <c r="E141" s="325">
        <v>2022</v>
      </c>
    </row>
    <row r="142" spans="1:11" ht="12.75" customHeight="1" thickBot="1" x14ac:dyDescent="0.3">
      <c r="A142" s="1190"/>
      <c r="B142" s="580"/>
      <c r="C142" s="564"/>
      <c r="D142" s="564"/>
      <c r="E142" s="564"/>
    </row>
    <row r="143" spans="1:11" ht="18" customHeight="1" thickBot="1" x14ac:dyDescent="0.3">
      <c r="A143" s="313" t="s">
        <v>8</v>
      </c>
      <c r="B143" s="581">
        <v>0</v>
      </c>
      <c r="C143" s="581">
        <v>1</v>
      </c>
      <c r="D143" s="581">
        <v>1</v>
      </c>
      <c r="E143" s="581">
        <v>0</v>
      </c>
    </row>
    <row r="144" spans="1:11" ht="15.75" thickBot="1" x14ac:dyDescent="0.3">
      <c r="A144" s="313" t="s">
        <v>14</v>
      </c>
      <c r="B144" s="566">
        <f>B162</f>
        <v>0</v>
      </c>
      <c r="C144" s="566">
        <f t="shared" ref="C144:E144" si="22">C162</f>
        <v>100</v>
      </c>
      <c r="D144" s="566">
        <f t="shared" si="22"/>
        <v>130</v>
      </c>
      <c r="E144" s="566">
        <f t="shared" si="22"/>
        <v>0</v>
      </c>
      <c r="G144" s="443"/>
      <c r="H144" s="443"/>
      <c r="I144" s="443"/>
      <c r="J144" s="443"/>
      <c r="K144" s="443"/>
    </row>
    <row r="145" spans="1:5" ht="15.75" thickBot="1" x14ac:dyDescent="0.3">
      <c r="A145" s="313" t="s">
        <v>20</v>
      </c>
      <c r="B145" s="355" t="e">
        <f>B144/B143</f>
        <v>#DIV/0!</v>
      </c>
      <c r="C145" s="355">
        <f t="shared" ref="C145:E145" si="23">C144/C143</f>
        <v>100</v>
      </c>
      <c r="D145" s="355">
        <f t="shared" si="23"/>
        <v>130</v>
      </c>
      <c r="E145" s="355" t="e">
        <f t="shared" si="23"/>
        <v>#DIV/0!</v>
      </c>
    </row>
    <row r="146" spans="1:5" ht="15.75" thickBot="1" x14ac:dyDescent="0.3">
      <c r="A146" s="313" t="s">
        <v>15</v>
      </c>
      <c r="B146" s="332" t="s">
        <v>19</v>
      </c>
      <c r="C146" s="461" t="e">
        <f>C143/B143-1</f>
        <v>#DIV/0!</v>
      </c>
      <c r="D146" s="461">
        <f t="shared" ref="D146:E148" si="24">D143/C143-1</f>
        <v>0</v>
      </c>
      <c r="E146" s="461">
        <f t="shared" si="24"/>
        <v>-1</v>
      </c>
    </row>
    <row r="147" spans="1:5" ht="15.75" thickBot="1" x14ac:dyDescent="0.3">
      <c r="A147" s="313" t="s">
        <v>16</v>
      </c>
      <c r="B147" s="332" t="s">
        <v>19</v>
      </c>
      <c r="C147" s="461" t="e">
        <f>C144/B144-1</f>
        <v>#DIV/0!</v>
      </c>
      <c r="D147" s="461">
        <f t="shared" si="24"/>
        <v>0.30000000000000004</v>
      </c>
      <c r="E147" s="461">
        <f t="shared" si="24"/>
        <v>-1</v>
      </c>
    </row>
    <row r="148" spans="1:5" ht="15.75" thickBot="1" x14ac:dyDescent="0.3">
      <c r="A148" s="313" t="s">
        <v>17</v>
      </c>
      <c r="B148" s="332" t="s">
        <v>19</v>
      </c>
      <c r="C148" s="461" t="e">
        <f>C145/B145-1</f>
        <v>#DIV/0!</v>
      </c>
      <c r="D148" s="461">
        <f t="shared" si="24"/>
        <v>0.30000000000000004</v>
      </c>
      <c r="E148" s="461" t="e">
        <f t="shared" si="24"/>
        <v>#DIV/0!</v>
      </c>
    </row>
    <row r="149" spans="1:5" ht="15.75" thickBot="1" x14ac:dyDescent="0.3">
      <c r="A149" s="1210" t="s">
        <v>996</v>
      </c>
      <c r="B149" s="1211"/>
      <c r="C149" s="1211"/>
      <c r="D149" s="1211"/>
      <c r="E149" s="1212"/>
    </row>
    <row r="150" spans="1:5" x14ac:dyDescent="0.25">
      <c r="A150" s="1189"/>
      <c r="B150" s="325">
        <v>2019</v>
      </c>
      <c r="C150" s="325">
        <v>2020</v>
      </c>
      <c r="D150" s="325">
        <v>2021</v>
      </c>
      <c r="E150" s="325">
        <v>2022</v>
      </c>
    </row>
    <row r="151" spans="1:5" ht="12.75" customHeight="1" thickBot="1" x14ac:dyDescent="0.3">
      <c r="A151" s="1190"/>
      <c r="B151" s="582"/>
      <c r="C151" s="568"/>
      <c r="D151" s="568"/>
      <c r="E151" s="568"/>
    </row>
    <row r="152" spans="1:5" ht="12.75" customHeight="1" thickBot="1" x14ac:dyDescent="0.3">
      <c r="A152" s="462" t="s">
        <v>59</v>
      </c>
      <c r="B152" s="466">
        <f>B153+B154+B155+B156</f>
        <v>0</v>
      </c>
      <c r="C152" s="466">
        <f t="shared" ref="C152:E152" si="25">C153+C154+C155+C156</f>
        <v>0</v>
      </c>
      <c r="D152" s="466">
        <f t="shared" si="25"/>
        <v>0</v>
      </c>
      <c r="E152" s="466">
        <f t="shared" si="25"/>
        <v>0</v>
      </c>
    </row>
    <row r="153" spans="1:5" ht="15.75" thickBot="1" x14ac:dyDescent="0.3">
      <c r="A153" s="464" t="s">
        <v>28</v>
      </c>
      <c r="B153" s="466">
        <v>0</v>
      </c>
      <c r="C153" s="466">
        <v>0</v>
      </c>
      <c r="D153" s="466">
        <v>0</v>
      </c>
      <c r="E153" s="466">
        <v>0</v>
      </c>
    </row>
    <row r="154" spans="1:5" ht="15.75" thickBot="1" x14ac:dyDescent="0.3">
      <c r="A154" s="464" t="s">
        <v>60</v>
      </c>
      <c r="B154" s="463"/>
      <c r="C154" s="463"/>
      <c r="D154" s="463"/>
      <c r="E154" s="463"/>
    </row>
    <row r="155" spans="1:5" ht="15.75" thickBot="1" x14ac:dyDescent="0.3">
      <c r="A155" s="464" t="s">
        <v>42</v>
      </c>
      <c r="B155" s="463"/>
      <c r="C155" s="463"/>
      <c r="D155" s="463"/>
      <c r="E155" s="463"/>
    </row>
    <row r="156" spans="1:5" ht="15.75" thickBot="1" x14ac:dyDescent="0.3">
      <c r="A156" s="464" t="s">
        <v>43</v>
      </c>
      <c r="B156" s="463"/>
      <c r="C156" s="463"/>
      <c r="D156" s="463"/>
      <c r="E156" s="463"/>
    </row>
    <row r="157" spans="1:5" ht="15.75" thickBot="1" x14ac:dyDescent="0.3">
      <c r="A157" s="462" t="s">
        <v>61</v>
      </c>
      <c r="B157" s="466">
        <f>B158+B159+B160+B161</f>
        <v>0</v>
      </c>
      <c r="C157" s="466">
        <f>C158</f>
        <v>100</v>
      </c>
      <c r="D157" s="466">
        <f t="shared" ref="D157" si="26">D158+D159+D160+D161</f>
        <v>130</v>
      </c>
      <c r="E157" s="466">
        <v>0</v>
      </c>
    </row>
    <row r="158" spans="1:5" ht="15.75" thickBot="1" x14ac:dyDescent="0.3">
      <c r="A158" s="464" t="s">
        <v>28</v>
      </c>
      <c r="B158" s="466"/>
      <c r="C158" s="463">
        <v>100</v>
      </c>
      <c r="D158" s="413">
        <v>130</v>
      </c>
      <c r="E158" s="413"/>
    </row>
    <row r="159" spans="1:5" ht="15.75" thickBot="1" x14ac:dyDescent="0.3">
      <c r="A159" s="464" t="s">
        <v>60</v>
      </c>
      <c r="B159" s="466"/>
      <c r="C159" s="463"/>
      <c r="D159" s="463"/>
      <c r="E159" s="463"/>
    </row>
    <row r="160" spans="1:5" ht="15.75" thickBot="1" x14ac:dyDescent="0.3">
      <c r="A160" s="464" t="s">
        <v>42</v>
      </c>
      <c r="B160" s="466"/>
      <c r="C160" s="463"/>
      <c r="D160" s="463"/>
      <c r="E160" s="463"/>
    </row>
    <row r="161" spans="1:11" ht="15.75" thickBot="1" x14ac:dyDescent="0.3">
      <c r="A161" s="464" t="s">
        <v>43</v>
      </c>
      <c r="B161" s="466"/>
      <c r="C161" s="463"/>
      <c r="D161" s="463"/>
      <c r="E161" s="463"/>
    </row>
    <row r="162" spans="1:11" ht="15.75" thickBot="1" x14ac:dyDescent="0.3">
      <c r="A162" s="586" t="s">
        <v>63</v>
      </c>
      <c r="B162" s="487">
        <f>B152+B157</f>
        <v>0</v>
      </c>
      <c r="C162" s="487">
        <f t="shared" ref="C162:E162" si="27">C152+C157</f>
        <v>100</v>
      </c>
      <c r="D162" s="487">
        <f t="shared" si="27"/>
        <v>130</v>
      </c>
      <c r="E162" s="487">
        <f t="shared" si="27"/>
        <v>0</v>
      </c>
    </row>
    <row r="163" spans="1:11" ht="47.25" customHeight="1" thickBot="1" x14ac:dyDescent="0.3">
      <c r="A163" s="587" t="s">
        <v>997</v>
      </c>
      <c r="B163" s="588" t="s">
        <v>1279</v>
      </c>
      <c r="C163" s="386" t="s">
        <v>981</v>
      </c>
      <c r="D163" s="589" t="s">
        <v>1280</v>
      </c>
      <c r="E163" s="515"/>
    </row>
    <row r="164" spans="1:11" ht="22.5" customHeight="1" thickBot="1" x14ac:dyDescent="0.3">
      <c r="A164" s="585" t="s">
        <v>9</v>
      </c>
      <c r="B164" s="1198" t="s">
        <v>1281</v>
      </c>
      <c r="C164" s="1199"/>
      <c r="D164" s="1199"/>
      <c r="E164" s="1200"/>
    </row>
    <row r="165" spans="1:11" ht="22.5" customHeight="1" thickBot="1" x14ac:dyDescent="0.3">
      <c r="A165" s="313" t="s">
        <v>13</v>
      </c>
      <c r="B165" s="1198" t="s">
        <v>1275</v>
      </c>
      <c r="C165" s="1199"/>
      <c r="D165" s="1199"/>
      <c r="E165" s="1200"/>
    </row>
    <row r="166" spans="1:11" ht="17.25" customHeight="1" x14ac:dyDescent="0.25">
      <c r="A166" s="1189"/>
      <c r="B166" s="325">
        <v>2019</v>
      </c>
      <c r="C166" s="325">
        <v>2020</v>
      </c>
      <c r="D166" s="325">
        <v>2021</v>
      </c>
      <c r="E166" s="325">
        <v>2022</v>
      </c>
    </row>
    <row r="167" spans="1:11" ht="15.75" thickBot="1" x14ac:dyDescent="0.3">
      <c r="A167" s="1190"/>
      <c r="B167" s="564"/>
      <c r="C167" s="564"/>
      <c r="D167" s="564"/>
      <c r="E167" s="564"/>
    </row>
    <row r="168" spans="1:11" ht="12.75" customHeight="1" thickBot="1" x14ac:dyDescent="0.3">
      <c r="A168" s="313" t="s">
        <v>8</v>
      </c>
      <c r="B168" s="581">
        <v>1</v>
      </c>
      <c r="C168" s="581">
        <v>1</v>
      </c>
      <c r="D168" s="581">
        <v>1</v>
      </c>
      <c r="E168" s="581">
        <v>1</v>
      </c>
    </row>
    <row r="169" spans="1:11" ht="12.75" customHeight="1" thickBot="1" x14ac:dyDescent="0.3">
      <c r="A169" s="313" t="s">
        <v>14</v>
      </c>
      <c r="B169" s="568">
        <f>B182</f>
        <v>20000</v>
      </c>
      <c r="C169" s="568">
        <f t="shared" ref="C169:E169" si="28">C182</f>
        <v>15000</v>
      </c>
      <c r="D169" s="568">
        <f t="shared" si="28"/>
        <v>10000</v>
      </c>
      <c r="E169" s="568">
        <f t="shared" si="28"/>
        <v>133000</v>
      </c>
    </row>
    <row r="170" spans="1:11" ht="15.75" thickBot="1" x14ac:dyDescent="0.3">
      <c r="A170" s="313" t="s">
        <v>20</v>
      </c>
      <c r="B170" s="566">
        <f>B169/B168</f>
        <v>20000</v>
      </c>
      <c r="C170" s="566">
        <f t="shared" ref="C170:E170" si="29">C169/C168</f>
        <v>15000</v>
      </c>
      <c r="D170" s="566">
        <f t="shared" si="29"/>
        <v>10000</v>
      </c>
      <c r="E170" s="566">
        <f t="shared" si="29"/>
        <v>133000</v>
      </c>
      <c r="G170" s="443"/>
      <c r="H170" s="443"/>
      <c r="I170" s="443"/>
      <c r="J170" s="443"/>
      <c r="K170" s="443"/>
    </row>
    <row r="171" spans="1:11" ht="15.75" thickBot="1" x14ac:dyDescent="0.3">
      <c r="A171" s="313" t="s">
        <v>15</v>
      </c>
      <c r="B171" s="581" t="s">
        <v>19</v>
      </c>
      <c r="C171" s="567">
        <f>C168/B168-1</f>
        <v>0</v>
      </c>
      <c r="D171" s="567">
        <f t="shared" ref="D171:E173" si="30">D168/C168-1</f>
        <v>0</v>
      </c>
      <c r="E171" s="567">
        <f t="shared" si="30"/>
        <v>0</v>
      </c>
    </row>
    <row r="172" spans="1:11" ht="15.75" thickBot="1" x14ac:dyDescent="0.3">
      <c r="A172" s="313" t="s">
        <v>16</v>
      </c>
      <c r="B172" s="581" t="s">
        <v>19</v>
      </c>
      <c r="C172" s="567">
        <f>C169/B169-1</f>
        <v>-0.25</v>
      </c>
      <c r="D172" s="567">
        <f t="shared" si="30"/>
        <v>-0.33333333333333337</v>
      </c>
      <c r="E172" s="567">
        <f t="shared" si="30"/>
        <v>12.3</v>
      </c>
    </row>
    <row r="173" spans="1:11" ht="15.75" customHeight="1" thickBot="1" x14ac:dyDescent="0.3">
      <c r="A173" s="313" t="s">
        <v>17</v>
      </c>
      <c r="B173" s="581" t="s">
        <v>19</v>
      </c>
      <c r="C173" s="567">
        <f>C170/B170-1</f>
        <v>-0.25</v>
      </c>
      <c r="D173" s="567">
        <f t="shared" si="30"/>
        <v>-0.33333333333333337</v>
      </c>
      <c r="E173" s="567">
        <f t="shared" si="30"/>
        <v>12.3</v>
      </c>
    </row>
    <row r="174" spans="1:11" ht="15.75" thickBot="1" x14ac:dyDescent="0.3">
      <c r="A174" s="1210" t="s">
        <v>1001</v>
      </c>
      <c r="B174" s="1211"/>
      <c r="C174" s="1211"/>
      <c r="D174" s="1211"/>
      <c r="E174" s="1212"/>
    </row>
    <row r="175" spans="1:11" ht="15.75" customHeight="1" x14ac:dyDescent="0.25">
      <c r="A175" s="1189"/>
      <c r="B175" s="325">
        <v>2019</v>
      </c>
      <c r="C175" s="325">
        <v>2020</v>
      </c>
      <c r="D175" s="325">
        <v>2021</v>
      </c>
      <c r="E175" s="325">
        <v>2022</v>
      </c>
    </row>
    <row r="176" spans="1:11" ht="15.75" customHeight="1" thickBot="1" x14ac:dyDescent="0.3">
      <c r="A176" s="1190"/>
      <c r="B176" s="413"/>
      <c r="C176" s="413"/>
      <c r="D176" s="413"/>
      <c r="E176" s="413"/>
    </row>
    <row r="177" spans="1:11" ht="12.75" customHeight="1" thickBot="1" x14ac:dyDescent="0.3">
      <c r="A177" s="462" t="s">
        <v>59</v>
      </c>
      <c r="B177" s="466">
        <f>B178+B179+B180+B181</f>
        <v>0</v>
      </c>
      <c r="C177" s="466">
        <f t="shared" ref="C177:E177" si="31">C178+C179+C180+C181</f>
        <v>0</v>
      </c>
      <c r="D177" s="466">
        <f t="shared" si="31"/>
        <v>0</v>
      </c>
      <c r="E177" s="466">
        <f t="shared" si="31"/>
        <v>0</v>
      </c>
    </row>
    <row r="178" spans="1:11" ht="15.75" customHeight="1" thickBot="1" x14ac:dyDescent="0.3">
      <c r="A178" s="464" t="s">
        <v>28</v>
      </c>
      <c r="B178" s="466"/>
      <c r="C178" s="466"/>
      <c r="D178" s="466"/>
      <c r="E178" s="466"/>
    </row>
    <row r="179" spans="1:11" ht="15.75" thickBot="1" x14ac:dyDescent="0.3">
      <c r="A179" s="464" t="s">
        <v>60</v>
      </c>
      <c r="B179" s="466"/>
      <c r="C179" s="466"/>
      <c r="D179" s="466"/>
      <c r="E179" s="466"/>
    </row>
    <row r="180" spans="1:11" ht="15.75" thickBot="1" x14ac:dyDescent="0.3">
      <c r="A180" s="464" t="s">
        <v>42</v>
      </c>
      <c r="B180" s="466"/>
      <c r="C180" s="466"/>
      <c r="D180" s="466"/>
      <c r="E180" s="466"/>
    </row>
    <row r="181" spans="1:11" ht="15.75" thickBot="1" x14ac:dyDescent="0.3">
      <c r="A181" s="464" t="s">
        <v>43</v>
      </c>
      <c r="B181" s="466"/>
      <c r="C181" s="466"/>
      <c r="D181" s="466"/>
      <c r="E181" s="466"/>
    </row>
    <row r="182" spans="1:11" ht="15.75" thickBot="1" x14ac:dyDescent="0.3">
      <c r="A182" s="462" t="s">
        <v>61</v>
      </c>
      <c r="B182" s="466">
        <f>B183</f>
        <v>20000</v>
      </c>
      <c r="C182" s="466">
        <f t="shared" ref="C182:E182" si="32">C183</f>
        <v>15000</v>
      </c>
      <c r="D182" s="466">
        <f t="shared" si="32"/>
        <v>10000</v>
      </c>
      <c r="E182" s="466">
        <f t="shared" si="32"/>
        <v>133000</v>
      </c>
    </row>
    <row r="183" spans="1:11" ht="15.75" thickBot="1" x14ac:dyDescent="0.3">
      <c r="A183" s="464" t="s">
        <v>28</v>
      </c>
      <c r="B183" s="568">
        <v>20000</v>
      </c>
      <c r="C183" s="568">
        <v>15000</v>
      </c>
      <c r="D183" s="466">
        <v>10000</v>
      </c>
      <c r="E183" s="568">
        <v>133000</v>
      </c>
    </row>
    <row r="184" spans="1:11" ht="15.75" thickBot="1" x14ac:dyDescent="0.3">
      <c r="A184" s="464" t="s">
        <v>60</v>
      </c>
      <c r="B184" s="466"/>
      <c r="C184" s="466"/>
      <c r="D184" s="466"/>
      <c r="E184" s="466"/>
    </row>
    <row r="185" spans="1:11" ht="15.75" thickBot="1" x14ac:dyDescent="0.3">
      <c r="A185" s="464" t="s">
        <v>42</v>
      </c>
      <c r="B185" s="466"/>
      <c r="C185" s="466"/>
      <c r="D185" s="466"/>
      <c r="E185" s="466"/>
    </row>
    <row r="186" spans="1:11" ht="15.75" customHeight="1" thickBot="1" x14ac:dyDescent="0.3">
      <c r="A186" s="464" t="s">
        <v>43</v>
      </c>
      <c r="B186" s="466"/>
      <c r="C186" s="466"/>
      <c r="D186" s="466"/>
      <c r="E186" s="466"/>
    </row>
    <row r="187" spans="1:11" ht="15.75" thickBot="1" x14ac:dyDescent="0.3">
      <c r="A187" s="483" t="s">
        <v>65</v>
      </c>
      <c r="B187" s="487">
        <f>B177+B182</f>
        <v>20000</v>
      </c>
      <c r="C187" s="487">
        <f t="shared" ref="C187:E187" si="33">C177+C182</f>
        <v>15000</v>
      </c>
      <c r="D187" s="487">
        <f t="shared" si="33"/>
        <v>10000</v>
      </c>
      <c r="E187" s="487">
        <f t="shared" si="33"/>
        <v>133000</v>
      </c>
    </row>
    <row r="188" spans="1:11" ht="69" customHeight="1" thickBot="1" x14ac:dyDescent="0.3">
      <c r="A188" s="492" t="s">
        <v>66</v>
      </c>
      <c r="B188" s="590" t="s">
        <v>1282</v>
      </c>
      <c r="C188" s="386" t="s">
        <v>981</v>
      </c>
      <c r="D188" s="1711" t="s">
        <v>1283</v>
      </c>
      <c r="E188" s="1712"/>
    </row>
    <row r="189" spans="1:11" ht="33.75" customHeight="1" thickBot="1" x14ac:dyDescent="0.3">
      <c r="A189" s="313" t="s">
        <v>9</v>
      </c>
      <c r="B189" s="1194" t="s">
        <v>1284</v>
      </c>
      <c r="C189" s="1195"/>
      <c r="D189" s="1195"/>
      <c r="E189" s="1196"/>
    </row>
    <row r="190" spans="1:11" ht="17.25" customHeight="1" thickBot="1" x14ac:dyDescent="0.3">
      <c r="A190" s="313" t="s">
        <v>13</v>
      </c>
      <c r="B190" s="1198" t="s">
        <v>1275</v>
      </c>
      <c r="C190" s="1199"/>
      <c r="D190" s="1199"/>
      <c r="E190" s="1200"/>
    </row>
    <row r="191" spans="1:11" x14ac:dyDescent="0.25">
      <c r="A191" s="1189"/>
      <c r="B191" s="591">
        <v>2019</v>
      </c>
      <c r="C191" s="591">
        <v>2020</v>
      </c>
      <c r="D191" s="591">
        <v>2021</v>
      </c>
      <c r="E191" s="591">
        <v>2022</v>
      </c>
    </row>
    <row r="192" spans="1:11" ht="13.5" customHeight="1" thickBot="1" x14ac:dyDescent="0.3">
      <c r="A192" s="1190"/>
      <c r="B192" s="580"/>
      <c r="C192" s="564"/>
      <c r="D192" s="564"/>
      <c r="E192" s="564"/>
      <c r="G192" s="443"/>
      <c r="H192" s="443"/>
      <c r="I192" s="443"/>
      <c r="J192" s="443"/>
      <c r="K192" s="443"/>
    </row>
    <row r="193" spans="1:11" ht="17.25" customHeight="1" thickBot="1" x14ac:dyDescent="0.3">
      <c r="A193" s="313" t="s">
        <v>8</v>
      </c>
      <c r="B193" s="566">
        <v>1</v>
      </c>
      <c r="C193" s="566">
        <v>0</v>
      </c>
      <c r="D193" s="566">
        <v>0</v>
      </c>
      <c r="E193" s="566">
        <v>0</v>
      </c>
    </row>
    <row r="194" spans="1:11" ht="15.75" thickBot="1" x14ac:dyDescent="0.3">
      <c r="A194" s="313" t="s">
        <v>14</v>
      </c>
      <c r="B194" s="566">
        <f>B207</f>
        <v>8000</v>
      </c>
      <c r="C194" s="566">
        <f t="shared" ref="C194:E194" si="34">C207</f>
        <v>0</v>
      </c>
      <c r="D194" s="566">
        <f t="shared" si="34"/>
        <v>0</v>
      </c>
      <c r="E194" s="566">
        <f t="shared" si="34"/>
        <v>0</v>
      </c>
    </row>
    <row r="195" spans="1:11" ht="15.75" thickBot="1" x14ac:dyDescent="0.3">
      <c r="A195" s="313" t="s">
        <v>20</v>
      </c>
      <c r="B195" s="566">
        <f>B194/B193</f>
        <v>8000</v>
      </c>
      <c r="C195" s="566" t="e">
        <f t="shared" ref="C195:E195" si="35">C194/C193</f>
        <v>#DIV/0!</v>
      </c>
      <c r="D195" s="566" t="e">
        <f t="shared" si="35"/>
        <v>#DIV/0!</v>
      </c>
      <c r="E195" s="566" t="e">
        <f t="shared" si="35"/>
        <v>#DIV/0!</v>
      </c>
    </row>
    <row r="196" spans="1:11" ht="15.75" thickBot="1" x14ac:dyDescent="0.3">
      <c r="A196" s="313" t="s">
        <v>15</v>
      </c>
      <c r="B196" s="581" t="s">
        <v>19</v>
      </c>
      <c r="C196" s="567">
        <f>C193/B193-1</f>
        <v>-1</v>
      </c>
      <c r="D196" s="567" t="e">
        <f t="shared" ref="D196:E198" si="36">D193/C193-1</f>
        <v>#DIV/0!</v>
      </c>
      <c r="E196" s="567" t="e">
        <f t="shared" si="36"/>
        <v>#DIV/0!</v>
      </c>
    </row>
    <row r="197" spans="1:11" ht="15.75" thickBot="1" x14ac:dyDescent="0.3">
      <c r="A197" s="313" t="s">
        <v>16</v>
      </c>
      <c r="B197" s="581" t="s">
        <v>19</v>
      </c>
      <c r="C197" s="567">
        <f>C194/B194-1</f>
        <v>-1</v>
      </c>
      <c r="D197" s="567" t="e">
        <f t="shared" si="36"/>
        <v>#DIV/0!</v>
      </c>
      <c r="E197" s="567" t="e">
        <f t="shared" si="36"/>
        <v>#DIV/0!</v>
      </c>
    </row>
    <row r="198" spans="1:11" ht="15.75" thickBot="1" x14ac:dyDescent="0.3">
      <c r="A198" s="313" t="s">
        <v>17</v>
      </c>
      <c r="B198" s="332" t="s">
        <v>19</v>
      </c>
      <c r="C198" s="461" t="e">
        <f>C195/B195-1</f>
        <v>#DIV/0!</v>
      </c>
      <c r="D198" s="461" t="e">
        <f t="shared" si="36"/>
        <v>#DIV/0!</v>
      </c>
      <c r="E198" s="461" t="e">
        <f t="shared" si="36"/>
        <v>#DIV/0!</v>
      </c>
    </row>
    <row r="199" spans="1:11" ht="15.75" thickBot="1" x14ac:dyDescent="0.3">
      <c r="A199" s="1210" t="s">
        <v>1007</v>
      </c>
      <c r="B199" s="1211"/>
      <c r="C199" s="1211"/>
      <c r="D199" s="1211"/>
      <c r="E199" s="1212"/>
    </row>
    <row r="200" spans="1:11" x14ac:dyDescent="0.25">
      <c r="A200" s="1189"/>
      <c r="B200" s="325">
        <v>2019</v>
      </c>
      <c r="C200" s="325">
        <v>2020</v>
      </c>
      <c r="D200" s="325">
        <v>2021</v>
      </c>
      <c r="E200" s="325">
        <v>2022</v>
      </c>
    </row>
    <row r="201" spans="1:11" ht="12.75" customHeight="1" thickBot="1" x14ac:dyDescent="0.3">
      <c r="A201" s="1190"/>
      <c r="B201" s="568"/>
      <c r="C201" s="568"/>
      <c r="D201" s="568"/>
      <c r="E201" s="568"/>
    </row>
    <row r="202" spans="1:11" ht="13.5" customHeight="1" thickBot="1" x14ac:dyDescent="0.3">
      <c r="A202" s="462" t="s">
        <v>59</v>
      </c>
      <c r="B202" s="466">
        <f>B203+B204+B205+B206</f>
        <v>0</v>
      </c>
      <c r="C202" s="466">
        <f t="shared" ref="C202" si="37">C203+C204+C205+C206</f>
        <v>0</v>
      </c>
      <c r="D202" s="466">
        <v>0</v>
      </c>
      <c r="E202" s="466">
        <f t="shared" ref="E202" si="38">E203+E204+E205+E206</f>
        <v>0</v>
      </c>
    </row>
    <row r="203" spans="1:11" ht="15.75" thickBot="1" x14ac:dyDescent="0.3">
      <c r="A203" s="464" t="s">
        <v>28</v>
      </c>
      <c r="B203" s="466"/>
      <c r="C203" s="466"/>
      <c r="D203" s="466"/>
      <c r="E203" s="466"/>
    </row>
    <row r="204" spans="1:11" ht="15.75" thickBot="1" x14ac:dyDescent="0.3">
      <c r="A204" s="464" t="s">
        <v>60</v>
      </c>
      <c r="B204" s="466"/>
      <c r="C204" s="466"/>
      <c r="D204" s="466"/>
      <c r="E204" s="466"/>
    </row>
    <row r="205" spans="1:11" ht="15.75" thickBot="1" x14ac:dyDescent="0.3">
      <c r="A205" s="464" t="s">
        <v>42</v>
      </c>
      <c r="B205" s="466"/>
      <c r="C205" s="466"/>
      <c r="D205" s="466"/>
      <c r="E205" s="466"/>
    </row>
    <row r="206" spans="1:11" ht="15.75" thickBot="1" x14ac:dyDescent="0.3">
      <c r="A206" s="464" t="s">
        <v>43</v>
      </c>
      <c r="B206" s="466"/>
      <c r="C206" s="466"/>
      <c r="D206" s="466"/>
      <c r="E206" s="466"/>
    </row>
    <row r="207" spans="1:11" ht="15.75" thickBot="1" x14ac:dyDescent="0.3">
      <c r="A207" s="462" t="s">
        <v>61</v>
      </c>
      <c r="B207" s="466">
        <f>B208+B209+B210+B211</f>
        <v>8000</v>
      </c>
      <c r="C207" s="466">
        <f t="shared" ref="C207:E207" si="39">C208+C209+C210+C211</f>
        <v>0</v>
      </c>
      <c r="D207" s="466">
        <f t="shared" si="39"/>
        <v>0</v>
      </c>
      <c r="E207" s="466">
        <f t="shared" si="39"/>
        <v>0</v>
      </c>
    </row>
    <row r="208" spans="1:11" ht="15.75" thickBot="1" x14ac:dyDescent="0.3">
      <c r="A208" s="464" t="s">
        <v>28</v>
      </c>
      <c r="B208" s="466">
        <v>8000</v>
      </c>
      <c r="C208" s="466">
        <v>0</v>
      </c>
      <c r="D208" s="466">
        <v>0</v>
      </c>
      <c r="E208" s="466">
        <v>0</v>
      </c>
      <c r="G208" s="3"/>
      <c r="H208" s="3"/>
      <c r="I208" s="3"/>
      <c r="J208" s="3"/>
      <c r="K208" s="3"/>
    </row>
    <row r="209" spans="1:11" ht="15.75" thickBot="1" x14ac:dyDescent="0.3">
      <c r="A209" s="464" t="s">
        <v>60</v>
      </c>
      <c r="B209" s="466"/>
      <c r="C209" s="466"/>
      <c r="D209" s="466"/>
      <c r="E209" s="466"/>
    </row>
    <row r="210" spans="1:11" ht="15.75" thickBot="1" x14ac:dyDescent="0.3">
      <c r="A210" s="464" t="s">
        <v>42</v>
      </c>
      <c r="B210" s="466"/>
      <c r="C210" s="466"/>
      <c r="D210" s="466"/>
      <c r="E210" s="466"/>
    </row>
    <row r="211" spans="1:11" ht="15.75" thickBot="1" x14ac:dyDescent="0.3">
      <c r="A211" s="464" t="s">
        <v>43</v>
      </c>
      <c r="B211" s="466"/>
      <c r="C211" s="466"/>
      <c r="D211" s="466"/>
      <c r="E211" s="466"/>
    </row>
    <row r="212" spans="1:11" ht="15.75" thickBot="1" x14ac:dyDescent="0.3">
      <c r="A212" s="592" t="s">
        <v>68</v>
      </c>
      <c r="B212" s="520">
        <f>B202+B207</f>
        <v>8000</v>
      </c>
      <c r="C212" s="520">
        <f>C202+C207</f>
        <v>0</v>
      </c>
      <c r="D212" s="520">
        <f>D202+D207</f>
        <v>0</v>
      </c>
      <c r="E212" s="520">
        <f>E202+E207</f>
        <v>0</v>
      </c>
    </row>
    <row r="213" spans="1:11" s="3" customFormat="1" ht="57" customHeight="1" thickBot="1" x14ac:dyDescent="0.3">
      <c r="A213" s="323" t="s">
        <v>69</v>
      </c>
      <c r="B213" s="590" t="s">
        <v>1285</v>
      </c>
      <c r="C213" s="386" t="s">
        <v>981</v>
      </c>
      <c r="D213" s="1711"/>
      <c r="E213" s="1712"/>
      <c r="G213"/>
      <c r="H213"/>
      <c r="I213"/>
      <c r="J213"/>
      <c r="K213"/>
    </row>
    <row r="214" spans="1:11" ht="36.75" customHeight="1" thickBot="1" x14ac:dyDescent="0.3">
      <c r="A214" s="313" t="s">
        <v>9</v>
      </c>
      <c r="B214" s="1194" t="s">
        <v>1286</v>
      </c>
      <c r="C214" s="1195"/>
      <c r="D214" s="1195"/>
      <c r="E214" s="1196"/>
    </row>
    <row r="215" spans="1:11" ht="17.25" customHeight="1" thickBot="1" x14ac:dyDescent="0.3">
      <c r="A215" s="313" t="s">
        <v>13</v>
      </c>
      <c r="B215" s="1198" t="s">
        <v>1275</v>
      </c>
      <c r="C215" s="1199"/>
      <c r="D215" s="1199"/>
      <c r="E215" s="1200"/>
      <c r="G215" s="443"/>
      <c r="H215" s="443"/>
      <c r="I215" s="443"/>
      <c r="J215" s="443"/>
      <c r="K215" s="443"/>
    </row>
    <row r="216" spans="1:11" x14ac:dyDescent="0.25">
      <c r="A216" s="1189"/>
      <c r="B216" s="325">
        <v>2019</v>
      </c>
      <c r="C216" s="325">
        <v>2020</v>
      </c>
      <c r="D216" s="325">
        <v>2021</v>
      </c>
      <c r="E216" s="325">
        <v>2022</v>
      </c>
    </row>
    <row r="217" spans="1:11" ht="12.75" customHeight="1" thickBot="1" x14ac:dyDescent="0.3">
      <c r="A217" s="1190"/>
      <c r="B217" s="564"/>
      <c r="C217" s="564"/>
      <c r="D217" s="564"/>
      <c r="E217" s="564"/>
    </row>
    <row r="218" spans="1:11" ht="12.75" customHeight="1" thickBot="1" x14ac:dyDescent="0.3">
      <c r="A218" s="313" t="s">
        <v>8</v>
      </c>
      <c r="B218" s="566">
        <v>1</v>
      </c>
      <c r="C218" s="566">
        <v>1</v>
      </c>
      <c r="D218" s="566">
        <v>1</v>
      </c>
      <c r="E218" s="566">
        <v>1</v>
      </c>
    </row>
    <row r="219" spans="1:11" ht="15.75" thickBot="1" x14ac:dyDescent="0.3">
      <c r="A219" s="313" t="s">
        <v>14</v>
      </c>
      <c r="B219" s="566">
        <f>B232</f>
        <v>96700</v>
      </c>
      <c r="C219" s="566">
        <f t="shared" ref="C219:E219" si="40">C232</f>
        <v>240000</v>
      </c>
      <c r="D219" s="566">
        <f t="shared" si="40"/>
        <v>400300</v>
      </c>
      <c r="E219" s="566">
        <f t="shared" si="40"/>
        <v>600000</v>
      </c>
    </row>
    <row r="220" spans="1:11" ht="15.75" thickBot="1" x14ac:dyDescent="0.3">
      <c r="A220" s="313" t="s">
        <v>20</v>
      </c>
      <c r="B220" s="566">
        <v>96700</v>
      </c>
      <c r="C220" s="566">
        <f t="shared" ref="C220:E220" si="41">C219/C218</f>
        <v>240000</v>
      </c>
      <c r="D220" s="566">
        <f t="shared" si="41"/>
        <v>400300</v>
      </c>
      <c r="E220" s="566">
        <f t="shared" si="41"/>
        <v>600000</v>
      </c>
    </row>
    <row r="221" spans="1:11" ht="15.75" thickBot="1" x14ac:dyDescent="0.3">
      <c r="A221" s="313" t="s">
        <v>15</v>
      </c>
      <c r="B221" s="581" t="s">
        <v>19</v>
      </c>
      <c r="C221" s="567">
        <f>C218/B218-1</f>
        <v>0</v>
      </c>
      <c r="D221" s="567">
        <f t="shared" ref="D221:E223" si="42">D218/C218-1</f>
        <v>0</v>
      </c>
      <c r="E221" s="567">
        <f t="shared" si="42"/>
        <v>0</v>
      </c>
    </row>
    <row r="222" spans="1:11" ht="15.75" thickBot="1" x14ac:dyDescent="0.3">
      <c r="A222" s="313" t="s">
        <v>16</v>
      </c>
      <c r="B222" s="581" t="s">
        <v>19</v>
      </c>
      <c r="C222" s="567">
        <f>C219/B219-1</f>
        <v>1.4819027921406414</v>
      </c>
      <c r="D222" s="567">
        <f t="shared" si="42"/>
        <v>0.66791666666666671</v>
      </c>
      <c r="E222" s="567">
        <f t="shared" si="42"/>
        <v>0.49887584311766164</v>
      </c>
    </row>
    <row r="223" spans="1:11" ht="15.75" thickBot="1" x14ac:dyDescent="0.3">
      <c r="A223" s="313" t="s">
        <v>17</v>
      </c>
      <c r="B223" s="581" t="s">
        <v>19</v>
      </c>
      <c r="C223" s="567">
        <f>C220/B220-1</f>
        <v>1.4819027921406414</v>
      </c>
      <c r="D223" s="567">
        <f t="shared" si="42"/>
        <v>0.66791666666666671</v>
      </c>
      <c r="E223" s="567">
        <f t="shared" si="42"/>
        <v>0.49887584311766164</v>
      </c>
    </row>
    <row r="224" spans="1:11" ht="15.75" thickBot="1" x14ac:dyDescent="0.3">
      <c r="A224" s="1210" t="s">
        <v>1029</v>
      </c>
      <c r="B224" s="1211"/>
      <c r="C224" s="1211"/>
      <c r="D224" s="1211"/>
      <c r="E224" s="1212"/>
    </row>
    <row r="225" spans="1:11" x14ac:dyDescent="0.25">
      <c r="A225" s="1189"/>
      <c r="B225" s="325">
        <v>2019</v>
      </c>
      <c r="C225" s="325">
        <v>2019</v>
      </c>
      <c r="D225" s="325">
        <v>2021</v>
      </c>
      <c r="E225" s="325">
        <v>2022</v>
      </c>
    </row>
    <row r="226" spans="1:11" ht="12.75" customHeight="1" thickBot="1" x14ac:dyDescent="0.3">
      <c r="A226" s="1190"/>
      <c r="B226" s="568"/>
      <c r="C226" s="568"/>
      <c r="D226" s="568"/>
      <c r="E226" s="568"/>
    </row>
    <row r="227" spans="1:11" ht="13.5" customHeight="1" thickBot="1" x14ac:dyDescent="0.3">
      <c r="A227" s="462" t="s">
        <v>59</v>
      </c>
      <c r="B227" s="466">
        <f>B228+B229+B230+B231</f>
        <v>0</v>
      </c>
      <c r="C227" s="466">
        <f t="shared" ref="C227" si="43">C228+C229+C230+C231</f>
        <v>0</v>
      </c>
      <c r="D227" s="466">
        <v>0</v>
      </c>
      <c r="E227" s="466">
        <f t="shared" ref="E227" si="44">E228+E229+E230+E231</f>
        <v>0</v>
      </c>
    </row>
    <row r="228" spans="1:11" ht="15.75" thickBot="1" x14ac:dyDescent="0.3">
      <c r="A228" s="464" t="s">
        <v>28</v>
      </c>
      <c r="B228" s="466"/>
      <c r="C228" s="466"/>
      <c r="D228" s="466"/>
      <c r="E228" s="466"/>
    </row>
    <row r="229" spans="1:11" ht="15.75" thickBot="1" x14ac:dyDescent="0.3">
      <c r="A229" s="464" t="s">
        <v>60</v>
      </c>
      <c r="B229" s="466"/>
      <c r="C229" s="466"/>
      <c r="D229" s="466"/>
      <c r="E229" s="466"/>
    </row>
    <row r="230" spans="1:11" ht="15.75" thickBot="1" x14ac:dyDescent="0.3">
      <c r="A230" s="464" t="s">
        <v>42</v>
      </c>
      <c r="B230" s="466"/>
      <c r="C230" s="466"/>
      <c r="D230" s="466"/>
      <c r="E230" s="466"/>
    </row>
    <row r="231" spans="1:11" ht="15.75" thickBot="1" x14ac:dyDescent="0.3">
      <c r="A231" s="464" t="s">
        <v>43</v>
      </c>
      <c r="B231" s="466"/>
      <c r="C231" s="466"/>
      <c r="D231" s="466"/>
      <c r="E231" s="466"/>
      <c r="G231" s="3"/>
      <c r="H231" s="3"/>
      <c r="I231" s="3"/>
      <c r="J231" s="3"/>
      <c r="K231" s="3"/>
    </row>
    <row r="232" spans="1:11" ht="15.75" thickBot="1" x14ac:dyDescent="0.3">
      <c r="A232" s="462" t="s">
        <v>61</v>
      </c>
      <c r="B232" s="466">
        <f>B233</f>
        <v>96700</v>
      </c>
      <c r="C232" s="466">
        <f t="shared" ref="C232:E232" si="45">C233</f>
        <v>240000</v>
      </c>
      <c r="D232" s="466">
        <f t="shared" si="45"/>
        <v>400300</v>
      </c>
      <c r="E232" s="466">
        <f t="shared" si="45"/>
        <v>600000</v>
      </c>
      <c r="G232" s="3"/>
      <c r="H232" s="3"/>
      <c r="I232" s="3"/>
      <c r="J232" s="3"/>
      <c r="K232" s="3"/>
    </row>
    <row r="233" spans="1:11" ht="15.75" thickBot="1" x14ac:dyDescent="0.3">
      <c r="A233" s="464" t="s">
        <v>28</v>
      </c>
      <c r="B233" s="466">
        <v>96700</v>
      </c>
      <c r="C233" s="466">
        <v>240000</v>
      </c>
      <c r="D233" s="466">
        <v>400300</v>
      </c>
      <c r="E233" s="466">
        <v>600000</v>
      </c>
      <c r="G233" s="3"/>
      <c r="H233" s="3"/>
      <c r="I233" s="3"/>
      <c r="J233" s="3"/>
      <c r="K233" s="3"/>
    </row>
    <row r="234" spans="1:11" ht="15.75" thickBot="1" x14ac:dyDescent="0.3">
      <c r="A234" s="464" t="s">
        <v>60</v>
      </c>
      <c r="B234" s="466"/>
      <c r="C234" s="466"/>
      <c r="D234" s="466"/>
      <c r="E234" s="466"/>
      <c r="G234" s="3"/>
      <c r="H234" s="3"/>
      <c r="I234" s="3"/>
      <c r="J234" s="3"/>
      <c r="K234" s="3"/>
    </row>
    <row r="235" spans="1:11" ht="15.75" thickBot="1" x14ac:dyDescent="0.3">
      <c r="A235" s="464" t="s">
        <v>42</v>
      </c>
      <c r="B235" s="466"/>
      <c r="C235" s="466"/>
      <c r="D235" s="466"/>
      <c r="E235" s="466"/>
      <c r="G235" s="3"/>
      <c r="H235" s="3"/>
      <c r="I235" s="3"/>
      <c r="J235" s="3"/>
      <c r="K235" s="3"/>
    </row>
    <row r="236" spans="1:11" ht="15.75" thickBot="1" x14ac:dyDescent="0.3">
      <c r="A236" s="464" t="s">
        <v>43</v>
      </c>
      <c r="B236" s="466"/>
      <c r="C236" s="466"/>
      <c r="D236" s="466"/>
      <c r="E236" s="466"/>
      <c r="G236" s="3"/>
      <c r="H236" s="3"/>
      <c r="I236" s="3"/>
      <c r="J236" s="3"/>
      <c r="K236" s="3"/>
    </row>
    <row r="237" spans="1:11" ht="15.75" thickBot="1" x14ac:dyDescent="0.3">
      <c r="A237" s="593" t="s">
        <v>71</v>
      </c>
      <c r="B237" s="594">
        <f>B227+B232</f>
        <v>96700</v>
      </c>
      <c r="C237" s="594">
        <f t="shared" ref="C237:E237" si="46">C227+C232</f>
        <v>240000</v>
      </c>
      <c r="D237" s="594">
        <f t="shared" si="46"/>
        <v>400300</v>
      </c>
      <c r="E237" s="594">
        <f t="shared" si="46"/>
        <v>600000</v>
      </c>
      <c r="G237" s="3"/>
      <c r="H237" s="3"/>
      <c r="I237" s="3"/>
      <c r="J237" s="3"/>
      <c r="K237" s="3"/>
    </row>
    <row r="238" spans="1:11" s="3" customFormat="1" ht="47.25" customHeight="1" thickBot="1" x14ac:dyDescent="0.3">
      <c r="A238" s="492" t="s">
        <v>72</v>
      </c>
      <c r="B238" s="595" t="s">
        <v>1287</v>
      </c>
      <c r="C238" s="386" t="s">
        <v>981</v>
      </c>
      <c r="D238" s="1406"/>
      <c r="E238" s="1218"/>
    </row>
    <row r="239" spans="1:11" s="3" customFormat="1" ht="28.5" customHeight="1" thickBot="1" x14ac:dyDescent="0.3">
      <c r="A239" s="313" t="s">
        <v>9</v>
      </c>
      <c r="B239" s="1194" t="s">
        <v>1278</v>
      </c>
      <c r="C239" s="1195"/>
      <c r="D239" s="1195"/>
      <c r="E239" s="1196"/>
    </row>
    <row r="240" spans="1:11" s="3" customFormat="1" ht="21" customHeight="1" thickBot="1" x14ac:dyDescent="0.3">
      <c r="A240" s="313" t="s">
        <v>13</v>
      </c>
      <c r="B240" s="1198" t="s">
        <v>1140</v>
      </c>
      <c r="C240" s="1199"/>
      <c r="D240" s="1199"/>
      <c r="E240" s="1200"/>
    </row>
    <row r="241" spans="1:5" s="3" customFormat="1" ht="21" customHeight="1" x14ac:dyDescent="0.25">
      <c r="A241" s="1189"/>
      <c r="B241" s="325">
        <v>2019</v>
      </c>
      <c r="C241" s="325">
        <v>2020</v>
      </c>
      <c r="D241" s="325">
        <v>2021</v>
      </c>
      <c r="E241" s="325">
        <v>2022</v>
      </c>
    </row>
    <row r="242" spans="1:5" s="3" customFormat="1" ht="17.25" customHeight="1" thickBot="1" x14ac:dyDescent="0.3">
      <c r="A242" s="1190"/>
      <c r="B242" s="564"/>
      <c r="C242" s="564"/>
      <c r="D242" s="564"/>
      <c r="E242" s="564"/>
    </row>
    <row r="243" spans="1:5" s="3" customFormat="1" ht="16.5" customHeight="1" thickBot="1" x14ac:dyDescent="0.3">
      <c r="A243" s="313" t="s">
        <v>8</v>
      </c>
      <c r="B243" s="566">
        <v>0</v>
      </c>
      <c r="C243" s="566">
        <v>1</v>
      </c>
      <c r="D243" s="566">
        <v>1</v>
      </c>
      <c r="E243" s="566">
        <v>1</v>
      </c>
    </row>
    <row r="244" spans="1:5" s="3" customFormat="1" ht="15.75" customHeight="1" thickBot="1" x14ac:dyDescent="0.3">
      <c r="A244" s="313" t="s">
        <v>14</v>
      </c>
      <c r="B244" s="566">
        <f>B262</f>
        <v>0</v>
      </c>
      <c r="C244" s="566">
        <f t="shared" ref="C244:E244" si="47">C262</f>
        <v>1900</v>
      </c>
      <c r="D244" s="566">
        <f t="shared" si="47"/>
        <v>3000</v>
      </c>
      <c r="E244" s="566">
        <f t="shared" si="47"/>
        <v>3000</v>
      </c>
    </row>
    <row r="245" spans="1:5" s="3" customFormat="1" ht="15.75" customHeight="1" thickBot="1" x14ac:dyDescent="0.3">
      <c r="A245" s="313" t="s">
        <v>20</v>
      </c>
      <c r="B245" s="566">
        <v>0</v>
      </c>
      <c r="C245" s="566">
        <f t="shared" ref="C245:E245" si="48">C244/C243</f>
        <v>1900</v>
      </c>
      <c r="D245" s="566">
        <f t="shared" si="48"/>
        <v>3000</v>
      </c>
      <c r="E245" s="566">
        <f t="shared" si="48"/>
        <v>3000</v>
      </c>
    </row>
    <row r="246" spans="1:5" s="3" customFormat="1" ht="15.75" customHeight="1" thickBot="1" x14ac:dyDescent="0.3">
      <c r="A246" s="313" t="s">
        <v>15</v>
      </c>
      <c r="B246" s="332" t="s">
        <v>19</v>
      </c>
      <c r="C246" s="461" t="e">
        <f>C243/B243-1</f>
        <v>#DIV/0!</v>
      </c>
      <c r="D246" s="461">
        <f t="shared" ref="D246:E248" si="49">D243/C243-1</f>
        <v>0</v>
      </c>
      <c r="E246" s="461">
        <f t="shared" si="49"/>
        <v>0</v>
      </c>
    </row>
    <row r="247" spans="1:5" s="3" customFormat="1" ht="15.75" customHeight="1" thickBot="1" x14ac:dyDescent="0.3">
      <c r="A247" s="313" t="s">
        <v>16</v>
      </c>
      <c r="B247" s="332" t="s">
        <v>19</v>
      </c>
      <c r="C247" s="461" t="e">
        <f>C244/B244-1</f>
        <v>#DIV/0!</v>
      </c>
      <c r="D247" s="461">
        <f t="shared" si="49"/>
        <v>0.57894736842105265</v>
      </c>
      <c r="E247" s="461">
        <f t="shared" si="49"/>
        <v>0</v>
      </c>
    </row>
    <row r="248" spans="1:5" s="3" customFormat="1" ht="13.5" customHeight="1" thickBot="1" x14ac:dyDescent="0.3">
      <c r="A248" s="313" t="s">
        <v>17</v>
      </c>
      <c r="B248" s="332" t="s">
        <v>19</v>
      </c>
      <c r="C248" s="461" t="e">
        <f>C245/B245-1</f>
        <v>#DIV/0!</v>
      </c>
      <c r="D248" s="461">
        <f t="shared" si="49"/>
        <v>0.57894736842105265</v>
      </c>
      <c r="E248" s="461">
        <f t="shared" si="49"/>
        <v>0</v>
      </c>
    </row>
    <row r="249" spans="1:5" s="3" customFormat="1" ht="17.25" customHeight="1" thickBot="1" x14ac:dyDescent="0.3">
      <c r="A249" s="1210" t="s">
        <v>1035</v>
      </c>
      <c r="B249" s="1211"/>
      <c r="C249" s="1211"/>
      <c r="D249" s="1211"/>
      <c r="E249" s="1212"/>
    </row>
    <row r="250" spans="1:5" s="3" customFormat="1" ht="21" customHeight="1" x14ac:dyDescent="0.25">
      <c r="A250" s="1189"/>
      <c r="B250" s="325">
        <v>2019</v>
      </c>
      <c r="C250" s="325">
        <v>2019</v>
      </c>
      <c r="D250" s="325">
        <v>2021</v>
      </c>
      <c r="E250" s="325">
        <v>2022</v>
      </c>
    </row>
    <row r="251" spans="1:5" s="3" customFormat="1" ht="17.25" customHeight="1" thickBot="1" x14ac:dyDescent="0.3">
      <c r="A251" s="1190"/>
      <c r="B251" s="568"/>
      <c r="C251" s="568"/>
      <c r="D251" s="568"/>
      <c r="E251" s="568"/>
    </row>
    <row r="252" spans="1:5" s="3" customFormat="1" ht="15" customHeight="1" thickBot="1" x14ac:dyDescent="0.3">
      <c r="A252" s="462" t="s">
        <v>59</v>
      </c>
      <c r="B252" s="466">
        <f>B253+B254+B255+B256</f>
        <v>0</v>
      </c>
      <c r="C252" s="466">
        <f t="shared" ref="C252" si="50">C253+C254+C255+C256</f>
        <v>0</v>
      </c>
      <c r="D252" s="466">
        <f>D253</f>
        <v>0</v>
      </c>
      <c r="E252" s="466">
        <f t="shared" ref="E252" si="51">E253+E254+E255+E256</f>
        <v>0</v>
      </c>
    </row>
    <row r="253" spans="1:5" s="3" customFormat="1" ht="21" customHeight="1" thickBot="1" x14ac:dyDescent="0.3">
      <c r="A253" s="464" t="s">
        <v>28</v>
      </c>
      <c r="B253" s="466">
        <v>0</v>
      </c>
      <c r="C253" s="466">
        <v>0</v>
      </c>
      <c r="D253" s="466">
        <v>0</v>
      </c>
      <c r="E253" s="466">
        <v>0</v>
      </c>
    </row>
    <row r="254" spans="1:5" s="3" customFormat="1" ht="15" customHeight="1" thickBot="1" x14ac:dyDescent="0.3">
      <c r="A254" s="464" t="s">
        <v>60</v>
      </c>
      <c r="B254" s="466"/>
      <c r="C254" s="466"/>
      <c r="D254" s="466"/>
      <c r="E254" s="466"/>
    </row>
    <row r="255" spans="1:5" s="3" customFormat="1" ht="13.5" customHeight="1" thickBot="1" x14ac:dyDescent="0.3">
      <c r="A255" s="464" t="s">
        <v>42</v>
      </c>
      <c r="B255" s="466"/>
      <c r="C255" s="466"/>
      <c r="D255" s="466"/>
      <c r="E255" s="466"/>
    </row>
    <row r="256" spans="1:5" s="3" customFormat="1" ht="13.5" customHeight="1" thickBot="1" x14ac:dyDescent="0.3">
      <c r="A256" s="464" t="s">
        <v>43</v>
      </c>
      <c r="B256" s="466"/>
      <c r="C256" s="466"/>
      <c r="D256" s="466"/>
      <c r="E256" s="466"/>
    </row>
    <row r="257" spans="1:11" s="3" customFormat="1" ht="13.5" customHeight="1" thickBot="1" x14ac:dyDescent="0.3">
      <c r="A257" s="462" t="s">
        <v>61</v>
      </c>
      <c r="B257" s="466">
        <f>B258+B259+B260+B261</f>
        <v>0</v>
      </c>
      <c r="C257" s="466">
        <f t="shared" ref="C257:D257" si="52">C258+C259+C260+C261</f>
        <v>1900</v>
      </c>
      <c r="D257" s="466">
        <f t="shared" si="52"/>
        <v>3000</v>
      </c>
      <c r="E257" s="466">
        <f>E258</f>
        <v>3000</v>
      </c>
      <c r="G257"/>
      <c r="H257"/>
      <c r="I257"/>
      <c r="J257"/>
      <c r="K257"/>
    </row>
    <row r="258" spans="1:11" s="3" customFormat="1" ht="18.75" customHeight="1" thickBot="1" x14ac:dyDescent="0.3">
      <c r="A258" s="464" t="s">
        <v>28</v>
      </c>
      <c r="B258" s="466">
        <v>0</v>
      </c>
      <c r="C258" s="466">
        <v>1900</v>
      </c>
      <c r="D258" s="465">
        <v>3000</v>
      </c>
      <c r="E258" s="465">
        <v>3000</v>
      </c>
      <c r="G258"/>
      <c r="H258"/>
      <c r="I258"/>
      <c r="J258"/>
      <c r="K258"/>
    </row>
    <row r="259" spans="1:11" s="3" customFormat="1" ht="15.75" customHeight="1" thickBot="1" x14ac:dyDescent="0.3">
      <c r="A259" s="464" t="s">
        <v>60</v>
      </c>
      <c r="B259" s="466"/>
      <c r="C259" s="466"/>
      <c r="D259" s="466"/>
      <c r="E259" s="466"/>
      <c r="G259"/>
      <c r="H259"/>
      <c r="I259"/>
      <c r="J259"/>
      <c r="K259"/>
    </row>
    <row r="260" spans="1:11" s="3" customFormat="1" ht="16.5" customHeight="1" thickBot="1" x14ac:dyDescent="0.3">
      <c r="A260" s="464" t="s">
        <v>42</v>
      </c>
      <c r="B260" s="466"/>
      <c r="C260" s="466"/>
      <c r="D260" s="466"/>
      <c r="E260" s="466"/>
      <c r="G260"/>
      <c r="H260"/>
      <c r="I260"/>
      <c r="J260"/>
      <c r="K260"/>
    </row>
    <row r="261" spans="1:11" s="3" customFormat="1" ht="16.5" customHeight="1" thickBot="1" x14ac:dyDescent="0.3">
      <c r="A261" s="464" t="s">
        <v>43</v>
      </c>
      <c r="B261" s="466"/>
      <c r="C261" s="466"/>
      <c r="D261" s="466"/>
      <c r="E261" s="466"/>
      <c r="G261"/>
      <c r="H261"/>
      <c r="I261"/>
      <c r="J261"/>
      <c r="K261"/>
    </row>
    <row r="262" spans="1:11" s="3" customFormat="1" ht="16.5" customHeight="1" thickBot="1" x14ac:dyDescent="0.3">
      <c r="A262" s="592" t="s">
        <v>73</v>
      </c>
      <c r="B262" s="594">
        <f>B252+B257</f>
        <v>0</v>
      </c>
      <c r="C262" s="594">
        <f t="shared" ref="C262:E262" si="53">C252+C257</f>
        <v>1900</v>
      </c>
      <c r="D262" s="594">
        <f t="shared" si="53"/>
        <v>3000</v>
      </c>
      <c r="E262" s="594">
        <f t="shared" si="53"/>
        <v>3000</v>
      </c>
      <c r="G262"/>
      <c r="H262"/>
      <c r="I262"/>
      <c r="J262"/>
      <c r="K262"/>
    </row>
    <row r="263" spans="1:11" s="3" customFormat="1" ht="37.5" customHeight="1" thickBot="1" x14ac:dyDescent="0.3">
      <c r="A263" s="323" t="s">
        <v>184</v>
      </c>
      <c r="B263" s="595" t="s">
        <v>1288</v>
      </c>
      <c r="C263" s="386" t="s">
        <v>981</v>
      </c>
      <c r="D263" s="1720" t="s">
        <v>1289</v>
      </c>
      <c r="E263" s="1712"/>
      <c r="G263" s="443"/>
      <c r="H263" s="443"/>
      <c r="I263" s="443"/>
      <c r="J263" s="443"/>
      <c r="K263" s="443"/>
    </row>
    <row r="264" spans="1:11" ht="35.25" customHeight="1" thickBot="1" x14ac:dyDescent="0.3">
      <c r="A264" s="313" t="s">
        <v>9</v>
      </c>
      <c r="B264" s="1194" t="s">
        <v>1290</v>
      </c>
      <c r="C264" s="1195"/>
      <c r="D264" s="1195"/>
      <c r="E264" s="1196"/>
    </row>
    <row r="265" spans="1:11" ht="17.25" customHeight="1" thickBot="1" x14ac:dyDescent="0.3">
      <c r="A265" s="313" t="s">
        <v>13</v>
      </c>
      <c r="B265" s="1198" t="s">
        <v>1140</v>
      </c>
      <c r="C265" s="1199"/>
      <c r="D265" s="1199"/>
      <c r="E265" s="1200"/>
    </row>
    <row r="266" spans="1:11" x14ac:dyDescent="0.25">
      <c r="A266" s="1189"/>
      <c r="B266" s="325">
        <v>2019</v>
      </c>
      <c r="C266" s="325">
        <v>2020</v>
      </c>
      <c r="D266" s="325">
        <v>2021</v>
      </c>
      <c r="E266" s="325">
        <v>2022</v>
      </c>
    </row>
    <row r="267" spans="1:11" ht="12.75" customHeight="1" thickBot="1" x14ac:dyDescent="0.3">
      <c r="A267" s="1190"/>
      <c r="B267" s="564"/>
      <c r="C267" s="564"/>
      <c r="D267" s="564"/>
      <c r="E267" s="564"/>
    </row>
    <row r="268" spans="1:11" ht="11.25" customHeight="1" thickBot="1" x14ac:dyDescent="0.3">
      <c r="A268" s="313" t="s">
        <v>8</v>
      </c>
      <c r="B268" s="566">
        <v>1</v>
      </c>
      <c r="C268" s="566">
        <v>0</v>
      </c>
      <c r="D268" s="566">
        <v>0</v>
      </c>
      <c r="E268" s="566">
        <v>0</v>
      </c>
    </row>
    <row r="269" spans="1:11" ht="15.75" thickBot="1" x14ac:dyDescent="0.3">
      <c r="A269" s="313" t="s">
        <v>14</v>
      </c>
      <c r="B269" s="566">
        <f>B287</f>
        <v>300</v>
      </c>
      <c r="C269" s="566">
        <f t="shared" ref="C269:E269" si="54">C287</f>
        <v>0</v>
      </c>
      <c r="D269" s="566">
        <f t="shared" si="54"/>
        <v>0</v>
      </c>
      <c r="E269" s="566">
        <f t="shared" si="54"/>
        <v>0</v>
      </c>
    </row>
    <row r="270" spans="1:11" ht="15.75" thickBot="1" x14ac:dyDescent="0.3">
      <c r="A270" s="313" t="s">
        <v>20</v>
      </c>
      <c r="B270" s="566">
        <v>300</v>
      </c>
      <c r="C270" s="566" t="e">
        <f t="shared" ref="C270:E270" si="55">C269/C268</f>
        <v>#DIV/0!</v>
      </c>
      <c r="D270" s="566" t="e">
        <f t="shared" si="55"/>
        <v>#DIV/0!</v>
      </c>
      <c r="E270" s="566" t="e">
        <f t="shared" si="55"/>
        <v>#DIV/0!</v>
      </c>
    </row>
    <row r="271" spans="1:11" ht="15.75" thickBot="1" x14ac:dyDescent="0.3">
      <c r="A271" s="313" t="s">
        <v>15</v>
      </c>
      <c r="B271" s="581" t="s">
        <v>19</v>
      </c>
      <c r="C271" s="567">
        <f>C268/B268-1</f>
        <v>-1</v>
      </c>
      <c r="D271" s="567" t="e">
        <f t="shared" ref="D271:E273" si="56">D268/C268-1</f>
        <v>#DIV/0!</v>
      </c>
      <c r="E271" s="567" t="e">
        <f t="shared" si="56"/>
        <v>#DIV/0!</v>
      </c>
    </row>
    <row r="272" spans="1:11" ht="15.75" thickBot="1" x14ac:dyDescent="0.3">
      <c r="A272" s="313" t="s">
        <v>16</v>
      </c>
      <c r="B272" s="581" t="s">
        <v>19</v>
      </c>
      <c r="C272" s="567">
        <f>C269/B269-1</f>
        <v>-1</v>
      </c>
      <c r="D272" s="567" t="e">
        <f t="shared" si="56"/>
        <v>#DIV/0!</v>
      </c>
      <c r="E272" s="567" t="e">
        <f t="shared" si="56"/>
        <v>#DIV/0!</v>
      </c>
    </row>
    <row r="273" spans="1:11" ht="15.75" thickBot="1" x14ac:dyDescent="0.3">
      <c r="A273" s="313" t="s">
        <v>17</v>
      </c>
      <c r="B273" s="581" t="s">
        <v>19</v>
      </c>
      <c r="C273" s="567" t="e">
        <f>C270/B270-1</f>
        <v>#DIV/0!</v>
      </c>
      <c r="D273" s="567" t="e">
        <f t="shared" si="56"/>
        <v>#DIV/0!</v>
      </c>
      <c r="E273" s="567" t="e">
        <f t="shared" si="56"/>
        <v>#DIV/0!</v>
      </c>
    </row>
    <row r="274" spans="1:11" ht="15.75" thickBot="1" x14ac:dyDescent="0.3">
      <c r="A274" s="1210" t="s">
        <v>1161</v>
      </c>
      <c r="B274" s="1211"/>
      <c r="C274" s="1211"/>
      <c r="D274" s="1211"/>
      <c r="E274" s="1212"/>
    </row>
    <row r="275" spans="1:11" x14ac:dyDescent="0.25">
      <c r="A275" s="1189"/>
      <c r="B275" s="325">
        <v>2019</v>
      </c>
      <c r="C275" s="325">
        <v>2020</v>
      </c>
      <c r="D275" s="325">
        <v>2021</v>
      </c>
      <c r="E275" s="325">
        <v>2022</v>
      </c>
    </row>
    <row r="276" spans="1:11" ht="12.75" customHeight="1" thickBot="1" x14ac:dyDescent="0.3">
      <c r="A276" s="1190"/>
      <c r="B276" s="568"/>
      <c r="C276" s="568"/>
      <c r="D276" s="568"/>
      <c r="E276" s="568"/>
    </row>
    <row r="277" spans="1:11" ht="18" customHeight="1" thickBot="1" x14ac:dyDescent="0.3">
      <c r="A277" s="462" t="s">
        <v>59</v>
      </c>
      <c r="B277" s="466">
        <f>B278+B279+B280+B281</f>
        <v>300</v>
      </c>
      <c r="C277" s="466">
        <f t="shared" ref="C277" si="57">C278+C279+C280+C281</f>
        <v>0</v>
      </c>
      <c r="D277" s="466">
        <v>0</v>
      </c>
      <c r="E277" s="466">
        <f t="shared" ref="E277" si="58">E278+E279+E280+E281</f>
        <v>0</v>
      </c>
    </row>
    <row r="278" spans="1:11" ht="15.75" thickBot="1" x14ac:dyDescent="0.3">
      <c r="A278" s="464" t="s">
        <v>28</v>
      </c>
      <c r="B278" s="466">
        <v>300</v>
      </c>
      <c r="C278" s="466">
        <v>0</v>
      </c>
      <c r="D278" s="466">
        <v>0</v>
      </c>
      <c r="E278" s="466">
        <v>0</v>
      </c>
    </row>
    <row r="279" spans="1:11" ht="15.75" thickBot="1" x14ac:dyDescent="0.3">
      <c r="A279" s="464" t="s">
        <v>60</v>
      </c>
      <c r="B279" s="466"/>
      <c r="C279" s="466"/>
      <c r="D279" s="466"/>
      <c r="E279" s="466"/>
      <c r="G279" s="3"/>
      <c r="H279" s="3"/>
      <c r="I279" s="3"/>
      <c r="J279" s="3"/>
      <c r="K279" s="3"/>
    </row>
    <row r="280" spans="1:11" ht="15.75" thickBot="1" x14ac:dyDescent="0.3">
      <c r="A280" s="464" t="s">
        <v>42</v>
      </c>
      <c r="B280" s="466"/>
      <c r="C280" s="466"/>
      <c r="D280" s="466"/>
      <c r="E280" s="466"/>
      <c r="G280" s="3"/>
      <c r="H280" s="3"/>
      <c r="I280" s="3"/>
      <c r="J280" s="3"/>
      <c r="K280" s="3"/>
    </row>
    <row r="281" spans="1:11" ht="15.75" thickBot="1" x14ac:dyDescent="0.3">
      <c r="A281" s="464" t="s">
        <v>43</v>
      </c>
      <c r="B281" s="466"/>
      <c r="C281" s="466"/>
      <c r="D281" s="466"/>
      <c r="E281" s="466"/>
      <c r="G281" s="3"/>
      <c r="H281" s="3"/>
      <c r="I281" s="3"/>
      <c r="J281" s="3"/>
      <c r="K281" s="3"/>
    </row>
    <row r="282" spans="1:11" ht="15.75" thickBot="1" x14ac:dyDescent="0.3">
      <c r="A282" s="462" t="s">
        <v>61</v>
      </c>
      <c r="B282" s="466">
        <f>B283+B284+B285+B286</f>
        <v>0</v>
      </c>
      <c r="C282" s="466">
        <f t="shared" ref="C282:D282" si="59">C283+C284+C285+C286</f>
        <v>0</v>
      </c>
      <c r="D282" s="466">
        <f t="shared" si="59"/>
        <v>0</v>
      </c>
      <c r="E282" s="466">
        <v>0</v>
      </c>
      <c r="G282" s="3"/>
      <c r="H282" s="3"/>
      <c r="I282" s="3"/>
      <c r="J282" s="3"/>
      <c r="K282" s="3"/>
    </row>
    <row r="283" spans="1:11" ht="15.75" thickBot="1" x14ac:dyDescent="0.3">
      <c r="A283" s="464" t="s">
        <v>28</v>
      </c>
      <c r="B283" s="466">
        <v>0</v>
      </c>
      <c r="C283" s="466">
        <v>0</v>
      </c>
      <c r="D283" s="466">
        <v>0</v>
      </c>
      <c r="E283" s="466">
        <v>0</v>
      </c>
      <c r="G283" s="3"/>
      <c r="H283" s="3"/>
      <c r="I283" s="3"/>
      <c r="J283" s="3"/>
      <c r="K283" s="3"/>
    </row>
    <row r="284" spans="1:11" ht="15.75" thickBot="1" x14ac:dyDescent="0.3">
      <c r="A284" s="464" t="s">
        <v>60</v>
      </c>
      <c r="B284" s="466"/>
      <c r="C284" s="463"/>
      <c r="D284" s="463"/>
      <c r="E284" s="463"/>
      <c r="G284" s="3"/>
      <c r="H284" s="3"/>
      <c r="I284" s="3"/>
      <c r="J284" s="3"/>
      <c r="K284" s="3"/>
    </row>
    <row r="285" spans="1:11" ht="15.75" thickBot="1" x14ac:dyDescent="0.3">
      <c r="A285" s="464" t="s">
        <v>42</v>
      </c>
      <c r="B285" s="466"/>
      <c r="C285" s="463"/>
      <c r="D285" s="463"/>
      <c r="E285" s="463"/>
      <c r="G285" s="3"/>
      <c r="H285" s="3"/>
      <c r="I285" s="3"/>
      <c r="J285" s="3"/>
      <c r="K285" s="3"/>
    </row>
    <row r="286" spans="1:11" ht="15.75" thickBot="1" x14ac:dyDescent="0.3">
      <c r="A286" s="464" t="s">
        <v>43</v>
      </c>
      <c r="B286" s="466"/>
      <c r="C286" s="463"/>
      <c r="D286" s="463"/>
      <c r="E286" s="463"/>
      <c r="G286" s="3"/>
      <c r="H286" s="3"/>
      <c r="I286" s="3"/>
      <c r="J286" s="3"/>
      <c r="K286" s="3"/>
    </row>
    <row r="287" spans="1:11" ht="15.75" thickBot="1" x14ac:dyDescent="0.3">
      <c r="A287" s="593" t="s">
        <v>166</v>
      </c>
      <c r="B287" s="487">
        <f>B277+B282</f>
        <v>300</v>
      </c>
      <c r="C287" s="487">
        <f t="shared" ref="C287:E287" si="60">C277+C282</f>
        <v>0</v>
      </c>
      <c r="D287" s="487">
        <v>0</v>
      </c>
      <c r="E287" s="487">
        <f t="shared" si="60"/>
        <v>0</v>
      </c>
      <c r="G287" s="3"/>
      <c r="H287" s="3"/>
      <c r="I287" s="3"/>
      <c r="J287" s="3"/>
      <c r="K287" s="3"/>
    </row>
    <row r="288" spans="1:11" s="3" customFormat="1" ht="45.75" thickBot="1" x14ac:dyDescent="0.3">
      <c r="A288" s="492" t="s">
        <v>185</v>
      </c>
      <c r="B288" s="595" t="s">
        <v>1291</v>
      </c>
      <c r="C288" s="386" t="s">
        <v>981</v>
      </c>
      <c r="D288" s="1720" t="s">
        <v>1292</v>
      </c>
      <c r="E288" s="1712"/>
    </row>
    <row r="289" spans="1:5" s="3" customFormat="1" ht="34.5" customHeight="1" thickBot="1" x14ac:dyDescent="0.3">
      <c r="A289" s="313" t="s">
        <v>9</v>
      </c>
      <c r="B289" s="1194" t="s">
        <v>1293</v>
      </c>
      <c r="C289" s="1195"/>
      <c r="D289" s="1195"/>
      <c r="E289" s="1196"/>
    </row>
    <row r="290" spans="1:5" s="3" customFormat="1" ht="15.75" thickBot="1" x14ac:dyDescent="0.3">
      <c r="A290" s="313" t="s">
        <v>13</v>
      </c>
      <c r="B290" s="1198" t="s">
        <v>1275</v>
      </c>
      <c r="C290" s="1199"/>
      <c r="D290" s="1199"/>
      <c r="E290" s="1200"/>
    </row>
    <row r="291" spans="1:5" s="3" customFormat="1" x14ac:dyDescent="0.25">
      <c r="A291" s="1189"/>
      <c r="B291" s="325">
        <v>2019</v>
      </c>
      <c r="C291" s="325">
        <v>2020</v>
      </c>
      <c r="D291" s="325">
        <v>2021</v>
      </c>
      <c r="E291" s="325">
        <v>2022</v>
      </c>
    </row>
    <row r="292" spans="1:5" s="3" customFormat="1" ht="15.75" thickBot="1" x14ac:dyDescent="0.3">
      <c r="A292" s="1190"/>
      <c r="B292" s="564"/>
      <c r="C292" s="564"/>
      <c r="D292" s="564"/>
      <c r="E292" s="564"/>
    </row>
    <row r="293" spans="1:5" s="3" customFormat="1" ht="15.75" thickBot="1" x14ac:dyDescent="0.3">
      <c r="A293" s="313" t="s">
        <v>8</v>
      </c>
      <c r="B293" s="566">
        <v>1</v>
      </c>
      <c r="C293" s="566">
        <v>0</v>
      </c>
      <c r="D293" s="566">
        <v>0</v>
      </c>
      <c r="E293" s="566">
        <v>0</v>
      </c>
    </row>
    <row r="294" spans="1:5" s="3" customFormat="1" ht="15.75" thickBot="1" x14ac:dyDescent="0.3">
      <c r="A294" s="313" t="s">
        <v>14</v>
      </c>
      <c r="B294" s="566">
        <f>B312</f>
        <v>330000</v>
      </c>
      <c r="C294" s="566">
        <f t="shared" ref="C294:E294" si="61">C312</f>
        <v>0</v>
      </c>
      <c r="D294" s="566">
        <f t="shared" si="61"/>
        <v>0</v>
      </c>
      <c r="E294" s="566">
        <f t="shared" si="61"/>
        <v>0</v>
      </c>
    </row>
    <row r="295" spans="1:5" s="3" customFormat="1" ht="15.75" thickBot="1" x14ac:dyDescent="0.3">
      <c r="A295" s="313" t="s">
        <v>20</v>
      </c>
      <c r="B295" s="566">
        <v>0</v>
      </c>
      <c r="C295" s="566" t="e">
        <f t="shared" ref="C295:E295" si="62">C294/C293</f>
        <v>#DIV/0!</v>
      </c>
      <c r="D295" s="566" t="e">
        <f t="shared" si="62"/>
        <v>#DIV/0!</v>
      </c>
      <c r="E295" s="566" t="e">
        <f t="shared" si="62"/>
        <v>#DIV/0!</v>
      </c>
    </row>
    <row r="296" spans="1:5" s="3" customFormat="1" ht="15.75" thickBot="1" x14ac:dyDescent="0.3">
      <c r="A296" s="313" t="s">
        <v>15</v>
      </c>
      <c r="B296" s="332" t="s">
        <v>19</v>
      </c>
      <c r="C296" s="461">
        <f>C293/B293-1</f>
        <v>-1</v>
      </c>
      <c r="D296" s="461" t="e">
        <f t="shared" ref="D296:E298" si="63">D293/C293-1</f>
        <v>#DIV/0!</v>
      </c>
      <c r="E296" s="461" t="e">
        <f t="shared" si="63"/>
        <v>#DIV/0!</v>
      </c>
    </row>
    <row r="297" spans="1:5" s="3" customFormat="1" ht="15.75" thickBot="1" x14ac:dyDescent="0.3">
      <c r="A297" s="313" t="s">
        <v>16</v>
      </c>
      <c r="B297" s="332" t="s">
        <v>19</v>
      </c>
      <c r="C297" s="461">
        <f>C294/B294-1</f>
        <v>-1</v>
      </c>
      <c r="D297" s="461" t="e">
        <f t="shared" si="63"/>
        <v>#DIV/0!</v>
      </c>
      <c r="E297" s="461" t="e">
        <f t="shared" si="63"/>
        <v>#DIV/0!</v>
      </c>
    </row>
    <row r="298" spans="1:5" s="3" customFormat="1" ht="15.75" thickBot="1" x14ac:dyDescent="0.3">
      <c r="A298" s="313" t="s">
        <v>17</v>
      </c>
      <c r="B298" s="332" t="s">
        <v>19</v>
      </c>
      <c r="C298" s="461" t="e">
        <f>C295/B295-1</f>
        <v>#DIV/0!</v>
      </c>
      <c r="D298" s="461" t="e">
        <f t="shared" si="63"/>
        <v>#DIV/0!</v>
      </c>
      <c r="E298" s="461" t="e">
        <f t="shared" si="63"/>
        <v>#DIV/0!</v>
      </c>
    </row>
    <row r="299" spans="1:5" s="3" customFormat="1" ht="15.75" thickBot="1" x14ac:dyDescent="0.3">
      <c r="A299" s="1210" t="s">
        <v>1050</v>
      </c>
      <c r="B299" s="1211"/>
      <c r="C299" s="1211"/>
      <c r="D299" s="1211"/>
      <c r="E299" s="1212"/>
    </row>
    <row r="300" spans="1:5" s="3" customFormat="1" x14ac:dyDescent="0.25">
      <c r="A300" s="1189"/>
      <c r="B300" s="325">
        <v>2019</v>
      </c>
      <c r="C300" s="325">
        <v>2019</v>
      </c>
      <c r="D300" s="325">
        <v>2021</v>
      </c>
      <c r="E300" s="325">
        <v>2022</v>
      </c>
    </row>
    <row r="301" spans="1:5" s="3" customFormat="1" ht="15.75" thickBot="1" x14ac:dyDescent="0.3">
      <c r="A301" s="1190"/>
      <c r="B301" s="568"/>
      <c r="C301" s="568"/>
      <c r="D301" s="568"/>
      <c r="E301" s="568"/>
    </row>
    <row r="302" spans="1:5" s="3" customFormat="1" ht="15.75" thickBot="1" x14ac:dyDescent="0.3">
      <c r="A302" s="462" t="s">
        <v>59</v>
      </c>
      <c r="B302" s="466">
        <f>B303+B304+B305+B306</f>
        <v>330000</v>
      </c>
      <c r="C302" s="466">
        <f t="shared" ref="C302" si="64">C303+C304+C305+C306</f>
        <v>0</v>
      </c>
      <c r="D302" s="466">
        <f>D303</f>
        <v>0</v>
      </c>
      <c r="E302" s="466">
        <f t="shared" ref="E302" si="65">E303+E304+E305+E306</f>
        <v>0</v>
      </c>
    </row>
    <row r="303" spans="1:5" s="3" customFormat="1" ht="15.75" thickBot="1" x14ac:dyDescent="0.3">
      <c r="A303" s="464" t="s">
        <v>28</v>
      </c>
      <c r="B303" s="466">
        <v>330000</v>
      </c>
      <c r="C303" s="466">
        <v>0</v>
      </c>
      <c r="D303" s="466">
        <v>0</v>
      </c>
      <c r="E303" s="466">
        <v>0</v>
      </c>
    </row>
    <row r="304" spans="1:5" s="3" customFormat="1" ht="15.75" thickBot="1" x14ac:dyDescent="0.3">
      <c r="A304" s="464" t="s">
        <v>60</v>
      </c>
      <c r="B304" s="466"/>
      <c r="C304" s="466"/>
      <c r="D304" s="466"/>
      <c r="E304" s="466"/>
    </row>
    <row r="305" spans="1:5" s="3" customFormat="1" ht="15.75" thickBot="1" x14ac:dyDescent="0.3">
      <c r="A305" s="464" t="s">
        <v>42</v>
      </c>
      <c r="B305" s="466"/>
      <c r="C305" s="466"/>
      <c r="D305" s="466"/>
      <c r="E305" s="466"/>
    </row>
    <row r="306" spans="1:5" s="3" customFormat="1" ht="15.75" thickBot="1" x14ac:dyDescent="0.3">
      <c r="A306" s="464" t="s">
        <v>43</v>
      </c>
      <c r="B306" s="466"/>
      <c r="C306" s="466"/>
      <c r="D306" s="466"/>
      <c r="E306" s="466"/>
    </row>
    <row r="307" spans="1:5" s="3" customFormat="1" ht="15.75" thickBot="1" x14ac:dyDescent="0.3">
      <c r="A307" s="462" t="s">
        <v>61</v>
      </c>
      <c r="B307" s="466">
        <f>B308+B309+B310+B311</f>
        <v>0</v>
      </c>
      <c r="C307" s="466">
        <f t="shared" ref="C307:D307" si="66">C308+C309+C310+C311</f>
        <v>0</v>
      </c>
      <c r="D307" s="466">
        <f t="shared" si="66"/>
        <v>0</v>
      </c>
      <c r="E307" s="466">
        <f>E308</f>
        <v>0</v>
      </c>
    </row>
    <row r="308" spans="1:5" s="3" customFormat="1" ht="15.75" thickBot="1" x14ac:dyDescent="0.3">
      <c r="A308" s="464" t="s">
        <v>28</v>
      </c>
      <c r="B308" s="466"/>
      <c r="C308" s="466"/>
      <c r="D308" s="466"/>
      <c r="E308" s="466"/>
    </row>
    <row r="309" spans="1:5" s="3" customFormat="1" ht="15.75" thickBot="1" x14ac:dyDescent="0.3">
      <c r="A309" s="464" t="s">
        <v>60</v>
      </c>
      <c r="B309" s="466"/>
      <c r="C309" s="466"/>
      <c r="D309" s="466"/>
      <c r="E309" s="466"/>
    </row>
    <row r="310" spans="1:5" s="3" customFormat="1" ht="15.75" thickBot="1" x14ac:dyDescent="0.3">
      <c r="A310" s="464" t="s">
        <v>42</v>
      </c>
      <c r="B310" s="466"/>
      <c r="C310" s="466"/>
      <c r="D310" s="466"/>
      <c r="E310" s="466"/>
    </row>
    <row r="311" spans="1:5" s="3" customFormat="1" ht="15.75" thickBot="1" x14ac:dyDescent="0.3">
      <c r="A311" s="464" t="s">
        <v>43</v>
      </c>
      <c r="B311" s="466"/>
      <c r="C311" s="466"/>
      <c r="D311" s="466"/>
      <c r="E311" s="466"/>
    </row>
    <row r="312" spans="1:5" s="3" customFormat="1" ht="15.75" thickBot="1" x14ac:dyDescent="0.3">
      <c r="A312" s="593" t="s">
        <v>167</v>
      </c>
      <c r="B312" s="520">
        <f>B302+B307</f>
        <v>330000</v>
      </c>
      <c r="C312" s="520">
        <f t="shared" ref="C312:E312" si="67">C302+C307</f>
        <v>0</v>
      </c>
      <c r="D312" s="520">
        <f t="shared" si="67"/>
        <v>0</v>
      </c>
      <c r="E312" s="520">
        <f t="shared" si="67"/>
        <v>0</v>
      </c>
    </row>
    <row r="313" spans="1:5" s="3" customFormat="1" ht="85.5" customHeight="1" thickBot="1" x14ac:dyDescent="0.3">
      <c r="A313" s="492" t="s">
        <v>186</v>
      </c>
      <c r="B313" s="595" t="s">
        <v>1294</v>
      </c>
      <c r="C313" s="386" t="s">
        <v>981</v>
      </c>
      <c r="D313" s="1406"/>
      <c r="E313" s="1218"/>
    </row>
    <row r="314" spans="1:5" s="3" customFormat="1" ht="30" customHeight="1" thickBot="1" x14ac:dyDescent="0.3">
      <c r="A314" s="313" t="s">
        <v>9</v>
      </c>
      <c r="B314" s="1194" t="s">
        <v>1295</v>
      </c>
      <c r="C314" s="1195"/>
      <c r="D314" s="1195"/>
      <c r="E314" s="1196"/>
    </row>
    <row r="315" spans="1:5" s="3" customFormat="1" ht="15.75" thickBot="1" x14ac:dyDescent="0.3">
      <c r="A315" s="313" t="s">
        <v>13</v>
      </c>
      <c r="B315" s="1198" t="s">
        <v>1140</v>
      </c>
      <c r="C315" s="1199"/>
      <c r="D315" s="1199"/>
      <c r="E315" s="1200"/>
    </row>
    <row r="316" spans="1:5" s="3" customFormat="1" x14ac:dyDescent="0.25">
      <c r="A316" s="1189"/>
      <c r="B316" s="325">
        <v>2019</v>
      </c>
      <c r="C316" s="325">
        <v>2020</v>
      </c>
      <c r="D316" s="325">
        <v>2021</v>
      </c>
      <c r="E316" s="325">
        <v>2022</v>
      </c>
    </row>
    <row r="317" spans="1:5" s="3" customFormat="1" ht="15.75" thickBot="1" x14ac:dyDescent="0.3">
      <c r="A317" s="1190"/>
      <c r="B317" s="564"/>
      <c r="C317" s="564"/>
      <c r="D317" s="564"/>
      <c r="E317" s="564"/>
    </row>
    <row r="318" spans="1:5" s="3" customFormat="1" ht="14.25" customHeight="1" thickBot="1" x14ac:dyDescent="0.3">
      <c r="A318" s="313" t="s">
        <v>8</v>
      </c>
      <c r="B318" s="566">
        <v>0</v>
      </c>
      <c r="C318" s="566">
        <v>1</v>
      </c>
      <c r="D318" s="566">
        <v>0</v>
      </c>
      <c r="E318" s="566">
        <v>0</v>
      </c>
    </row>
    <row r="319" spans="1:5" s="3" customFormat="1" ht="15.75" thickBot="1" x14ac:dyDescent="0.3">
      <c r="A319" s="313" t="s">
        <v>14</v>
      </c>
      <c r="B319" s="566">
        <v>0</v>
      </c>
      <c r="C319" s="566">
        <f>C337</f>
        <v>300</v>
      </c>
      <c r="D319" s="566">
        <v>0</v>
      </c>
      <c r="E319" s="566">
        <v>0</v>
      </c>
    </row>
    <row r="320" spans="1:5" s="3" customFormat="1" ht="15.75" thickBot="1" x14ac:dyDescent="0.3">
      <c r="A320" s="313" t="s">
        <v>20</v>
      </c>
      <c r="B320" s="566">
        <v>0</v>
      </c>
      <c r="C320" s="566">
        <f t="shared" ref="C320:E320" si="68">C319/C318</f>
        <v>300</v>
      </c>
      <c r="D320" s="566" t="e">
        <f t="shared" si="68"/>
        <v>#DIV/0!</v>
      </c>
      <c r="E320" s="566" t="e">
        <f t="shared" si="68"/>
        <v>#DIV/0!</v>
      </c>
    </row>
    <row r="321" spans="1:11" s="3" customFormat="1" ht="15.75" customHeight="1" thickBot="1" x14ac:dyDescent="0.3">
      <c r="A321" s="313" t="s">
        <v>15</v>
      </c>
      <c r="B321" s="332" t="s">
        <v>19</v>
      </c>
      <c r="C321" s="461" t="e">
        <f>C318/B318-1</f>
        <v>#DIV/0!</v>
      </c>
      <c r="D321" s="461">
        <f t="shared" ref="D321:E323" si="69">D318/C318-1</f>
        <v>-1</v>
      </c>
      <c r="E321" s="461" t="e">
        <f t="shared" si="69"/>
        <v>#DIV/0!</v>
      </c>
    </row>
    <row r="322" spans="1:11" s="3" customFormat="1" ht="15.75" thickBot="1" x14ac:dyDescent="0.3">
      <c r="A322" s="313" t="s">
        <v>16</v>
      </c>
      <c r="B322" s="332" t="s">
        <v>19</v>
      </c>
      <c r="C322" s="461" t="e">
        <f>C319/B319-1</f>
        <v>#DIV/0!</v>
      </c>
      <c r="D322" s="461">
        <f t="shared" si="69"/>
        <v>-1</v>
      </c>
      <c r="E322" s="461" t="e">
        <f t="shared" si="69"/>
        <v>#DIV/0!</v>
      </c>
    </row>
    <row r="323" spans="1:11" s="3" customFormat="1" ht="15.75" thickBot="1" x14ac:dyDescent="0.3">
      <c r="A323" s="313" t="s">
        <v>17</v>
      </c>
      <c r="B323" s="332" t="s">
        <v>19</v>
      </c>
      <c r="C323" s="461" t="e">
        <f>C320/B320-1</f>
        <v>#DIV/0!</v>
      </c>
      <c r="D323" s="461" t="e">
        <f t="shared" si="69"/>
        <v>#DIV/0!</v>
      </c>
      <c r="E323" s="461" t="e">
        <f t="shared" si="69"/>
        <v>#DIV/0!</v>
      </c>
    </row>
    <row r="324" spans="1:11" s="3" customFormat="1" ht="15.75" thickBot="1" x14ac:dyDescent="0.3">
      <c r="A324" s="1210" t="s">
        <v>1056</v>
      </c>
      <c r="B324" s="1211"/>
      <c r="C324" s="1211"/>
      <c r="D324" s="1211"/>
      <c r="E324" s="1212"/>
    </row>
    <row r="325" spans="1:11" s="3" customFormat="1" x14ac:dyDescent="0.25">
      <c r="A325" s="1189"/>
      <c r="B325" s="325">
        <v>2019</v>
      </c>
      <c r="C325" s="325">
        <v>2019</v>
      </c>
      <c r="D325" s="325">
        <v>2021</v>
      </c>
      <c r="E325" s="325">
        <v>2022</v>
      </c>
    </row>
    <row r="326" spans="1:11" s="3" customFormat="1" ht="15.75" thickBot="1" x14ac:dyDescent="0.3">
      <c r="A326" s="1190"/>
      <c r="B326" s="568"/>
      <c r="C326" s="568"/>
      <c r="D326" s="568"/>
      <c r="E326" s="568"/>
    </row>
    <row r="327" spans="1:11" s="3" customFormat="1" ht="15.75" thickBot="1" x14ac:dyDescent="0.3">
      <c r="A327" s="462" t="s">
        <v>59</v>
      </c>
      <c r="B327" s="466">
        <f>B328+B329+B330+B331</f>
        <v>0</v>
      </c>
      <c r="C327" s="466">
        <f t="shared" ref="C327" si="70">C328+C329+C330+C331</f>
        <v>300</v>
      </c>
      <c r="D327" s="466">
        <f>D328</f>
        <v>0</v>
      </c>
      <c r="E327" s="466">
        <f t="shared" ref="E327" si="71">E328+E329+E330+E331</f>
        <v>0</v>
      </c>
    </row>
    <row r="328" spans="1:11" s="3" customFormat="1" ht="15.75" thickBot="1" x14ac:dyDescent="0.3">
      <c r="A328" s="464" t="s">
        <v>28</v>
      </c>
      <c r="B328" s="466"/>
      <c r="C328" s="466">
        <v>300</v>
      </c>
      <c r="D328" s="466"/>
      <c r="E328" s="466"/>
    </row>
    <row r="329" spans="1:11" s="3" customFormat="1" ht="15.75" thickBot="1" x14ac:dyDescent="0.3">
      <c r="A329" s="464" t="s">
        <v>60</v>
      </c>
      <c r="B329" s="466"/>
      <c r="C329" s="466"/>
      <c r="D329" s="466"/>
      <c r="E329" s="466"/>
    </row>
    <row r="330" spans="1:11" s="3" customFormat="1" ht="15.75" thickBot="1" x14ac:dyDescent="0.3">
      <c r="A330" s="464" t="s">
        <v>42</v>
      </c>
      <c r="B330" s="466"/>
      <c r="C330" s="466"/>
      <c r="D330" s="466"/>
      <c r="E330" s="466"/>
      <c r="G330"/>
      <c r="H330"/>
      <c r="I330"/>
      <c r="J330"/>
      <c r="K330"/>
    </row>
    <row r="331" spans="1:11" s="3" customFormat="1" ht="15.75" customHeight="1" thickBot="1" x14ac:dyDescent="0.3">
      <c r="A331" s="464" t="s">
        <v>43</v>
      </c>
      <c r="B331" s="466"/>
      <c r="C331" s="466"/>
      <c r="D331" s="466"/>
      <c r="E331" s="466"/>
      <c r="G331"/>
      <c r="H331"/>
      <c r="I331"/>
      <c r="J331"/>
      <c r="K331"/>
    </row>
    <row r="332" spans="1:11" s="3" customFormat="1" ht="15.75" thickBot="1" x14ac:dyDescent="0.3">
      <c r="A332" s="462" t="s">
        <v>61</v>
      </c>
      <c r="B332" s="466">
        <f>B333+B334+B335+B336</f>
        <v>0</v>
      </c>
      <c r="C332" s="466">
        <f t="shared" ref="C332:D332" si="72">C333+C334+C335+C336</f>
        <v>0</v>
      </c>
      <c r="D332" s="466">
        <f t="shared" si="72"/>
        <v>0</v>
      </c>
      <c r="E332" s="466">
        <f>E333</f>
        <v>0</v>
      </c>
      <c r="G332"/>
      <c r="H332"/>
      <c r="I332"/>
      <c r="J332"/>
      <c r="K332"/>
    </row>
    <row r="333" spans="1:11" s="3" customFormat="1" ht="15.75" thickBot="1" x14ac:dyDescent="0.3">
      <c r="A333" s="464" t="s">
        <v>28</v>
      </c>
      <c r="B333" s="466">
        <v>0</v>
      </c>
      <c r="C333" s="466">
        <v>0</v>
      </c>
      <c r="D333" s="466">
        <v>0</v>
      </c>
      <c r="E333" s="466">
        <v>0</v>
      </c>
      <c r="G333"/>
      <c r="H333"/>
      <c r="I333"/>
      <c r="J333"/>
      <c r="K333"/>
    </row>
    <row r="334" spans="1:11" s="3" customFormat="1" ht="15.75" thickBot="1" x14ac:dyDescent="0.3">
      <c r="A334" s="464" t="s">
        <v>60</v>
      </c>
      <c r="B334" s="466"/>
      <c r="C334" s="466"/>
      <c r="D334" s="466"/>
      <c r="E334" s="466"/>
      <c r="G334"/>
      <c r="H334"/>
      <c r="I334"/>
      <c r="J334"/>
      <c r="K334"/>
    </row>
    <row r="335" spans="1:11" s="3" customFormat="1" ht="15.75" thickBot="1" x14ac:dyDescent="0.3">
      <c r="A335" s="464" t="s">
        <v>42</v>
      </c>
      <c r="B335" s="466"/>
      <c r="C335" s="466"/>
      <c r="D335" s="466"/>
      <c r="E335" s="466"/>
      <c r="G335"/>
      <c r="H335"/>
      <c r="I335"/>
      <c r="J335"/>
      <c r="K335"/>
    </row>
    <row r="336" spans="1:11" s="3" customFormat="1" ht="15.75" thickBot="1" x14ac:dyDescent="0.3">
      <c r="A336" s="464" t="s">
        <v>43</v>
      </c>
      <c r="B336" s="466"/>
      <c r="C336" s="466"/>
      <c r="D336" s="466"/>
      <c r="E336" s="466"/>
      <c r="G336" s="443"/>
      <c r="H336" s="443"/>
      <c r="I336" s="443"/>
      <c r="J336" s="443"/>
      <c r="K336" s="443"/>
    </row>
    <row r="337" spans="1:11" s="3" customFormat="1" ht="15.75" thickBot="1" x14ac:dyDescent="0.3">
      <c r="A337" s="593" t="s">
        <v>168</v>
      </c>
      <c r="B337" s="594">
        <f>B327+B332</f>
        <v>0</v>
      </c>
      <c r="C337" s="594">
        <f t="shared" ref="C337:E337" si="73">C327+C332</f>
        <v>300</v>
      </c>
      <c r="D337" s="594">
        <f t="shared" si="73"/>
        <v>0</v>
      </c>
      <c r="E337" s="594">
        <f t="shared" si="73"/>
        <v>0</v>
      </c>
      <c r="G337"/>
      <c r="H337"/>
      <c r="I337"/>
      <c r="J337"/>
      <c r="K337"/>
    </row>
    <row r="338" spans="1:11" s="3" customFormat="1" ht="57" thickBot="1" x14ac:dyDescent="0.3">
      <c r="A338" s="492" t="s">
        <v>189</v>
      </c>
      <c r="B338" s="590" t="s">
        <v>1296</v>
      </c>
      <c r="C338" s="386" t="s">
        <v>981</v>
      </c>
      <c r="D338" s="1406"/>
      <c r="E338" s="1218"/>
      <c r="G338"/>
      <c r="H338"/>
      <c r="I338"/>
      <c r="J338"/>
      <c r="K338"/>
    </row>
    <row r="339" spans="1:11" ht="32.25" customHeight="1" thickBot="1" x14ac:dyDescent="0.3">
      <c r="A339" s="313" t="s">
        <v>9</v>
      </c>
      <c r="B339" s="1194" t="s">
        <v>1286</v>
      </c>
      <c r="C339" s="1195"/>
      <c r="D339" s="1195"/>
      <c r="E339" s="1196"/>
    </row>
    <row r="340" spans="1:11" ht="17.25" customHeight="1" thickBot="1" x14ac:dyDescent="0.3">
      <c r="A340" s="313" t="s">
        <v>13</v>
      </c>
      <c r="B340" s="1198" t="s">
        <v>1275</v>
      </c>
      <c r="C340" s="1199"/>
      <c r="D340" s="1199"/>
      <c r="E340" s="1200"/>
    </row>
    <row r="341" spans="1:11" x14ac:dyDescent="0.25">
      <c r="A341" s="1189"/>
      <c r="B341" s="325">
        <v>2019</v>
      </c>
      <c r="C341" s="325">
        <v>2020</v>
      </c>
      <c r="D341" s="325">
        <v>2021</v>
      </c>
      <c r="E341" s="325">
        <v>2022</v>
      </c>
    </row>
    <row r="342" spans="1:11" ht="12.75" customHeight="1" thickBot="1" x14ac:dyDescent="0.3">
      <c r="A342" s="1190"/>
      <c r="B342" s="564"/>
      <c r="C342" s="564"/>
      <c r="D342" s="564"/>
      <c r="E342" s="564"/>
    </row>
    <row r="343" spans="1:11" ht="15" customHeight="1" thickBot="1" x14ac:dyDescent="0.3">
      <c r="A343" s="313" t="s">
        <v>8</v>
      </c>
      <c r="B343" s="566">
        <v>0</v>
      </c>
      <c r="C343" s="566">
        <v>1</v>
      </c>
      <c r="D343" s="566">
        <v>1</v>
      </c>
      <c r="E343" s="566">
        <v>1</v>
      </c>
    </row>
    <row r="344" spans="1:11" ht="15.75" thickBot="1" x14ac:dyDescent="0.3">
      <c r="A344" s="313" t="s">
        <v>14</v>
      </c>
      <c r="B344" s="566">
        <v>0</v>
      </c>
      <c r="C344" s="566">
        <f>C357</f>
        <v>321750</v>
      </c>
      <c r="D344" s="566">
        <f t="shared" ref="D344:E344" si="74">D357</f>
        <v>366000</v>
      </c>
      <c r="E344" s="566">
        <f t="shared" si="74"/>
        <v>500502</v>
      </c>
    </row>
    <row r="345" spans="1:11" ht="15.75" thickBot="1" x14ac:dyDescent="0.3">
      <c r="A345" s="313" t="s">
        <v>20</v>
      </c>
      <c r="B345" s="566">
        <v>0</v>
      </c>
      <c r="C345" s="566">
        <f t="shared" ref="C345:E345" si="75">C344/C343</f>
        <v>321750</v>
      </c>
      <c r="D345" s="566">
        <f t="shared" si="75"/>
        <v>366000</v>
      </c>
      <c r="E345" s="566">
        <f t="shared" si="75"/>
        <v>500502</v>
      </c>
    </row>
    <row r="346" spans="1:11" ht="15.75" thickBot="1" x14ac:dyDescent="0.3">
      <c r="A346" s="313" t="s">
        <v>15</v>
      </c>
      <c r="B346" s="332" t="s">
        <v>19</v>
      </c>
      <c r="C346" s="461" t="e">
        <f>C343/B343-1</f>
        <v>#DIV/0!</v>
      </c>
      <c r="D346" s="461">
        <f t="shared" ref="D346:E348" si="76">D343/C343-1</f>
        <v>0</v>
      </c>
      <c r="E346" s="461">
        <f t="shared" si="76"/>
        <v>0</v>
      </c>
    </row>
    <row r="347" spans="1:11" ht="15.75" thickBot="1" x14ac:dyDescent="0.3">
      <c r="A347" s="313" t="s">
        <v>16</v>
      </c>
      <c r="B347" s="332" t="s">
        <v>19</v>
      </c>
      <c r="C347" s="461" t="e">
        <f>C344/B344-1</f>
        <v>#DIV/0!</v>
      </c>
      <c r="D347" s="461">
        <f t="shared" si="76"/>
        <v>0.13752913752913742</v>
      </c>
      <c r="E347" s="461">
        <f t="shared" si="76"/>
        <v>0.36749180327868847</v>
      </c>
    </row>
    <row r="348" spans="1:11" ht="15.75" thickBot="1" x14ac:dyDescent="0.3">
      <c r="A348" s="313" t="s">
        <v>17</v>
      </c>
      <c r="B348" s="332" t="s">
        <v>19</v>
      </c>
      <c r="C348" s="461" t="e">
        <f>C345/B345-1</f>
        <v>#DIV/0!</v>
      </c>
      <c r="D348" s="461">
        <f t="shared" si="76"/>
        <v>0.13752913752913742</v>
      </c>
      <c r="E348" s="461">
        <f t="shared" si="76"/>
        <v>0.36749180327868847</v>
      </c>
    </row>
    <row r="349" spans="1:11" ht="15.75" thickBot="1" x14ac:dyDescent="0.3">
      <c r="A349" s="1210" t="s">
        <v>1169</v>
      </c>
      <c r="B349" s="1211"/>
      <c r="C349" s="1211"/>
      <c r="D349" s="1211"/>
      <c r="E349" s="1212"/>
    </row>
    <row r="350" spans="1:11" x14ac:dyDescent="0.25">
      <c r="A350" s="1189"/>
      <c r="B350" s="325">
        <v>2019</v>
      </c>
      <c r="C350" s="325">
        <v>2020</v>
      </c>
      <c r="D350" s="325">
        <v>2021</v>
      </c>
      <c r="E350" s="325">
        <v>2022</v>
      </c>
    </row>
    <row r="351" spans="1:11" ht="12.75" customHeight="1" thickBot="1" x14ac:dyDescent="0.3">
      <c r="A351" s="1190"/>
      <c r="B351" s="568"/>
      <c r="C351" s="568"/>
      <c r="D351" s="568"/>
      <c r="E351" s="568"/>
    </row>
    <row r="352" spans="1:11" ht="14.25" customHeight="1" thickBot="1" x14ac:dyDescent="0.3">
      <c r="A352" s="462" t="s">
        <v>59</v>
      </c>
      <c r="B352" s="466">
        <f>B353+B354+B355+B356</f>
        <v>0</v>
      </c>
      <c r="C352" s="466">
        <f t="shared" ref="C352" si="77">C353+C354+C355+C356</f>
        <v>0</v>
      </c>
      <c r="D352" s="466">
        <v>0</v>
      </c>
      <c r="E352" s="466">
        <f t="shared" ref="E352" si="78">E353+E354+E355+E356</f>
        <v>0</v>
      </c>
      <c r="G352" s="3"/>
      <c r="H352" s="3"/>
      <c r="I352" s="3"/>
      <c r="J352" s="3"/>
      <c r="K352" s="3"/>
    </row>
    <row r="353" spans="1:11" ht="15.75" thickBot="1" x14ac:dyDescent="0.3">
      <c r="A353" s="464" t="s">
        <v>28</v>
      </c>
      <c r="B353" s="466"/>
      <c r="C353" s="466"/>
      <c r="D353" s="466"/>
      <c r="E353" s="466"/>
    </row>
    <row r="354" spans="1:11" ht="15.75" thickBot="1" x14ac:dyDescent="0.3">
      <c r="A354" s="464" t="s">
        <v>60</v>
      </c>
      <c r="B354" s="466"/>
      <c r="C354" s="466"/>
      <c r="D354" s="466"/>
      <c r="E354" s="466"/>
    </row>
    <row r="355" spans="1:11" ht="15.75" thickBot="1" x14ac:dyDescent="0.3">
      <c r="A355" s="464" t="s">
        <v>42</v>
      </c>
      <c r="B355" s="466"/>
      <c r="C355" s="466"/>
      <c r="D355" s="466"/>
      <c r="E355" s="466"/>
    </row>
    <row r="356" spans="1:11" ht="15.75" thickBot="1" x14ac:dyDescent="0.3">
      <c r="A356" s="464" t="s">
        <v>43</v>
      </c>
      <c r="B356" s="466"/>
      <c r="C356" s="466"/>
      <c r="D356" s="466"/>
      <c r="E356" s="466"/>
    </row>
    <row r="357" spans="1:11" ht="15.75" thickBot="1" x14ac:dyDescent="0.3">
      <c r="A357" s="462" t="s">
        <v>61</v>
      </c>
      <c r="B357" s="466">
        <f>B358+B359+B360+B361</f>
        <v>0</v>
      </c>
      <c r="C357" s="466">
        <f t="shared" ref="C357:D357" si="79">C358+C359+C360+C361</f>
        <v>321750</v>
      </c>
      <c r="D357" s="466">
        <f t="shared" si="79"/>
        <v>366000</v>
      </c>
      <c r="E357" s="466">
        <f>E358</f>
        <v>500502</v>
      </c>
    </row>
    <row r="358" spans="1:11" ht="15.75" thickBot="1" x14ac:dyDescent="0.3">
      <c r="A358" s="464" t="s">
        <v>28</v>
      </c>
      <c r="B358" s="466">
        <v>0</v>
      </c>
      <c r="C358" s="466">
        <v>321750</v>
      </c>
      <c r="D358" s="466">
        <v>366000</v>
      </c>
      <c r="E358" s="466">
        <v>500502</v>
      </c>
    </row>
    <row r="359" spans="1:11" ht="15.75" thickBot="1" x14ac:dyDescent="0.3">
      <c r="A359" s="464" t="s">
        <v>60</v>
      </c>
      <c r="B359" s="466"/>
      <c r="C359" s="466"/>
      <c r="D359" s="466"/>
      <c r="E359" s="466"/>
      <c r="G359" s="443"/>
      <c r="H359" s="443"/>
      <c r="I359" s="443"/>
      <c r="J359" s="443"/>
      <c r="K359" s="443"/>
    </row>
    <row r="360" spans="1:11" ht="15.75" thickBot="1" x14ac:dyDescent="0.3">
      <c r="A360" s="464" t="s">
        <v>42</v>
      </c>
      <c r="B360" s="466"/>
      <c r="C360" s="466"/>
      <c r="D360" s="466"/>
      <c r="E360" s="466"/>
    </row>
    <row r="361" spans="1:11" ht="15.75" thickBot="1" x14ac:dyDescent="0.3">
      <c r="A361" s="464" t="s">
        <v>43</v>
      </c>
      <c r="B361" s="466"/>
      <c r="C361" s="466"/>
      <c r="D361" s="466"/>
      <c r="E361" s="466"/>
    </row>
    <row r="362" spans="1:11" ht="15.75" thickBot="1" x14ac:dyDescent="0.3">
      <c r="A362" s="593" t="s">
        <v>169</v>
      </c>
      <c r="B362" s="594">
        <f>B352+B357</f>
        <v>0</v>
      </c>
      <c r="C362" s="594">
        <f t="shared" ref="C362:E362" si="80">C352+C357</f>
        <v>321750</v>
      </c>
      <c r="D362" s="594">
        <f t="shared" si="80"/>
        <v>366000</v>
      </c>
      <c r="E362" s="594">
        <f t="shared" si="80"/>
        <v>500502</v>
      </c>
    </row>
    <row r="363" spans="1:11" s="3" customFormat="1" ht="79.5" thickBot="1" x14ac:dyDescent="0.3">
      <c r="A363" s="492" t="s">
        <v>170</v>
      </c>
      <c r="B363" s="590" t="s">
        <v>1297</v>
      </c>
      <c r="C363" s="386" t="s">
        <v>981</v>
      </c>
      <c r="D363" s="1217"/>
      <c r="E363" s="1218"/>
      <c r="G363"/>
      <c r="H363"/>
      <c r="I363"/>
      <c r="J363"/>
      <c r="K363"/>
    </row>
    <row r="364" spans="1:11" ht="25.5" customHeight="1" thickBot="1" x14ac:dyDescent="0.3">
      <c r="A364" s="313" t="s">
        <v>9</v>
      </c>
      <c r="B364" s="1194" t="s">
        <v>1278</v>
      </c>
      <c r="C364" s="1195"/>
      <c r="D364" s="1195"/>
      <c r="E364" s="1196"/>
    </row>
    <row r="365" spans="1:11" ht="17.25" customHeight="1" thickBot="1" x14ac:dyDescent="0.3">
      <c r="A365" s="313" t="s">
        <v>13</v>
      </c>
      <c r="B365" s="1198" t="s">
        <v>1140</v>
      </c>
      <c r="C365" s="1199"/>
      <c r="D365" s="1199"/>
      <c r="E365" s="1200"/>
    </row>
    <row r="366" spans="1:11" x14ac:dyDescent="0.25">
      <c r="A366" s="1189"/>
      <c r="B366" s="325">
        <v>2019</v>
      </c>
      <c r="C366" s="325">
        <v>2020</v>
      </c>
      <c r="D366" s="325">
        <v>2021</v>
      </c>
      <c r="E366" s="325">
        <v>2022</v>
      </c>
    </row>
    <row r="367" spans="1:11" ht="12.75" customHeight="1" thickBot="1" x14ac:dyDescent="0.3">
      <c r="A367" s="1190"/>
      <c r="B367" s="564"/>
      <c r="C367" s="564"/>
      <c r="D367" s="564"/>
      <c r="E367" s="564"/>
    </row>
    <row r="368" spans="1:11" ht="13.5" customHeight="1" thickBot="1" x14ac:dyDescent="0.3">
      <c r="A368" s="313" t="s">
        <v>8</v>
      </c>
      <c r="B368" s="566">
        <v>0</v>
      </c>
      <c r="C368" s="566">
        <v>1</v>
      </c>
      <c r="D368" s="566">
        <v>1</v>
      </c>
      <c r="E368" s="566">
        <v>1</v>
      </c>
    </row>
    <row r="369" spans="1:11" ht="15.75" thickBot="1" x14ac:dyDescent="0.3">
      <c r="A369" s="313" t="s">
        <v>14</v>
      </c>
      <c r="B369" s="566">
        <v>0</v>
      </c>
      <c r="C369" s="566">
        <f>C387</f>
        <v>250</v>
      </c>
      <c r="D369" s="566">
        <v>1870</v>
      </c>
      <c r="E369" s="566">
        <v>2000</v>
      </c>
    </row>
    <row r="370" spans="1:11" ht="15.75" thickBot="1" x14ac:dyDescent="0.3">
      <c r="A370" s="313" t="s">
        <v>20</v>
      </c>
      <c r="B370" s="566">
        <v>0</v>
      </c>
      <c r="C370" s="566">
        <f t="shared" ref="C370:E370" si="81">C369/C368</f>
        <v>250</v>
      </c>
      <c r="D370" s="566">
        <f t="shared" si="81"/>
        <v>1870</v>
      </c>
      <c r="E370" s="566">
        <f t="shared" si="81"/>
        <v>2000</v>
      </c>
    </row>
    <row r="371" spans="1:11" ht="15.75" thickBot="1" x14ac:dyDescent="0.3">
      <c r="A371" s="313" t="s">
        <v>15</v>
      </c>
      <c r="B371" s="332" t="s">
        <v>19</v>
      </c>
      <c r="C371" s="461" t="e">
        <f>C368/B368-1</f>
        <v>#DIV/0!</v>
      </c>
      <c r="D371" s="461">
        <f t="shared" ref="D371:E373" si="82">D368/C368-1</f>
        <v>0</v>
      </c>
      <c r="E371" s="461">
        <f t="shared" si="82"/>
        <v>0</v>
      </c>
    </row>
    <row r="372" spans="1:11" ht="15.75" thickBot="1" x14ac:dyDescent="0.3">
      <c r="A372" s="313" t="s">
        <v>16</v>
      </c>
      <c r="B372" s="332" t="s">
        <v>19</v>
      </c>
      <c r="C372" s="461" t="e">
        <f>C369/B369-1</f>
        <v>#DIV/0!</v>
      </c>
      <c r="D372" s="461">
        <f t="shared" si="82"/>
        <v>6.48</v>
      </c>
      <c r="E372" s="461">
        <f t="shared" si="82"/>
        <v>6.9518716577540163E-2</v>
      </c>
    </row>
    <row r="373" spans="1:11" ht="15.75" thickBot="1" x14ac:dyDescent="0.3">
      <c r="A373" s="313" t="s">
        <v>17</v>
      </c>
      <c r="B373" s="332" t="s">
        <v>19</v>
      </c>
      <c r="C373" s="461" t="e">
        <f>C370/B370-1</f>
        <v>#DIV/0!</v>
      </c>
      <c r="D373" s="461">
        <f t="shared" si="82"/>
        <v>6.48</v>
      </c>
      <c r="E373" s="461">
        <f t="shared" si="82"/>
        <v>6.9518716577540163E-2</v>
      </c>
    </row>
    <row r="374" spans="1:11" ht="15.75" thickBot="1" x14ac:dyDescent="0.3">
      <c r="A374" s="1210" t="s">
        <v>1072</v>
      </c>
      <c r="B374" s="1211"/>
      <c r="C374" s="1211"/>
      <c r="D374" s="1211"/>
      <c r="E374" s="1212"/>
    </row>
    <row r="375" spans="1:11" x14ac:dyDescent="0.25">
      <c r="A375" s="1189"/>
      <c r="B375" s="325">
        <v>2019</v>
      </c>
      <c r="C375" s="325">
        <v>2020</v>
      </c>
      <c r="D375" s="325">
        <v>2021</v>
      </c>
      <c r="E375" s="325">
        <v>2022</v>
      </c>
      <c r="G375" s="3"/>
      <c r="H375" s="3"/>
      <c r="I375" s="3"/>
      <c r="J375" s="3"/>
      <c r="K375" s="3"/>
    </row>
    <row r="376" spans="1:11" ht="12.75" customHeight="1" thickBot="1" x14ac:dyDescent="0.3">
      <c r="A376" s="1190"/>
      <c r="B376" s="568"/>
      <c r="C376" s="568"/>
      <c r="D376" s="568"/>
      <c r="E376" s="568"/>
    </row>
    <row r="377" spans="1:11" ht="12.75" customHeight="1" thickBot="1" x14ac:dyDescent="0.3">
      <c r="A377" s="462" t="s">
        <v>59</v>
      </c>
      <c r="B377" s="466">
        <f>B378+B379+B380+B381</f>
        <v>0</v>
      </c>
      <c r="C377" s="466">
        <f t="shared" ref="C377" si="83">C378+C379+C380+C381</f>
        <v>0</v>
      </c>
      <c r="D377" s="466">
        <v>0</v>
      </c>
      <c r="E377" s="466">
        <f t="shared" ref="E377" si="84">E378+E379+E380+E381</f>
        <v>0</v>
      </c>
    </row>
    <row r="378" spans="1:11" ht="15.75" thickBot="1" x14ac:dyDescent="0.3">
      <c r="A378" s="464" t="s">
        <v>28</v>
      </c>
      <c r="B378" s="466">
        <v>0</v>
      </c>
      <c r="C378" s="466">
        <v>0</v>
      </c>
      <c r="D378" s="466">
        <v>0</v>
      </c>
      <c r="E378" s="466">
        <v>0</v>
      </c>
    </row>
    <row r="379" spans="1:11" ht="15.75" thickBot="1" x14ac:dyDescent="0.3">
      <c r="A379" s="464" t="s">
        <v>60</v>
      </c>
      <c r="B379" s="466"/>
      <c r="C379" s="466"/>
      <c r="D379" s="466"/>
      <c r="E379" s="466"/>
    </row>
    <row r="380" spans="1:11" ht="15.75" thickBot="1" x14ac:dyDescent="0.3">
      <c r="A380" s="464" t="s">
        <v>42</v>
      </c>
      <c r="B380" s="466"/>
      <c r="C380" s="466"/>
      <c r="D380" s="466"/>
      <c r="E380" s="466"/>
    </row>
    <row r="381" spans="1:11" ht="15.75" thickBot="1" x14ac:dyDescent="0.3">
      <c r="A381" s="464" t="s">
        <v>43</v>
      </c>
      <c r="B381" s="466"/>
      <c r="C381" s="466"/>
      <c r="D381" s="466"/>
      <c r="E381" s="466"/>
    </row>
    <row r="382" spans="1:11" ht="15.75" thickBot="1" x14ac:dyDescent="0.3">
      <c r="A382" s="462" t="s">
        <v>61</v>
      </c>
      <c r="B382" s="466">
        <f>B383+B384+B385+B386</f>
        <v>0</v>
      </c>
      <c r="C382" s="466">
        <f t="shared" ref="C382:D382" si="85">C383+C384+C385+C386</f>
        <v>250</v>
      </c>
      <c r="D382" s="466">
        <f t="shared" si="85"/>
        <v>1870</v>
      </c>
      <c r="E382" s="466">
        <f>E383</f>
        <v>2000</v>
      </c>
      <c r="G382" s="443"/>
      <c r="H382" s="443"/>
      <c r="I382" s="443"/>
      <c r="J382" s="443"/>
      <c r="K382" s="443"/>
    </row>
    <row r="383" spans="1:11" ht="15.75" thickBot="1" x14ac:dyDescent="0.3">
      <c r="A383" s="464" t="s">
        <v>28</v>
      </c>
      <c r="B383" s="466">
        <v>0</v>
      </c>
      <c r="C383" s="466">
        <v>250</v>
      </c>
      <c r="D383" s="465">
        <v>1870</v>
      </c>
      <c r="E383" s="465">
        <v>2000</v>
      </c>
    </row>
    <row r="384" spans="1:11" ht="15.75" thickBot="1" x14ac:dyDescent="0.3">
      <c r="A384" s="464" t="s">
        <v>60</v>
      </c>
      <c r="B384" s="466"/>
      <c r="C384" s="466"/>
      <c r="D384" s="466"/>
      <c r="E384" s="466"/>
    </row>
    <row r="385" spans="1:11" ht="15.75" thickBot="1" x14ac:dyDescent="0.3">
      <c r="A385" s="464" t="s">
        <v>42</v>
      </c>
      <c r="B385" s="466"/>
      <c r="C385" s="466"/>
      <c r="D385" s="466"/>
      <c r="E385" s="466"/>
    </row>
    <row r="386" spans="1:11" ht="15.75" thickBot="1" x14ac:dyDescent="0.3">
      <c r="A386" s="464" t="s">
        <v>43</v>
      </c>
      <c r="B386" s="466"/>
      <c r="C386" s="466"/>
      <c r="D386" s="466"/>
      <c r="E386" s="466"/>
    </row>
    <row r="387" spans="1:11" ht="15.75" thickBot="1" x14ac:dyDescent="0.3">
      <c r="A387" s="593" t="s">
        <v>171</v>
      </c>
      <c r="B387" s="520">
        <f>B377+B382</f>
        <v>0</v>
      </c>
      <c r="C387" s="520">
        <f t="shared" ref="C387:E387" si="86">C377+C382</f>
        <v>250</v>
      </c>
      <c r="D387" s="520">
        <f>D369</f>
        <v>1870</v>
      </c>
      <c r="E387" s="520">
        <f t="shared" si="86"/>
        <v>2000</v>
      </c>
    </row>
    <row r="388" spans="1:11" s="3" customFormat="1" ht="45.75" thickBot="1" x14ac:dyDescent="0.3">
      <c r="A388" s="492" t="s">
        <v>1298</v>
      </c>
      <c r="B388" s="590" t="s">
        <v>1299</v>
      </c>
      <c r="C388" s="386" t="s">
        <v>981</v>
      </c>
      <c r="D388" s="1217" t="s">
        <v>1300</v>
      </c>
      <c r="E388" s="1218"/>
      <c r="G388"/>
      <c r="H388"/>
      <c r="I388"/>
      <c r="J388"/>
      <c r="K388"/>
    </row>
    <row r="389" spans="1:11" ht="27" customHeight="1" thickBot="1" x14ac:dyDescent="0.3">
      <c r="A389" s="313" t="s">
        <v>9</v>
      </c>
      <c r="B389" s="1194" t="s">
        <v>1301</v>
      </c>
      <c r="C389" s="1195"/>
      <c r="D389" s="1195"/>
      <c r="E389" s="1196"/>
    </row>
    <row r="390" spans="1:11" ht="17.25" customHeight="1" thickBot="1" x14ac:dyDescent="0.3">
      <c r="A390" s="313" t="s">
        <v>13</v>
      </c>
      <c r="B390" s="1198" t="s">
        <v>1275</v>
      </c>
      <c r="C390" s="1199"/>
      <c r="D390" s="1199"/>
      <c r="E390" s="1200"/>
    </row>
    <row r="391" spans="1:11" x14ac:dyDescent="0.25">
      <c r="A391" s="1189"/>
      <c r="B391" s="325">
        <v>2019</v>
      </c>
      <c r="C391" s="325">
        <v>2020</v>
      </c>
      <c r="D391" s="325">
        <v>2021</v>
      </c>
      <c r="E391" s="325">
        <v>2022</v>
      </c>
    </row>
    <row r="392" spans="1:11" ht="12.75" customHeight="1" thickBot="1" x14ac:dyDescent="0.3">
      <c r="A392" s="1190"/>
      <c r="B392" s="564"/>
      <c r="C392" s="564"/>
      <c r="D392" s="564"/>
      <c r="E392" s="564"/>
    </row>
    <row r="393" spans="1:11" ht="15" customHeight="1" thickBot="1" x14ac:dyDescent="0.3">
      <c r="A393" s="313" t="s">
        <v>8</v>
      </c>
      <c r="B393" s="566">
        <v>1</v>
      </c>
      <c r="C393" s="566">
        <v>1</v>
      </c>
      <c r="D393" s="566">
        <v>1</v>
      </c>
      <c r="E393" s="566">
        <v>1</v>
      </c>
    </row>
    <row r="394" spans="1:11" ht="15.75" thickBot="1" x14ac:dyDescent="0.3">
      <c r="A394" s="313" t="s">
        <v>14</v>
      </c>
      <c r="B394" s="566">
        <f>B412</f>
        <v>400000</v>
      </c>
      <c r="C394" s="566">
        <f t="shared" ref="C394:E394" si="87">C412</f>
        <v>80000</v>
      </c>
      <c r="D394" s="566">
        <f t="shared" si="87"/>
        <v>150000</v>
      </c>
      <c r="E394" s="566">
        <f t="shared" si="87"/>
        <v>500000</v>
      </c>
    </row>
    <row r="395" spans="1:11" ht="15.75" thickBot="1" x14ac:dyDescent="0.3">
      <c r="A395" s="313" t="s">
        <v>20</v>
      </c>
      <c r="B395" s="355">
        <f>B394/B393</f>
        <v>400000</v>
      </c>
      <c r="C395" s="566">
        <f t="shared" ref="C395:E395" si="88">C394/C393</f>
        <v>80000</v>
      </c>
      <c r="D395" s="566">
        <f t="shared" si="88"/>
        <v>150000</v>
      </c>
      <c r="E395" s="566">
        <f t="shared" si="88"/>
        <v>500000</v>
      </c>
    </row>
    <row r="396" spans="1:11" ht="15.75" thickBot="1" x14ac:dyDescent="0.3">
      <c r="A396" s="313" t="s">
        <v>15</v>
      </c>
      <c r="B396" s="332" t="s">
        <v>19</v>
      </c>
      <c r="C396" s="567">
        <f>C393/B393-1</f>
        <v>0</v>
      </c>
      <c r="D396" s="567">
        <f t="shared" ref="D396:E398" si="89">D393/C393-1</f>
        <v>0</v>
      </c>
      <c r="E396" s="567">
        <f t="shared" si="89"/>
        <v>0</v>
      </c>
    </row>
    <row r="397" spans="1:11" ht="15.75" thickBot="1" x14ac:dyDescent="0.3">
      <c r="A397" s="313" t="s">
        <v>16</v>
      </c>
      <c r="B397" s="332" t="s">
        <v>19</v>
      </c>
      <c r="C397" s="567">
        <f>C394/B394-1</f>
        <v>-0.8</v>
      </c>
      <c r="D397" s="567">
        <f t="shared" si="89"/>
        <v>0.875</v>
      </c>
      <c r="E397" s="567">
        <f t="shared" si="89"/>
        <v>2.3333333333333335</v>
      </c>
    </row>
    <row r="398" spans="1:11" ht="15.75" thickBot="1" x14ac:dyDescent="0.3">
      <c r="A398" s="313" t="s">
        <v>17</v>
      </c>
      <c r="B398" s="332" t="s">
        <v>19</v>
      </c>
      <c r="C398" s="567">
        <f>C395/B395-1</f>
        <v>-0.8</v>
      </c>
      <c r="D398" s="567">
        <f t="shared" si="89"/>
        <v>0.875</v>
      </c>
      <c r="E398" s="567">
        <f t="shared" si="89"/>
        <v>2.3333333333333335</v>
      </c>
      <c r="G398" s="3"/>
      <c r="H398" s="3"/>
      <c r="I398" s="3"/>
      <c r="J398" s="3"/>
      <c r="K398" s="3"/>
    </row>
    <row r="399" spans="1:11" ht="15.75" thickBot="1" x14ac:dyDescent="0.3">
      <c r="A399" s="1210" t="s">
        <v>1077</v>
      </c>
      <c r="B399" s="1211"/>
      <c r="C399" s="1211"/>
      <c r="D399" s="1211"/>
      <c r="E399" s="1212"/>
    </row>
    <row r="400" spans="1:11" x14ac:dyDescent="0.25">
      <c r="A400" s="1189"/>
      <c r="B400" s="325">
        <v>2019</v>
      </c>
      <c r="C400" s="325">
        <v>2020</v>
      </c>
      <c r="D400" s="325">
        <v>2020</v>
      </c>
      <c r="E400" s="325">
        <v>2022</v>
      </c>
    </row>
    <row r="401" spans="1:11" ht="12.75" customHeight="1" thickBot="1" x14ac:dyDescent="0.3">
      <c r="A401" s="1190"/>
      <c r="B401" s="568"/>
      <c r="C401" s="568"/>
      <c r="D401" s="568"/>
      <c r="E401" s="568"/>
    </row>
    <row r="402" spans="1:11" ht="13.5" customHeight="1" thickBot="1" x14ac:dyDescent="0.3">
      <c r="A402" s="462" t="s">
        <v>59</v>
      </c>
      <c r="B402" s="466">
        <f>B403+B404+B405+B406</f>
        <v>0</v>
      </c>
      <c r="C402" s="466">
        <f t="shared" ref="C402" si="90">C403+C404+C405+C406</f>
        <v>0</v>
      </c>
      <c r="D402" s="466">
        <v>0</v>
      </c>
      <c r="E402" s="466">
        <f t="shared" ref="E402" si="91">E403+E404+E405+E406</f>
        <v>0</v>
      </c>
    </row>
    <row r="403" spans="1:11" ht="15.75" thickBot="1" x14ac:dyDescent="0.3">
      <c r="A403" s="464" t="s">
        <v>28</v>
      </c>
      <c r="B403" s="466"/>
      <c r="C403" s="466"/>
      <c r="D403" s="466"/>
      <c r="E403" s="466"/>
    </row>
    <row r="404" spans="1:11" ht="15.75" thickBot="1" x14ac:dyDescent="0.3">
      <c r="A404" s="464" t="s">
        <v>60</v>
      </c>
      <c r="B404" s="466"/>
      <c r="C404" s="466"/>
      <c r="D404" s="466"/>
      <c r="E404" s="466"/>
    </row>
    <row r="405" spans="1:11" ht="15.75" thickBot="1" x14ac:dyDescent="0.3">
      <c r="A405" s="464" t="s">
        <v>42</v>
      </c>
      <c r="B405" s="466"/>
      <c r="C405" s="466"/>
      <c r="D405" s="466"/>
      <c r="E405" s="466"/>
      <c r="G405" s="443"/>
      <c r="H405" s="443"/>
      <c r="I405" s="443"/>
      <c r="J405" s="443"/>
      <c r="K405" s="443"/>
    </row>
    <row r="406" spans="1:11" ht="15.75" thickBot="1" x14ac:dyDescent="0.3">
      <c r="A406" s="464" t="s">
        <v>43</v>
      </c>
      <c r="B406" s="466"/>
      <c r="C406" s="466"/>
      <c r="D406" s="466"/>
      <c r="E406" s="466"/>
    </row>
    <row r="407" spans="1:11" ht="15.75" thickBot="1" x14ac:dyDescent="0.3">
      <c r="A407" s="462" t="s">
        <v>61</v>
      </c>
      <c r="B407" s="466">
        <f>B408+B409+B410+B411</f>
        <v>400000</v>
      </c>
      <c r="C407" s="466">
        <f t="shared" ref="C407:E407" si="92">C408+C409+C410+C411</f>
        <v>80000</v>
      </c>
      <c r="D407" s="466">
        <f t="shared" si="92"/>
        <v>150000</v>
      </c>
      <c r="E407" s="466">
        <f t="shared" si="92"/>
        <v>500000</v>
      </c>
    </row>
    <row r="408" spans="1:11" ht="15.75" thickBot="1" x14ac:dyDescent="0.3">
      <c r="A408" s="464" t="s">
        <v>28</v>
      </c>
      <c r="B408" s="466"/>
      <c r="C408" s="466"/>
      <c r="D408" s="466"/>
      <c r="E408" s="466"/>
    </row>
    <row r="409" spans="1:11" ht="15.75" thickBot="1" x14ac:dyDescent="0.3">
      <c r="A409" s="464" t="s">
        <v>60</v>
      </c>
      <c r="B409" s="568">
        <v>400000</v>
      </c>
      <c r="C409" s="466">
        <v>80000</v>
      </c>
      <c r="D409" s="568">
        <v>150000</v>
      </c>
      <c r="E409" s="466">
        <v>500000</v>
      </c>
    </row>
    <row r="410" spans="1:11" ht="15.75" thickBot="1" x14ac:dyDescent="0.3">
      <c r="A410" s="464" t="s">
        <v>42</v>
      </c>
      <c r="B410" s="466"/>
      <c r="C410" s="466"/>
      <c r="D410" s="466"/>
      <c r="E410" s="466"/>
    </row>
    <row r="411" spans="1:11" ht="15.75" thickBot="1" x14ac:dyDescent="0.3">
      <c r="A411" s="464" t="s">
        <v>43</v>
      </c>
      <c r="B411" s="466"/>
      <c r="C411" s="466"/>
      <c r="D411" s="466"/>
      <c r="E411" s="466"/>
    </row>
    <row r="412" spans="1:11" ht="15.75" thickBot="1" x14ac:dyDescent="0.3">
      <c r="A412" s="593" t="s">
        <v>173</v>
      </c>
      <c r="B412" s="594">
        <f>B402+B407</f>
        <v>400000</v>
      </c>
      <c r="C412" s="594">
        <f t="shared" ref="C412:E412" si="93">C402+C407</f>
        <v>80000</v>
      </c>
      <c r="D412" s="594">
        <f t="shared" si="93"/>
        <v>150000</v>
      </c>
      <c r="E412" s="594">
        <f t="shared" si="93"/>
        <v>500000</v>
      </c>
    </row>
    <row r="413" spans="1:11" s="3" customFormat="1" ht="45.75" thickBot="1" x14ac:dyDescent="0.3">
      <c r="A413" s="492" t="s">
        <v>174</v>
      </c>
      <c r="B413" s="590" t="s">
        <v>1302</v>
      </c>
      <c r="C413" s="386" t="s">
        <v>981</v>
      </c>
      <c r="D413" s="1711" t="s">
        <v>1303</v>
      </c>
      <c r="E413" s="1712"/>
      <c r="G413"/>
      <c r="H413"/>
      <c r="I413"/>
      <c r="J413"/>
      <c r="K413"/>
    </row>
    <row r="414" spans="1:11" ht="30.75" customHeight="1" thickBot="1" x14ac:dyDescent="0.3">
      <c r="A414" s="313" t="s">
        <v>9</v>
      </c>
      <c r="B414" s="1194" t="s">
        <v>1301</v>
      </c>
      <c r="C414" s="1195"/>
      <c r="D414" s="1195"/>
      <c r="E414" s="1196"/>
    </row>
    <row r="415" spans="1:11" ht="17.25" customHeight="1" thickBot="1" x14ac:dyDescent="0.3">
      <c r="A415" s="313" t="s">
        <v>13</v>
      </c>
      <c r="B415" s="1198" t="s">
        <v>1275</v>
      </c>
      <c r="C415" s="1199"/>
      <c r="D415" s="1199"/>
      <c r="E415" s="1200"/>
    </row>
    <row r="416" spans="1:11" x14ac:dyDescent="0.25">
      <c r="A416" s="1189"/>
      <c r="B416" s="325">
        <v>2019</v>
      </c>
      <c r="C416" s="325">
        <v>2020</v>
      </c>
      <c r="D416" s="325">
        <v>2021</v>
      </c>
      <c r="E416" s="325">
        <v>2022</v>
      </c>
    </row>
    <row r="417" spans="1:11" ht="12.75" customHeight="1" thickBot="1" x14ac:dyDescent="0.3">
      <c r="A417" s="1190"/>
      <c r="B417" s="564"/>
      <c r="C417" s="564"/>
      <c r="D417" s="564"/>
      <c r="E417" s="564"/>
    </row>
    <row r="418" spans="1:11" ht="12.75" customHeight="1" thickBot="1" x14ac:dyDescent="0.3">
      <c r="A418" s="313" t="s">
        <v>8</v>
      </c>
      <c r="B418" s="566">
        <v>1</v>
      </c>
      <c r="C418" s="566">
        <v>1</v>
      </c>
      <c r="D418" s="566">
        <v>1</v>
      </c>
      <c r="E418" s="566">
        <v>0</v>
      </c>
    </row>
    <row r="419" spans="1:11" ht="15.75" thickBot="1" x14ac:dyDescent="0.3">
      <c r="A419" s="313" t="s">
        <v>14</v>
      </c>
      <c r="B419" s="566">
        <f>B432</f>
        <v>290000</v>
      </c>
      <c r="C419" s="566">
        <f t="shared" ref="C419:E419" si="94">C432</f>
        <v>413000</v>
      </c>
      <c r="D419" s="566">
        <f t="shared" si="94"/>
        <v>490000</v>
      </c>
      <c r="E419" s="566">
        <f t="shared" si="94"/>
        <v>0</v>
      </c>
    </row>
    <row r="420" spans="1:11" ht="15.75" thickBot="1" x14ac:dyDescent="0.3">
      <c r="A420" s="313" t="s">
        <v>20</v>
      </c>
      <c r="B420" s="566">
        <f>B419/B418</f>
        <v>290000</v>
      </c>
      <c r="C420" s="566">
        <f>C419/C418</f>
        <v>413000</v>
      </c>
      <c r="D420" s="566">
        <f>D419/D418</f>
        <v>490000</v>
      </c>
      <c r="E420" s="566">
        <v>0</v>
      </c>
    </row>
    <row r="421" spans="1:11" ht="15.75" thickBot="1" x14ac:dyDescent="0.3">
      <c r="A421" s="313" t="s">
        <v>15</v>
      </c>
      <c r="B421" s="581" t="s">
        <v>19</v>
      </c>
      <c r="C421" s="567">
        <f>C418/B418-1</f>
        <v>0</v>
      </c>
      <c r="D421" s="567">
        <f t="shared" ref="D421:E423" si="95">D418/C418-1</f>
        <v>0</v>
      </c>
      <c r="E421" s="567">
        <f t="shared" si="95"/>
        <v>-1</v>
      </c>
      <c r="G421" s="3"/>
      <c r="H421" s="3"/>
      <c r="I421" s="596"/>
      <c r="J421" s="3"/>
      <c r="K421" s="3"/>
    </row>
    <row r="422" spans="1:11" ht="15.75" thickBot="1" x14ac:dyDescent="0.3">
      <c r="A422" s="313" t="s">
        <v>16</v>
      </c>
      <c r="B422" s="581" t="s">
        <v>19</v>
      </c>
      <c r="C422" s="567">
        <f>C419/B419-1</f>
        <v>0.42413793103448283</v>
      </c>
      <c r="D422" s="567">
        <f t="shared" si="95"/>
        <v>0.18644067796610164</v>
      </c>
      <c r="E422" s="567">
        <f t="shared" si="95"/>
        <v>-1</v>
      </c>
      <c r="G422" s="370"/>
      <c r="H422" s="370"/>
      <c r="I422" s="370"/>
      <c r="J422" s="370"/>
      <c r="K422" s="370"/>
    </row>
    <row r="423" spans="1:11" ht="15.75" thickBot="1" x14ac:dyDescent="0.3">
      <c r="A423" s="313" t="s">
        <v>17</v>
      </c>
      <c r="B423" s="581" t="s">
        <v>19</v>
      </c>
      <c r="C423" s="567">
        <f>C420/B420-1</f>
        <v>0.42413793103448283</v>
      </c>
      <c r="D423" s="567">
        <f t="shared" si="95"/>
        <v>0.18644067796610164</v>
      </c>
      <c r="E423" s="567">
        <f t="shared" si="95"/>
        <v>-1</v>
      </c>
      <c r="G423" s="370"/>
      <c r="H423" s="370"/>
      <c r="I423" s="370"/>
      <c r="J423" s="370"/>
      <c r="K423" s="370"/>
    </row>
    <row r="424" spans="1:11" ht="15.75" thickBot="1" x14ac:dyDescent="0.3">
      <c r="A424" s="1210" t="s">
        <v>1082</v>
      </c>
      <c r="B424" s="1211"/>
      <c r="C424" s="1211"/>
      <c r="D424" s="1211"/>
      <c r="E424" s="1212"/>
      <c r="G424" s="597"/>
      <c r="H424" s="597"/>
      <c r="I424" s="597"/>
    </row>
    <row r="425" spans="1:11" x14ac:dyDescent="0.25">
      <c r="A425" s="1189"/>
      <c r="B425" s="325">
        <v>2019</v>
      </c>
      <c r="C425" s="325">
        <v>2020</v>
      </c>
      <c r="D425" s="325">
        <v>2021</v>
      </c>
      <c r="E425" s="325">
        <v>2022</v>
      </c>
    </row>
    <row r="426" spans="1:11" ht="12.75" customHeight="1" thickBot="1" x14ac:dyDescent="0.3">
      <c r="A426" s="1190"/>
      <c r="B426" s="582"/>
      <c r="C426" s="568"/>
      <c r="D426" s="568"/>
      <c r="E426" s="568"/>
      <c r="J426" s="597"/>
    </row>
    <row r="427" spans="1:11" ht="13.5" customHeight="1" thickBot="1" x14ac:dyDescent="0.3">
      <c r="A427" s="462" t="s">
        <v>59</v>
      </c>
      <c r="B427" s="466">
        <f>B428+B429+B430+B431</f>
        <v>0</v>
      </c>
      <c r="C427" s="466">
        <f t="shared" ref="C427" si="96">C428+C429+C430+C431</f>
        <v>0</v>
      </c>
      <c r="D427" s="466">
        <v>0</v>
      </c>
      <c r="E427" s="466">
        <f t="shared" ref="E427" si="97">E428+E429+E430+E431</f>
        <v>0</v>
      </c>
    </row>
    <row r="428" spans="1:11" ht="15.75" thickBot="1" x14ac:dyDescent="0.3">
      <c r="A428" s="464" t="s">
        <v>28</v>
      </c>
      <c r="B428" s="466"/>
      <c r="C428" s="466"/>
      <c r="D428" s="466"/>
      <c r="E428" s="466"/>
    </row>
    <row r="429" spans="1:11" ht="15.75" thickBot="1" x14ac:dyDescent="0.3">
      <c r="A429" s="464" t="s">
        <v>60</v>
      </c>
      <c r="B429" s="466"/>
      <c r="C429" s="466"/>
      <c r="D429" s="466"/>
      <c r="E429" s="466"/>
    </row>
    <row r="430" spans="1:11" ht="15.75" thickBot="1" x14ac:dyDescent="0.3">
      <c r="A430" s="464" t="s">
        <v>42</v>
      </c>
      <c r="B430" s="466"/>
      <c r="C430" s="466"/>
      <c r="D430" s="466"/>
      <c r="E430" s="466"/>
      <c r="G430" s="443"/>
      <c r="H430" s="443"/>
      <c r="I430" s="443"/>
      <c r="J430" s="443"/>
      <c r="K430" s="443"/>
    </row>
    <row r="431" spans="1:11" ht="15.75" thickBot="1" x14ac:dyDescent="0.3">
      <c r="A431" s="464" t="s">
        <v>43</v>
      </c>
      <c r="B431" s="466"/>
      <c r="C431" s="466"/>
      <c r="D431" s="466"/>
      <c r="E431" s="466"/>
    </row>
    <row r="432" spans="1:11" ht="15.75" thickBot="1" x14ac:dyDescent="0.3">
      <c r="A432" s="462" t="s">
        <v>61</v>
      </c>
      <c r="B432" s="466">
        <f>B433+B434+B435+B436</f>
        <v>290000</v>
      </c>
      <c r="C432" s="466">
        <f t="shared" ref="C432:E432" si="98">C433+C434+C435+C436</f>
        <v>413000</v>
      </c>
      <c r="D432" s="466">
        <f t="shared" si="98"/>
        <v>490000</v>
      </c>
      <c r="E432" s="466">
        <f t="shared" si="98"/>
        <v>0</v>
      </c>
    </row>
    <row r="433" spans="1:11" ht="15.75" thickBot="1" x14ac:dyDescent="0.3">
      <c r="A433" s="464" t="s">
        <v>28</v>
      </c>
      <c r="B433" s="466"/>
      <c r="C433" s="466"/>
      <c r="D433" s="466"/>
      <c r="E433" s="466"/>
    </row>
    <row r="434" spans="1:11" ht="15.75" thickBot="1" x14ac:dyDescent="0.3">
      <c r="A434" s="464" t="s">
        <v>60</v>
      </c>
      <c r="B434" s="466">
        <v>290000</v>
      </c>
      <c r="C434" s="466">
        <v>413000</v>
      </c>
      <c r="D434" s="466">
        <v>490000</v>
      </c>
      <c r="E434" s="466">
        <v>0</v>
      </c>
    </row>
    <row r="435" spans="1:11" ht="15.75" thickBot="1" x14ac:dyDescent="0.3">
      <c r="A435" s="464" t="s">
        <v>42</v>
      </c>
      <c r="B435" s="466"/>
      <c r="C435" s="466"/>
      <c r="D435" s="466"/>
      <c r="E435" s="466"/>
    </row>
    <row r="436" spans="1:11" ht="15.75" thickBot="1" x14ac:dyDescent="0.3">
      <c r="A436" s="464" t="s">
        <v>43</v>
      </c>
      <c r="B436" s="466"/>
      <c r="C436" s="466"/>
      <c r="D436" s="466"/>
      <c r="E436" s="466"/>
    </row>
    <row r="437" spans="1:11" ht="15.75" thickBot="1" x14ac:dyDescent="0.3">
      <c r="A437" s="592" t="s">
        <v>175</v>
      </c>
      <c r="B437" s="520">
        <f>B427+B432</f>
        <v>290000</v>
      </c>
      <c r="C437" s="520">
        <f t="shared" ref="C437:E437" si="99">C427+C432</f>
        <v>413000</v>
      </c>
      <c r="D437" s="520">
        <f t="shared" si="99"/>
        <v>490000</v>
      </c>
      <c r="E437" s="520">
        <f t="shared" si="99"/>
        <v>0</v>
      </c>
    </row>
    <row r="438" spans="1:11" s="3" customFormat="1" ht="57" thickBot="1" x14ac:dyDescent="0.3">
      <c r="A438" s="323" t="s">
        <v>1304</v>
      </c>
      <c r="B438" s="590" t="s">
        <v>1305</v>
      </c>
      <c r="C438" s="386" t="s">
        <v>981</v>
      </c>
      <c r="D438" s="1711" t="s">
        <v>1306</v>
      </c>
      <c r="E438" s="1712"/>
      <c r="G438"/>
      <c r="H438"/>
      <c r="I438"/>
      <c r="J438"/>
      <c r="K438"/>
    </row>
    <row r="439" spans="1:11" ht="30.75" customHeight="1" thickBot="1" x14ac:dyDescent="0.3">
      <c r="A439" s="313" t="s">
        <v>9</v>
      </c>
      <c r="B439" s="1194" t="s">
        <v>1301</v>
      </c>
      <c r="C439" s="1195"/>
      <c r="D439" s="1195"/>
      <c r="E439" s="1196"/>
      <c r="F439" s="598"/>
    </row>
    <row r="440" spans="1:11" ht="17.25" customHeight="1" thickBot="1" x14ac:dyDescent="0.3">
      <c r="A440" s="313" t="s">
        <v>13</v>
      </c>
      <c r="B440" s="1198" t="s">
        <v>1275</v>
      </c>
      <c r="C440" s="1199"/>
      <c r="D440" s="1199"/>
      <c r="E440" s="1200"/>
      <c r="F440" s="598"/>
    </row>
    <row r="441" spans="1:11" x14ac:dyDescent="0.25">
      <c r="A441" s="1189"/>
      <c r="B441" s="325">
        <v>2019</v>
      </c>
      <c r="C441" s="325">
        <v>2020</v>
      </c>
      <c r="D441" s="325">
        <v>2021</v>
      </c>
      <c r="E441" s="325">
        <v>2022</v>
      </c>
    </row>
    <row r="442" spans="1:11" ht="12.75" customHeight="1" thickBot="1" x14ac:dyDescent="0.3">
      <c r="A442" s="1190"/>
      <c r="B442" s="564"/>
      <c r="C442" s="564"/>
      <c r="D442" s="564"/>
      <c r="E442" s="564"/>
    </row>
    <row r="443" spans="1:11" ht="14.25" customHeight="1" thickBot="1" x14ac:dyDescent="0.3">
      <c r="A443" s="313" t="s">
        <v>8</v>
      </c>
      <c r="B443" s="566">
        <v>1</v>
      </c>
      <c r="C443" s="566">
        <v>1</v>
      </c>
      <c r="D443" s="566">
        <v>1</v>
      </c>
      <c r="E443" s="355">
        <v>1</v>
      </c>
    </row>
    <row r="444" spans="1:11" ht="15.75" thickBot="1" x14ac:dyDescent="0.3">
      <c r="A444" s="313" t="s">
        <v>14</v>
      </c>
      <c r="B444" s="566">
        <f>B457</f>
        <v>50000</v>
      </c>
      <c r="C444" s="566">
        <f t="shared" ref="C444:E444" si="100">C457</f>
        <v>70000</v>
      </c>
      <c r="D444" s="566">
        <f t="shared" si="100"/>
        <v>109000</v>
      </c>
      <c r="E444" s="566">
        <f t="shared" si="100"/>
        <v>103000</v>
      </c>
    </row>
    <row r="445" spans="1:11" ht="15.75" thickBot="1" x14ac:dyDescent="0.3">
      <c r="A445" s="313" t="s">
        <v>20</v>
      </c>
      <c r="B445" s="566">
        <f>B444/B443</f>
        <v>50000</v>
      </c>
      <c r="C445" s="566">
        <f t="shared" ref="C445:E445" si="101">C444/C443</f>
        <v>70000</v>
      </c>
      <c r="D445" s="566">
        <f t="shared" si="101"/>
        <v>109000</v>
      </c>
      <c r="E445" s="355">
        <f t="shared" si="101"/>
        <v>103000</v>
      </c>
    </row>
    <row r="446" spans="1:11" ht="15.75" thickBot="1" x14ac:dyDescent="0.3">
      <c r="A446" s="313" t="s">
        <v>15</v>
      </c>
      <c r="B446" s="581" t="s">
        <v>19</v>
      </c>
      <c r="C446" s="567">
        <f>C443/B443-1</f>
        <v>0</v>
      </c>
      <c r="D446" s="567">
        <f t="shared" ref="D446:E448" si="102">D443/C443-1</f>
        <v>0</v>
      </c>
      <c r="E446" s="461">
        <f t="shared" si="102"/>
        <v>0</v>
      </c>
    </row>
    <row r="447" spans="1:11" ht="15.75" thickBot="1" x14ac:dyDescent="0.3">
      <c r="A447" s="313" t="s">
        <v>16</v>
      </c>
      <c r="B447" s="581" t="s">
        <v>19</v>
      </c>
      <c r="C447" s="567">
        <f>C444/B444-1</f>
        <v>0.39999999999999991</v>
      </c>
      <c r="D447" s="567">
        <f t="shared" si="102"/>
        <v>0.55714285714285716</v>
      </c>
      <c r="E447" s="461">
        <f t="shared" si="102"/>
        <v>-5.5045871559633031E-2</v>
      </c>
    </row>
    <row r="448" spans="1:11" ht="15.75" thickBot="1" x14ac:dyDescent="0.3">
      <c r="A448" s="313" t="s">
        <v>17</v>
      </c>
      <c r="B448" s="332" t="s">
        <v>19</v>
      </c>
      <c r="C448" s="461">
        <f>C445/B445-1</f>
        <v>0.39999999999999991</v>
      </c>
      <c r="D448" s="461">
        <f t="shared" si="102"/>
        <v>0.55714285714285716</v>
      </c>
      <c r="E448" s="461">
        <f t="shared" si="102"/>
        <v>-5.5045871559633031E-2</v>
      </c>
    </row>
    <row r="449" spans="1:11" ht="15.75" thickBot="1" x14ac:dyDescent="0.3">
      <c r="A449" s="1210" t="s">
        <v>1086</v>
      </c>
      <c r="B449" s="1211"/>
      <c r="C449" s="1211"/>
      <c r="D449" s="1211"/>
      <c r="E449" s="1212"/>
    </row>
    <row r="450" spans="1:11" x14ac:dyDescent="0.25">
      <c r="A450" s="1189"/>
      <c r="B450" s="325">
        <v>2019</v>
      </c>
      <c r="C450" s="325">
        <v>2020</v>
      </c>
      <c r="D450" s="325">
        <v>2021</v>
      </c>
      <c r="E450" s="325">
        <v>2022</v>
      </c>
    </row>
    <row r="451" spans="1:11" ht="12.75" customHeight="1" thickBot="1" x14ac:dyDescent="0.3">
      <c r="A451" s="1190"/>
      <c r="B451" s="568"/>
      <c r="C451" s="568"/>
      <c r="D451" s="568"/>
      <c r="E451" s="568"/>
    </row>
    <row r="452" spans="1:11" ht="13.5" customHeight="1" thickBot="1" x14ac:dyDescent="0.3">
      <c r="A452" s="462" t="s">
        <v>59</v>
      </c>
      <c r="B452" s="466">
        <f>B453+B454+B455+B456</f>
        <v>0</v>
      </c>
      <c r="C452" s="466">
        <f t="shared" ref="C452" si="103">C453+C454+C455+C456</f>
        <v>0</v>
      </c>
      <c r="D452" s="466">
        <v>0</v>
      </c>
      <c r="E452" s="466">
        <f t="shared" ref="E452" si="104">E453+E454+E455+E456</f>
        <v>0</v>
      </c>
      <c r="G452" s="443"/>
      <c r="H452" s="443"/>
      <c r="I452" s="443"/>
      <c r="J452" s="443"/>
      <c r="K452" s="443"/>
    </row>
    <row r="453" spans="1:11" ht="15.75" thickBot="1" x14ac:dyDescent="0.3">
      <c r="A453" s="464" t="s">
        <v>28</v>
      </c>
      <c r="B453" s="466"/>
      <c r="C453" s="466"/>
      <c r="D453" s="466"/>
      <c r="E453" s="466"/>
    </row>
    <row r="454" spans="1:11" ht="15.75" thickBot="1" x14ac:dyDescent="0.3">
      <c r="A454" s="464" t="s">
        <v>60</v>
      </c>
      <c r="B454" s="466"/>
      <c r="C454" s="466"/>
      <c r="D454" s="466"/>
      <c r="E454" s="466"/>
    </row>
    <row r="455" spans="1:11" ht="15.75" thickBot="1" x14ac:dyDescent="0.3">
      <c r="A455" s="464" t="s">
        <v>42</v>
      </c>
      <c r="B455" s="466"/>
      <c r="C455" s="466"/>
      <c r="D455" s="466"/>
      <c r="E455" s="466"/>
    </row>
    <row r="456" spans="1:11" ht="15.75" thickBot="1" x14ac:dyDescent="0.3">
      <c r="A456" s="464" t="s">
        <v>43</v>
      </c>
      <c r="B456" s="466"/>
      <c r="C456" s="466"/>
      <c r="D456" s="466"/>
      <c r="E456" s="466"/>
    </row>
    <row r="457" spans="1:11" ht="15.75" thickBot="1" x14ac:dyDescent="0.3">
      <c r="A457" s="462" t="s">
        <v>61</v>
      </c>
      <c r="B457" s="466">
        <f>B461</f>
        <v>50000</v>
      </c>
      <c r="C457" s="466">
        <f t="shared" ref="C457:E457" si="105">C461</f>
        <v>70000</v>
      </c>
      <c r="D457" s="466">
        <f t="shared" si="105"/>
        <v>109000</v>
      </c>
      <c r="E457" s="466">
        <f t="shared" si="105"/>
        <v>103000</v>
      </c>
    </row>
    <row r="458" spans="1:11" ht="15.75" thickBot="1" x14ac:dyDescent="0.3">
      <c r="A458" s="464" t="s">
        <v>28</v>
      </c>
      <c r="B458" s="466"/>
      <c r="C458" s="466"/>
      <c r="D458" s="466"/>
      <c r="E458" s="466"/>
    </row>
    <row r="459" spans="1:11" ht="15.75" thickBot="1" x14ac:dyDescent="0.3">
      <c r="A459" s="464" t="s">
        <v>60</v>
      </c>
      <c r="B459" s="466"/>
      <c r="C459" s="466"/>
      <c r="D459" s="466"/>
      <c r="E459" s="564"/>
    </row>
    <row r="460" spans="1:11" ht="15.75" thickBot="1" x14ac:dyDescent="0.3">
      <c r="A460" s="464" t="s">
        <v>42</v>
      </c>
      <c r="B460" s="466"/>
      <c r="C460" s="466"/>
      <c r="D460" s="466"/>
      <c r="E460" s="564"/>
    </row>
    <row r="461" spans="1:11" ht="15.75" thickBot="1" x14ac:dyDescent="0.3">
      <c r="A461" s="464" t="s">
        <v>43</v>
      </c>
      <c r="B461" s="491">
        <v>50000</v>
      </c>
      <c r="C461" s="491">
        <v>70000</v>
      </c>
      <c r="D461" s="491">
        <v>109000</v>
      </c>
      <c r="E461" s="599">
        <v>103000</v>
      </c>
    </row>
    <row r="462" spans="1:11" ht="15.75" thickBot="1" x14ac:dyDescent="0.3">
      <c r="A462" s="592" t="s">
        <v>179</v>
      </c>
      <c r="B462" s="487">
        <f>B452+B457</f>
        <v>50000</v>
      </c>
      <c r="C462" s="487">
        <f t="shared" ref="C462:D462" si="106">C452+C457</f>
        <v>70000</v>
      </c>
      <c r="D462" s="487">
        <f t="shared" si="106"/>
        <v>109000</v>
      </c>
      <c r="E462" s="487">
        <v>103000</v>
      </c>
    </row>
    <row r="463" spans="1:11" s="3" customFormat="1" ht="48" customHeight="1" thickBot="1" x14ac:dyDescent="0.3">
      <c r="A463" s="323" t="s">
        <v>1307</v>
      </c>
      <c r="B463" s="590" t="s">
        <v>1308</v>
      </c>
      <c r="C463" s="386" t="s">
        <v>981</v>
      </c>
      <c r="D463" s="1711" t="s">
        <v>1309</v>
      </c>
      <c r="E463" s="1712"/>
      <c r="G463"/>
      <c r="H463"/>
      <c r="I463"/>
      <c r="J463"/>
      <c r="K463"/>
    </row>
    <row r="464" spans="1:11" ht="36.75" customHeight="1" thickBot="1" x14ac:dyDescent="0.3">
      <c r="A464" s="313" t="s">
        <v>9</v>
      </c>
      <c r="B464" s="1194" t="s">
        <v>1310</v>
      </c>
      <c r="C464" s="1195"/>
      <c r="D464" s="1195"/>
      <c r="E464" s="1196"/>
    </row>
    <row r="465" spans="1:11" ht="17.25" customHeight="1" thickBot="1" x14ac:dyDescent="0.3">
      <c r="A465" s="313" t="s">
        <v>13</v>
      </c>
      <c r="B465" s="1198" t="s">
        <v>1275</v>
      </c>
      <c r="C465" s="1199"/>
      <c r="D465" s="1199"/>
      <c r="E465" s="1200"/>
    </row>
    <row r="466" spans="1:11" x14ac:dyDescent="0.25">
      <c r="A466" s="1189"/>
      <c r="B466" s="325">
        <v>2019</v>
      </c>
      <c r="C466" s="325">
        <v>2020</v>
      </c>
      <c r="D466" s="325">
        <v>2021</v>
      </c>
      <c r="E466" s="325">
        <v>2022</v>
      </c>
    </row>
    <row r="467" spans="1:11" ht="9.75" customHeight="1" thickBot="1" x14ac:dyDescent="0.3">
      <c r="A467" s="1190"/>
      <c r="B467" s="564"/>
      <c r="C467" s="564"/>
      <c r="D467" s="564"/>
      <c r="E467" s="413"/>
    </row>
    <row r="468" spans="1:11" ht="15" customHeight="1" thickBot="1" x14ac:dyDescent="0.3">
      <c r="A468" s="313" t="s">
        <v>8</v>
      </c>
      <c r="B468" s="566">
        <v>0</v>
      </c>
      <c r="C468" s="566">
        <v>1</v>
      </c>
      <c r="D468" s="566">
        <v>1</v>
      </c>
      <c r="E468" s="355">
        <v>1</v>
      </c>
      <c r="G468" s="3"/>
      <c r="H468" s="3"/>
      <c r="I468" s="3"/>
      <c r="J468" s="3"/>
      <c r="K468" s="3"/>
    </row>
    <row r="469" spans="1:11" ht="15.75" thickBot="1" x14ac:dyDescent="0.3">
      <c r="A469" s="600" t="s">
        <v>14</v>
      </c>
      <c r="B469" s="566">
        <f>B482</f>
        <v>0</v>
      </c>
      <c r="C469" s="566">
        <f t="shared" ref="C469:E469" si="107">C482</f>
        <v>25002</v>
      </c>
      <c r="D469" s="566">
        <f t="shared" si="107"/>
        <v>10000</v>
      </c>
      <c r="E469" s="566">
        <f t="shared" si="107"/>
        <v>10000</v>
      </c>
    </row>
    <row r="470" spans="1:11" ht="15.75" thickBot="1" x14ac:dyDescent="0.3">
      <c r="A470" s="600" t="s">
        <v>20</v>
      </c>
      <c r="B470" s="566" t="e">
        <f>B469/B468</f>
        <v>#DIV/0!</v>
      </c>
      <c r="C470" s="566">
        <f t="shared" ref="C470:E470" si="108">C469/C468</f>
        <v>25002</v>
      </c>
      <c r="D470" s="566">
        <f t="shared" si="108"/>
        <v>10000</v>
      </c>
      <c r="E470" s="566">
        <f t="shared" si="108"/>
        <v>10000</v>
      </c>
    </row>
    <row r="471" spans="1:11" ht="15.75" thickBot="1" x14ac:dyDescent="0.3">
      <c r="A471" s="600" t="s">
        <v>15</v>
      </c>
      <c r="B471" s="581" t="s">
        <v>19</v>
      </c>
      <c r="C471" s="567" t="e">
        <f>C468/B468-1</f>
        <v>#DIV/0!</v>
      </c>
      <c r="D471" s="567">
        <f t="shared" ref="D471:E473" si="109">D468/C468-1</f>
        <v>0</v>
      </c>
      <c r="E471" s="567">
        <f t="shared" si="109"/>
        <v>0</v>
      </c>
    </row>
    <row r="472" spans="1:11" ht="15.75" thickBot="1" x14ac:dyDescent="0.3">
      <c r="A472" s="600" t="s">
        <v>16</v>
      </c>
      <c r="B472" s="581" t="s">
        <v>19</v>
      </c>
      <c r="C472" s="567" t="e">
        <f>C469/B469-1</f>
        <v>#DIV/0!</v>
      </c>
      <c r="D472" s="567">
        <f t="shared" si="109"/>
        <v>-0.60003199744020486</v>
      </c>
      <c r="E472" s="567">
        <f t="shared" si="109"/>
        <v>0</v>
      </c>
    </row>
    <row r="473" spans="1:11" ht="15.75" thickBot="1" x14ac:dyDescent="0.3">
      <c r="A473" s="600" t="s">
        <v>17</v>
      </c>
      <c r="B473" s="581" t="s">
        <v>19</v>
      </c>
      <c r="C473" s="567" t="e">
        <f>C470/B470-1</f>
        <v>#DIV/0!</v>
      </c>
      <c r="D473" s="567">
        <f t="shared" si="109"/>
        <v>-0.60003199744020486</v>
      </c>
      <c r="E473" s="567">
        <f t="shared" si="109"/>
        <v>0</v>
      </c>
    </row>
    <row r="474" spans="1:11" ht="15.75" thickBot="1" x14ac:dyDescent="0.3">
      <c r="A474" s="1721" t="s">
        <v>1311</v>
      </c>
      <c r="B474" s="1722"/>
      <c r="C474" s="1722"/>
      <c r="D474" s="1722"/>
      <c r="E474" s="1723"/>
    </row>
    <row r="475" spans="1:11" x14ac:dyDescent="0.25">
      <c r="A475" s="1189"/>
      <c r="B475" s="325">
        <v>2019</v>
      </c>
      <c r="C475" s="325">
        <v>2020</v>
      </c>
      <c r="D475" s="325">
        <v>2021</v>
      </c>
      <c r="E475" s="325">
        <v>2022</v>
      </c>
      <c r="G475" s="443"/>
      <c r="H475" s="443"/>
      <c r="I475" s="443"/>
      <c r="J475" s="443"/>
      <c r="K475" s="443"/>
    </row>
    <row r="476" spans="1:11" ht="12.75" customHeight="1" thickBot="1" x14ac:dyDescent="0.3">
      <c r="A476" s="1190"/>
      <c r="B476" s="568"/>
      <c r="C476" s="568"/>
      <c r="D476" s="568"/>
      <c r="E476" s="568"/>
    </row>
    <row r="477" spans="1:11" ht="13.5" customHeight="1" thickBot="1" x14ac:dyDescent="0.3">
      <c r="A477" s="462" t="s">
        <v>59</v>
      </c>
      <c r="B477" s="466">
        <f>B478+B479+B480+B481</f>
        <v>0</v>
      </c>
      <c r="C477" s="466">
        <f t="shared" ref="C477" si="110">C478+C479+C480+C481</f>
        <v>0</v>
      </c>
      <c r="D477" s="466">
        <v>0</v>
      </c>
      <c r="E477" s="466">
        <f t="shared" ref="E477" si="111">E478+E479+E480+E481</f>
        <v>0</v>
      </c>
    </row>
    <row r="478" spans="1:11" ht="15.75" thickBot="1" x14ac:dyDescent="0.3">
      <c r="A478" s="464" t="s">
        <v>28</v>
      </c>
      <c r="B478" s="466"/>
      <c r="C478" s="466"/>
      <c r="D478" s="466"/>
      <c r="E478" s="466"/>
    </row>
    <row r="479" spans="1:11" ht="15.75" thickBot="1" x14ac:dyDescent="0.3">
      <c r="A479" s="464" t="s">
        <v>60</v>
      </c>
      <c r="B479" s="466"/>
      <c r="C479" s="466"/>
      <c r="D479" s="466"/>
      <c r="E479" s="466"/>
    </row>
    <row r="480" spans="1:11" ht="15.75" thickBot="1" x14ac:dyDescent="0.3">
      <c r="A480" s="464" t="s">
        <v>42</v>
      </c>
      <c r="B480" s="466"/>
      <c r="C480" s="466"/>
      <c r="D480" s="466"/>
      <c r="E480" s="466"/>
    </row>
    <row r="481" spans="1:11" ht="15.75" thickBot="1" x14ac:dyDescent="0.3">
      <c r="A481" s="464" t="s">
        <v>43</v>
      </c>
      <c r="B481" s="466"/>
      <c r="C481" s="466"/>
      <c r="D481" s="466"/>
      <c r="E481" s="466"/>
    </row>
    <row r="482" spans="1:11" ht="15.75" thickBot="1" x14ac:dyDescent="0.3">
      <c r="A482" s="462" t="s">
        <v>61</v>
      </c>
      <c r="B482" s="466">
        <f>B483+B484+B485+B486</f>
        <v>0</v>
      </c>
      <c r="C482" s="466">
        <f>C485</f>
        <v>25002</v>
      </c>
      <c r="D482" s="466">
        <f t="shared" ref="D482:E482" si="112">D483+D484+D485+D486</f>
        <v>10000</v>
      </c>
      <c r="E482" s="466">
        <f t="shared" si="112"/>
        <v>10000</v>
      </c>
    </row>
    <row r="483" spans="1:11" ht="15.75" thickBot="1" x14ac:dyDescent="0.3">
      <c r="A483" s="464" t="s">
        <v>28</v>
      </c>
      <c r="B483" s="466"/>
      <c r="C483" s="466"/>
      <c r="D483" s="466"/>
      <c r="E483" s="466"/>
    </row>
    <row r="484" spans="1:11" ht="15.75" thickBot="1" x14ac:dyDescent="0.3">
      <c r="A484" s="464" t="s">
        <v>60</v>
      </c>
      <c r="B484" s="466"/>
      <c r="C484" s="466"/>
      <c r="D484" s="466"/>
      <c r="E484" s="564"/>
    </row>
    <row r="485" spans="1:11" ht="15.75" thickBot="1" x14ac:dyDescent="0.3">
      <c r="A485" s="464" t="s">
        <v>42</v>
      </c>
      <c r="B485" s="466">
        <v>0</v>
      </c>
      <c r="C485" s="466">
        <v>25002</v>
      </c>
      <c r="D485" s="466">
        <v>10000</v>
      </c>
      <c r="E485" s="568">
        <v>10000</v>
      </c>
    </row>
    <row r="486" spans="1:11" ht="15.75" thickBot="1" x14ac:dyDescent="0.3">
      <c r="A486" s="464" t="s">
        <v>43</v>
      </c>
      <c r="B486" s="466"/>
      <c r="C486" s="466"/>
      <c r="D486" s="466"/>
      <c r="E486" s="568"/>
    </row>
    <row r="487" spans="1:11" ht="15.75" thickBot="1" x14ac:dyDescent="0.3">
      <c r="A487" s="593" t="s">
        <v>181</v>
      </c>
      <c r="B487" s="479">
        <f>B477+B482</f>
        <v>0</v>
      </c>
      <c r="C487" s="479">
        <f t="shared" ref="C487:D487" si="113">C477+C482</f>
        <v>25002</v>
      </c>
      <c r="D487" s="479">
        <f t="shared" si="113"/>
        <v>10000</v>
      </c>
      <c r="E487" s="479">
        <v>10000</v>
      </c>
    </row>
    <row r="488" spans="1:11" s="3" customFormat="1" ht="23.25" customHeight="1" thickBot="1" x14ac:dyDescent="0.3">
      <c r="A488" s="492" t="s">
        <v>182</v>
      </c>
      <c r="B488" s="590" t="s">
        <v>1312</v>
      </c>
      <c r="C488" s="386" t="s">
        <v>981</v>
      </c>
      <c r="D488" s="1217" t="s">
        <v>1313</v>
      </c>
      <c r="E488" s="1218"/>
      <c r="G488"/>
      <c r="H488"/>
      <c r="I488"/>
      <c r="J488"/>
      <c r="K488"/>
    </row>
    <row r="489" spans="1:11" ht="31.5" customHeight="1" thickBot="1" x14ac:dyDescent="0.3">
      <c r="A489" s="313" t="s">
        <v>9</v>
      </c>
      <c r="B489" s="1194" t="s">
        <v>1314</v>
      </c>
      <c r="C489" s="1195"/>
      <c r="D489" s="1195"/>
      <c r="E489" s="1196"/>
    </row>
    <row r="490" spans="1:11" ht="17.25" customHeight="1" thickBot="1" x14ac:dyDescent="0.3">
      <c r="A490" s="313" t="s">
        <v>13</v>
      </c>
      <c r="B490" s="1198" t="s">
        <v>1275</v>
      </c>
      <c r="C490" s="1199"/>
      <c r="D490" s="1199"/>
      <c r="E490" s="1200"/>
    </row>
    <row r="491" spans="1:11" x14ac:dyDescent="0.25">
      <c r="A491" s="1189"/>
      <c r="B491" s="325">
        <v>2019</v>
      </c>
      <c r="C491" s="325">
        <v>2020</v>
      </c>
      <c r="D491" s="325">
        <v>2021</v>
      </c>
      <c r="E491" s="325">
        <v>2021</v>
      </c>
    </row>
    <row r="492" spans="1:11" ht="12.75" customHeight="1" thickBot="1" x14ac:dyDescent="0.3">
      <c r="A492" s="1190"/>
      <c r="B492" s="564"/>
      <c r="C492" s="564"/>
      <c r="D492" s="564"/>
      <c r="E492" s="564"/>
    </row>
    <row r="493" spans="1:11" ht="14.25" customHeight="1" thickBot="1" x14ac:dyDescent="0.3">
      <c r="A493" s="313" t="s">
        <v>8</v>
      </c>
      <c r="B493" s="566">
        <v>1</v>
      </c>
      <c r="C493" s="566">
        <v>1</v>
      </c>
      <c r="D493" s="566">
        <v>1</v>
      </c>
      <c r="E493" s="566">
        <v>0</v>
      </c>
    </row>
    <row r="494" spans="1:11" ht="15.75" thickBot="1" x14ac:dyDescent="0.3">
      <c r="A494" s="313" t="s">
        <v>14</v>
      </c>
      <c r="B494" s="566">
        <f>B507</f>
        <v>80000</v>
      </c>
      <c r="C494" s="566">
        <f t="shared" ref="C494:E494" si="114">C507</f>
        <v>120000</v>
      </c>
      <c r="D494" s="566">
        <f t="shared" si="114"/>
        <v>10000</v>
      </c>
      <c r="E494" s="566">
        <f t="shared" si="114"/>
        <v>0</v>
      </c>
    </row>
    <row r="495" spans="1:11" ht="15.75" thickBot="1" x14ac:dyDescent="0.3">
      <c r="A495" s="313" t="s">
        <v>20</v>
      </c>
      <c r="B495" s="566">
        <f>B494/B493</f>
        <v>80000</v>
      </c>
      <c r="C495" s="566">
        <f t="shared" ref="C495:E495" si="115">C494/C493</f>
        <v>120000</v>
      </c>
      <c r="D495" s="566">
        <f t="shared" si="115"/>
        <v>10000</v>
      </c>
      <c r="E495" s="566" t="e">
        <f t="shared" si="115"/>
        <v>#DIV/0!</v>
      </c>
    </row>
    <row r="496" spans="1:11" ht="15.75" thickBot="1" x14ac:dyDescent="0.3">
      <c r="A496" s="313" t="s">
        <v>15</v>
      </c>
      <c r="B496" s="581" t="s">
        <v>19</v>
      </c>
      <c r="C496" s="567">
        <f>C493/B493-1</f>
        <v>0</v>
      </c>
      <c r="D496" s="567">
        <f t="shared" ref="D496:E498" si="116">D493/C493-1</f>
        <v>0</v>
      </c>
      <c r="E496" s="567">
        <f t="shared" si="116"/>
        <v>-1</v>
      </c>
      <c r="G496" s="443"/>
      <c r="H496" s="443"/>
      <c r="I496" s="443"/>
      <c r="J496" s="443"/>
      <c r="K496" s="443"/>
    </row>
    <row r="497" spans="1:11" ht="15.75" thickBot="1" x14ac:dyDescent="0.3">
      <c r="A497" s="313" t="s">
        <v>16</v>
      </c>
      <c r="B497" s="581" t="s">
        <v>19</v>
      </c>
      <c r="C497" s="567">
        <f>C494/B494-1</f>
        <v>0.5</v>
      </c>
      <c r="D497" s="567">
        <f t="shared" si="116"/>
        <v>-0.91666666666666663</v>
      </c>
      <c r="E497" s="567">
        <f t="shared" si="116"/>
        <v>-1</v>
      </c>
    </row>
    <row r="498" spans="1:11" ht="15.75" thickBot="1" x14ac:dyDescent="0.3">
      <c r="A498" s="313" t="s">
        <v>17</v>
      </c>
      <c r="B498" s="581" t="s">
        <v>19</v>
      </c>
      <c r="C498" s="567">
        <f>C495/B495-1</f>
        <v>0.5</v>
      </c>
      <c r="D498" s="567">
        <f t="shared" si="116"/>
        <v>-0.91666666666666663</v>
      </c>
      <c r="E498" s="567" t="e">
        <f t="shared" si="116"/>
        <v>#DIV/0!</v>
      </c>
    </row>
    <row r="499" spans="1:11" ht="15.75" thickBot="1" x14ac:dyDescent="0.3">
      <c r="A499" s="1210" t="s">
        <v>1315</v>
      </c>
      <c r="B499" s="1211"/>
      <c r="C499" s="1211"/>
      <c r="D499" s="1211"/>
      <c r="E499" s="1212"/>
    </row>
    <row r="500" spans="1:11" x14ac:dyDescent="0.25">
      <c r="A500" s="1189"/>
      <c r="B500" s="325">
        <v>2019</v>
      </c>
      <c r="C500" s="325">
        <v>2020</v>
      </c>
      <c r="D500" s="325">
        <v>2021</v>
      </c>
      <c r="E500" s="325">
        <v>2022</v>
      </c>
    </row>
    <row r="501" spans="1:11" ht="12.75" customHeight="1" thickBot="1" x14ac:dyDescent="0.3">
      <c r="A501" s="1190"/>
      <c r="B501" s="568"/>
      <c r="C501" s="568"/>
      <c r="D501" s="568"/>
      <c r="E501" s="564"/>
      <c r="G501" s="3"/>
      <c r="H501" s="3"/>
      <c r="I501" s="3"/>
      <c r="J501" s="3"/>
      <c r="K501" s="3"/>
    </row>
    <row r="502" spans="1:11" ht="15.75" customHeight="1" thickBot="1" x14ac:dyDescent="0.3">
      <c r="A502" s="462" t="s">
        <v>59</v>
      </c>
      <c r="B502" s="466">
        <f>B503+B504+B505+B506</f>
        <v>0</v>
      </c>
      <c r="C502" s="466">
        <f t="shared" ref="C502" si="117">C503+C504+C505+C506</f>
        <v>0</v>
      </c>
      <c r="D502" s="466">
        <v>0</v>
      </c>
      <c r="E502" s="466">
        <f t="shared" ref="E502" si="118">E503+E504+E505+E506</f>
        <v>0</v>
      </c>
    </row>
    <row r="503" spans="1:11" ht="15.75" thickBot="1" x14ac:dyDescent="0.3">
      <c r="A503" s="464" t="s">
        <v>28</v>
      </c>
      <c r="B503" s="466"/>
      <c r="C503" s="466"/>
      <c r="D503" s="466"/>
      <c r="E503" s="466"/>
    </row>
    <row r="504" spans="1:11" ht="15.75" thickBot="1" x14ac:dyDescent="0.3">
      <c r="A504" s="464" t="s">
        <v>60</v>
      </c>
      <c r="B504" s="466"/>
      <c r="C504" s="466"/>
      <c r="D504" s="466"/>
      <c r="E504" s="466"/>
    </row>
    <row r="505" spans="1:11" ht="15.75" thickBot="1" x14ac:dyDescent="0.3">
      <c r="A505" s="464" t="s">
        <v>42</v>
      </c>
      <c r="B505" s="466"/>
      <c r="C505" s="466"/>
      <c r="D505" s="466"/>
      <c r="E505" s="466"/>
    </row>
    <row r="506" spans="1:11" ht="15.75" thickBot="1" x14ac:dyDescent="0.3">
      <c r="A506" s="464" t="s">
        <v>43</v>
      </c>
      <c r="B506" s="466"/>
      <c r="C506" s="466"/>
      <c r="D506" s="466"/>
      <c r="E506" s="466"/>
    </row>
    <row r="507" spans="1:11" ht="15.75" thickBot="1" x14ac:dyDescent="0.3">
      <c r="A507" s="462" t="s">
        <v>61</v>
      </c>
      <c r="B507" s="466">
        <f>B508+B509+B510+B511</f>
        <v>80000</v>
      </c>
      <c r="C507" s="466">
        <f t="shared" ref="C507:E507" si="119">C508+C509+C510+C511</f>
        <v>120000</v>
      </c>
      <c r="D507" s="466">
        <f t="shared" si="119"/>
        <v>10000</v>
      </c>
      <c r="E507" s="466">
        <f t="shared" si="119"/>
        <v>0</v>
      </c>
    </row>
    <row r="508" spans="1:11" ht="15.75" thickBot="1" x14ac:dyDescent="0.3">
      <c r="A508" s="464" t="s">
        <v>28</v>
      </c>
      <c r="B508" s="466"/>
      <c r="C508" s="466"/>
      <c r="D508" s="466"/>
      <c r="E508" s="466"/>
    </row>
    <row r="509" spans="1:11" ht="15.75" thickBot="1" x14ac:dyDescent="0.3">
      <c r="A509" s="464" t="s">
        <v>60</v>
      </c>
      <c r="B509" s="466">
        <v>80000</v>
      </c>
      <c r="C509" s="466">
        <v>120000</v>
      </c>
      <c r="D509" s="568">
        <v>10000</v>
      </c>
      <c r="E509" s="466">
        <v>0</v>
      </c>
    </row>
    <row r="510" spans="1:11" ht="15.75" thickBot="1" x14ac:dyDescent="0.3">
      <c r="A510" s="464" t="s">
        <v>42</v>
      </c>
      <c r="B510" s="466"/>
      <c r="C510" s="466"/>
      <c r="D510" s="466"/>
      <c r="E510" s="466"/>
    </row>
    <row r="511" spans="1:11" ht="15.75" thickBot="1" x14ac:dyDescent="0.3">
      <c r="A511" s="464" t="s">
        <v>43</v>
      </c>
      <c r="B511" s="466"/>
      <c r="C511" s="466"/>
      <c r="D511" s="466"/>
      <c r="E511" s="466"/>
    </row>
    <row r="512" spans="1:11" ht="15.75" thickBot="1" x14ac:dyDescent="0.3">
      <c r="A512" s="593" t="s">
        <v>183</v>
      </c>
      <c r="B512" s="520">
        <f>B502+B507</f>
        <v>80000</v>
      </c>
      <c r="C512" s="520">
        <f t="shared" ref="C512:E512" si="120">C502+C507</f>
        <v>120000</v>
      </c>
      <c r="D512" s="520">
        <f t="shared" si="120"/>
        <v>10000</v>
      </c>
      <c r="E512" s="520">
        <f t="shared" si="120"/>
        <v>0</v>
      </c>
    </row>
    <row r="513" spans="1:11" s="3" customFormat="1" ht="57" thickBot="1" x14ac:dyDescent="0.3">
      <c r="A513" s="492" t="s">
        <v>1316</v>
      </c>
      <c r="B513" s="590" t="s">
        <v>1317</v>
      </c>
      <c r="C513" s="386" t="s">
        <v>981</v>
      </c>
      <c r="D513" s="1711" t="s">
        <v>1318</v>
      </c>
      <c r="E513" s="1712"/>
      <c r="G513"/>
      <c r="H513"/>
      <c r="I513"/>
      <c r="J513"/>
      <c r="K513"/>
    </row>
    <row r="514" spans="1:11" ht="26.25" customHeight="1" thickBot="1" x14ac:dyDescent="0.3">
      <c r="A514" s="313" t="s">
        <v>9</v>
      </c>
      <c r="B514" s="1194" t="s">
        <v>1314</v>
      </c>
      <c r="C514" s="1195"/>
      <c r="D514" s="1195"/>
      <c r="E514" s="1196"/>
    </row>
    <row r="515" spans="1:11" ht="17.25" customHeight="1" thickBot="1" x14ac:dyDescent="0.3">
      <c r="A515" s="313" t="s">
        <v>13</v>
      </c>
      <c r="B515" s="1198" t="s">
        <v>1275</v>
      </c>
      <c r="C515" s="1199"/>
      <c r="D515" s="1199"/>
      <c r="E515" s="1200"/>
    </row>
    <row r="516" spans="1:11" x14ac:dyDescent="0.25">
      <c r="A516" s="1189"/>
      <c r="B516" s="325">
        <v>2019</v>
      </c>
      <c r="C516" s="325">
        <v>2020</v>
      </c>
      <c r="D516" s="325">
        <v>2021</v>
      </c>
      <c r="E516" s="325">
        <v>2022</v>
      </c>
      <c r="G516" s="443"/>
      <c r="H516" s="443"/>
      <c r="I516" s="443"/>
      <c r="J516" s="443"/>
      <c r="K516" s="443"/>
    </row>
    <row r="517" spans="1:11" ht="12.75" customHeight="1" thickBot="1" x14ac:dyDescent="0.3">
      <c r="A517" s="1190"/>
      <c r="B517" s="601"/>
      <c r="C517" s="601"/>
      <c r="D517" s="564"/>
      <c r="E517" s="564"/>
    </row>
    <row r="518" spans="1:11" ht="15.75" customHeight="1" thickBot="1" x14ac:dyDescent="0.3">
      <c r="A518" s="313" t="s">
        <v>8</v>
      </c>
      <c r="B518" s="566">
        <v>1</v>
      </c>
      <c r="C518" s="566">
        <v>1</v>
      </c>
      <c r="D518" s="566">
        <v>1</v>
      </c>
      <c r="E518" s="566">
        <v>0</v>
      </c>
    </row>
    <row r="519" spans="1:11" ht="15.75" thickBot="1" x14ac:dyDescent="0.3">
      <c r="A519" s="313" t="s">
        <v>14</v>
      </c>
      <c r="B519" s="566">
        <f>B532</f>
        <v>40000</v>
      </c>
      <c r="C519" s="566">
        <f t="shared" ref="C519:E519" si="121">C532</f>
        <v>23000</v>
      </c>
      <c r="D519" s="566">
        <f t="shared" si="121"/>
        <v>1102</v>
      </c>
      <c r="E519" s="566">
        <f t="shared" si="121"/>
        <v>0</v>
      </c>
    </row>
    <row r="520" spans="1:11" ht="15.75" thickBot="1" x14ac:dyDescent="0.3">
      <c r="A520" s="313" t="s">
        <v>20</v>
      </c>
      <c r="B520" s="566">
        <f>B519/B518</f>
        <v>40000</v>
      </c>
      <c r="C520" s="566">
        <f t="shared" ref="C520:E520" si="122">C519/C518</f>
        <v>23000</v>
      </c>
      <c r="D520" s="566">
        <f t="shared" si="122"/>
        <v>1102</v>
      </c>
      <c r="E520" s="566" t="e">
        <f t="shared" si="122"/>
        <v>#DIV/0!</v>
      </c>
    </row>
    <row r="521" spans="1:11" ht="15.75" thickBot="1" x14ac:dyDescent="0.3">
      <c r="A521" s="313" t="s">
        <v>15</v>
      </c>
      <c r="B521" s="581" t="s">
        <v>19</v>
      </c>
      <c r="C521" s="567">
        <f>C518/B518-1</f>
        <v>0</v>
      </c>
      <c r="D521" s="567">
        <f t="shared" ref="D521:E523" si="123">D518/C518-1</f>
        <v>0</v>
      </c>
      <c r="E521" s="567">
        <f t="shared" si="123"/>
        <v>-1</v>
      </c>
      <c r="G521" s="3"/>
      <c r="H521" s="3"/>
      <c r="I521" s="3"/>
      <c r="J521" s="3"/>
      <c r="K521" s="3"/>
    </row>
    <row r="522" spans="1:11" ht="15.75" thickBot="1" x14ac:dyDescent="0.3">
      <c r="A522" s="313" t="s">
        <v>16</v>
      </c>
      <c r="B522" s="581" t="s">
        <v>19</v>
      </c>
      <c r="C522" s="567">
        <f>C519/B519-1</f>
        <v>-0.42500000000000004</v>
      </c>
      <c r="D522" s="567">
        <f t="shared" si="123"/>
        <v>-0.95208695652173914</v>
      </c>
      <c r="E522" s="567">
        <f t="shared" si="123"/>
        <v>-1</v>
      </c>
    </row>
    <row r="523" spans="1:11" ht="15.75" thickBot="1" x14ac:dyDescent="0.3">
      <c r="A523" s="313" t="s">
        <v>17</v>
      </c>
      <c r="B523" s="332" t="s">
        <v>19</v>
      </c>
      <c r="C523" s="567">
        <f>C520/B520-1</f>
        <v>-0.42500000000000004</v>
      </c>
      <c r="D523" s="567">
        <f t="shared" si="123"/>
        <v>-0.95208695652173914</v>
      </c>
      <c r="E523" s="567" t="e">
        <f t="shared" si="123"/>
        <v>#DIV/0!</v>
      </c>
    </row>
    <row r="524" spans="1:11" ht="15.75" thickBot="1" x14ac:dyDescent="0.3">
      <c r="A524" s="1210" t="s">
        <v>1106</v>
      </c>
      <c r="B524" s="1211"/>
      <c r="C524" s="1211"/>
      <c r="D524" s="1211"/>
      <c r="E524" s="1212"/>
    </row>
    <row r="525" spans="1:11" x14ac:dyDescent="0.25">
      <c r="A525" s="1189"/>
      <c r="B525" s="325">
        <v>2019</v>
      </c>
      <c r="C525" s="325">
        <v>2020</v>
      </c>
      <c r="D525" s="325">
        <v>2021</v>
      </c>
      <c r="E525" s="325">
        <v>2022</v>
      </c>
    </row>
    <row r="526" spans="1:11" ht="12.75" customHeight="1" thickBot="1" x14ac:dyDescent="0.3">
      <c r="A526" s="1190"/>
      <c r="B526" s="479"/>
      <c r="C526" s="479"/>
      <c r="D526" s="558"/>
      <c r="E526" s="558"/>
    </row>
    <row r="527" spans="1:11" s="3" customFormat="1" ht="12.75" customHeight="1" thickBot="1" x14ac:dyDescent="0.3">
      <c r="A527" s="462" t="s">
        <v>59</v>
      </c>
      <c r="B527" s="466">
        <f>B528+B529+B530+B531</f>
        <v>0</v>
      </c>
      <c r="C527" s="466">
        <f t="shared" ref="C527" si="124">C528+C529+C530+C531</f>
        <v>0</v>
      </c>
      <c r="D527" s="466">
        <v>0</v>
      </c>
      <c r="E527" s="466">
        <f t="shared" ref="E527" si="125">E528+E529+E530+E531</f>
        <v>0</v>
      </c>
      <c r="G527"/>
      <c r="H527"/>
      <c r="I527"/>
      <c r="J527"/>
      <c r="K527"/>
    </row>
    <row r="528" spans="1:11" ht="15.75" thickBot="1" x14ac:dyDescent="0.3">
      <c r="A528" s="464" t="s">
        <v>28</v>
      </c>
      <c r="B528" s="466"/>
      <c r="C528" s="466"/>
      <c r="D528" s="466"/>
      <c r="E528" s="466"/>
    </row>
    <row r="529" spans="1:11" ht="15.75" thickBot="1" x14ac:dyDescent="0.3">
      <c r="A529" s="464" t="s">
        <v>60</v>
      </c>
      <c r="B529" s="466"/>
      <c r="C529" s="466"/>
      <c r="D529" s="466"/>
      <c r="E529" s="466"/>
    </row>
    <row r="530" spans="1:11" ht="15.75" thickBot="1" x14ac:dyDescent="0.3">
      <c r="A530" s="464" t="s">
        <v>42</v>
      </c>
      <c r="B530" s="466"/>
      <c r="C530" s="466"/>
      <c r="D530" s="466"/>
      <c r="E530" s="466"/>
    </row>
    <row r="531" spans="1:11" ht="15.75" thickBot="1" x14ac:dyDescent="0.3">
      <c r="A531" s="464" t="s">
        <v>43</v>
      </c>
      <c r="B531" s="466"/>
      <c r="C531" s="466"/>
      <c r="D531" s="466"/>
      <c r="E531" s="466"/>
      <c r="G531" s="3"/>
      <c r="H531" s="3"/>
      <c r="I531" s="3"/>
      <c r="J531" s="3"/>
      <c r="K531" s="3"/>
    </row>
    <row r="532" spans="1:11" ht="15.75" thickBot="1" x14ac:dyDescent="0.3">
      <c r="A532" s="462" t="s">
        <v>61</v>
      </c>
      <c r="B532" s="466">
        <f>B536</f>
        <v>40000</v>
      </c>
      <c r="C532" s="466">
        <f t="shared" ref="C532:E532" si="126">C536</f>
        <v>23000</v>
      </c>
      <c r="D532" s="466">
        <f t="shared" si="126"/>
        <v>1102</v>
      </c>
      <c r="E532" s="466">
        <f t="shared" si="126"/>
        <v>0</v>
      </c>
    </row>
    <row r="533" spans="1:11" ht="15.75" thickBot="1" x14ac:dyDescent="0.3">
      <c r="A533" s="464" t="s">
        <v>28</v>
      </c>
      <c r="B533" s="466"/>
      <c r="C533" s="466"/>
      <c r="D533" s="466"/>
      <c r="E533" s="466"/>
    </row>
    <row r="534" spans="1:11" ht="15.75" thickBot="1" x14ac:dyDescent="0.3">
      <c r="A534" s="464" t="s">
        <v>60</v>
      </c>
      <c r="B534" s="466"/>
      <c r="C534" s="466"/>
      <c r="D534" s="466"/>
      <c r="E534" s="466"/>
    </row>
    <row r="535" spans="1:11" ht="15.75" thickBot="1" x14ac:dyDescent="0.3">
      <c r="A535" s="464" t="s">
        <v>42</v>
      </c>
      <c r="B535" s="466"/>
      <c r="C535" s="466"/>
      <c r="D535" s="466"/>
      <c r="E535" s="466"/>
    </row>
    <row r="536" spans="1:11" ht="15.75" thickBot="1" x14ac:dyDescent="0.3">
      <c r="A536" s="602" t="s">
        <v>43</v>
      </c>
      <c r="B536" s="479">
        <v>40000</v>
      </c>
      <c r="C536" s="479">
        <v>23000</v>
      </c>
      <c r="D536" s="479">
        <v>1102</v>
      </c>
      <c r="E536" s="479">
        <v>0</v>
      </c>
    </row>
    <row r="537" spans="1:11" s="3" customFormat="1" ht="15.75" thickBot="1" x14ac:dyDescent="0.3">
      <c r="A537" s="592" t="s">
        <v>193</v>
      </c>
      <c r="B537" s="520">
        <f>B527+B532</f>
        <v>40000</v>
      </c>
      <c r="C537" s="520">
        <f t="shared" ref="C537:E537" si="127">C527+C532</f>
        <v>23000</v>
      </c>
      <c r="D537" s="520">
        <f t="shared" si="127"/>
        <v>1102</v>
      </c>
      <c r="E537" s="520">
        <f t="shared" si="127"/>
        <v>0</v>
      </c>
      <c r="G537"/>
      <c r="H537"/>
      <c r="I537"/>
      <c r="J537"/>
      <c r="K537"/>
    </row>
    <row r="538" spans="1:11" s="3" customFormat="1" ht="68.25" thickBot="1" x14ac:dyDescent="0.3">
      <c r="A538" s="323" t="s">
        <v>1319</v>
      </c>
      <c r="B538" s="590" t="s">
        <v>1320</v>
      </c>
      <c r="C538" s="386" t="s">
        <v>981</v>
      </c>
      <c r="D538" s="1711" t="s">
        <v>1321</v>
      </c>
      <c r="E538" s="1712"/>
      <c r="G538" s="443"/>
      <c r="H538" s="443"/>
      <c r="I538" s="443"/>
      <c r="J538" s="443"/>
      <c r="K538" s="443"/>
    </row>
    <row r="539" spans="1:11" ht="27.75" customHeight="1" thickBot="1" x14ac:dyDescent="0.3">
      <c r="A539" s="313" t="s">
        <v>9</v>
      </c>
      <c r="B539" s="1194" t="s">
        <v>1322</v>
      </c>
      <c r="C539" s="1195"/>
      <c r="D539" s="1195"/>
      <c r="E539" s="1196"/>
    </row>
    <row r="540" spans="1:11" ht="17.25" customHeight="1" thickBot="1" x14ac:dyDescent="0.3">
      <c r="A540" s="313" t="s">
        <v>13</v>
      </c>
      <c r="B540" s="1198" t="s">
        <v>1275</v>
      </c>
      <c r="C540" s="1199"/>
      <c r="D540" s="1199"/>
      <c r="E540" s="1200"/>
    </row>
    <row r="541" spans="1:11" x14ac:dyDescent="0.25">
      <c r="A541" s="1189"/>
      <c r="B541" s="325">
        <v>2019</v>
      </c>
      <c r="C541" s="325">
        <v>2020</v>
      </c>
      <c r="D541" s="325">
        <v>2021</v>
      </c>
      <c r="E541" s="325">
        <v>2022</v>
      </c>
    </row>
    <row r="542" spans="1:11" ht="12.75" customHeight="1" thickBot="1" x14ac:dyDescent="0.3">
      <c r="A542" s="1190"/>
      <c r="B542" s="601"/>
      <c r="C542" s="601"/>
      <c r="D542" s="564"/>
      <c r="E542" s="564"/>
    </row>
    <row r="543" spans="1:11" ht="15.75" customHeight="1" thickBot="1" x14ac:dyDescent="0.3">
      <c r="A543" s="313" t="s">
        <v>8</v>
      </c>
      <c r="B543" s="566">
        <v>1</v>
      </c>
      <c r="C543" s="566">
        <v>0</v>
      </c>
      <c r="D543" s="566">
        <v>0</v>
      </c>
      <c r="E543" s="566">
        <v>0</v>
      </c>
    </row>
    <row r="544" spans="1:11" ht="15.75" thickBot="1" x14ac:dyDescent="0.3">
      <c r="A544" s="313" t="s">
        <v>14</v>
      </c>
      <c r="B544" s="566">
        <f>B557</f>
        <v>15000</v>
      </c>
      <c r="C544" s="566">
        <v>0</v>
      </c>
      <c r="D544" s="566">
        <v>0</v>
      </c>
      <c r="E544" s="566">
        <v>0</v>
      </c>
    </row>
    <row r="545" spans="1:11" ht="15.75" thickBot="1" x14ac:dyDescent="0.3">
      <c r="A545" s="313" t="s">
        <v>20</v>
      </c>
      <c r="B545" s="566">
        <f>B544/B543</f>
        <v>15000</v>
      </c>
      <c r="C545" s="566" t="e">
        <f t="shared" ref="C545:E545" si="128">C544/C543</f>
        <v>#DIV/0!</v>
      </c>
      <c r="D545" s="566" t="e">
        <f t="shared" si="128"/>
        <v>#DIV/0!</v>
      </c>
      <c r="E545" s="566" t="e">
        <f t="shared" si="128"/>
        <v>#DIV/0!</v>
      </c>
    </row>
    <row r="546" spans="1:11" ht="15.75" thickBot="1" x14ac:dyDescent="0.3">
      <c r="A546" s="313" t="s">
        <v>15</v>
      </c>
      <c r="B546" s="581" t="s">
        <v>19</v>
      </c>
      <c r="C546" s="567">
        <f>C543/B543-1</f>
        <v>-1</v>
      </c>
      <c r="D546" s="567" t="e">
        <f t="shared" ref="D546:E548" si="129">D543/C543-1</f>
        <v>#DIV/0!</v>
      </c>
      <c r="E546" s="567" t="e">
        <f t="shared" si="129"/>
        <v>#DIV/0!</v>
      </c>
    </row>
    <row r="547" spans="1:11" ht="15.75" thickBot="1" x14ac:dyDescent="0.3">
      <c r="A547" s="313" t="s">
        <v>16</v>
      </c>
      <c r="B547" s="581" t="s">
        <v>19</v>
      </c>
      <c r="C547" s="567">
        <f>C544/B544-1</f>
        <v>-1</v>
      </c>
      <c r="D547" s="567" t="e">
        <f t="shared" si="129"/>
        <v>#DIV/0!</v>
      </c>
      <c r="E547" s="567" t="e">
        <f t="shared" si="129"/>
        <v>#DIV/0!</v>
      </c>
    </row>
    <row r="548" spans="1:11" ht="15.75" thickBot="1" x14ac:dyDescent="0.3">
      <c r="A548" s="313" t="s">
        <v>17</v>
      </c>
      <c r="B548" s="581" t="s">
        <v>19</v>
      </c>
      <c r="C548" s="567" t="e">
        <f>C545/B545-1</f>
        <v>#DIV/0!</v>
      </c>
      <c r="D548" s="567" t="e">
        <f t="shared" si="129"/>
        <v>#DIV/0!</v>
      </c>
      <c r="E548" s="567" t="e">
        <f t="shared" si="129"/>
        <v>#DIV/0!</v>
      </c>
    </row>
    <row r="549" spans="1:11" ht="15.75" thickBot="1" x14ac:dyDescent="0.3">
      <c r="A549" s="1210" t="s">
        <v>1323</v>
      </c>
      <c r="B549" s="1211"/>
      <c r="C549" s="1211"/>
      <c r="D549" s="1211"/>
      <c r="E549" s="1212"/>
    </row>
    <row r="550" spans="1:11" x14ac:dyDescent="0.25">
      <c r="A550" s="1189"/>
      <c r="B550" s="325">
        <v>2019</v>
      </c>
      <c r="C550" s="325">
        <v>2020</v>
      </c>
      <c r="D550" s="325">
        <v>2021</v>
      </c>
      <c r="E550" s="325">
        <v>2022</v>
      </c>
    </row>
    <row r="551" spans="1:11" ht="12.75" customHeight="1" thickBot="1" x14ac:dyDescent="0.3">
      <c r="A551" s="1190"/>
      <c r="B551" s="479"/>
      <c r="C551" s="479"/>
      <c r="D551" s="558"/>
      <c r="E551" s="558"/>
    </row>
    <row r="552" spans="1:11" s="3" customFormat="1" ht="12.75" customHeight="1" thickBot="1" x14ac:dyDescent="0.3">
      <c r="A552" s="462" t="s">
        <v>59</v>
      </c>
      <c r="B552" s="466">
        <f>B553+B554+B555+B556</f>
        <v>0</v>
      </c>
      <c r="C552" s="466">
        <f t="shared" ref="C552" si="130">C553+C554+C555+C556</f>
        <v>0</v>
      </c>
      <c r="D552" s="466">
        <v>0</v>
      </c>
      <c r="E552" s="466">
        <f t="shared" ref="E552" si="131">E553+E554+E555+E556</f>
        <v>0</v>
      </c>
      <c r="G552"/>
      <c r="H552"/>
      <c r="I552"/>
      <c r="J552"/>
      <c r="K552"/>
    </row>
    <row r="553" spans="1:11" ht="15.75" thickBot="1" x14ac:dyDescent="0.3">
      <c r="A553" s="464" t="s">
        <v>28</v>
      </c>
      <c r="B553" s="466"/>
      <c r="C553" s="466"/>
      <c r="D553" s="466"/>
      <c r="E553" s="466"/>
    </row>
    <row r="554" spans="1:11" ht="15.75" thickBot="1" x14ac:dyDescent="0.3">
      <c r="A554" s="464" t="s">
        <v>60</v>
      </c>
      <c r="B554" s="466"/>
      <c r="C554" s="466"/>
      <c r="D554" s="466"/>
      <c r="E554" s="466"/>
    </row>
    <row r="555" spans="1:11" ht="15.75" thickBot="1" x14ac:dyDescent="0.3">
      <c r="A555" s="464" t="s">
        <v>42</v>
      </c>
      <c r="B555" s="466"/>
      <c r="C555" s="466"/>
      <c r="D555" s="466"/>
      <c r="E555" s="466"/>
    </row>
    <row r="556" spans="1:11" ht="15.75" thickBot="1" x14ac:dyDescent="0.3">
      <c r="A556" s="464" t="s">
        <v>43</v>
      </c>
      <c r="B556" s="466"/>
      <c r="C556" s="466"/>
      <c r="D556" s="466"/>
      <c r="E556" s="466"/>
    </row>
    <row r="557" spans="1:11" ht="15.75" thickBot="1" x14ac:dyDescent="0.3">
      <c r="A557" s="462" t="s">
        <v>61</v>
      </c>
      <c r="B557" s="466">
        <f>B560</f>
        <v>15000</v>
      </c>
      <c r="C557" s="466">
        <f t="shared" ref="C557:E557" si="132">C558+C559+C560+C561</f>
        <v>0</v>
      </c>
      <c r="D557" s="466">
        <f t="shared" si="132"/>
        <v>0</v>
      </c>
      <c r="E557" s="466">
        <f t="shared" si="132"/>
        <v>0</v>
      </c>
    </row>
    <row r="558" spans="1:11" ht="15.75" thickBot="1" x14ac:dyDescent="0.3">
      <c r="A558" s="464" t="s">
        <v>28</v>
      </c>
      <c r="B558" s="466"/>
      <c r="C558" s="466"/>
      <c r="D558" s="466"/>
      <c r="E558" s="466"/>
    </row>
    <row r="559" spans="1:11" ht="15.75" thickBot="1" x14ac:dyDescent="0.3">
      <c r="A559" s="464" t="s">
        <v>60</v>
      </c>
      <c r="B559" s="466"/>
      <c r="C559" s="466"/>
      <c r="D559" s="466"/>
      <c r="E559" s="466"/>
      <c r="G559" s="443"/>
      <c r="H559" s="443"/>
      <c r="I559" s="443"/>
      <c r="J559" s="443"/>
      <c r="K559" s="443"/>
    </row>
    <row r="560" spans="1:11" ht="15.75" thickBot="1" x14ac:dyDescent="0.3">
      <c r="A560" s="464" t="s">
        <v>42</v>
      </c>
      <c r="B560" s="466">
        <v>15000</v>
      </c>
      <c r="C560" s="466">
        <v>0</v>
      </c>
      <c r="D560" s="466">
        <v>0</v>
      </c>
      <c r="E560" s="466">
        <v>0</v>
      </c>
    </row>
    <row r="561" spans="1:11" ht="15.75" thickBot="1" x14ac:dyDescent="0.3">
      <c r="A561" s="602" t="s">
        <v>43</v>
      </c>
      <c r="B561" s="479"/>
      <c r="C561" s="479"/>
      <c r="D561" s="479"/>
      <c r="E561" s="479"/>
    </row>
    <row r="562" spans="1:11" s="3" customFormat="1" ht="15.75" thickBot="1" x14ac:dyDescent="0.3">
      <c r="A562" s="593" t="s">
        <v>195</v>
      </c>
      <c r="B562" s="520">
        <f>B552+B557</f>
        <v>15000</v>
      </c>
      <c r="C562" s="520">
        <f t="shared" ref="C562:E562" si="133">C552+C557</f>
        <v>0</v>
      </c>
      <c r="D562" s="520">
        <f t="shared" si="133"/>
        <v>0</v>
      </c>
      <c r="E562" s="520">
        <f t="shared" si="133"/>
        <v>0</v>
      </c>
      <c r="G562"/>
      <c r="H562"/>
      <c r="I562"/>
      <c r="J562"/>
      <c r="K562"/>
    </row>
    <row r="563" spans="1:11" s="3" customFormat="1" ht="15.75" thickBot="1" x14ac:dyDescent="0.3">
      <c r="A563" s="603" t="s">
        <v>1324</v>
      </c>
      <c r="B563" s="1724" t="s">
        <v>1325</v>
      </c>
      <c r="C563" s="1725"/>
      <c r="D563" s="1725"/>
      <c r="E563" s="1726"/>
      <c r="G563"/>
      <c r="H563"/>
      <c r="I563"/>
      <c r="J563"/>
      <c r="K563"/>
    </row>
    <row r="564" spans="1:11" s="3" customFormat="1" ht="33.75" customHeight="1" thickBot="1" x14ac:dyDescent="0.3">
      <c r="A564" s="495" t="s">
        <v>1326</v>
      </c>
      <c r="B564" s="590" t="s">
        <v>1327</v>
      </c>
      <c r="C564" s="386" t="s">
        <v>981</v>
      </c>
      <c r="D564" s="1711" t="s">
        <v>1328</v>
      </c>
      <c r="E564" s="1712"/>
      <c r="G564"/>
      <c r="H564"/>
      <c r="I564"/>
      <c r="J564"/>
      <c r="K564"/>
    </row>
    <row r="565" spans="1:11" ht="30" customHeight="1" thickBot="1" x14ac:dyDescent="0.3">
      <c r="A565" s="313" t="s">
        <v>9</v>
      </c>
      <c r="B565" s="1194" t="s">
        <v>1329</v>
      </c>
      <c r="C565" s="1195"/>
      <c r="D565" s="1195"/>
      <c r="E565" s="1196"/>
    </row>
    <row r="566" spans="1:11" ht="17.25" customHeight="1" thickBot="1" x14ac:dyDescent="0.3">
      <c r="A566" s="313" t="s">
        <v>13</v>
      </c>
      <c r="B566" s="1198" t="s">
        <v>1275</v>
      </c>
      <c r="C566" s="1199"/>
      <c r="D566" s="1199"/>
      <c r="E566" s="1200"/>
    </row>
    <row r="567" spans="1:11" x14ac:dyDescent="0.25">
      <c r="A567" s="1189"/>
      <c r="B567" s="325">
        <v>2019</v>
      </c>
      <c r="C567" s="325">
        <v>2020</v>
      </c>
      <c r="D567" s="325">
        <v>2021</v>
      </c>
      <c r="E567" s="325">
        <v>2022</v>
      </c>
    </row>
    <row r="568" spans="1:11" ht="12.75" customHeight="1" thickBot="1" x14ac:dyDescent="0.3">
      <c r="A568" s="1190"/>
      <c r="B568" s="564"/>
      <c r="C568" s="564"/>
      <c r="D568" s="564"/>
      <c r="E568" s="564"/>
    </row>
    <row r="569" spans="1:11" ht="15.75" customHeight="1" thickBot="1" x14ac:dyDescent="0.3">
      <c r="A569" s="313" t="s">
        <v>8</v>
      </c>
      <c r="B569" s="566">
        <v>0</v>
      </c>
      <c r="C569" s="566">
        <v>0</v>
      </c>
      <c r="D569" s="566">
        <v>1</v>
      </c>
      <c r="E569" s="566">
        <v>1</v>
      </c>
    </row>
    <row r="570" spans="1:11" ht="15.75" thickBot="1" x14ac:dyDescent="0.3">
      <c r="A570" s="313" t="s">
        <v>14</v>
      </c>
      <c r="B570" s="566">
        <f>B588</f>
        <v>0</v>
      </c>
      <c r="C570" s="566">
        <f t="shared" ref="C570:E570" si="134">C588</f>
        <v>0</v>
      </c>
      <c r="D570" s="566">
        <f t="shared" si="134"/>
        <v>100000</v>
      </c>
      <c r="E570" s="566">
        <f t="shared" si="134"/>
        <v>245000</v>
      </c>
    </row>
    <row r="571" spans="1:11" ht="15.75" thickBot="1" x14ac:dyDescent="0.3">
      <c r="A571" s="313" t="s">
        <v>20</v>
      </c>
      <c r="B571" s="566" t="e">
        <f>B570/B569</f>
        <v>#DIV/0!</v>
      </c>
      <c r="C571" s="566" t="e">
        <f t="shared" ref="C571" si="135">C570/C569</f>
        <v>#DIV/0!</v>
      </c>
      <c r="D571" s="566">
        <f>D570/D569</f>
        <v>100000</v>
      </c>
      <c r="E571" s="566">
        <f>E570/E569</f>
        <v>245000</v>
      </c>
    </row>
    <row r="572" spans="1:11" ht="15.75" thickBot="1" x14ac:dyDescent="0.3">
      <c r="A572" s="313" t="s">
        <v>15</v>
      </c>
      <c r="B572" s="581" t="s">
        <v>19</v>
      </c>
      <c r="C572" s="567" t="e">
        <f>C569/B569-1</f>
        <v>#DIV/0!</v>
      </c>
      <c r="D572" s="567" t="e">
        <f t="shared" ref="D572:E574" si="136">D569/C569-1</f>
        <v>#DIV/0!</v>
      </c>
      <c r="E572" s="567">
        <f t="shared" si="136"/>
        <v>0</v>
      </c>
    </row>
    <row r="573" spans="1:11" ht="15.75" thickBot="1" x14ac:dyDescent="0.3">
      <c r="A573" s="313" t="s">
        <v>16</v>
      </c>
      <c r="B573" s="581" t="s">
        <v>19</v>
      </c>
      <c r="C573" s="567" t="e">
        <f>C570/B570-1</f>
        <v>#DIV/0!</v>
      </c>
      <c r="D573" s="567" t="e">
        <f>D570/C570-1</f>
        <v>#DIV/0!</v>
      </c>
      <c r="E573" s="567">
        <f>E570/D570-1</f>
        <v>1.4500000000000002</v>
      </c>
    </row>
    <row r="574" spans="1:11" ht="15.75" thickBot="1" x14ac:dyDescent="0.3">
      <c r="A574" s="313" t="s">
        <v>17</v>
      </c>
      <c r="B574" s="581" t="s">
        <v>19</v>
      </c>
      <c r="C574" s="567" t="e">
        <f>C571/B571-1</f>
        <v>#DIV/0!</v>
      </c>
      <c r="D574" s="567" t="e">
        <f t="shared" si="136"/>
        <v>#DIV/0!</v>
      </c>
      <c r="E574" s="567">
        <f t="shared" si="136"/>
        <v>1.4500000000000002</v>
      </c>
    </row>
    <row r="575" spans="1:11" ht="15.75" thickBot="1" x14ac:dyDescent="0.3">
      <c r="A575" s="1210" t="s">
        <v>1330</v>
      </c>
      <c r="B575" s="1211"/>
      <c r="C575" s="1211"/>
      <c r="D575" s="1211"/>
      <c r="E575" s="1212"/>
    </row>
    <row r="576" spans="1:11" x14ac:dyDescent="0.25">
      <c r="A576" s="1189"/>
      <c r="B576" s="325">
        <v>2019</v>
      </c>
      <c r="C576" s="325">
        <v>2020</v>
      </c>
      <c r="D576" s="325">
        <v>2021</v>
      </c>
      <c r="E576" s="325">
        <v>2022</v>
      </c>
    </row>
    <row r="577" spans="1:11" ht="12.75" customHeight="1" thickBot="1" x14ac:dyDescent="0.3">
      <c r="A577" s="1190"/>
      <c r="B577" s="582"/>
      <c r="C577" s="582"/>
      <c r="D577" s="568"/>
      <c r="E577" s="568"/>
    </row>
    <row r="578" spans="1:11" ht="20.25" customHeight="1" thickBot="1" x14ac:dyDescent="0.3">
      <c r="A578" s="462" t="s">
        <v>59</v>
      </c>
      <c r="B578" s="466">
        <f>B579+B580+B581+B582</f>
        <v>0</v>
      </c>
      <c r="C578" s="466">
        <f t="shared" ref="C578" si="137">C579+C580+C581+C582</f>
        <v>0</v>
      </c>
      <c r="D578" s="466">
        <v>0</v>
      </c>
      <c r="E578" s="466">
        <f t="shared" ref="E578" si="138">E579+E580+E581+E582</f>
        <v>0</v>
      </c>
    </row>
    <row r="579" spans="1:11" ht="15.75" thickBot="1" x14ac:dyDescent="0.3">
      <c r="A579" s="464" t="s">
        <v>28</v>
      </c>
      <c r="B579" s="466"/>
      <c r="C579" s="466"/>
      <c r="D579" s="466"/>
      <c r="E579" s="466"/>
      <c r="G579" s="443"/>
      <c r="H579" s="443"/>
      <c r="I579" s="443"/>
      <c r="J579" s="443"/>
      <c r="K579" s="443"/>
    </row>
    <row r="580" spans="1:11" ht="15.75" thickBot="1" x14ac:dyDescent="0.3">
      <c r="A580" s="464" t="s">
        <v>60</v>
      </c>
      <c r="B580" s="466"/>
      <c r="C580" s="466"/>
      <c r="D580" s="466"/>
      <c r="E580" s="466"/>
    </row>
    <row r="581" spans="1:11" ht="15.75" thickBot="1" x14ac:dyDescent="0.3">
      <c r="A581" s="464" t="s">
        <v>42</v>
      </c>
      <c r="B581" s="466"/>
      <c r="C581" s="466"/>
      <c r="D581" s="466"/>
      <c r="E581" s="466"/>
    </row>
    <row r="582" spans="1:11" ht="15.75" thickBot="1" x14ac:dyDescent="0.3">
      <c r="A582" s="464" t="s">
        <v>43</v>
      </c>
      <c r="B582" s="466"/>
      <c r="C582" s="466"/>
      <c r="D582" s="466"/>
      <c r="E582" s="466"/>
    </row>
    <row r="583" spans="1:11" ht="15.75" thickBot="1" x14ac:dyDescent="0.3">
      <c r="A583" s="462" t="s">
        <v>61</v>
      </c>
      <c r="B583" s="466">
        <f>B585</f>
        <v>0</v>
      </c>
      <c r="C583" s="466">
        <f>C585</f>
        <v>0</v>
      </c>
      <c r="D583" s="466">
        <f>D585</f>
        <v>100000</v>
      </c>
      <c r="E583" s="466">
        <f>E585</f>
        <v>245000</v>
      </c>
    </row>
    <row r="584" spans="1:11" ht="15.75" thickBot="1" x14ac:dyDescent="0.3">
      <c r="A584" s="464" t="s">
        <v>28</v>
      </c>
      <c r="B584" s="466"/>
      <c r="C584" s="466"/>
      <c r="D584" s="466"/>
      <c r="E584" s="466"/>
    </row>
    <row r="585" spans="1:11" ht="15.75" thickBot="1" x14ac:dyDescent="0.3">
      <c r="A585" s="464" t="s">
        <v>60</v>
      </c>
      <c r="B585" s="466">
        <v>0</v>
      </c>
      <c r="C585" s="466">
        <v>0</v>
      </c>
      <c r="D585" s="466">
        <v>100000</v>
      </c>
      <c r="E585" s="568">
        <v>245000</v>
      </c>
    </row>
    <row r="586" spans="1:11" ht="15.75" thickBot="1" x14ac:dyDescent="0.3">
      <c r="A586" s="464" t="s">
        <v>42</v>
      </c>
      <c r="B586" s="466"/>
      <c r="C586" s="466"/>
      <c r="D586" s="466"/>
      <c r="E586" s="466"/>
    </row>
    <row r="587" spans="1:11" ht="15.75" thickBot="1" x14ac:dyDescent="0.3">
      <c r="A587" s="464" t="s">
        <v>43</v>
      </c>
      <c r="B587" s="466"/>
      <c r="C587" s="466"/>
      <c r="D587" s="466"/>
      <c r="E587" s="466"/>
    </row>
    <row r="588" spans="1:11" ht="15.75" thickBot="1" x14ac:dyDescent="0.3">
      <c r="A588" s="604" t="s">
        <v>197</v>
      </c>
      <c r="B588" s="487">
        <f>B578+B583</f>
        <v>0</v>
      </c>
      <c r="C588" s="487">
        <f t="shared" ref="C588:E588" si="139">C578+C583</f>
        <v>0</v>
      </c>
      <c r="D588" s="487">
        <f t="shared" si="139"/>
        <v>100000</v>
      </c>
      <c r="E588" s="487">
        <f t="shared" si="139"/>
        <v>245000</v>
      </c>
    </row>
    <row r="589" spans="1:11" s="3" customFormat="1" ht="79.5" thickBot="1" x14ac:dyDescent="0.3">
      <c r="A589" s="495" t="s">
        <v>1331</v>
      </c>
      <c r="B589" s="590" t="s">
        <v>1332</v>
      </c>
      <c r="C589" s="386" t="s">
        <v>981</v>
      </c>
      <c r="D589" s="1711" t="s">
        <v>1333</v>
      </c>
      <c r="E589" s="1712"/>
      <c r="G589"/>
      <c r="H589"/>
      <c r="I589"/>
      <c r="J589"/>
      <c r="K589"/>
    </row>
    <row r="590" spans="1:11" ht="29.25" customHeight="1" thickBot="1" x14ac:dyDescent="0.3">
      <c r="A590" s="313" t="s">
        <v>9</v>
      </c>
      <c r="B590" s="1194" t="s">
        <v>1329</v>
      </c>
      <c r="C590" s="1195"/>
      <c r="D590" s="1195"/>
      <c r="E590" s="1196"/>
    </row>
    <row r="591" spans="1:11" ht="17.25" customHeight="1" thickBot="1" x14ac:dyDescent="0.3">
      <c r="A591" s="313" t="s">
        <v>13</v>
      </c>
      <c r="B591" s="1198" t="s">
        <v>1275</v>
      </c>
      <c r="C591" s="1199"/>
      <c r="D591" s="1199"/>
      <c r="E591" s="1200"/>
    </row>
    <row r="592" spans="1:11" x14ac:dyDescent="0.25">
      <c r="A592" s="1189"/>
      <c r="B592" s="325">
        <v>2019</v>
      </c>
      <c r="C592" s="325">
        <v>2020</v>
      </c>
      <c r="D592" s="325">
        <v>2021</v>
      </c>
      <c r="E592" s="325">
        <v>2022</v>
      </c>
    </row>
    <row r="593" spans="1:11" ht="12.75" customHeight="1" thickBot="1" x14ac:dyDescent="0.3">
      <c r="A593" s="1190"/>
      <c r="B593" s="564"/>
      <c r="C593" s="564"/>
      <c r="D593" s="564"/>
      <c r="E593" s="564"/>
    </row>
    <row r="594" spans="1:11" ht="12.75" customHeight="1" thickBot="1" x14ac:dyDescent="0.3">
      <c r="A594" s="313" t="s">
        <v>8</v>
      </c>
      <c r="B594" s="566">
        <v>0</v>
      </c>
      <c r="C594" s="566">
        <v>0</v>
      </c>
      <c r="D594" s="566">
        <v>1</v>
      </c>
      <c r="E594" s="566">
        <v>1</v>
      </c>
    </row>
    <row r="595" spans="1:11" ht="15.75" thickBot="1" x14ac:dyDescent="0.3">
      <c r="A595" s="313" t="s">
        <v>14</v>
      </c>
      <c r="B595" s="566">
        <f>B613</f>
        <v>0</v>
      </c>
      <c r="C595" s="566">
        <f t="shared" ref="C595:E595" si="140">C613</f>
        <v>0</v>
      </c>
      <c r="D595" s="566">
        <f t="shared" si="140"/>
        <v>10000</v>
      </c>
      <c r="E595" s="566">
        <f t="shared" si="140"/>
        <v>10000</v>
      </c>
    </row>
    <row r="596" spans="1:11" ht="15.75" thickBot="1" x14ac:dyDescent="0.3">
      <c r="A596" s="313" t="s">
        <v>20</v>
      </c>
      <c r="B596" s="566" t="e">
        <f>B595/B594</f>
        <v>#DIV/0!</v>
      </c>
      <c r="C596" s="566" t="e">
        <f t="shared" ref="C596:E596" si="141">C595/C594</f>
        <v>#DIV/0!</v>
      </c>
      <c r="D596" s="566">
        <f t="shared" si="141"/>
        <v>10000</v>
      </c>
      <c r="E596" s="566">
        <f t="shared" si="141"/>
        <v>10000</v>
      </c>
    </row>
    <row r="597" spans="1:11" ht="15.75" thickBot="1" x14ac:dyDescent="0.3">
      <c r="A597" s="313" t="s">
        <v>15</v>
      </c>
      <c r="B597" s="581" t="s">
        <v>19</v>
      </c>
      <c r="C597" s="567" t="e">
        <f>C594/B594-1</f>
        <v>#DIV/0!</v>
      </c>
      <c r="D597" s="567" t="e">
        <f t="shared" ref="D597:E599" si="142">D594/C594-1</f>
        <v>#DIV/0!</v>
      </c>
      <c r="E597" s="567">
        <f t="shared" si="142"/>
        <v>0</v>
      </c>
    </row>
    <row r="598" spans="1:11" ht="15.75" thickBot="1" x14ac:dyDescent="0.3">
      <c r="A598" s="313" t="s">
        <v>16</v>
      </c>
      <c r="B598" s="581" t="s">
        <v>19</v>
      </c>
      <c r="C598" s="567" t="e">
        <f>C595/B595-1</f>
        <v>#DIV/0!</v>
      </c>
      <c r="D598" s="567" t="e">
        <f t="shared" si="142"/>
        <v>#DIV/0!</v>
      </c>
      <c r="E598" s="567">
        <f t="shared" si="142"/>
        <v>0</v>
      </c>
    </row>
    <row r="599" spans="1:11" ht="15.75" thickBot="1" x14ac:dyDescent="0.3">
      <c r="A599" s="313" t="s">
        <v>17</v>
      </c>
      <c r="B599" s="581" t="s">
        <v>19</v>
      </c>
      <c r="C599" s="567" t="e">
        <f>C596/B596-1</f>
        <v>#DIV/0!</v>
      </c>
      <c r="D599" s="567" t="e">
        <f t="shared" si="142"/>
        <v>#DIV/0!</v>
      </c>
      <c r="E599" s="567">
        <f t="shared" si="142"/>
        <v>0</v>
      </c>
    </row>
    <row r="600" spans="1:11" ht="15.75" thickBot="1" x14ac:dyDescent="0.3">
      <c r="A600" s="1210" t="s">
        <v>1334</v>
      </c>
      <c r="B600" s="1211"/>
      <c r="C600" s="1211"/>
      <c r="D600" s="1211"/>
      <c r="E600" s="1212"/>
      <c r="G600" s="443"/>
      <c r="H600" s="443"/>
      <c r="I600" s="443"/>
      <c r="J600" s="443"/>
      <c r="K600" s="443"/>
    </row>
    <row r="601" spans="1:11" x14ac:dyDescent="0.25">
      <c r="A601" s="1189"/>
      <c r="B601" s="325">
        <v>2019</v>
      </c>
      <c r="C601" s="325">
        <v>2020</v>
      </c>
      <c r="D601" s="325">
        <v>2021</v>
      </c>
      <c r="E601" s="325">
        <v>2022</v>
      </c>
    </row>
    <row r="602" spans="1:11" ht="12.75" customHeight="1" thickBot="1" x14ac:dyDescent="0.3">
      <c r="A602" s="1190"/>
      <c r="B602" s="582"/>
      <c r="C602" s="582"/>
      <c r="D602" s="568"/>
      <c r="E602" s="568"/>
    </row>
    <row r="603" spans="1:11" ht="14.25" customHeight="1" thickBot="1" x14ac:dyDescent="0.3">
      <c r="A603" s="462" t="s">
        <v>59</v>
      </c>
      <c r="B603" s="466">
        <f>B604+B605+B606+B607</f>
        <v>0</v>
      </c>
      <c r="C603" s="466">
        <f t="shared" ref="C603" si="143">C604+C605+C606+C607</f>
        <v>0</v>
      </c>
      <c r="D603" s="466">
        <v>0</v>
      </c>
      <c r="E603" s="466">
        <f t="shared" ref="E603" si="144">E604+E605+E606+E607</f>
        <v>0</v>
      </c>
    </row>
    <row r="604" spans="1:11" ht="15.75" thickBot="1" x14ac:dyDescent="0.3">
      <c r="A604" s="464" t="s">
        <v>28</v>
      </c>
      <c r="B604" s="466"/>
      <c r="C604" s="466"/>
      <c r="D604" s="466"/>
      <c r="E604" s="466"/>
    </row>
    <row r="605" spans="1:11" ht="15.75" thickBot="1" x14ac:dyDescent="0.3">
      <c r="A605" s="464" t="s">
        <v>60</v>
      </c>
      <c r="B605" s="466"/>
      <c r="C605" s="466"/>
      <c r="D605" s="466"/>
      <c r="E605" s="466"/>
    </row>
    <row r="606" spans="1:11" ht="15.75" thickBot="1" x14ac:dyDescent="0.3">
      <c r="A606" s="464" t="s">
        <v>42</v>
      </c>
      <c r="B606" s="466"/>
      <c r="C606" s="466"/>
      <c r="D606" s="466"/>
      <c r="E606" s="466"/>
    </row>
    <row r="607" spans="1:11" ht="15.75" thickBot="1" x14ac:dyDescent="0.3">
      <c r="A607" s="464" t="s">
        <v>43</v>
      </c>
      <c r="B607" s="466"/>
      <c r="C607" s="466"/>
      <c r="D607" s="466"/>
      <c r="E607" s="466"/>
    </row>
    <row r="608" spans="1:11" ht="15.75" thickBot="1" x14ac:dyDescent="0.3">
      <c r="A608" s="462" t="s">
        <v>61</v>
      </c>
      <c r="B608" s="466">
        <f>B609+B610+B611+B612</f>
        <v>0</v>
      </c>
      <c r="C608" s="466">
        <f t="shared" ref="C608" si="145">C609+C610+C611+C612</f>
        <v>0</v>
      </c>
      <c r="D608" s="466">
        <f>D612</f>
        <v>10000</v>
      </c>
      <c r="E608" s="466">
        <f>E612</f>
        <v>10000</v>
      </c>
    </row>
    <row r="609" spans="1:11" ht="15.75" thickBot="1" x14ac:dyDescent="0.3">
      <c r="A609" s="464" t="s">
        <v>28</v>
      </c>
      <c r="B609" s="466"/>
      <c r="C609" s="466"/>
      <c r="D609" s="466"/>
      <c r="E609" s="466"/>
    </row>
    <row r="610" spans="1:11" ht="15.75" thickBot="1" x14ac:dyDescent="0.3">
      <c r="A610" s="464" t="s">
        <v>60</v>
      </c>
      <c r="B610" s="466"/>
      <c r="C610" s="466"/>
      <c r="D610" s="466"/>
      <c r="E610" s="568"/>
    </row>
    <row r="611" spans="1:11" ht="15.75" thickBot="1" x14ac:dyDescent="0.3">
      <c r="A611" s="464" t="s">
        <v>42</v>
      </c>
      <c r="B611" s="466"/>
      <c r="C611" s="466"/>
      <c r="D611" s="466"/>
      <c r="E611" s="466"/>
    </row>
    <row r="612" spans="1:11" ht="15.75" thickBot="1" x14ac:dyDescent="0.3">
      <c r="A612" s="464" t="s">
        <v>43</v>
      </c>
      <c r="B612" s="466">
        <v>0</v>
      </c>
      <c r="C612" s="466">
        <v>0</v>
      </c>
      <c r="D612" s="466">
        <v>10000</v>
      </c>
      <c r="E612" s="568">
        <v>10000</v>
      </c>
    </row>
    <row r="613" spans="1:11" ht="15.75" thickBot="1" x14ac:dyDescent="0.3">
      <c r="A613" s="593" t="s">
        <v>199</v>
      </c>
      <c r="B613" s="520">
        <f>B603+B608</f>
        <v>0</v>
      </c>
      <c r="C613" s="520">
        <f t="shared" ref="C613:E613" si="146">C603+C608</f>
        <v>0</v>
      </c>
      <c r="D613" s="520">
        <f t="shared" si="146"/>
        <v>10000</v>
      </c>
      <c r="E613" s="520">
        <f t="shared" si="146"/>
        <v>10000</v>
      </c>
    </row>
    <row r="614" spans="1:11" s="3" customFormat="1" ht="15.75" thickBot="1" x14ac:dyDescent="0.3">
      <c r="A614" s="603" t="s">
        <v>1324</v>
      </c>
      <c r="B614" s="1727" t="s">
        <v>1335</v>
      </c>
      <c r="C614" s="1725"/>
      <c r="D614" s="1725"/>
      <c r="E614" s="1726"/>
      <c r="G614"/>
      <c r="H614"/>
      <c r="I614"/>
      <c r="J614"/>
      <c r="K614"/>
    </row>
    <row r="615" spans="1:11" s="605" customFormat="1" ht="68.25" thickBot="1" x14ac:dyDescent="0.3">
      <c r="A615" s="323" t="s">
        <v>200</v>
      </c>
      <c r="B615" s="590" t="s">
        <v>1336</v>
      </c>
      <c r="C615" s="386" t="s">
        <v>981</v>
      </c>
      <c r="D615" s="1711" t="s">
        <v>1337</v>
      </c>
      <c r="E615" s="1712"/>
      <c r="G615"/>
      <c r="H615"/>
      <c r="I615"/>
      <c r="J615"/>
      <c r="K615"/>
    </row>
    <row r="616" spans="1:11" ht="23.25" customHeight="1" thickBot="1" x14ac:dyDescent="0.3">
      <c r="A616" s="313" t="s">
        <v>9</v>
      </c>
      <c r="B616" s="1194" t="s">
        <v>1301</v>
      </c>
      <c r="C616" s="1195"/>
      <c r="D616" s="1195"/>
      <c r="E616" s="1196"/>
    </row>
    <row r="617" spans="1:11" ht="17.25" customHeight="1" thickBot="1" x14ac:dyDescent="0.3">
      <c r="A617" s="313" t="s">
        <v>13</v>
      </c>
      <c r="B617" s="1198" t="s">
        <v>1275</v>
      </c>
      <c r="C617" s="1199"/>
      <c r="D617" s="1199"/>
      <c r="E617" s="1200"/>
    </row>
    <row r="618" spans="1:11" x14ac:dyDescent="0.25">
      <c r="A618" s="1189"/>
      <c r="B618" s="325">
        <v>2019</v>
      </c>
      <c r="C618" s="325">
        <v>2020</v>
      </c>
      <c r="D618" s="325">
        <v>2021</v>
      </c>
      <c r="E618" s="325">
        <v>2022</v>
      </c>
    </row>
    <row r="619" spans="1:11" ht="12.75" customHeight="1" thickBot="1" x14ac:dyDescent="0.3">
      <c r="A619" s="1190"/>
      <c r="B619" s="564"/>
      <c r="C619" s="564"/>
      <c r="D619" s="564"/>
      <c r="E619" s="564"/>
    </row>
    <row r="620" spans="1:11" ht="12.75" customHeight="1" thickBot="1" x14ac:dyDescent="0.3">
      <c r="A620" s="313" t="s">
        <v>8</v>
      </c>
      <c r="B620" s="566">
        <v>0</v>
      </c>
      <c r="C620" s="566">
        <v>1</v>
      </c>
      <c r="D620" s="566">
        <v>0</v>
      </c>
      <c r="E620" s="566">
        <v>0</v>
      </c>
    </row>
    <row r="621" spans="1:11" ht="15.75" thickBot="1" x14ac:dyDescent="0.3">
      <c r="A621" s="313" t="s">
        <v>14</v>
      </c>
      <c r="B621" s="566">
        <f>B639</f>
        <v>0</v>
      </c>
      <c r="C621" s="566">
        <f t="shared" ref="C621:E621" si="147">C639</f>
        <v>117000</v>
      </c>
      <c r="D621" s="566">
        <f t="shared" si="147"/>
        <v>0</v>
      </c>
      <c r="E621" s="566">
        <f t="shared" si="147"/>
        <v>0</v>
      </c>
      <c r="G621" s="443"/>
      <c r="H621" s="443"/>
      <c r="I621" s="443"/>
      <c r="J621" s="443"/>
      <c r="K621" s="443"/>
    </row>
    <row r="622" spans="1:11" ht="15.75" thickBot="1" x14ac:dyDescent="0.3">
      <c r="A622" s="313" t="s">
        <v>20</v>
      </c>
      <c r="B622" s="566" t="e">
        <f>B621/B620</f>
        <v>#DIV/0!</v>
      </c>
      <c r="C622" s="566">
        <f t="shared" ref="C622:E622" si="148">C621/C620</f>
        <v>117000</v>
      </c>
      <c r="D622" s="566">
        <v>0</v>
      </c>
      <c r="E622" s="566" t="e">
        <f t="shared" si="148"/>
        <v>#DIV/0!</v>
      </c>
    </row>
    <row r="623" spans="1:11" ht="15.75" thickBot="1" x14ac:dyDescent="0.3">
      <c r="A623" s="313" t="s">
        <v>15</v>
      </c>
      <c r="B623" s="581" t="s">
        <v>19</v>
      </c>
      <c r="C623" s="567" t="e">
        <f>C620/B620-1</f>
        <v>#DIV/0!</v>
      </c>
      <c r="D623" s="567">
        <f t="shared" ref="D623:E625" si="149">D620/C620-1</f>
        <v>-1</v>
      </c>
      <c r="E623" s="567" t="e">
        <f t="shared" si="149"/>
        <v>#DIV/0!</v>
      </c>
    </row>
    <row r="624" spans="1:11" ht="15.75" thickBot="1" x14ac:dyDescent="0.3">
      <c r="A624" s="313" t="s">
        <v>16</v>
      </c>
      <c r="B624" s="581" t="s">
        <v>19</v>
      </c>
      <c r="C624" s="567" t="e">
        <f>C621/B621-1</f>
        <v>#DIV/0!</v>
      </c>
      <c r="D624" s="567">
        <f t="shared" si="149"/>
        <v>-1</v>
      </c>
      <c r="E624" s="567" t="e">
        <f t="shared" si="149"/>
        <v>#DIV/0!</v>
      </c>
    </row>
    <row r="625" spans="1:11" ht="15.75" thickBot="1" x14ac:dyDescent="0.3">
      <c r="A625" s="313" t="s">
        <v>17</v>
      </c>
      <c r="B625" s="581" t="s">
        <v>19</v>
      </c>
      <c r="C625" s="567" t="e">
        <f>C622/B622-1</f>
        <v>#DIV/0!</v>
      </c>
      <c r="D625" s="567">
        <f t="shared" si="149"/>
        <v>-1</v>
      </c>
      <c r="E625" s="567" t="e">
        <f t="shared" si="149"/>
        <v>#DIV/0!</v>
      </c>
    </row>
    <row r="626" spans="1:11" ht="15.75" thickBot="1" x14ac:dyDescent="0.3">
      <c r="A626" s="1210" t="s">
        <v>1338</v>
      </c>
      <c r="B626" s="1211"/>
      <c r="C626" s="1211"/>
      <c r="D626" s="1211"/>
      <c r="E626" s="1212"/>
    </row>
    <row r="627" spans="1:11" x14ac:dyDescent="0.25">
      <c r="A627" s="1189"/>
      <c r="B627" s="325">
        <v>2019</v>
      </c>
      <c r="C627" s="325">
        <v>2020</v>
      </c>
      <c r="D627" s="325">
        <v>2021</v>
      </c>
      <c r="E627" s="325">
        <v>2022</v>
      </c>
    </row>
    <row r="628" spans="1:11" ht="12.75" customHeight="1" thickBot="1" x14ac:dyDescent="0.3">
      <c r="A628" s="1190"/>
      <c r="B628" s="568"/>
      <c r="C628" s="568"/>
      <c r="D628" s="568"/>
      <c r="E628" s="568"/>
    </row>
    <row r="629" spans="1:11" ht="12.75" customHeight="1" thickBot="1" x14ac:dyDescent="0.3">
      <c r="A629" s="462" t="s">
        <v>59</v>
      </c>
      <c r="B629" s="466">
        <f>B630+B631+B632+B633</f>
        <v>0</v>
      </c>
      <c r="C629" s="466">
        <f t="shared" ref="C629" si="150">C630+C631+C632+C633</f>
        <v>0</v>
      </c>
      <c r="D629" s="466">
        <v>0</v>
      </c>
      <c r="E629" s="466">
        <f t="shared" ref="E629" si="151">E630+E631+E632+E633</f>
        <v>0</v>
      </c>
    </row>
    <row r="630" spans="1:11" ht="15.75" thickBot="1" x14ac:dyDescent="0.3">
      <c r="A630" s="464" t="s">
        <v>28</v>
      </c>
      <c r="B630" s="466"/>
      <c r="C630" s="466"/>
      <c r="D630" s="466"/>
      <c r="E630" s="466"/>
    </row>
    <row r="631" spans="1:11" ht="15.75" thickBot="1" x14ac:dyDescent="0.3">
      <c r="A631" s="464" t="s">
        <v>60</v>
      </c>
      <c r="B631" s="466"/>
      <c r="C631" s="466"/>
      <c r="D631" s="466"/>
      <c r="E631" s="466"/>
    </row>
    <row r="632" spans="1:11" ht="15.75" thickBot="1" x14ac:dyDescent="0.3">
      <c r="A632" s="464" t="s">
        <v>42</v>
      </c>
      <c r="B632" s="466"/>
      <c r="C632" s="466"/>
      <c r="D632" s="466"/>
      <c r="E632" s="466"/>
    </row>
    <row r="633" spans="1:11" ht="15.75" thickBot="1" x14ac:dyDescent="0.3">
      <c r="A633" s="464" t="s">
        <v>43</v>
      </c>
      <c r="B633" s="466"/>
      <c r="C633" s="466"/>
      <c r="D633" s="466"/>
      <c r="E633" s="466"/>
    </row>
    <row r="634" spans="1:11" ht="15.75" thickBot="1" x14ac:dyDescent="0.3">
      <c r="A634" s="462" t="s">
        <v>61</v>
      </c>
      <c r="B634" s="466">
        <f>B635+B636+B637+B638</f>
        <v>0</v>
      </c>
      <c r="C634" s="466">
        <f t="shared" ref="C634:E634" si="152">C635+C636+C637+C638</f>
        <v>117000</v>
      </c>
      <c r="D634" s="466">
        <f t="shared" si="152"/>
        <v>0</v>
      </c>
      <c r="E634" s="466">
        <f t="shared" si="152"/>
        <v>0</v>
      </c>
    </row>
    <row r="635" spans="1:11" ht="15.75" thickBot="1" x14ac:dyDescent="0.3">
      <c r="A635" s="464" t="s">
        <v>28</v>
      </c>
      <c r="B635" s="466"/>
      <c r="C635" s="466"/>
      <c r="D635" s="466"/>
      <c r="E635" s="466"/>
    </row>
    <row r="636" spans="1:11" ht="15.75" thickBot="1" x14ac:dyDescent="0.3">
      <c r="A636" s="464" t="s">
        <v>60</v>
      </c>
      <c r="B636" s="466">
        <v>0</v>
      </c>
      <c r="C636" s="466">
        <v>117000</v>
      </c>
      <c r="D636" s="568">
        <v>0</v>
      </c>
      <c r="E636" s="466">
        <v>0</v>
      </c>
    </row>
    <row r="637" spans="1:11" ht="19.5" customHeight="1" thickBot="1" x14ac:dyDescent="0.3">
      <c r="A637" s="464" t="s">
        <v>42</v>
      </c>
      <c r="B637" s="466"/>
      <c r="C637" s="466"/>
      <c r="D637" s="466"/>
      <c r="E637" s="466"/>
    </row>
    <row r="638" spans="1:11" ht="15.75" thickBot="1" x14ac:dyDescent="0.3">
      <c r="A638" s="464" t="s">
        <v>43</v>
      </c>
      <c r="B638" s="466"/>
      <c r="C638" s="466"/>
      <c r="D638" s="466"/>
      <c r="E638" s="466"/>
    </row>
    <row r="639" spans="1:11" ht="15.75" thickBot="1" x14ac:dyDescent="0.3">
      <c r="A639" s="593" t="s">
        <v>201</v>
      </c>
      <c r="B639" s="520">
        <f>B629+B634</f>
        <v>0</v>
      </c>
      <c r="C639" s="520">
        <f t="shared" ref="C639:E639" si="153">C629+C634</f>
        <v>117000</v>
      </c>
      <c r="D639" s="520">
        <f t="shared" si="153"/>
        <v>0</v>
      </c>
      <c r="E639" s="520">
        <f t="shared" si="153"/>
        <v>0</v>
      </c>
      <c r="G639" s="443"/>
      <c r="H639" s="443"/>
      <c r="I639" s="443"/>
      <c r="J639" s="443"/>
      <c r="K639" s="443"/>
    </row>
    <row r="640" spans="1:11" s="3" customFormat="1" ht="79.5" thickBot="1" x14ac:dyDescent="0.3">
      <c r="A640" s="503" t="s">
        <v>1339</v>
      </c>
      <c r="B640" s="590" t="s">
        <v>1340</v>
      </c>
      <c r="C640" s="386" t="s">
        <v>981</v>
      </c>
      <c r="D640" s="1711" t="s">
        <v>1341</v>
      </c>
      <c r="E640" s="1712"/>
      <c r="G640"/>
      <c r="H640"/>
      <c r="I640"/>
      <c r="J640"/>
      <c r="K640"/>
    </row>
    <row r="641" spans="1:5" ht="30" customHeight="1" thickBot="1" x14ac:dyDescent="0.3">
      <c r="A641" s="313" t="s">
        <v>9</v>
      </c>
      <c r="B641" s="1194" t="s">
        <v>1301</v>
      </c>
      <c r="C641" s="1195"/>
      <c r="D641" s="1195"/>
      <c r="E641" s="1196"/>
    </row>
    <row r="642" spans="1:5" ht="17.25" customHeight="1" thickBot="1" x14ac:dyDescent="0.3">
      <c r="A642" s="313" t="s">
        <v>13</v>
      </c>
      <c r="B642" s="1198" t="s">
        <v>1275</v>
      </c>
      <c r="C642" s="1199"/>
      <c r="D642" s="1199"/>
      <c r="E642" s="1200"/>
    </row>
    <row r="643" spans="1:5" x14ac:dyDescent="0.25">
      <c r="A643" s="1189"/>
      <c r="B643" s="325">
        <v>2019</v>
      </c>
      <c r="C643" s="325">
        <v>2020</v>
      </c>
      <c r="D643" s="325">
        <v>2021</v>
      </c>
      <c r="E643" s="325">
        <v>2022</v>
      </c>
    </row>
    <row r="644" spans="1:5" ht="12.75" customHeight="1" thickBot="1" x14ac:dyDescent="0.3">
      <c r="A644" s="1190"/>
      <c r="B644" s="601"/>
      <c r="C644" s="601"/>
      <c r="D644" s="564"/>
      <c r="E644" s="564"/>
    </row>
    <row r="645" spans="1:5" ht="18.75" customHeight="1" thickBot="1" x14ac:dyDescent="0.3">
      <c r="A645" s="313" t="s">
        <v>8</v>
      </c>
      <c r="B645" s="566">
        <v>0</v>
      </c>
      <c r="C645" s="566">
        <v>1</v>
      </c>
      <c r="D645" s="566">
        <v>0</v>
      </c>
      <c r="E645" s="566">
        <v>0</v>
      </c>
    </row>
    <row r="646" spans="1:5" ht="15.75" thickBot="1" x14ac:dyDescent="0.3">
      <c r="A646" s="313" t="s">
        <v>14</v>
      </c>
      <c r="B646" s="566">
        <f>B664</f>
        <v>0</v>
      </c>
      <c r="C646" s="566">
        <f t="shared" ref="C646:E646" si="154">C664</f>
        <v>23600</v>
      </c>
      <c r="D646" s="566">
        <f t="shared" si="154"/>
        <v>0</v>
      </c>
      <c r="E646" s="566">
        <f t="shared" si="154"/>
        <v>0</v>
      </c>
    </row>
    <row r="647" spans="1:5" ht="15.75" thickBot="1" x14ac:dyDescent="0.3">
      <c r="A647" s="313" t="s">
        <v>20</v>
      </c>
      <c r="B647" s="566" t="e">
        <f>B646/B645</f>
        <v>#DIV/0!</v>
      </c>
      <c r="C647" s="566">
        <f t="shared" ref="C647:E647" si="155">C646/C645</f>
        <v>23600</v>
      </c>
      <c r="D647" s="566" t="e">
        <f t="shared" si="155"/>
        <v>#DIV/0!</v>
      </c>
      <c r="E647" s="566" t="e">
        <f t="shared" si="155"/>
        <v>#DIV/0!</v>
      </c>
    </row>
    <row r="648" spans="1:5" ht="15.75" thickBot="1" x14ac:dyDescent="0.3">
      <c r="A648" s="313" t="s">
        <v>15</v>
      </c>
      <c r="B648" s="581" t="s">
        <v>19</v>
      </c>
      <c r="C648" s="567" t="e">
        <f>C645/B645-1</f>
        <v>#DIV/0!</v>
      </c>
      <c r="D648" s="567">
        <f t="shared" ref="D648:E650" si="156">D645/C645-1</f>
        <v>-1</v>
      </c>
      <c r="E648" s="567" t="e">
        <f t="shared" si="156"/>
        <v>#DIV/0!</v>
      </c>
    </row>
    <row r="649" spans="1:5" ht="15.75" thickBot="1" x14ac:dyDescent="0.3">
      <c r="A649" s="313" t="s">
        <v>16</v>
      </c>
      <c r="B649" s="581" t="s">
        <v>19</v>
      </c>
      <c r="C649" s="567" t="e">
        <f>C646/B646-1</f>
        <v>#DIV/0!</v>
      </c>
      <c r="D649" s="567">
        <f t="shared" si="156"/>
        <v>-1</v>
      </c>
      <c r="E649" s="567" t="e">
        <f t="shared" si="156"/>
        <v>#DIV/0!</v>
      </c>
    </row>
    <row r="650" spans="1:5" ht="15.75" thickBot="1" x14ac:dyDescent="0.3">
      <c r="A650" s="313" t="s">
        <v>17</v>
      </c>
      <c r="B650" s="581" t="s">
        <v>19</v>
      </c>
      <c r="C650" s="567" t="e">
        <f>C647/B647-1</f>
        <v>#DIV/0!</v>
      </c>
      <c r="D650" s="567" t="e">
        <f t="shared" si="156"/>
        <v>#DIV/0!</v>
      </c>
      <c r="E650" s="567" t="e">
        <f t="shared" si="156"/>
        <v>#DIV/0!</v>
      </c>
    </row>
    <row r="651" spans="1:5" ht="15.75" thickBot="1" x14ac:dyDescent="0.3">
      <c r="A651" s="1210" t="s">
        <v>1342</v>
      </c>
      <c r="B651" s="1211"/>
      <c r="C651" s="1211"/>
      <c r="D651" s="1211"/>
      <c r="E651" s="1212"/>
    </row>
    <row r="652" spans="1:5" x14ac:dyDescent="0.25">
      <c r="A652" s="1189"/>
      <c r="B652" s="325">
        <v>2019</v>
      </c>
      <c r="C652" s="325">
        <v>2020</v>
      </c>
      <c r="D652" s="325">
        <v>2021</v>
      </c>
      <c r="E652" s="325">
        <v>2022</v>
      </c>
    </row>
    <row r="653" spans="1:5" ht="12.75" customHeight="1" thickBot="1" x14ac:dyDescent="0.3">
      <c r="A653" s="1190"/>
      <c r="B653" s="479"/>
      <c r="C653" s="479"/>
      <c r="D653" s="568"/>
      <c r="E653" s="564"/>
    </row>
    <row r="654" spans="1:5" ht="15" customHeight="1" thickBot="1" x14ac:dyDescent="0.3">
      <c r="A654" s="462" t="s">
        <v>59</v>
      </c>
      <c r="B654" s="466">
        <f>B655+B656+B657+B658</f>
        <v>0</v>
      </c>
      <c r="C654" s="466">
        <f t="shared" ref="C654" si="157">C655+C656+C657+C658</f>
        <v>0</v>
      </c>
      <c r="D654" s="466">
        <v>0</v>
      </c>
      <c r="E654" s="466">
        <f t="shared" ref="E654" si="158">E655+E656+E657+E658</f>
        <v>0</v>
      </c>
    </row>
    <row r="655" spans="1:5" ht="15.75" thickBot="1" x14ac:dyDescent="0.3">
      <c r="A655" s="464" t="s">
        <v>28</v>
      </c>
      <c r="B655" s="466"/>
      <c r="C655" s="466"/>
      <c r="D655" s="466"/>
      <c r="E655" s="466"/>
    </row>
    <row r="656" spans="1:5" ht="15.75" thickBot="1" x14ac:dyDescent="0.3">
      <c r="A656" s="464" t="s">
        <v>60</v>
      </c>
      <c r="B656" s="466"/>
      <c r="C656" s="466"/>
      <c r="D656" s="466"/>
      <c r="E656" s="466"/>
    </row>
    <row r="657" spans="1:11" ht="15.75" thickBot="1" x14ac:dyDescent="0.3">
      <c r="A657" s="464" t="s">
        <v>42</v>
      </c>
      <c r="B657" s="466"/>
      <c r="C657" s="466"/>
      <c r="D657" s="466"/>
      <c r="E657" s="466"/>
    </row>
    <row r="658" spans="1:11" ht="15.75" thickBot="1" x14ac:dyDescent="0.3">
      <c r="A658" s="464" t="s">
        <v>43</v>
      </c>
      <c r="B658" s="466"/>
      <c r="C658" s="466"/>
      <c r="D658" s="466"/>
      <c r="E658" s="466"/>
    </row>
    <row r="659" spans="1:11" ht="15.75" thickBot="1" x14ac:dyDescent="0.3">
      <c r="A659" s="462" t="s">
        <v>61</v>
      </c>
      <c r="B659" s="466">
        <f>B660+B661+B662+B663</f>
        <v>0</v>
      </c>
      <c r="C659" s="466">
        <f>C663</f>
        <v>23600</v>
      </c>
      <c r="D659" s="466">
        <f>D663</f>
        <v>0</v>
      </c>
      <c r="E659" s="466">
        <f t="shared" ref="E659" si="159">E660+E661+E662+E663</f>
        <v>0</v>
      </c>
    </row>
    <row r="660" spans="1:11" ht="15.75" thickBot="1" x14ac:dyDescent="0.3">
      <c r="A660" s="464" t="s">
        <v>28</v>
      </c>
      <c r="B660" s="466"/>
      <c r="C660" s="466"/>
      <c r="D660" s="466"/>
      <c r="E660" s="466"/>
    </row>
    <row r="661" spans="1:11" ht="15.75" thickBot="1" x14ac:dyDescent="0.3">
      <c r="A661" s="464" t="s">
        <v>60</v>
      </c>
      <c r="B661" s="466"/>
      <c r="C661" s="466"/>
      <c r="D661" s="466"/>
      <c r="E661" s="466"/>
      <c r="G661" s="443"/>
      <c r="H661" s="443"/>
      <c r="I661" s="443"/>
      <c r="J661" s="443"/>
      <c r="K661" s="443"/>
    </row>
    <row r="662" spans="1:11" ht="15.75" thickBot="1" x14ac:dyDescent="0.3">
      <c r="A662" s="464" t="s">
        <v>42</v>
      </c>
      <c r="B662" s="466"/>
      <c r="C662" s="466"/>
      <c r="D662" s="466"/>
      <c r="E662" s="466"/>
    </row>
    <row r="663" spans="1:11" ht="15.75" thickBot="1" x14ac:dyDescent="0.3">
      <c r="A663" s="464" t="s">
        <v>43</v>
      </c>
      <c r="B663" s="479">
        <v>0</v>
      </c>
      <c r="C663" s="466">
        <v>23600</v>
      </c>
      <c r="D663" s="466">
        <v>0</v>
      </c>
      <c r="E663" s="466">
        <v>0</v>
      </c>
    </row>
    <row r="664" spans="1:11" ht="15.75" thickBot="1" x14ac:dyDescent="0.3">
      <c r="A664" s="593" t="s">
        <v>203</v>
      </c>
      <c r="B664" s="520">
        <f>B654+B659</f>
        <v>0</v>
      </c>
      <c r="C664" s="594">
        <f t="shared" ref="C664:E664" si="160">C654+C659</f>
        <v>23600</v>
      </c>
      <c r="D664" s="520">
        <f t="shared" si="160"/>
        <v>0</v>
      </c>
      <c r="E664" s="520">
        <f t="shared" si="160"/>
        <v>0</v>
      </c>
    </row>
    <row r="665" spans="1:11" s="3" customFormat="1" ht="90.75" thickBot="1" x14ac:dyDescent="0.3">
      <c r="A665" s="492" t="s">
        <v>1343</v>
      </c>
      <c r="B665" s="590" t="s">
        <v>1344</v>
      </c>
      <c r="C665" s="386" t="s">
        <v>981</v>
      </c>
      <c r="D665" s="1711" t="s">
        <v>1345</v>
      </c>
      <c r="E665" s="1712"/>
      <c r="G665"/>
      <c r="H665"/>
      <c r="I665"/>
      <c r="J665"/>
      <c r="K665"/>
    </row>
    <row r="666" spans="1:11" ht="28.5" customHeight="1" thickBot="1" x14ac:dyDescent="0.3">
      <c r="A666" s="313" t="s">
        <v>9</v>
      </c>
      <c r="B666" s="1194" t="s">
        <v>1346</v>
      </c>
      <c r="C666" s="1195"/>
      <c r="D666" s="1195"/>
      <c r="E666" s="1196"/>
    </row>
    <row r="667" spans="1:11" ht="17.25" customHeight="1" thickBot="1" x14ac:dyDescent="0.3">
      <c r="A667" s="313" t="s">
        <v>13</v>
      </c>
      <c r="B667" s="1198" t="s">
        <v>1275</v>
      </c>
      <c r="C667" s="1199"/>
      <c r="D667" s="1199"/>
      <c r="E667" s="1200"/>
    </row>
    <row r="668" spans="1:11" x14ac:dyDescent="0.25">
      <c r="A668" s="1189"/>
      <c r="B668" s="325">
        <v>2019</v>
      </c>
      <c r="C668" s="325">
        <v>2020</v>
      </c>
      <c r="D668" s="325">
        <v>2021</v>
      </c>
      <c r="E668" s="325">
        <v>2022</v>
      </c>
    </row>
    <row r="669" spans="1:11" ht="12.75" customHeight="1" thickBot="1" x14ac:dyDescent="0.3">
      <c r="A669" s="1190"/>
      <c r="B669" s="564"/>
      <c r="C669" s="564"/>
      <c r="D669" s="564"/>
      <c r="E669" s="564"/>
    </row>
    <row r="670" spans="1:11" ht="17.25" customHeight="1" thickBot="1" x14ac:dyDescent="0.3">
      <c r="A670" s="313" t="s">
        <v>8</v>
      </c>
      <c r="B670" s="566">
        <v>1</v>
      </c>
      <c r="C670" s="566">
        <v>1</v>
      </c>
      <c r="D670" s="566">
        <v>1</v>
      </c>
      <c r="E670" s="566">
        <v>1</v>
      </c>
    </row>
    <row r="671" spans="1:11" ht="15.75" thickBot="1" x14ac:dyDescent="0.3">
      <c r="A671" s="313" t="s">
        <v>14</v>
      </c>
      <c r="B671" s="566">
        <f>B689</f>
        <v>30000</v>
      </c>
      <c r="C671" s="566">
        <f t="shared" ref="C671:E671" si="161">C689</f>
        <v>45000</v>
      </c>
      <c r="D671" s="566">
        <f t="shared" si="161"/>
        <v>45000</v>
      </c>
      <c r="E671" s="566">
        <f t="shared" si="161"/>
        <v>5000</v>
      </c>
    </row>
    <row r="672" spans="1:11" ht="15.75" thickBot="1" x14ac:dyDescent="0.3">
      <c r="A672" s="313" t="s">
        <v>20</v>
      </c>
      <c r="B672" s="566">
        <f>B671/B670</f>
        <v>30000</v>
      </c>
      <c r="C672" s="566">
        <f t="shared" ref="C672:E672" si="162">C671/C670</f>
        <v>45000</v>
      </c>
      <c r="D672" s="566">
        <f t="shared" si="162"/>
        <v>45000</v>
      </c>
      <c r="E672" s="566">
        <f t="shared" si="162"/>
        <v>5000</v>
      </c>
    </row>
    <row r="673" spans="1:11" ht="15.75" thickBot="1" x14ac:dyDescent="0.3">
      <c r="A673" s="313" t="s">
        <v>15</v>
      </c>
      <c r="B673" s="581" t="s">
        <v>19</v>
      </c>
      <c r="C673" s="567">
        <f>C670/B670-1</f>
        <v>0</v>
      </c>
      <c r="D673" s="567">
        <f t="shared" ref="D673:E675" si="163">D670/C670-1</f>
        <v>0</v>
      </c>
      <c r="E673" s="567">
        <f t="shared" si="163"/>
        <v>0</v>
      </c>
    </row>
    <row r="674" spans="1:11" ht="15.75" thickBot="1" x14ac:dyDescent="0.3">
      <c r="A674" s="313" t="s">
        <v>16</v>
      </c>
      <c r="B674" s="581" t="s">
        <v>19</v>
      </c>
      <c r="C674" s="567">
        <f>C671/B671-1</f>
        <v>0.5</v>
      </c>
      <c r="D674" s="567">
        <f t="shared" si="163"/>
        <v>0</v>
      </c>
      <c r="E674" s="567">
        <f t="shared" si="163"/>
        <v>-0.88888888888888884</v>
      </c>
    </row>
    <row r="675" spans="1:11" ht="15.75" thickBot="1" x14ac:dyDescent="0.3">
      <c r="A675" s="313" t="s">
        <v>17</v>
      </c>
      <c r="B675" s="581" t="s">
        <v>19</v>
      </c>
      <c r="C675" s="567">
        <f>C672/B672-1</f>
        <v>0.5</v>
      </c>
      <c r="D675" s="567">
        <f t="shared" si="163"/>
        <v>0</v>
      </c>
      <c r="E675" s="567">
        <f t="shared" si="163"/>
        <v>-0.88888888888888884</v>
      </c>
    </row>
    <row r="676" spans="1:11" ht="15.75" thickBot="1" x14ac:dyDescent="0.3">
      <c r="A676" s="1210" t="s">
        <v>1347</v>
      </c>
      <c r="B676" s="1211"/>
      <c r="C676" s="1211"/>
      <c r="D676" s="1211"/>
      <c r="E676" s="1212"/>
    </row>
    <row r="677" spans="1:11" x14ac:dyDescent="0.25">
      <c r="A677" s="1189"/>
      <c r="B677" s="325">
        <v>2019</v>
      </c>
      <c r="C677" s="325">
        <v>2020</v>
      </c>
      <c r="D677" s="325">
        <v>2021</v>
      </c>
      <c r="E677" s="325">
        <v>2022</v>
      </c>
    </row>
    <row r="678" spans="1:11" ht="12.75" customHeight="1" thickBot="1" x14ac:dyDescent="0.3">
      <c r="A678" s="1190"/>
      <c r="B678" s="568"/>
      <c r="C678" s="568"/>
      <c r="D678" s="568"/>
      <c r="E678" s="568"/>
    </row>
    <row r="679" spans="1:11" ht="17.25" customHeight="1" thickBot="1" x14ac:dyDescent="0.3">
      <c r="A679" s="462" t="s">
        <v>59</v>
      </c>
      <c r="B679" s="466">
        <f>B680+B681+B682+B683</f>
        <v>0</v>
      </c>
      <c r="C679" s="466">
        <f t="shared" ref="C679" si="164">C680+C681+C682+C683</f>
        <v>0</v>
      </c>
      <c r="D679" s="466">
        <v>0</v>
      </c>
      <c r="E679" s="466">
        <f t="shared" ref="E679" si="165">E680+E681+E682+E683</f>
        <v>0</v>
      </c>
    </row>
    <row r="680" spans="1:11" ht="15.75" thickBot="1" x14ac:dyDescent="0.3">
      <c r="A680" s="464" t="s">
        <v>28</v>
      </c>
      <c r="B680" s="466"/>
      <c r="C680" s="466"/>
      <c r="D680" s="466"/>
      <c r="E680" s="466"/>
    </row>
    <row r="681" spans="1:11" ht="15.75" thickBot="1" x14ac:dyDescent="0.3">
      <c r="A681" s="464" t="s">
        <v>60</v>
      </c>
      <c r="B681" s="466"/>
      <c r="C681" s="466"/>
      <c r="D681" s="466"/>
      <c r="E681" s="466"/>
    </row>
    <row r="682" spans="1:11" ht="15.75" thickBot="1" x14ac:dyDescent="0.3">
      <c r="A682" s="464" t="s">
        <v>42</v>
      </c>
      <c r="B682" s="466"/>
      <c r="C682" s="466"/>
      <c r="D682" s="466"/>
      <c r="E682" s="466"/>
    </row>
    <row r="683" spans="1:11" ht="15.75" thickBot="1" x14ac:dyDescent="0.3">
      <c r="A683" s="464" t="s">
        <v>43</v>
      </c>
      <c r="B683" s="466"/>
      <c r="C683" s="466"/>
      <c r="D683" s="466"/>
      <c r="E683" s="466"/>
    </row>
    <row r="684" spans="1:11" ht="15.75" thickBot="1" x14ac:dyDescent="0.3">
      <c r="A684" s="462" t="s">
        <v>61</v>
      </c>
      <c r="B684" s="466">
        <f>B685+B686+B687+B688</f>
        <v>30000</v>
      </c>
      <c r="C684" s="466">
        <f t="shared" ref="C684:E684" si="166">C685+C686+C687+C688</f>
        <v>45000</v>
      </c>
      <c r="D684" s="466">
        <f t="shared" si="166"/>
        <v>45000</v>
      </c>
      <c r="E684" s="466">
        <f t="shared" si="166"/>
        <v>5000</v>
      </c>
    </row>
    <row r="685" spans="1:11" ht="15.75" thickBot="1" x14ac:dyDescent="0.3">
      <c r="A685" s="464" t="s">
        <v>28</v>
      </c>
      <c r="B685" s="466"/>
      <c r="C685" s="466"/>
      <c r="D685" s="466"/>
      <c r="E685" s="466"/>
    </row>
    <row r="686" spans="1:11" ht="15.75" thickBot="1" x14ac:dyDescent="0.3">
      <c r="A686" s="464" t="s">
        <v>60</v>
      </c>
      <c r="B686" s="466">
        <v>30000</v>
      </c>
      <c r="C686" s="568">
        <v>45000</v>
      </c>
      <c r="D686" s="568">
        <v>45000</v>
      </c>
      <c r="E686" s="466">
        <v>5000</v>
      </c>
    </row>
    <row r="687" spans="1:11" ht="15.75" thickBot="1" x14ac:dyDescent="0.3">
      <c r="A687" s="464" t="s">
        <v>42</v>
      </c>
      <c r="B687" s="466"/>
      <c r="C687" s="466"/>
      <c r="D687" s="466"/>
      <c r="E687" s="466"/>
      <c r="G687" s="443"/>
      <c r="H687" s="443"/>
      <c r="I687" s="443"/>
      <c r="J687" s="443"/>
      <c r="K687" s="443"/>
    </row>
    <row r="688" spans="1:11" ht="15.75" thickBot="1" x14ac:dyDescent="0.3">
      <c r="A688" s="464" t="s">
        <v>43</v>
      </c>
      <c r="B688" s="466"/>
      <c r="C688" s="466"/>
      <c r="D688" s="466"/>
      <c r="E688" s="466"/>
    </row>
    <row r="689" spans="1:11" ht="15.75" thickBot="1" x14ac:dyDescent="0.3">
      <c r="A689" s="593" t="s">
        <v>205</v>
      </c>
      <c r="B689" s="520">
        <f>B679+B684</f>
        <v>30000</v>
      </c>
      <c r="C689" s="520">
        <f t="shared" ref="C689:E689" si="167">C679+C684</f>
        <v>45000</v>
      </c>
      <c r="D689" s="520">
        <f t="shared" si="167"/>
        <v>45000</v>
      </c>
      <c r="E689" s="520">
        <f t="shared" si="167"/>
        <v>5000</v>
      </c>
    </row>
    <row r="690" spans="1:11" s="3" customFormat="1" ht="102" thickBot="1" x14ac:dyDescent="0.3">
      <c r="A690" s="503" t="s">
        <v>1348</v>
      </c>
      <c r="B690" s="590" t="s">
        <v>1349</v>
      </c>
      <c r="C690" s="386" t="s">
        <v>981</v>
      </c>
      <c r="D690" s="1728" t="s">
        <v>1350</v>
      </c>
      <c r="E690" s="1729"/>
      <c r="G690"/>
      <c r="H690"/>
      <c r="I690"/>
      <c r="J690"/>
      <c r="K690"/>
    </row>
    <row r="691" spans="1:11" ht="28.5" customHeight="1" thickBot="1" x14ac:dyDescent="0.3">
      <c r="A691" s="313" t="s">
        <v>9</v>
      </c>
      <c r="B691" s="1194" t="s">
        <v>1346</v>
      </c>
      <c r="C691" s="1195"/>
      <c r="D691" s="1195"/>
      <c r="E691" s="1196"/>
    </row>
    <row r="692" spans="1:11" ht="17.25" customHeight="1" thickBot="1" x14ac:dyDescent="0.3">
      <c r="A692" s="313" t="s">
        <v>13</v>
      </c>
      <c r="B692" s="1198" t="s">
        <v>1275</v>
      </c>
      <c r="C692" s="1199"/>
      <c r="D692" s="1199"/>
      <c r="E692" s="1200"/>
      <c r="G692" s="3"/>
      <c r="H692" s="3"/>
      <c r="I692" s="3"/>
      <c r="J692" s="3"/>
      <c r="K692" s="3"/>
    </row>
    <row r="693" spans="1:11" x14ac:dyDescent="0.25">
      <c r="A693" s="1189"/>
      <c r="B693" s="325">
        <v>2019</v>
      </c>
      <c r="C693" s="325">
        <v>2020</v>
      </c>
      <c r="D693" s="325">
        <v>2021</v>
      </c>
      <c r="E693" s="325">
        <v>2022</v>
      </c>
    </row>
    <row r="694" spans="1:11" ht="12.75" customHeight="1" thickBot="1" x14ac:dyDescent="0.3">
      <c r="A694" s="1190"/>
      <c r="B694" s="601"/>
      <c r="C694" s="601"/>
      <c r="D694" s="564"/>
      <c r="E694" s="564"/>
    </row>
    <row r="695" spans="1:11" ht="16.5" customHeight="1" thickBot="1" x14ac:dyDescent="0.3">
      <c r="A695" s="313" t="s">
        <v>8</v>
      </c>
      <c r="B695" s="566">
        <v>1</v>
      </c>
      <c r="C695" s="566">
        <v>1</v>
      </c>
      <c r="D695" s="566">
        <v>1</v>
      </c>
      <c r="E695" s="566">
        <v>1</v>
      </c>
    </row>
    <row r="696" spans="1:11" ht="15.75" thickBot="1" x14ac:dyDescent="0.3">
      <c r="A696" s="313" t="s">
        <v>14</v>
      </c>
      <c r="B696" s="566">
        <f>B714</f>
        <v>20000</v>
      </c>
      <c r="C696" s="566">
        <f t="shared" ref="C696:E696" si="168">C714</f>
        <v>9100</v>
      </c>
      <c r="D696" s="566">
        <f t="shared" si="168"/>
        <v>9100</v>
      </c>
      <c r="E696" s="566">
        <f t="shared" si="168"/>
        <v>2000</v>
      </c>
    </row>
    <row r="697" spans="1:11" ht="15.75" thickBot="1" x14ac:dyDescent="0.3">
      <c r="A697" s="313" t="s">
        <v>20</v>
      </c>
      <c r="B697" s="566">
        <f>B696/B695</f>
        <v>20000</v>
      </c>
      <c r="C697" s="566">
        <f t="shared" ref="C697:E697" si="169">C696/C695</f>
        <v>9100</v>
      </c>
      <c r="D697" s="566">
        <f t="shared" si="169"/>
        <v>9100</v>
      </c>
      <c r="E697" s="566">
        <f t="shared" si="169"/>
        <v>2000</v>
      </c>
    </row>
    <row r="698" spans="1:11" ht="15.75" thickBot="1" x14ac:dyDescent="0.3">
      <c r="A698" s="313" t="s">
        <v>15</v>
      </c>
      <c r="B698" s="581" t="s">
        <v>19</v>
      </c>
      <c r="C698" s="567">
        <f>C695/B695-1</f>
        <v>0</v>
      </c>
      <c r="D698" s="567">
        <f t="shared" ref="D698:E700" si="170">D695/C695-1</f>
        <v>0</v>
      </c>
      <c r="E698" s="567">
        <f t="shared" si="170"/>
        <v>0</v>
      </c>
    </row>
    <row r="699" spans="1:11" ht="15.75" thickBot="1" x14ac:dyDescent="0.3">
      <c r="A699" s="313" t="s">
        <v>16</v>
      </c>
      <c r="B699" s="581" t="s">
        <v>19</v>
      </c>
      <c r="C699" s="567">
        <f>C696/B696-1</f>
        <v>-0.54499999999999993</v>
      </c>
      <c r="D699" s="567">
        <f t="shared" si="170"/>
        <v>0</v>
      </c>
      <c r="E699" s="567">
        <f t="shared" si="170"/>
        <v>-0.78021978021978022</v>
      </c>
    </row>
    <row r="700" spans="1:11" ht="15.75" thickBot="1" x14ac:dyDescent="0.3">
      <c r="A700" s="313" t="s">
        <v>17</v>
      </c>
      <c r="B700" s="581" t="s">
        <v>19</v>
      </c>
      <c r="C700" s="567">
        <f>C697/B697-1</f>
        <v>-0.54499999999999993</v>
      </c>
      <c r="D700" s="567">
        <f t="shared" si="170"/>
        <v>0</v>
      </c>
      <c r="E700" s="567">
        <f t="shared" si="170"/>
        <v>-0.78021978021978022</v>
      </c>
    </row>
    <row r="701" spans="1:11" ht="15.75" thickBot="1" x14ac:dyDescent="0.3">
      <c r="A701" s="1210" t="s">
        <v>1351</v>
      </c>
      <c r="B701" s="1211"/>
      <c r="C701" s="1211"/>
      <c r="D701" s="1211"/>
      <c r="E701" s="1212"/>
    </row>
    <row r="702" spans="1:11" x14ac:dyDescent="0.25">
      <c r="A702" s="1189"/>
      <c r="B702" s="325">
        <v>2019</v>
      </c>
      <c r="C702" s="325">
        <v>2020</v>
      </c>
      <c r="D702" s="325">
        <v>2021</v>
      </c>
      <c r="E702" s="325">
        <v>2022</v>
      </c>
      <c r="G702" s="3"/>
      <c r="H702" s="3"/>
      <c r="I702" s="3"/>
      <c r="J702" s="3"/>
      <c r="K702" s="3"/>
    </row>
    <row r="703" spans="1:11" ht="12.75" customHeight="1" thickBot="1" x14ac:dyDescent="0.3">
      <c r="A703" s="1190"/>
      <c r="B703" s="480"/>
      <c r="C703" s="480"/>
      <c r="D703" s="413"/>
      <c r="E703" s="606"/>
      <c r="G703" s="3"/>
      <c r="H703" s="3"/>
      <c r="I703" s="3"/>
      <c r="J703" s="3"/>
      <c r="K703" s="3"/>
    </row>
    <row r="704" spans="1:11" ht="14.25" customHeight="1" thickBot="1" x14ac:dyDescent="0.3">
      <c r="A704" s="462" t="s">
        <v>59</v>
      </c>
      <c r="B704" s="463">
        <f>B705+B706+B707+B708</f>
        <v>0</v>
      </c>
      <c r="C704" s="463">
        <f t="shared" ref="C704" si="171">C705+C706+C707+C708</f>
        <v>0</v>
      </c>
      <c r="D704" s="463">
        <v>0</v>
      </c>
      <c r="E704" s="463">
        <f t="shared" ref="E704" si="172">E705+E706+E707+E708</f>
        <v>0</v>
      </c>
      <c r="G704" s="3"/>
      <c r="H704" s="3"/>
      <c r="I704" s="3"/>
      <c r="J704" s="3"/>
      <c r="K704" s="3"/>
    </row>
    <row r="705" spans="1:11" ht="15.75" thickBot="1" x14ac:dyDescent="0.3">
      <c r="A705" s="464" t="s">
        <v>28</v>
      </c>
      <c r="B705" s="463"/>
      <c r="C705" s="463"/>
      <c r="D705" s="463"/>
      <c r="E705" s="463"/>
      <c r="G705" s="3"/>
      <c r="H705" s="3"/>
      <c r="I705" s="3"/>
      <c r="J705" s="3"/>
      <c r="K705" s="3"/>
    </row>
    <row r="706" spans="1:11" ht="15.75" thickBot="1" x14ac:dyDescent="0.3">
      <c r="A706" s="464" t="s">
        <v>60</v>
      </c>
      <c r="B706" s="463"/>
      <c r="C706" s="463"/>
      <c r="D706" s="463"/>
      <c r="E706" s="463"/>
      <c r="G706" s="3"/>
      <c r="H706" s="3"/>
      <c r="I706" s="3"/>
      <c r="J706" s="3"/>
      <c r="K706" s="3"/>
    </row>
    <row r="707" spans="1:11" ht="15.75" thickBot="1" x14ac:dyDescent="0.3">
      <c r="A707" s="464" t="s">
        <v>42</v>
      </c>
      <c r="B707" s="463"/>
      <c r="C707" s="463"/>
      <c r="D707" s="463"/>
      <c r="E707" s="463"/>
      <c r="G707" s="3"/>
      <c r="H707" s="3"/>
      <c r="I707" s="3"/>
      <c r="J707" s="3"/>
      <c r="K707" s="3"/>
    </row>
    <row r="708" spans="1:11" ht="15.75" thickBot="1" x14ac:dyDescent="0.3">
      <c r="A708" s="464" t="s">
        <v>43</v>
      </c>
      <c r="B708" s="463"/>
      <c r="C708" s="463"/>
      <c r="D708" s="463"/>
      <c r="E708" s="463"/>
      <c r="G708" s="3"/>
      <c r="H708" s="3"/>
      <c r="I708" s="3"/>
      <c r="J708" s="3"/>
      <c r="K708" s="3"/>
    </row>
    <row r="709" spans="1:11" ht="15.75" thickBot="1" x14ac:dyDescent="0.3">
      <c r="A709" s="462" t="s">
        <v>61</v>
      </c>
      <c r="B709" s="463">
        <f>B713</f>
        <v>20000</v>
      </c>
      <c r="C709" s="463">
        <f t="shared" ref="C709:E709" si="173">C713</f>
        <v>9100</v>
      </c>
      <c r="D709" s="463">
        <f t="shared" si="173"/>
        <v>9100</v>
      </c>
      <c r="E709" s="463">
        <f t="shared" si="173"/>
        <v>2000</v>
      </c>
      <c r="G709" s="3"/>
      <c r="H709" s="3"/>
      <c r="I709" s="3"/>
      <c r="J709" s="3"/>
      <c r="K709" s="3"/>
    </row>
    <row r="710" spans="1:11" ht="15.75" thickBot="1" x14ac:dyDescent="0.3">
      <c r="A710" s="464" t="s">
        <v>28</v>
      </c>
      <c r="B710" s="463"/>
      <c r="C710" s="463"/>
      <c r="D710" s="463"/>
      <c r="E710" s="463"/>
      <c r="G710" s="3"/>
      <c r="H710" s="3"/>
      <c r="I710" s="3"/>
      <c r="J710" s="3"/>
      <c r="K710" s="3"/>
    </row>
    <row r="711" spans="1:11" ht="15.75" thickBot="1" x14ac:dyDescent="0.3">
      <c r="A711" s="464" t="s">
        <v>60</v>
      </c>
      <c r="B711" s="463"/>
      <c r="C711" s="463"/>
      <c r="D711" s="463"/>
      <c r="E711" s="463"/>
      <c r="G711" s="3"/>
      <c r="H711" s="3"/>
      <c r="I711" s="3"/>
      <c r="J711" s="3"/>
      <c r="K711" s="3"/>
    </row>
    <row r="712" spans="1:11" ht="15.75" thickBot="1" x14ac:dyDescent="0.3">
      <c r="A712" s="464" t="s">
        <v>42</v>
      </c>
      <c r="B712" s="463"/>
      <c r="C712" s="463"/>
      <c r="D712" s="463"/>
      <c r="E712" s="463"/>
      <c r="G712" s="3"/>
      <c r="H712" s="3"/>
      <c r="I712" s="3"/>
      <c r="J712" s="3"/>
      <c r="K712" s="3"/>
    </row>
    <row r="713" spans="1:11" ht="15.75" thickBot="1" x14ac:dyDescent="0.3">
      <c r="A713" s="464" t="s">
        <v>43</v>
      </c>
      <c r="B713" s="480">
        <v>20000</v>
      </c>
      <c r="C713" s="480">
        <v>9100</v>
      </c>
      <c r="D713" s="413">
        <v>9100</v>
      </c>
      <c r="E713" s="463">
        <v>2000</v>
      </c>
      <c r="G713" s="3"/>
      <c r="H713" s="3"/>
      <c r="I713" s="3"/>
      <c r="J713" s="3"/>
      <c r="K713" s="3"/>
    </row>
    <row r="714" spans="1:11" ht="15.75" thickBot="1" x14ac:dyDescent="0.3">
      <c r="A714" s="593" t="s">
        <v>207</v>
      </c>
      <c r="B714" s="487">
        <f>B704+B709</f>
        <v>20000</v>
      </c>
      <c r="C714" s="487">
        <f t="shared" ref="C714:E714" si="174">C704+C709</f>
        <v>9100</v>
      </c>
      <c r="D714" s="487">
        <f t="shared" si="174"/>
        <v>9100</v>
      </c>
      <c r="E714" s="487">
        <f t="shared" si="174"/>
        <v>2000</v>
      </c>
      <c r="G714" s="3"/>
      <c r="H714" s="3"/>
      <c r="I714" s="3"/>
      <c r="J714" s="3"/>
      <c r="K714" s="3"/>
    </row>
    <row r="715" spans="1:11" s="3" customFormat="1" ht="15.75" thickBot="1" x14ac:dyDescent="0.3">
      <c r="A715" s="607" t="s">
        <v>1324</v>
      </c>
      <c r="B715" s="1730" t="s">
        <v>1352</v>
      </c>
      <c r="C715" s="1731"/>
      <c r="D715" s="1731"/>
      <c r="E715" s="1732"/>
      <c r="F715" s="608"/>
    </row>
    <row r="716" spans="1:11" s="609" customFormat="1" ht="51" customHeight="1" thickBot="1" x14ac:dyDescent="0.3">
      <c r="A716" s="492" t="s">
        <v>1353</v>
      </c>
      <c r="B716" s="590" t="s">
        <v>1354</v>
      </c>
      <c r="C716" s="386" t="s">
        <v>981</v>
      </c>
      <c r="D716" s="1711" t="s">
        <v>1355</v>
      </c>
      <c r="E716" s="1733"/>
      <c r="G716" s="3"/>
      <c r="H716" s="3"/>
      <c r="I716" s="3"/>
      <c r="J716" s="3"/>
      <c r="K716" s="3"/>
    </row>
    <row r="717" spans="1:11" ht="26.25" customHeight="1" thickBot="1" x14ac:dyDescent="0.3">
      <c r="A717" s="313" t="s">
        <v>9</v>
      </c>
      <c r="B717" s="1194" t="s">
        <v>1301</v>
      </c>
      <c r="C717" s="1195"/>
      <c r="D717" s="1195"/>
      <c r="E717" s="1196"/>
      <c r="G717" s="3"/>
      <c r="H717" s="3"/>
      <c r="I717" s="3"/>
      <c r="J717" s="3"/>
      <c r="K717" s="3"/>
    </row>
    <row r="718" spans="1:11" ht="17.25" customHeight="1" thickBot="1" x14ac:dyDescent="0.3">
      <c r="A718" s="313" t="s">
        <v>13</v>
      </c>
      <c r="B718" s="1198" t="s">
        <v>1275</v>
      </c>
      <c r="C718" s="1199"/>
      <c r="D718" s="1199"/>
      <c r="E718" s="1200"/>
      <c r="G718" s="3"/>
      <c r="H718" s="3"/>
      <c r="I718" s="3"/>
      <c r="J718" s="3"/>
      <c r="K718" s="3"/>
    </row>
    <row r="719" spans="1:11" x14ac:dyDescent="0.25">
      <c r="A719" s="1189"/>
      <c r="B719" s="325">
        <v>2019</v>
      </c>
      <c r="C719" s="325">
        <v>2020</v>
      </c>
      <c r="D719" s="325">
        <v>2021</v>
      </c>
      <c r="E719" s="325">
        <v>2022</v>
      </c>
      <c r="G719" s="3"/>
      <c r="H719" s="3"/>
      <c r="I719" s="3"/>
      <c r="J719" s="3"/>
      <c r="K719" s="3"/>
    </row>
    <row r="720" spans="1:11" ht="12.75" customHeight="1" thickBot="1" x14ac:dyDescent="0.3">
      <c r="A720" s="1190"/>
      <c r="B720" s="564"/>
      <c r="C720" s="564"/>
      <c r="D720" s="564"/>
      <c r="E720" s="564"/>
      <c r="G720" s="3"/>
      <c r="H720" s="3"/>
      <c r="I720" s="3"/>
      <c r="J720" s="3"/>
      <c r="K720" s="3"/>
    </row>
    <row r="721" spans="1:11" ht="15" customHeight="1" thickBot="1" x14ac:dyDescent="0.3">
      <c r="A721" s="313" t="s">
        <v>8</v>
      </c>
      <c r="B721" s="566">
        <v>0</v>
      </c>
      <c r="C721" s="566">
        <v>0</v>
      </c>
      <c r="D721" s="566">
        <v>1</v>
      </c>
      <c r="E721" s="566">
        <v>1</v>
      </c>
      <c r="G721" s="3"/>
      <c r="H721" s="3"/>
      <c r="I721" s="3"/>
      <c r="J721" s="3"/>
      <c r="K721" s="3"/>
    </row>
    <row r="722" spans="1:11" ht="15.75" thickBot="1" x14ac:dyDescent="0.3">
      <c r="A722" s="313" t="s">
        <v>14</v>
      </c>
      <c r="B722" s="566">
        <f>B740</f>
        <v>0</v>
      </c>
      <c r="C722" s="566">
        <f t="shared" ref="C722:E722" si="175">C740</f>
        <v>0</v>
      </c>
      <c r="D722" s="566">
        <f t="shared" si="175"/>
        <v>50000</v>
      </c>
      <c r="E722" s="566">
        <f t="shared" si="175"/>
        <v>150000</v>
      </c>
      <c r="G722" s="3"/>
      <c r="H722" s="3"/>
      <c r="I722" s="3"/>
      <c r="J722" s="3"/>
      <c r="K722" s="3"/>
    </row>
    <row r="723" spans="1:11" ht="15.75" thickBot="1" x14ac:dyDescent="0.3">
      <c r="A723" s="313" t="s">
        <v>20</v>
      </c>
      <c r="B723" s="566" t="e">
        <f>B722/B721</f>
        <v>#DIV/0!</v>
      </c>
      <c r="C723" s="566" t="e">
        <f t="shared" ref="C723:E723" si="176">C722/C721</f>
        <v>#DIV/0!</v>
      </c>
      <c r="D723" s="566">
        <f t="shared" si="176"/>
        <v>50000</v>
      </c>
      <c r="E723" s="566">
        <f t="shared" si="176"/>
        <v>150000</v>
      </c>
      <c r="G723" s="3"/>
      <c r="H723" s="3"/>
      <c r="I723" s="3"/>
      <c r="J723" s="3"/>
      <c r="K723" s="3"/>
    </row>
    <row r="724" spans="1:11" ht="15.75" thickBot="1" x14ac:dyDescent="0.3">
      <c r="A724" s="313" t="s">
        <v>15</v>
      </c>
      <c r="B724" s="581" t="s">
        <v>19</v>
      </c>
      <c r="C724" s="567" t="e">
        <f>C721/B721-1</f>
        <v>#DIV/0!</v>
      </c>
      <c r="D724" s="567" t="e">
        <f t="shared" ref="D724:E726" si="177">D721/C721-1</f>
        <v>#DIV/0!</v>
      </c>
      <c r="E724" s="567">
        <f t="shared" si="177"/>
        <v>0</v>
      </c>
      <c r="G724" s="3"/>
      <c r="H724" s="3"/>
      <c r="I724" s="3"/>
      <c r="J724" s="3"/>
      <c r="K724" s="3"/>
    </row>
    <row r="725" spans="1:11" ht="15.75" thickBot="1" x14ac:dyDescent="0.3">
      <c r="A725" s="313" t="s">
        <v>16</v>
      </c>
      <c r="B725" s="581" t="s">
        <v>19</v>
      </c>
      <c r="C725" s="567" t="e">
        <f>C722/B722-1</f>
        <v>#DIV/0!</v>
      </c>
      <c r="D725" s="567" t="e">
        <f t="shared" si="177"/>
        <v>#DIV/0!</v>
      </c>
      <c r="E725" s="567">
        <f t="shared" si="177"/>
        <v>2</v>
      </c>
      <c r="G725" s="3"/>
      <c r="H725" s="3"/>
      <c r="I725" s="3"/>
      <c r="J725" s="3"/>
      <c r="K725" s="3"/>
    </row>
    <row r="726" spans="1:11" ht="15.75" thickBot="1" x14ac:dyDescent="0.3">
      <c r="A726" s="313" t="s">
        <v>17</v>
      </c>
      <c r="B726" s="581" t="s">
        <v>19</v>
      </c>
      <c r="C726" s="567" t="e">
        <f>C723/B723-1</f>
        <v>#DIV/0!</v>
      </c>
      <c r="D726" s="567" t="e">
        <f t="shared" si="177"/>
        <v>#DIV/0!</v>
      </c>
      <c r="E726" s="567">
        <f t="shared" si="177"/>
        <v>2</v>
      </c>
      <c r="G726" s="3"/>
      <c r="H726" s="3"/>
      <c r="I726" s="3"/>
      <c r="J726" s="3"/>
      <c r="K726" s="3"/>
    </row>
    <row r="727" spans="1:11" ht="15.75" thickBot="1" x14ac:dyDescent="0.3">
      <c r="A727" s="1210" t="s">
        <v>1356</v>
      </c>
      <c r="B727" s="1211"/>
      <c r="C727" s="1211"/>
      <c r="D727" s="1211"/>
      <c r="E727" s="1212"/>
      <c r="G727" s="3"/>
      <c r="H727" s="3"/>
      <c r="I727" s="3"/>
      <c r="J727" s="3"/>
      <c r="K727" s="3"/>
    </row>
    <row r="728" spans="1:11" x14ac:dyDescent="0.25">
      <c r="A728" s="1189"/>
      <c r="B728" s="325">
        <v>2019</v>
      </c>
      <c r="C728" s="325">
        <v>2020</v>
      </c>
      <c r="D728" s="325">
        <v>2021</v>
      </c>
      <c r="E728" s="325">
        <v>2022</v>
      </c>
      <c r="G728" s="3"/>
      <c r="H728" s="3"/>
      <c r="I728" s="3"/>
      <c r="J728" s="3"/>
      <c r="K728" s="3"/>
    </row>
    <row r="729" spans="1:11" ht="12.75" customHeight="1" thickBot="1" x14ac:dyDescent="0.3">
      <c r="A729" s="1190"/>
      <c r="B729" s="568"/>
      <c r="C729" s="568"/>
      <c r="D729" s="568"/>
      <c r="E729" s="568"/>
      <c r="G729" s="3"/>
      <c r="H729" s="3"/>
      <c r="I729" s="3"/>
      <c r="J729" s="3"/>
      <c r="K729" s="3"/>
    </row>
    <row r="730" spans="1:11" ht="14.25" customHeight="1" thickBot="1" x14ac:dyDescent="0.3">
      <c r="A730" s="462" t="s">
        <v>59</v>
      </c>
      <c r="B730" s="466">
        <f>B731+B732+B733+B734</f>
        <v>0</v>
      </c>
      <c r="C730" s="466">
        <f t="shared" ref="C730" si="178">C731+C732+C733+C734</f>
        <v>0</v>
      </c>
      <c r="D730" s="466">
        <v>0</v>
      </c>
      <c r="E730" s="466">
        <f t="shared" ref="E730" si="179">E731+E732+E733+E734</f>
        <v>0</v>
      </c>
      <c r="G730" s="3"/>
      <c r="H730" s="3"/>
      <c r="I730" s="3"/>
      <c r="J730" s="3"/>
      <c r="K730" s="3"/>
    </row>
    <row r="731" spans="1:11" ht="15.75" thickBot="1" x14ac:dyDescent="0.3">
      <c r="A731" s="464" t="s">
        <v>28</v>
      </c>
      <c r="B731" s="466"/>
      <c r="C731" s="466"/>
      <c r="D731" s="466"/>
      <c r="E731" s="463"/>
      <c r="G731" s="3"/>
      <c r="H731" s="3"/>
      <c r="I731" s="3"/>
      <c r="J731" s="3"/>
      <c r="K731" s="3"/>
    </row>
    <row r="732" spans="1:11" ht="15.75" thickBot="1" x14ac:dyDescent="0.3">
      <c r="A732" s="464" t="s">
        <v>60</v>
      </c>
      <c r="B732" s="466"/>
      <c r="C732" s="466"/>
      <c r="D732" s="466"/>
      <c r="E732" s="463"/>
      <c r="G732" s="3"/>
      <c r="H732" s="3"/>
      <c r="I732" s="3"/>
      <c r="J732" s="3"/>
      <c r="K732" s="3"/>
    </row>
    <row r="733" spans="1:11" ht="15.75" thickBot="1" x14ac:dyDescent="0.3">
      <c r="A733" s="464" t="s">
        <v>42</v>
      </c>
      <c r="B733" s="466"/>
      <c r="C733" s="466"/>
      <c r="D733" s="466"/>
      <c r="E733" s="463"/>
      <c r="G733" s="3"/>
      <c r="H733" s="3"/>
      <c r="I733" s="3"/>
      <c r="J733" s="3"/>
      <c r="K733" s="3"/>
    </row>
    <row r="734" spans="1:11" ht="15.75" thickBot="1" x14ac:dyDescent="0.3">
      <c r="A734" s="464" t="s">
        <v>43</v>
      </c>
      <c r="B734" s="466"/>
      <c r="C734" s="466"/>
      <c r="D734" s="466"/>
      <c r="E734" s="463"/>
      <c r="G734" s="3"/>
      <c r="H734" s="3"/>
      <c r="I734" s="3"/>
      <c r="J734" s="3"/>
      <c r="K734" s="3"/>
    </row>
    <row r="735" spans="1:11" ht="15.75" thickBot="1" x14ac:dyDescent="0.3">
      <c r="A735" s="462" t="s">
        <v>61</v>
      </c>
      <c r="B735" s="466">
        <f>B736+B737+B738+B739</f>
        <v>0</v>
      </c>
      <c r="C735" s="466">
        <f t="shared" ref="C735" si="180">C736+C737+C738+C739</f>
        <v>0</v>
      </c>
      <c r="D735" s="466">
        <f>D737</f>
        <v>50000</v>
      </c>
      <c r="E735" s="466">
        <f>E737</f>
        <v>150000</v>
      </c>
      <c r="G735" s="3"/>
      <c r="H735" s="3"/>
      <c r="I735" s="3"/>
      <c r="J735" s="3"/>
      <c r="K735" s="3"/>
    </row>
    <row r="736" spans="1:11" ht="15.75" thickBot="1" x14ac:dyDescent="0.3">
      <c r="A736" s="464" t="s">
        <v>28</v>
      </c>
      <c r="B736" s="466"/>
      <c r="C736" s="466"/>
      <c r="D736" s="466"/>
      <c r="E736" s="463"/>
      <c r="G736" s="3"/>
      <c r="H736" s="3"/>
      <c r="I736" s="3"/>
      <c r="J736" s="3"/>
      <c r="K736" s="3"/>
    </row>
    <row r="737" spans="1:11" ht="15.75" thickBot="1" x14ac:dyDescent="0.3">
      <c r="A737" s="464" t="s">
        <v>60</v>
      </c>
      <c r="B737" s="466">
        <v>0</v>
      </c>
      <c r="C737" s="466">
        <v>0</v>
      </c>
      <c r="D737" s="568">
        <v>50000</v>
      </c>
      <c r="E737" s="568">
        <v>150000</v>
      </c>
      <c r="G737" s="3"/>
      <c r="H737" s="3"/>
      <c r="I737" s="3"/>
      <c r="J737" s="3"/>
      <c r="K737" s="3"/>
    </row>
    <row r="738" spans="1:11" ht="15.75" thickBot="1" x14ac:dyDescent="0.3">
      <c r="A738" s="464" t="s">
        <v>42</v>
      </c>
      <c r="B738" s="466"/>
      <c r="C738" s="466"/>
      <c r="D738" s="466"/>
      <c r="E738" s="463"/>
      <c r="G738" s="3"/>
      <c r="H738" s="3"/>
      <c r="I738" s="3"/>
      <c r="J738" s="3"/>
      <c r="K738" s="3"/>
    </row>
    <row r="739" spans="1:11" ht="15.75" thickBot="1" x14ac:dyDescent="0.3">
      <c r="A739" s="464" t="s">
        <v>43</v>
      </c>
      <c r="B739" s="466"/>
      <c r="C739" s="466"/>
      <c r="D739" s="466"/>
      <c r="E739" s="463"/>
      <c r="G739" s="3"/>
      <c r="H739" s="3"/>
      <c r="I739" s="3"/>
      <c r="J739" s="3"/>
      <c r="K739" s="3"/>
    </row>
    <row r="740" spans="1:11" ht="15.75" thickBot="1" x14ac:dyDescent="0.3">
      <c r="A740" s="592" t="s">
        <v>209</v>
      </c>
      <c r="B740" s="520">
        <f>B730+B735</f>
        <v>0</v>
      </c>
      <c r="C740" s="520">
        <f t="shared" ref="C740:E740" si="181">C730+C735</f>
        <v>0</v>
      </c>
      <c r="D740" s="520">
        <f t="shared" si="181"/>
        <v>50000</v>
      </c>
      <c r="E740" s="520">
        <f t="shared" si="181"/>
        <v>150000</v>
      </c>
      <c r="G740" s="3"/>
      <c r="H740" s="3"/>
      <c r="I740" s="3"/>
      <c r="J740" s="3"/>
      <c r="K740" s="3"/>
    </row>
    <row r="741" spans="1:11" s="3" customFormat="1" ht="68.25" customHeight="1" thickBot="1" x14ac:dyDescent="0.3">
      <c r="A741" s="495" t="s">
        <v>1357</v>
      </c>
      <c r="B741" s="590" t="s">
        <v>1358</v>
      </c>
      <c r="C741" s="386" t="s">
        <v>981</v>
      </c>
      <c r="D741" s="1711"/>
      <c r="E741" s="1712"/>
    </row>
    <row r="742" spans="1:11" ht="29.25" customHeight="1" thickBot="1" x14ac:dyDescent="0.3">
      <c r="A742" s="313" t="s">
        <v>9</v>
      </c>
      <c r="B742" s="1194" t="s">
        <v>1301</v>
      </c>
      <c r="C742" s="1195"/>
      <c r="D742" s="1195"/>
      <c r="E742" s="1196"/>
      <c r="G742" s="3"/>
      <c r="H742" s="3"/>
      <c r="I742" s="3"/>
      <c r="J742" s="3"/>
      <c r="K742" s="3"/>
    </row>
    <row r="743" spans="1:11" ht="15.75" customHeight="1" thickBot="1" x14ac:dyDescent="0.3">
      <c r="A743" s="313" t="s">
        <v>13</v>
      </c>
      <c r="B743" s="1198" t="s">
        <v>1275</v>
      </c>
      <c r="C743" s="1199"/>
      <c r="D743" s="1199"/>
      <c r="E743" s="1200"/>
      <c r="G743" s="3"/>
      <c r="H743" s="3"/>
      <c r="I743" s="3"/>
      <c r="J743" s="3"/>
      <c r="K743" s="3"/>
    </row>
    <row r="744" spans="1:11" ht="17.25" customHeight="1" x14ac:dyDescent="0.25">
      <c r="A744" s="1189"/>
      <c r="B744" s="325">
        <v>2019</v>
      </c>
      <c r="C744" s="325">
        <v>2020</v>
      </c>
      <c r="D744" s="325">
        <v>2021</v>
      </c>
      <c r="E744" s="325">
        <v>2022</v>
      </c>
      <c r="G744" s="3"/>
      <c r="H744" s="3"/>
      <c r="I744" s="3"/>
      <c r="J744" s="3"/>
      <c r="K744" s="3"/>
    </row>
    <row r="745" spans="1:11" ht="15.75" thickBot="1" x14ac:dyDescent="0.3">
      <c r="A745" s="1190"/>
      <c r="B745" s="601"/>
      <c r="C745" s="601"/>
      <c r="D745" s="564"/>
      <c r="E745" s="564"/>
      <c r="G745" s="3"/>
      <c r="H745" s="3"/>
      <c r="I745" s="3"/>
      <c r="J745" s="3"/>
      <c r="K745" s="3"/>
    </row>
    <row r="746" spans="1:11" ht="12.75" customHeight="1" thickBot="1" x14ac:dyDescent="0.3">
      <c r="A746" s="313" t="s">
        <v>8</v>
      </c>
      <c r="B746" s="566">
        <v>0</v>
      </c>
      <c r="C746" s="566">
        <v>1</v>
      </c>
      <c r="D746" s="566">
        <v>1</v>
      </c>
      <c r="E746" s="566">
        <v>1</v>
      </c>
      <c r="G746" s="3"/>
      <c r="H746" s="3"/>
      <c r="I746" s="3"/>
      <c r="J746" s="3"/>
      <c r="K746" s="3"/>
    </row>
    <row r="747" spans="1:11" ht="14.25" customHeight="1" thickBot="1" x14ac:dyDescent="0.3">
      <c r="A747" s="313" t="s">
        <v>14</v>
      </c>
      <c r="B747" s="566">
        <f>B765</f>
        <v>0</v>
      </c>
      <c r="C747" s="566">
        <f t="shared" ref="C747:E747" si="182">C765</f>
        <v>25000</v>
      </c>
      <c r="D747" s="566">
        <f t="shared" si="182"/>
        <v>100000</v>
      </c>
      <c r="E747" s="566">
        <f t="shared" si="182"/>
        <v>100000</v>
      </c>
      <c r="G747" s="3"/>
      <c r="H747" s="3"/>
      <c r="I747" s="3"/>
      <c r="J747" s="3"/>
      <c r="K747" s="3"/>
    </row>
    <row r="748" spans="1:11" ht="15.75" thickBot="1" x14ac:dyDescent="0.3">
      <c r="A748" s="313" t="s">
        <v>20</v>
      </c>
      <c r="B748" s="566" t="e">
        <f>B747/B746</f>
        <v>#DIV/0!</v>
      </c>
      <c r="C748" s="566">
        <f t="shared" ref="C748:E748" si="183">C747/C746</f>
        <v>25000</v>
      </c>
      <c r="D748" s="566">
        <f t="shared" si="183"/>
        <v>100000</v>
      </c>
      <c r="E748" s="566">
        <f t="shared" si="183"/>
        <v>100000</v>
      </c>
      <c r="G748" s="3"/>
      <c r="H748" s="3"/>
      <c r="I748" s="3"/>
      <c r="J748" s="3"/>
      <c r="K748" s="3"/>
    </row>
    <row r="749" spans="1:11" ht="15.75" thickBot="1" x14ac:dyDescent="0.3">
      <c r="A749" s="313" t="s">
        <v>15</v>
      </c>
      <c r="B749" s="581" t="s">
        <v>19</v>
      </c>
      <c r="C749" s="567" t="e">
        <f>C746/B746-1</f>
        <v>#DIV/0!</v>
      </c>
      <c r="D749" s="567">
        <f t="shared" ref="D749:E751" si="184">D746/C746-1</f>
        <v>0</v>
      </c>
      <c r="E749" s="567">
        <f t="shared" si="184"/>
        <v>0</v>
      </c>
      <c r="G749" s="3"/>
      <c r="H749" s="3"/>
      <c r="I749" s="3"/>
      <c r="J749" s="3"/>
      <c r="K749" s="3"/>
    </row>
    <row r="750" spans="1:11" ht="15.75" thickBot="1" x14ac:dyDescent="0.3">
      <c r="A750" s="313" t="s">
        <v>16</v>
      </c>
      <c r="B750" s="581" t="s">
        <v>19</v>
      </c>
      <c r="C750" s="567" t="e">
        <f>C747/B747-1</f>
        <v>#DIV/0!</v>
      </c>
      <c r="D750" s="567">
        <f t="shared" si="184"/>
        <v>3</v>
      </c>
      <c r="E750" s="567">
        <f t="shared" si="184"/>
        <v>0</v>
      </c>
      <c r="G750" s="3"/>
      <c r="H750" s="3"/>
      <c r="I750" s="3"/>
      <c r="J750" s="3"/>
      <c r="K750" s="3"/>
    </row>
    <row r="751" spans="1:11" ht="15.75" thickBot="1" x14ac:dyDescent="0.3">
      <c r="A751" s="313" t="s">
        <v>17</v>
      </c>
      <c r="B751" s="581" t="s">
        <v>19</v>
      </c>
      <c r="C751" s="567" t="e">
        <f>C748/B748-1</f>
        <v>#DIV/0!</v>
      </c>
      <c r="D751" s="567">
        <f t="shared" si="184"/>
        <v>3</v>
      </c>
      <c r="E751" s="567">
        <f t="shared" si="184"/>
        <v>0</v>
      </c>
      <c r="G751" s="3"/>
      <c r="H751" s="3"/>
      <c r="I751" s="3"/>
      <c r="J751" s="3"/>
      <c r="K751" s="3"/>
    </row>
    <row r="752" spans="1:11" ht="15.75" thickBot="1" x14ac:dyDescent="0.3">
      <c r="A752" s="1210" t="s">
        <v>1359</v>
      </c>
      <c r="B752" s="1211"/>
      <c r="C752" s="1211"/>
      <c r="D752" s="1211"/>
      <c r="E752" s="1212"/>
      <c r="G752" s="3"/>
      <c r="H752" s="3"/>
      <c r="I752" s="3"/>
      <c r="J752" s="3"/>
      <c r="K752" s="3"/>
    </row>
    <row r="753" spans="1:11" x14ac:dyDescent="0.25">
      <c r="A753" s="1189"/>
      <c r="B753" s="325">
        <v>2019</v>
      </c>
      <c r="C753" s="325">
        <v>2020</v>
      </c>
      <c r="D753" s="325">
        <v>2021</v>
      </c>
      <c r="E753" s="325">
        <v>2022</v>
      </c>
      <c r="G753" s="3"/>
      <c r="H753" s="3"/>
      <c r="I753" s="3"/>
      <c r="J753" s="3"/>
      <c r="K753" s="3"/>
    </row>
    <row r="754" spans="1:11" ht="15.75" thickBot="1" x14ac:dyDescent="0.3">
      <c r="A754" s="1190"/>
      <c r="B754" s="479"/>
      <c r="C754" s="479"/>
      <c r="D754" s="558"/>
      <c r="E754" s="558"/>
      <c r="G754" s="3"/>
      <c r="H754" s="3"/>
      <c r="I754" s="3"/>
      <c r="J754" s="3"/>
      <c r="K754" s="3"/>
    </row>
    <row r="755" spans="1:11" ht="12.75" customHeight="1" thickBot="1" x14ac:dyDescent="0.3">
      <c r="A755" s="462" t="s">
        <v>59</v>
      </c>
      <c r="B755" s="466">
        <f>B756+B757+B758+B759</f>
        <v>0</v>
      </c>
      <c r="C755" s="466">
        <f t="shared" ref="C755" si="185">C756+C757+C758+C759</f>
        <v>0</v>
      </c>
      <c r="D755" s="466">
        <v>0</v>
      </c>
      <c r="E755" s="466">
        <f t="shared" ref="E755" si="186">E756+E757+E758+E759</f>
        <v>0</v>
      </c>
      <c r="G755" s="3"/>
      <c r="H755" s="3"/>
      <c r="I755" s="3"/>
      <c r="J755" s="3"/>
      <c r="K755" s="3"/>
    </row>
    <row r="756" spans="1:11" s="3" customFormat="1" ht="13.5" customHeight="1" thickBot="1" x14ac:dyDescent="0.3">
      <c r="A756" s="464" t="s">
        <v>28</v>
      </c>
      <c r="B756" s="466"/>
      <c r="C756" s="466"/>
      <c r="D756" s="466"/>
      <c r="E756" s="466"/>
    </row>
    <row r="757" spans="1:11" ht="15.75" thickBot="1" x14ac:dyDescent="0.3">
      <c r="A757" s="464" t="s">
        <v>60</v>
      </c>
      <c r="B757" s="466"/>
      <c r="C757" s="466"/>
      <c r="D757" s="466"/>
      <c r="E757" s="466"/>
      <c r="G757" s="3"/>
      <c r="H757" s="3"/>
      <c r="I757" s="3"/>
      <c r="J757" s="3"/>
      <c r="K757" s="3"/>
    </row>
    <row r="758" spans="1:11" ht="15.75" thickBot="1" x14ac:dyDescent="0.3">
      <c r="A758" s="464" t="s">
        <v>42</v>
      </c>
      <c r="B758" s="466"/>
      <c r="C758" s="466"/>
      <c r="D758" s="466"/>
      <c r="E758" s="466"/>
      <c r="G758" s="3"/>
      <c r="H758" s="3"/>
      <c r="I758" s="3"/>
      <c r="J758" s="3"/>
      <c r="K758" s="3"/>
    </row>
    <row r="759" spans="1:11" ht="15.75" thickBot="1" x14ac:dyDescent="0.3">
      <c r="A759" s="464" t="s">
        <v>43</v>
      </c>
      <c r="B759" s="466"/>
      <c r="C759" s="466"/>
      <c r="D759" s="466"/>
      <c r="E759" s="466"/>
      <c r="G759" s="3"/>
      <c r="H759" s="3"/>
      <c r="I759" s="3"/>
      <c r="J759" s="3"/>
      <c r="K759" s="3"/>
    </row>
    <row r="760" spans="1:11" ht="15.75" thickBot="1" x14ac:dyDescent="0.3">
      <c r="A760" s="462" t="s">
        <v>61</v>
      </c>
      <c r="B760" s="466">
        <v>0</v>
      </c>
      <c r="C760" s="466">
        <f t="shared" ref="C760:E760" si="187">C761+C762+C763+C764</f>
        <v>25000</v>
      </c>
      <c r="D760" s="466">
        <v>100000</v>
      </c>
      <c r="E760" s="466">
        <f t="shared" si="187"/>
        <v>100000</v>
      </c>
      <c r="G760" s="3"/>
      <c r="H760" s="3"/>
      <c r="I760" s="3"/>
      <c r="J760" s="3"/>
      <c r="K760" s="3"/>
    </row>
    <row r="761" spans="1:11" ht="15.75" thickBot="1" x14ac:dyDescent="0.3">
      <c r="A761" s="464" t="s">
        <v>28</v>
      </c>
      <c r="B761" s="466"/>
      <c r="C761" s="466"/>
      <c r="D761" s="466"/>
      <c r="E761" s="466"/>
      <c r="G761" s="3"/>
      <c r="H761" s="3"/>
      <c r="I761" s="3"/>
      <c r="J761" s="3"/>
      <c r="K761" s="3"/>
    </row>
    <row r="762" spans="1:11" ht="15.75" thickBot="1" x14ac:dyDescent="0.3">
      <c r="A762" s="464" t="s">
        <v>60</v>
      </c>
      <c r="B762" s="466">
        <v>0</v>
      </c>
      <c r="C762" s="466">
        <v>25000</v>
      </c>
      <c r="D762" s="466">
        <v>100000</v>
      </c>
      <c r="E762" s="466">
        <v>100000</v>
      </c>
      <c r="G762" s="3"/>
      <c r="H762" s="3"/>
      <c r="I762" s="3"/>
      <c r="J762" s="3"/>
      <c r="K762" s="3"/>
    </row>
    <row r="763" spans="1:11" ht="15.75" thickBot="1" x14ac:dyDescent="0.3">
      <c r="A763" s="464" t="s">
        <v>42</v>
      </c>
      <c r="B763" s="466"/>
      <c r="C763" s="466"/>
      <c r="D763" s="466"/>
      <c r="E763" s="466"/>
      <c r="G763" s="3"/>
      <c r="H763" s="3"/>
      <c r="I763" s="3"/>
      <c r="J763" s="3"/>
      <c r="K763" s="3"/>
    </row>
    <row r="764" spans="1:11" ht="15.75" thickBot="1" x14ac:dyDescent="0.3">
      <c r="A764" s="602" t="s">
        <v>43</v>
      </c>
      <c r="B764" s="479"/>
      <c r="C764" s="479"/>
      <c r="D764" s="479"/>
      <c r="E764" s="558"/>
      <c r="G764" s="3"/>
      <c r="H764" s="3"/>
      <c r="I764" s="3"/>
      <c r="J764" s="3"/>
      <c r="K764" s="3"/>
    </row>
    <row r="765" spans="1:11" ht="15.75" thickBot="1" x14ac:dyDescent="0.3">
      <c r="A765" s="593" t="s">
        <v>211</v>
      </c>
      <c r="B765" s="520">
        <f>B755+B760</f>
        <v>0</v>
      </c>
      <c r="C765" s="520">
        <f t="shared" ref="C765:E765" si="188">C755+C760</f>
        <v>25000</v>
      </c>
      <c r="D765" s="520">
        <f t="shared" si="188"/>
        <v>100000</v>
      </c>
      <c r="E765" s="520">
        <f t="shared" si="188"/>
        <v>100000</v>
      </c>
      <c r="G765" s="3"/>
      <c r="H765" s="3"/>
      <c r="I765" s="3"/>
      <c r="J765" s="3"/>
      <c r="K765" s="3"/>
    </row>
    <row r="766" spans="1:11" s="3" customFormat="1" ht="45.75" thickBot="1" x14ac:dyDescent="0.3">
      <c r="A766" s="503" t="s">
        <v>1360</v>
      </c>
      <c r="B766" s="590" t="s">
        <v>1361</v>
      </c>
      <c r="C766" s="386" t="s">
        <v>981</v>
      </c>
      <c r="D766" s="1711" t="s">
        <v>1362</v>
      </c>
      <c r="E766" s="1712"/>
    </row>
    <row r="767" spans="1:11" s="3" customFormat="1" ht="15.75" thickBot="1" x14ac:dyDescent="0.3">
      <c r="A767" s="313" t="s">
        <v>9</v>
      </c>
      <c r="B767" s="1194" t="s">
        <v>1301</v>
      </c>
      <c r="C767" s="1195"/>
      <c r="D767" s="1195"/>
      <c r="E767" s="1196"/>
    </row>
    <row r="768" spans="1:11" s="3" customFormat="1" ht="21" customHeight="1" thickBot="1" x14ac:dyDescent="0.3">
      <c r="A768" s="313" t="s">
        <v>13</v>
      </c>
      <c r="B768" s="1198" t="s">
        <v>1275</v>
      </c>
      <c r="C768" s="1199"/>
      <c r="D768" s="1199"/>
      <c r="E768" s="1200"/>
    </row>
    <row r="769" spans="1:5" s="3" customFormat="1" x14ac:dyDescent="0.25">
      <c r="A769" s="1189"/>
      <c r="B769" s="325">
        <v>2019</v>
      </c>
      <c r="C769" s="325">
        <v>2020</v>
      </c>
      <c r="D769" s="325">
        <v>2021</v>
      </c>
      <c r="E769" s="325">
        <v>2022</v>
      </c>
    </row>
    <row r="770" spans="1:5" s="3" customFormat="1" ht="15.75" customHeight="1" thickBot="1" x14ac:dyDescent="0.3">
      <c r="A770" s="1190"/>
      <c r="B770" s="601"/>
      <c r="C770" s="601"/>
      <c r="D770" s="564"/>
      <c r="E770" s="564"/>
    </row>
    <row r="771" spans="1:5" s="3" customFormat="1" ht="15.75" thickBot="1" x14ac:dyDescent="0.3">
      <c r="A771" s="313" t="s">
        <v>8</v>
      </c>
      <c r="B771" s="566">
        <v>0</v>
      </c>
      <c r="C771" s="566">
        <v>0</v>
      </c>
      <c r="D771" s="566">
        <v>1</v>
      </c>
      <c r="E771" s="566">
        <v>1</v>
      </c>
    </row>
    <row r="772" spans="1:5" s="3" customFormat="1" ht="15.75" thickBot="1" x14ac:dyDescent="0.3">
      <c r="A772" s="313" t="s">
        <v>14</v>
      </c>
      <c r="B772" s="566">
        <f>B790</f>
        <v>0</v>
      </c>
      <c r="C772" s="566">
        <f t="shared" ref="C772:E772" si="189">C790</f>
        <v>0</v>
      </c>
      <c r="D772" s="566">
        <f t="shared" si="189"/>
        <v>10000</v>
      </c>
      <c r="E772" s="566">
        <f t="shared" si="189"/>
        <v>18000</v>
      </c>
    </row>
    <row r="773" spans="1:5" s="3" customFormat="1" ht="15.75" thickBot="1" x14ac:dyDescent="0.3">
      <c r="A773" s="313" t="s">
        <v>20</v>
      </c>
      <c r="B773" s="566" t="e">
        <f>B772/B771</f>
        <v>#DIV/0!</v>
      </c>
      <c r="C773" s="566" t="e">
        <f t="shared" ref="C773:E773" si="190">C772/C771</f>
        <v>#DIV/0!</v>
      </c>
      <c r="D773" s="566">
        <f t="shared" si="190"/>
        <v>10000</v>
      </c>
      <c r="E773" s="566">
        <f t="shared" si="190"/>
        <v>18000</v>
      </c>
    </row>
    <row r="774" spans="1:5" s="3" customFormat="1" ht="15.75" thickBot="1" x14ac:dyDescent="0.3">
      <c r="A774" s="313" t="s">
        <v>15</v>
      </c>
      <c r="B774" s="581" t="s">
        <v>19</v>
      </c>
      <c r="C774" s="567" t="e">
        <f>C771/B771-1</f>
        <v>#DIV/0!</v>
      </c>
      <c r="D774" s="567" t="e">
        <f t="shared" ref="D774:E776" si="191">D771/C771-1</f>
        <v>#DIV/0!</v>
      </c>
      <c r="E774" s="567">
        <f t="shared" si="191"/>
        <v>0</v>
      </c>
    </row>
    <row r="775" spans="1:5" s="3" customFormat="1" ht="15.75" thickBot="1" x14ac:dyDescent="0.3">
      <c r="A775" s="313" t="s">
        <v>16</v>
      </c>
      <c r="B775" s="581" t="s">
        <v>19</v>
      </c>
      <c r="C775" s="567" t="e">
        <f>C772/B772-1</f>
        <v>#DIV/0!</v>
      </c>
      <c r="D775" s="567" t="e">
        <f t="shared" si="191"/>
        <v>#DIV/0!</v>
      </c>
      <c r="E775" s="567">
        <f t="shared" si="191"/>
        <v>0.8</v>
      </c>
    </row>
    <row r="776" spans="1:5" s="3" customFormat="1" ht="15.75" thickBot="1" x14ac:dyDescent="0.3">
      <c r="A776" s="313" t="s">
        <v>17</v>
      </c>
      <c r="B776" s="581" t="s">
        <v>19</v>
      </c>
      <c r="C776" s="567" t="e">
        <f>C773/B773-1</f>
        <v>#DIV/0!</v>
      </c>
      <c r="D776" s="567" t="e">
        <f t="shared" si="191"/>
        <v>#DIV/0!</v>
      </c>
      <c r="E776" s="567">
        <f t="shared" si="191"/>
        <v>0.8</v>
      </c>
    </row>
    <row r="777" spans="1:5" s="3" customFormat="1" ht="15.75" thickBot="1" x14ac:dyDescent="0.3">
      <c r="A777" s="1210" t="s">
        <v>1363</v>
      </c>
      <c r="B777" s="1211"/>
      <c r="C777" s="1211"/>
      <c r="D777" s="1211"/>
      <c r="E777" s="1212"/>
    </row>
    <row r="778" spans="1:5" s="3" customFormat="1" x14ac:dyDescent="0.25">
      <c r="A778" s="1189"/>
      <c r="B778" s="325">
        <v>2019</v>
      </c>
      <c r="C778" s="325">
        <v>2020</v>
      </c>
      <c r="D778" s="325">
        <v>2021</v>
      </c>
      <c r="E778" s="325">
        <v>2022</v>
      </c>
    </row>
    <row r="779" spans="1:5" s="3" customFormat="1" ht="13.5" customHeight="1" thickBot="1" x14ac:dyDescent="0.3">
      <c r="A779" s="1190"/>
      <c r="B779" s="479"/>
      <c r="C779" s="479"/>
      <c r="D779" s="558"/>
      <c r="E779" s="558"/>
    </row>
    <row r="780" spans="1:5" s="3" customFormat="1" ht="15.75" customHeight="1" thickBot="1" x14ac:dyDescent="0.3">
      <c r="A780" s="462" t="s">
        <v>59</v>
      </c>
      <c r="B780" s="466">
        <f>B781+B782+B783+B784</f>
        <v>0</v>
      </c>
      <c r="C780" s="466">
        <f t="shared" ref="C780" si="192">C781+C782+C783+C784</f>
        <v>0</v>
      </c>
      <c r="D780" s="466">
        <v>0</v>
      </c>
      <c r="E780" s="466">
        <f t="shared" ref="E780" si="193">E781+E782+E783+E784</f>
        <v>0</v>
      </c>
    </row>
    <row r="781" spans="1:5" s="3" customFormat="1" ht="15.75" thickBot="1" x14ac:dyDescent="0.3">
      <c r="A781" s="464" t="s">
        <v>28</v>
      </c>
      <c r="B781" s="466"/>
      <c r="C781" s="466"/>
      <c r="D781" s="466"/>
      <c r="E781" s="466"/>
    </row>
    <row r="782" spans="1:5" s="3" customFormat="1" ht="15.75" customHeight="1" thickBot="1" x14ac:dyDescent="0.3">
      <c r="A782" s="464" t="s">
        <v>60</v>
      </c>
      <c r="B782" s="466"/>
      <c r="C782" s="466"/>
      <c r="D782" s="466"/>
      <c r="E782" s="466"/>
    </row>
    <row r="783" spans="1:5" s="3" customFormat="1" ht="15.75" thickBot="1" x14ac:dyDescent="0.3">
      <c r="A783" s="464" t="s">
        <v>42</v>
      </c>
      <c r="B783" s="466"/>
      <c r="C783" s="466"/>
      <c r="D783" s="466"/>
      <c r="E783" s="466"/>
    </row>
    <row r="784" spans="1:5" s="3" customFormat="1" ht="15.75" thickBot="1" x14ac:dyDescent="0.3">
      <c r="A784" s="464" t="s">
        <v>43</v>
      </c>
      <c r="B784" s="466"/>
      <c r="C784" s="466"/>
      <c r="D784" s="466"/>
      <c r="E784" s="466"/>
    </row>
    <row r="785" spans="1:11" s="3" customFormat="1" ht="15.75" thickBot="1" x14ac:dyDescent="0.3">
      <c r="A785" s="462" t="s">
        <v>61</v>
      </c>
      <c r="B785" s="466">
        <v>0</v>
      </c>
      <c r="C785" s="466">
        <f t="shared" ref="C785" si="194">C786+C787+C788+C789</f>
        <v>0</v>
      </c>
      <c r="D785" s="466">
        <f>D789</f>
        <v>10000</v>
      </c>
      <c r="E785" s="466">
        <f t="shared" ref="E785" si="195">E786+E787+E788+E789</f>
        <v>18000</v>
      </c>
    </row>
    <row r="786" spans="1:11" s="3" customFormat="1" ht="15.75" thickBot="1" x14ac:dyDescent="0.3">
      <c r="A786" s="464" t="s">
        <v>28</v>
      </c>
      <c r="B786" s="466"/>
      <c r="C786" s="466"/>
      <c r="D786" s="466"/>
      <c r="E786" s="466"/>
    </row>
    <row r="787" spans="1:11" s="3" customFormat="1" ht="15.75" thickBot="1" x14ac:dyDescent="0.3">
      <c r="A787" s="464" t="s">
        <v>60</v>
      </c>
      <c r="B787" s="466"/>
      <c r="C787" s="466"/>
      <c r="D787" s="466"/>
      <c r="E787" s="466"/>
    </row>
    <row r="788" spans="1:11" s="3" customFormat="1" ht="15.75" thickBot="1" x14ac:dyDescent="0.3">
      <c r="A788" s="464" t="s">
        <v>42</v>
      </c>
      <c r="B788" s="466"/>
      <c r="C788" s="466"/>
      <c r="D788" s="466"/>
      <c r="E788" s="466"/>
    </row>
    <row r="789" spans="1:11" s="3" customFormat="1" ht="15.75" thickBot="1" x14ac:dyDescent="0.3">
      <c r="A789" s="602" t="s">
        <v>43</v>
      </c>
      <c r="B789" s="479">
        <v>0</v>
      </c>
      <c r="C789" s="479">
        <v>0</v>
      </c>
      <c r="D789" s="479">
        <v>10000</v>
      </c>
      <c r="E789" s="558">
        <v>18000</v>
      </c>
    </row>
    <row r="790" spans="1:11" s="3" customFormat="1" ht="15.75" thickBot="1" x14ac:dyDescent="0.3">
      <c r="A790" s="592" t="s">
        <v>213</v>
      </c>
      <c r="B790" s="520">
        <f>B780+B785</f>
        <v>0</v>
      </c>
      <c r="C790" s="520">
        <f t="shared" ref="C790:E790" si="196">C780+C785</f>
        <v>0</v>
      </c>
      <c r="D790" s="520">
        <f t="shared" si="196"/>
        <v>10000</v>
      </c>
      <c r="E790" s="520">
        <f t="shared" si="196"/>
        <v>18000</v>
      </c>
      <c r="G790" s="610"/>
      <c r="H790" s="610"/>
      <c r="I790" s="610"/>
      <c r="J790" s="610"/>
      <c r="K790" s="610"/>
    </row>
    <row r="791" spans="1:11" s="3" customFormat="1" ht="90.75" thickBot="1" x14ac:dyDescent="0.3">
      <c r="A791" s="495" t="s">
        <v>1364</v>
      </c>
      <c r="B791" s="590" t="s">
        <v>1365</v>
      </c>
      <c r="C791" s="386" t="s">
        <v>981</v>
      </c>
      <c r="D791" s="1711"/>
      <c r="E791" s="1712"/>
    </row>
    <row r="792" spans="1:11" s="3" customFormat="1" ht="15.75" thickBot="1" x14ac:dyDescent="0.3">
      <c r="A792" s="313" t="s">
        <v>9</v>
      </c>
      <c r="B792" s="1194" t="s">
        <v>1366</v>
      </c>
      <c r="C792" s="1195"/>
      <c r="D792" s="1195"/>
      <c r="E792" s="1196"/>
    </row>
    <row r="793" spans="1:11" s="3" customFormat="1" ht="15.75" thickBot="1" x14ac:dyDescent="0.3">
      <c r="A793" s="313" t="s">
        <v>13</v>
      </c>
      <c r="B793" s="1198" t="s">
        <v>1275</v>
      </c>
      <c r="C793" s="1199"/>
      <c r="D793" s="1199"/>
      <c r="E793" s="1200"/>
    </row>
    <row r="794" spans="1:11" s="3" customFormat="1" ht="39" customHeight="1" x14ac:dyDescent="0.25">
      <c r="A794" s="1189"/>
      <c r="B794" s="325">
        <v>2019</v>
      </c>
      <c r="C794" s="325">
        <v>2020</v>
      </c>
      <c r="D794" s="325">
        <v>2021</v>
      </c>
      <c r="E794" s="325">
        <v>2022</v>
      </c>
    </row>
    <row r="795" spans="1:11" s="3" customFormat="1" ht="19.5" customHeight="1" thickBot="1" x14ac:dyDescent="0.3">
      <c r="A795" s="1190"/>
      <c r="B795" s="601"/>
      <c r="C795" s="601"/>
      <c r="D795" s="564"/>
      <c r="E795" s="564"/>
    </row>
    <row r="796" spans="1:11" s="3" customFormat="1" ht="15.75" customHeight="1" thickBot="1" x14ac:dyDescent="0.3">
      <c r="A796" s="313" t="s">
        <v>8</v>
      </c>
      <c r="B796" s="566">
        <v>0</v>
      </c>
      <c r="C796" s="566">
        <v>1</v>
      </c>
      <c r="D796" s="566">
        <v>1</v>
      </c>
      <c r="E796" s="566">
        <v>1</v>
      </c>
    </row>
    <row r="797" spans="1:11" s="3" customFormat="1" ht="15.75" thickBot="1" x14ac:dyDescent="0.3">
      <c r="A797" s="313" t="s">
        <v>14</v>
      </c>
      <c r="B797" s="566">
        <f>B815</f>
        <v>0</v>
      </c>
      <c r="C797" s="566">
        <f t="shared" ref="C797:E797" si="197">C815</f>
        <v>1765</v>
      </c>
      <c r="D797" s="566">
        <f t="shared" si="197"/>
        <v>10000</v>
      </c>
      <c r="E797" s="566">
        <f t="shared" si="197"/>
        <v>10000</v>
      </c>
    </row>
    <row r="798" spans="1:11" s="3" customFormat="1" ht="15.75" thickBot="1" x14ac:dyDescent="0.3">
      <c r="A798" s="313" t="s">
        <v>20</v>
      </c>
      <c r="B798" s="566" t="e">
        <f>B797/B796</f>
        <v>#DIV/0!</v>
      </c>
      <c r="C798" s="566">
        <f t="shared" ref="C798:E798" si="198">C797/C796</f>
        <v>1765</v>
      </c>
      <c r="D798" s="566">
        <f t="shared" si="198"/>
        <v>10000</v>
      </c>
      <c r="E798" s="566">
        <f t="shared" si="198"/>
        <v>10000</v>
      </c>
    </row>
    <row r="799" spans="1:11" s="3" customFormat="1" ht="15.75" thickBot="1" x14ac:dyDescent="0.3">
      <c r="A799" s="313" t="s">
        <v>15</v>
      </c>
      <c r="B799" s="581" t="s">
        <v>19</v>
      </c>
      <c r="C799" s="567" t="e">
        <f>C796/B796-1</f>
        <v>#DIV/0!</v>
      </c>
      <c r="D799" s="567">
        <f t="shared" ref="D799:E801" si="199">D796/C796-1</f>
        <v>0</v>
      </c>
      <c r="E799" s="567">
        <f t="shared" si="199"/>
        <v>0</v>
      </c>
    </row>
    <row r="800" spans="1:11" s="3" customFormat="1" ht="15.75" thickBot="1" x14ac:dyDescent="0.3">
      <c r="A800" s="313" t="s">
        <v>16</v>
      </c>
      <c r="B800" s="581" t="s">
        <v>19</v>
      </c>
      <c r="C800" s="567" t="e">
        <f>C797/B797-1</f>
        <v>#DIV/0!</v>
      </c>
      <c r="D800" s="567">
        <f t="shared" si="199"/>
        <v>4.6657223796033991</v>
      </c>
      <c r="E800" s="567">
        <f t="shared" si="199"/>
        <v>0</v>
      </c>
    </row>
    <row r="801" spans="1:11" s="3" customFormat="1" ht="15.75" thickBot="1" x14ac:dyDescent="0.3">
      <c r="A801" s="313" t="s">
        <v>17</v>
      </c>
      <c r="B801" s="581" t="s">
        <v>19</v>
      </c>
      <c r="C801" s="567" t="e">
        <f>C798/B798-1</f>
        <v>#DIV/0!</v>
      </c>
      <c r="D801" s="567">
        <f t="shared" si="199"/>
        <v>4.6657223796033991</v>
      </c>
      <c r="E801" s="567">
        <f t="shared" si="199"/>
        <v>0</v>
      </c>
    </row>
    <row r="802" spans="1:11" s="3" customFormat="1" ht="15.75" thickBot="1" x14ac:dyDescent="0.3">
      <c r="A802" s="1210" t="s">
        <v>1367</v>
      </c>
      <c r="B802" s="1211"/>
      <c r="C802" s="1211"/>
      <c r="D802" s="1211"/>
      <c r="E802" s="1212"/>
    </row>
    <row r="803" spans="1:11" s="3" customFormat="1" x14ac:dyDescent="0.25">
      <c r="A803" s="1189"/>
      <c r="B803" s="325">
        <v>2019</v>
      </c>
      <c r="C803" s="325">
        <v>2020</v>
      </c>
      <c r="D803" s="325">
        <v>2021</v>
      </c>
      <c r="E803" s="325">
        <v>2022</v>
      </c>
    </row>
    <row r="804" spans="1:11" s="3" customFormat="1" ht="15.75" thickBot="1" x14ac:dyDescent="0.3">
      <c r="A804" s="1190"/>
      <c r="B804" s="479"/>
      <c r="C804" s="479"/>
      <c r="D804" s="558"/>
      <c r="E804" s="558"/>
    </row>
    <row r="805" spans="1:11" s="3" customFormat="1" ht="15.75" thickBot="1" x14ac:dyDescent="0.3">
      <c r="A805" s="462" t="s">
        <v>59</v>
      </c>
      <c r="B805" s="466">
        <f>B806+B807+B808+B809</f>
        <v>0</v>
      </c>
      <c r="C805" s="466">
        <f t="shared" ref="C805" si="200">C806+C807+C808+C809</f>
        <v>0</v>
      </c>
      <c r="D805" s="466">
        <v>0</v>
      </c>
      <c r="E805" s="466">
        <f t="shared" ref="E805" si="201">E806+E807+E808+E809</f>
        <v>0</v>
      </c>
    </row>
    <row r="806" spans="1:11" s="3" customFormat="1" ht="15.75" customHeight="1" thickBot="1" x14ac:dyDescent="0.3">
      <c r="A806" s="464" t="s">
        <v>28</v>
      </c>
      <c r="B806" s="466"/>
      <c r="C806" s="466"/>
      <c r="D806" s="466"/>
      <c r="E806" s="466"/>
    </row>
    <row r="807" spans="1:11" s="3" customFormat="1" ht="15.75" thickBot="1" x14ac:dyDescent="0.3">
      <c r="A807" s="464" t="s">
        <v>60</v>
      </c>
      <c r="B807" s="466"/>
      <c r="C807" s="466"/>
      <c r="D807" s="466"/>
      <c r="E807" s="466"/>
    </row>
    <row r="808" spans="1:11" s="3" customFormat="1" ht="15.75" thickBot="1" x14ac:dyDescent="0.3">
      <c r="A808" s="464" t="s">
        <v>42</v>
      </c>
      <c r="B808" s="466"/>
      <c r="C808" s="466"/>
      <c r="D808" s="466"/>
      <c r="E808" s="466"/>
    </row>
    <row r="809" spans="1:11" s="3" customFormat="1" ht="15.75" thickBot="1" x14ac:dyDescent="0.3">
      <c r="A809" s="464" t="s">
        <v>43</v>
      </c>
      <c r="B809" s="466"/>
      <c r="C809" s="466"/>
      <c r="D809" s="466"/>
      <c r="E809" s="466"/>
    </row>
    <row r="810" spans="1:11" s="3" customFormat="1" ht="15.75" thickBot="1" x14ac:dyDescent="0.3">
      <c r="A810" s="462" t="s">
        <v>61</v>
      </c>
      <c r="B810" s="466">
        <v>0</v>
      </c>
      <c r="C810" s="466">
        <v>1765</v>
      </c>
      <c r="D810" s="466">
        <f>D814</f>
        <v>10000</v>
      </c>
      <c r="E810" s="466">
        <f t="shared" ref="E810" si="202">E811+E812+E813+E814</f>
        <v>10000</v>
      </c>
    </row>
    <row r="811" spans="1:11" s="3" customFormat="1" ht="15.75" thickBot="1" x14ac:dyDescent="0.3">
      <c r="A811" s="464" t="s">
        <v>28</v>
      </c>
      <c r="B811" s="466"/>
      <c r="C811" s="466"/>
      <c r="D811" s="466"/>
      <c r="E811" s="466"/>
    </row>
    <row r="812" spans="1:11" s="3" customFormat="1" ht="15.75" thickBot="1" x14ac:dyDescent="0.3">
      <c r="A812" s="464" t="s">
        <v>60</v>
      </c>
      <c r="B812" s="466"/>
      <c r="C812" s="466"/>
      <c r="D812" s="466"/>
      <c r="E812" s="466"/>
    </row>
    <row r="813" spans="1:11" s="3" customFormat="1" ht="15.75" thickBot="1" x14ac:dyDescent="0.3">
      <c r="A813" s="464" t="s">
        <v>42</v>
      </c>
      <c r="B813" s="466"/>
      <c r="C813" s="466"/>
      <c r="D813" s="466"/>
      <c r="E813" s="466"/>
    </row>
    <row r="814" spans="1:11" s="3" customFormat="1" ht="15.75" thickBot="1" x14ac:dyDescent="0.3">
      <c r="A814" s="602" t="s">
        <v>43</v>
      </c>
      <c r="B814" s="479">
        <v>0</v>
      </c>
      <c r="C814" s="479">
        <v>1765</v>
      </c>
      <c r="D814" s="479">
        <v>10000</v>
      </c>
      <c r="E814" s="558">
        <v>10000</v>
      </c>
    </row>
    <row r="815" spans="1:11" s="3" customFormat="1" ht="15.75" thickBot="1" x14ac:dyDescent="0.3">
      <c r="A815" s="593" t="s">
        <v>215</v>
      </c>
      <c r="B815" s="520">
        <f>B805+B810</f>
        <v>0</v>
      </c>
      <c r="C815" s="520">
        <f t="shared" ref="C815:E815" si="203">C805+C810</f>
        <v>1765</v>
      </c>
      <c r="D815" s="520">
        <f t="shared" si="203"/>
        <v>10000</v>
      </c>
      <c r="E815" s="520">
        <f t="shared" si="203"/>
        <v>10000</v>
      </c>
      <c r="G815" s="610"/>
      <c r="H815" s="610"/>
      <c r="I815" s="610"/>
      <c r="J815" s="610"/>
      <c r="K815" s="610"/>
    </row>
    <row r="816" spans="1:11" s="3" customFormat="1" ht="90.75" thickBot="1" x14ac:dyDescent="0.3">
      <c r="A816" s="492" t="s">
        <v>1368</v>
      </c>
      <c r="B816" s="590" t="s">
        <v>1369</v>
      </c>
      <c r="C816" s="386" t="s">
        <v>981</v>
      </c>
      <c r="D816" s="1711"/>
      <c r="E816" s="1712"/>
    </row>
    <row r="817" spans="1:11" s="3" customFormat="1" ht="15.75" thickBot="1" x14ac:dyDescent="0.3">
      <c r="A817" s="313" t="s">
        <v>9</v>
      </c>
      <c r="B817" s="1194" t="s">
        <v>1370</v>
      </c>
      <c r="C817" s="1195"/>
      <c r="D817" s="1195"/>
      <c r="E817" s="1196"/>
    </row>
    <row r="818" spans="1:11" s="3" customFormat="1" ht="15.75" thickBot="1" x14ac:dyDescent="0.3">
      <c r="A818" s="313" t="s">
        <v>13</v>
      </c>
      <c r="B818" s="1198" t="s">
        <v>1275</v>
      </c>
      <c r="C818" s="1199"/>
      <c r="D818" s="1199"/>
      <c r="E818" s="1200"/>
    </row>
    <row r="819" spans="1:11" s="3" customFormat="1" ht="15.75" customHeight="1" x14ac:dyDescent="0.25">
      <c r="A819" s="1189"/>
      <c r="B819" s="325">
        <v>2019</v>
      </c>
      <c r="C819" s="325">
        <v>2020</v>
      </c>
      <c r="D819" s="325">
        <v>2021</v>
      </c>
      <c r="E819" s="325">
        <v>2022</v>
      </c>
    </row>
    <row r="820" spans="1:11" s="3" customFormat="1" ht="21" customHeight="1" thickBot="1" x14ac:dyDescent="0.3">
      <c r="A820" s="1190"/>
      <c r="B820" s="601"/>
      <c r="C820" s="601"/>
      <c r="D820" s="564"/>
      <c r="E820" s="564"/>
    </row>
    <row r="821" spans="1:11" s="3" customFormat="1" ht="15.75" thickBot="1" x14ac:dyDescent="0.3">
      <c r="A821" s="313" t="s">
        <v>8</v>
      </c>
      <c r="B821" s="566">
        <v>0</v>
      </c>
      <c r="C821" s="566">
        <v>1</v>
      </c>
      <c r="D821" s="566">
        <v>1</v>
      </c>
      <c r="E821" s="566">
        <v>1</v>
      </c>
    </row>
    <row r="822" spans="1:11" s="3" customFormat="1" ht="15.75" thickBot="1" x14ac:dyDescent="0.3">
      <c r="A822" s="313" t="s">
        <v>14</v>
      </c>
      <c r="B822" s="566">
        <f>B840</f>
        <v>0</v>
      </c>
      <c r="C822" s="566">
        <f t="shared" ref="C822:E822" si="204">C840</f>
        <v>3235</v>
      </c>
      <c r="D822" s="566">
        <f t="shared" si="204"/>
        <v>110000</v>
      </c>
      <c r="E822" s="566">
        <f t="shared" si="204"/>
        <v>10000</v>
      </c>
    </row>
    <row r="823" spans="1:11" s="3" customFormat="1" ht="15.75" thickBot="1" x14ac:dyDescent="0.3">
      <c r="A823" s="313" t="s">
        <v>20</v>
      </c>
      <c r="B823" s="566" t="e">
        <f>B822/B821</f>
        <v>#DIV/0!</v>
      </c>
      <c r="C823" s="566">
        <f t="shared" ref="C823:E823" si="205">C822/C821</f>
        <v>3235</v>
      </c>
      <c r="D823" s="566">
        <f t="shared" si="205"/>
        <v>110000</v>
      </c>
      <c r="E823" s="566">
        <f t="shared" si="205"/>
        <v>10000</v>
      </c>
      <c r="G823" s="610"/>
      <c r="H823" s="610"/>
      <c r="I823" s="610"/>
      <c r="J823" s="610"/>
    </row>
    <row r="824" spans="1:11" s="3" customFormat="1" ht="15.75" thickBot="1" x14ac:dyDescent="0.3">
      <c r="A824" s="313" t="s">
        <v>15</v>
      </c>
      <c r="B824" s="581" t="s">
        <v>19</v>
      </c>
      <c r="C824" s="567" t="e">
        <f>C821/B821-1</f>
        <v>#DIV/0!</v>
      </c>
      <c r="D824" s="567">
        <f t="shared" ref="D824:E826" si="206">D821/C821-1</f>
        <v>0</v>
      </c>
      <c r="E824" s="567">
        <f t="shared" si="206"/>
        <v>0</v>
      </c>
    </row>
    <row r="825" spans="1:11" s="3" customFormat="1" ht="15.75" thickBot="1" x14ac:dyDescent="0.3">
      <c r="A825" s="313" t="s">
        <v>16</v>
      </c>
      <c r="B825" s="581" t="s">
        <v>19</v>
      </c>
      <c r="C825" s="567" t="e">
        <f>C822/B822-1</f>
        <v>#DIV/0!</v>
      </c>
      <c r="D825" s="567">
        <f t="shared" si="206"/>
        <v>33.003091190108194</v>
      </c>
      <c r="E825" s="567">
        <f t="shared" si="206"/>
        <v>-0.90909090909090906</v>
      </c>
    </row>
    <row r="826" spans="1:11" s="3" customFormat="1" ht="15.75" thickBot="1" x14ac:dyDescent="0.3">
      <c r="A826" s="313" t="s">
        <v>17</v>
      </c>
      <c r="B826" s="581" t="s">
        <v>19</v>
      </c>
      <c r="C826" s="567" t="e">
        <f>C823/B823-1</f>
        <v>#DIV/0!</v>
      </c>
      <c r="D826" s="567">
        <f t="shared" si="206"/>
        <v>33.003091190108194</v>
      </c>
      <c r="E826" s="567">
        <f t="shared" si="206"/>
        <v>-0.90909090909090906</v>
      </c>
    </row>
    <row r="827" spans="1:11" s="3" customFormat="1" ht="15.75" thickBot="1" x14ac:dyDescent="0.3">
      <c r="A827" s="1210" t="s">
        <v>1371</v>
      </c>
      <c r="B827" s="1211"/>
      <c r="C827" s="1211"/>
      <c r="D827" s="1211"/>
      <c r="E827" s="1212"/>
    </row>
    <row r="828" spans="1:11" s="3" customFormat="1" x14ac:dyDescent="0.25">
      <c r="A828" s="1189"/>
      <c r="B828" s="325">
        <v>2019</v>
      </c>
      <c r="C828" s="325">
        <v>2020</v>
      </c>
      <c r="D828" s="325">
        <v>2021</v>
      </c>
      <c r="E828" s="325">
        <v>2022</v>
      </c>
    </row>
    <row r="829" spans="1:11" s="3" customFormat="1" ht="15.75" thickBot="1" x14ac:dyDescent="0.3">
      <c r="A829" s="1190"/>
      <c r="B829" s="479"/>
      <c r="C829" s="479"/>
      <c r="D829" s="558"/>
      <c r="E829" s="558"/>
    </row>
    <row r="830" spans="1:11" s="3" customFormat="1" ht="15.75" thickBot="1" x14ac:dyDescent="0.3">
      <c r="A830" s="462" t="s">
        <v>59</v>
      </c>
      <c r="B830" s="466">
        <f>B831+B832+B833+B834</f>
        <v>0</v>
      </c>
      <c r="C830" s="466">
        <f t="shared" ref="C830" si="207">C831+C832+C833+C834</f>
        <v>0</v>
      </c>
      <c r="D830" s="466">
        <v>0</v>
      </c>
      <c r="E830" s="466">
        <f t="shared" ref="E830" si="208">E831+E832+E833+E834</f>
        <v>0</v>
      </c>
    </row>
    <row r="831" spans="1:11" s="3" customFormat="1" ht="15.75" customHeight="1" thickBot="1" x14ac:dyDescent="0.3">
      <c r="A831" s="464" t="s">
        <v>28</v>
      </c>
      <c r="B831" s="466"/>
      <c r="C831" s="466"/>
      <c r="D831" s="466"/>
      <c r="E831" s="466"/>
    </row>
    <row r="832" spans="1:11" s="3" customFormat="1" ht="15.75" thickBot="1" x14ac:dyDescent="0.3">
      <c r="A832" s="464" t="s">
        <v>60</v>
      </c>
      <c r="B832" s="466"/>
      <c r="C832" s="466"/>
      <c r="D832" s="466"/>
      <c r="E832" s="466"/>
      <c r="G832"/>
      <c r="H832" s="443"/>
      <c r="I832"/>
      <c r="J832"/>
      <c r="K832"/>
    </row>
    <row r="833" spans="1:11" s="3" customFormat="1" ht="15.75" thickBot="1" x14ac:dyDescent="0.3">
      <c r="A833" s="464" t="s">
        <v>42</v>
      </c>
      <c r="B833" s="466"/>
      <c r="C833" s="466"/>
      <c r="D833" s="466"/>
      <c r="E833" s="466"/>
      <c r="G833" s="443"/>
      <c r="H833"/>
      <c r="I833"/>
      <c r="J833"/>
      <c r="K833"/>
    </row>
    <row r="834" spans="1:11" s="3" customFormat="1" ht="15.75" thickBot="1" x14ac:dyDescent="0.3">
      <c r="A834" s="464" t="s">
        <v>43</v>
      </c>
      <c r="B834" s="466"/>
      <c r="C834" s="466"/>
      <c r="D834" s="466"/>
      <c r="E834" s="466"/>
      <c r="G834"/>
      <c r="H834"/>
      <c r="I834"/>
      <c r="J834"/>
      <c r="K834"/>
    </row>
    <row r="835" spans="1:11" s="3" customFormat="1" ht="15.75" thickBot="1" x14ac:dyDescent="0.3">
      <c r="A835" s="462" t="s">
        <v>61</v>
      </c>
      <c r="B835" s="466">
        <f>B838</f>
        <v>0</v>
      </c>
      <c r="C835" s="466">
        <f t="shared" ref="C835:E835" si="209">C836+C837+C838+C839</f>
        <v>3235</v>
      </c>
      <c r="D835" s="466">
        <f t="shared" si="209"/>
        <v>110000</v>
      </c>
      <c r="E835" s="466">
        <f t="shared" si="209"/>
        <v>10000</v>
      </c>
      <c r="G835"/>
      <c r="H835"/>
      <c r="I835"/>
      <c r="J835"/>
      <c r="K835"/>
    </row>
    <row r="836" spans="1:11" s="3" customFormat="1" ht="15.75" thickBot="1" x14ac:dyDescent="0.3">
      <c r="A836" s="464" t="s">
        <v>28</v>
      </c>
      <c r="B836" s="466"/>
      <c r="C836" s="466"/>
      <c r="D836" s="466"/>
      <c r="E836" s="466"/>
      <c r="G836"/>
      <c r="H836"/>
      <c r="I836"/>
      <c r="J836"/>
      <c r="K836"/>
    </row>
    <row r="837" spans="1:11" s="3" customFormat="1" ht="15.75" thickBot="1" x14ac:dyDescent="0.3">
      <c r="A837" s="464" t="s">
        <v>60</v>
      </c>
      <c r="B837" s="466"/>
      <c r="C837" s="466"/>
      <c r="D837" s="466"/>
      <c r="E837" s="466"/>
      <c r="G837"/>
      <c r="H837"/>
      <c r="I837"/>
      <c r="J837"/>
      <c r="K837"/>
    </row>
    <row r="838" spans="1:11" s="3" customFormat="1" ht="15.75" thickBot="1" x14ac:dyDescent="0.3">
      <c r="A838" s="464" t="s">
        <v>42</v>
      </c>
      <c r="B838" s="466">
        <v>0</v>
      </c>
      <c r="C838" s="466">
        <v>3235</v>
      </c>
      <c r="D838" s="466">
        <v>110000</v>
      </c>
      <c r="E838" s="466">
        <v>10000</v>
      </c>
      <c r="G838"/>
      <c r="H838"/>
      <c r="I838"/>
      <c r="J838"/>
      <c r="K838"/>
    </row>
    <row r="839" spans="1:11" s="3" customFormat="1" ht="15.75" thickBot="1" x14ac:dyDescent="0.3">
      <c r="A839" s="602" t="s">
        <v>43</v>
      </c>
      <c r="B839" s="479"/>
      <c r="C839" s="479"/>
      <c r="D839" s="479"/>
      <c r="E839" s="479"/>
      <c r="G839"/>
      <c r="H839"/>
      <c r="I839"/>
      <c r="J839"/>
      <c r="K839"/>
    </row>
    <row r="840" spans="1:11" s="3" customFormat="1" ht="15.75" thickBot="1" x14ac:dyDescent="0.3">
      <c r="A840" s="592" t="s">
        <v>315</v>
      </c>
      <c r="B840" s="520">
        <f>B830+B835</f>
        <v>0</v>
      </c>
      <c r="C840" s="520">
        <f t="shared" ref="C840:E840" si="210">C830+C835</f>
        <v>3235</v>
      </c>
      <c r="D840" s="520">
        <f t="shared" si="210"/>
        <v>110000</v>
      </c>
      <c r="E840" s="520">
        <f t="shared" si="210"/>
        <v>10000</v>
      </c>
      <c r="G840"/>
      <c r="H840"/>
      <c r="I840"/>
      <c r="J840"/>
      <c r="K840"/>
    </row>
    <row r="841" spans="1:11" s="3" customFormat="1" ht="15.75" thickBot="1" x14ac:dyDescent="0.3">
      <c r="A841" s="611" t="s">
        <v>1324</v>
      </c>
      <c r="B841" s="1727" t="s">
        <v>1372</v>
      </c>
      <c r="C841" s="1725"/>
      <c r="D841" s="1725"/>
      <c r="E841" s="1726"/>
      <c r="G841"/>
      <c r="H841"/>
      <c r="I841"/>
      <c r="J841"/>
      <c r="K841"/>
    </row>
    <row r="842" spans="1:11" s="3" customFormat="1" ht="68.25" thickBot="1" x14ac:dyDescent="0.3">
      <c r="A842" s="323" t="s">
        <v>318</v>
      </c>
      <c r="B842" s="432" t="s">
        <v>1373</v>
      </c>
      <c r="C842" s="386" t="s">
        <v>981</v>
      </c>
      <c r="D842" s="589" t="s">
        <v>1374</v>
      </c>
      <c r="E842" s="515"/>
      <c r="G842"/>
      <c r="H842"/>
      <c r="I842"/>
      <c r="J842"/>
      <c r="K842"/>
    </row>
    <row r="843" spans="1:11" s="3" customFormat="1" ht="28.5" customHeight="1" thickBot="1" x14ac:dyDescent="0.3">
      <c r="A843" s="324" t="s">
        <v>9</v>
      </c>
      <c r="B843" s="1743" t="s">
        <v>1375</v>
      </c>
      <c r="C843" s="1744"/>
      <c r="D843" s="1744"/>
      <c r="E843" s="1745"/>
      <c r="G843"/>
      <c r="H843"/>
      <c r="I843"/>
      <c r="J843"/>
      <c r="K843"/>
    </row>
    <row r="844" spans="1:11" s="3" customFormat="1" ht="15.75" thickBot="1" x14ac:dyDescent="0.3">
      <c r="A844" s="324" t="s">
        <v>13</v>
      </c>
      <c r="B844" s="1740" t="s">
        <v>1275</v>
      </c>
      <c r="C844" s="1741"/>
      <c r="D844" s="1741"/>
      <c r="E844" s="1742"/>
      <c r="G844"/>
      <c r="H844"/>
      <c r="I844"/>
      <c r="J844"/>
      <c r="K844"/>
    </row>
    <row r="845" spans="1:11" s="3" customFormat="1" ht="19.5" customHeight="1" x14ac:dyDescent="0.25">
      <c r="A845" s="1700"/>
      <c r="B845" s="557">
        <v>2019</v>
      </c>
      <c r="C845" s="557">
        <v>2020</v>
      </c>
      <c r="D845" s="557">
        <v>2021</v>
      </c>
      <c r="E845" s="557">
        <v>2022</v>
      </c>
      <c r="G845"/>
      <c r="H845"/>
      <c r="I845"/>
      <c r="J845"/>
      <c r="K845"/>
    </row>
    <row r="846" spans="1:11" s="3" customFormat="1" ht="24" customHeight="1" thickBot="1" x14ac:dyDescent="0.3">
      <c r="A846" s="1701"/>
      <c r="B846" s="612"/>
      <c r="C846" s="613"/>
      <c r="D846" s="613"/>
      <c r="E846" s="613"/>
      <c r="G846"/>
      <c r="H846"/>
      <c r="I846"/>
      <c r="J846"/>
      <c r="K846"/>
    </row>
    <row r="847" spans="1:11" s="3" customFormat="1" ht="21.75" customHeight="1" thickBot="1" x14ac:dyDescent="0.3">
      <c r="A847" s="324" t="s">
        <v>8</v>
      </c>
      <c r="B847" s="614">
        <v>0</v>
      </c>
      <c r="C847" s="614">
        <v>1</v>
      </c>
      <c r="D847" s="614">
        <v>1</v>
      </c>
      <c r="E847" s="614">
        <v>1</v>
      </c>
      <c r="G847"/>
      <c r="H847"/>
      <c r="I847"/>
      <c r="J847"/>
      <c r="K847"/>
    </row>
    <row r="848" spans="1:11" s="3" customFormat="1" ht="15.75" thickBot="1" x14ac:dyDescent="0.3">
      <c r="A848" s="324" t="s">
        <v>14</v>
      </c>
      <c r="B848" s="615">
        <f>B866</f>
        <v>0</v>
      </c>
      <c r="C848" s="615">
        <f t="shared" ref="C848:E848" si="211">C866</f>
        <v>50000</v>
      </c>
      <c r="D848" s="615">
        <f t="shared" si="211"/>
        <v>105000</v>
      </c>
      <c r="E848" s="615">
        <f t="shared" si="211"/>
        <v>200000</v>
      </c>
      <c r="G848"/>
      <c r="H848"/>
      <c r="I848"/>
      <c r="J848"/>
      <c r="K848"/>
    </row>
    <row r="849" spans="1:11" s="3" customFormat="1" ht="12.75" customHeight="1" thickBot="1" x14ac:dyDescent="0.3">
      <c r="A849" s="324" t="s">
        <v>20</v>
      </c>
      <c r="B849" s="615" t="e">
        <f>B848/B847</f>
        <v>#DIV/0!</v>
      </c>
      <c r="C849" s="615">
        <f t="shared" ref="C849:E849" si="212">C848/C847</f>
        <v>50000</v>
      </c>
      <c r="D849" s="615">
        <f t="shared" si="212"/>
        <v>105000</v>
      </c>
      <c r="E849" s="615">
        <f t="shared" si="212"/>
        <v>200000</v>
      </c>
      <c r="G849"/>
      <c r="H849"/>
      <c r="I849"/>
      <c r="J849"/>
      <c r="K849"/>
    </row>
    <row r="850" spans="1:11" s="3" customFormat="1" ht="9" customHeight="1" thickBot="1" x14ac:dyDescent="0.3">
      <c r="A850" s="324" t="s">
        <v>15</v>
      </c>
      <c r="B850" s="614" t="s">
        <v>19</v>
      </c>
      <c r="C850" s="616" t="e">
        <f>C847/B847-1</f>
        <v>#DIV/0!</v>
      </c>
      <c r="D850" s="616">
        <f t="shared" ref="D850:E852" si="213">D847/C847-1</f>
        <v>0</v>
      </c>
      <c r="E850" s="616">
        <f t="shared" si="213"/>
        <v>0</v>
      </c>
      <c r="G850"/>
      <c r="H850"/>
      <c r="I850"/>
      <c r="J850"/>
      <c r="K850"/>
    </row>
    <row r="851" spans="1:11" s="3" customFormat="1" ht="15.75" thickBot="1" x14ac:dyDescent="0.3">
      <c r="A851" s="324" t="s">
        <v>16</v>
      </c>
      <c r="B851" s="614" t="s">
        <v>19</v>
      </c>
      <c r="C851" s="616" t="e">
        <f>C848/B848-1</f>
        <v>#DIV/0!</v>
      </c>
      <c r="D851" s="616">
        <f t="shared" si="213"/>
        <v>1.1000000000000001</v>
      </c>
      <c r="E851" s="616">
        <f t="shared" si="213"/>
        <v>0.90476190476190466</v>
      </c>
      <c r="G851"/>
      <c r="H851"/>
      <c r="I851"/>
      <c r="J851"/>
      <c r="K851"/>
    </row>
    <row r="852" spans="1:11" s="3" customFormat="1" ht="15.75" thickBot="1" x14ac:dyDescent="0.3">
      <c r="A852" s="324" t="s">
        <v>17</v>
      </c>
      <c r="B852" s="614" t="s">
        <v>19</v>
      </c>
      <c r="C852" s="616" t="e">
        <f>C849/B849-1</f>
        <v>#DIV/0!</v>
      </c>
      <c r="D852" s="616">
        <f t="shared" si="213"/>
        <v>1.1000000000000001</v>
      </c>
      <c r="E852" s="616">
        <f t="shared" si="213"/>
        <v>0.90476190476190466</v>
      </c>
      <c r="G852"/>
      <c r="H852"/>
      <c r="I852"/>
      <c r="J852"/>
      <c r="K852"/>
    </row>
    <row r="853" spans="1:11" s="3" customFormat="1" ht="15.75" thickBot="1" x14ac:dyDescent="0.3">
      <c r="A853" s="1734" t="s">
        <v>1376</v>
      </c>
      <c r="B853" s="1735"/>
      <c r="C853" s="1735"/>
      <c r="D853" s="1735"/>
      <c r="E853" s="1736"/>
      <c r="G853"/>
      <c r="H853"/>
      <c r="I853"/>
      <c r="J853"/>
      <c r="K853"/>
    </row>
    <row r="854" spans="1:11" s="3" customFormat="1" x14ac:dyDescent="0.25">
      <c r="A854" s="1700"/>
      <c r="B854" s="557">
        <v>2019</v>
      </c>
      <c r="C854" s="557">
        <v>2019</v>
      </c>
      <c r="D854" s="557">
        <v>2020</v>
      </c>
      <c r="E854" s="557">
        <v>2022</v>
      </c>
      <c r="G854"/>
      <c r="H854"/>
      <c r="I854"/>
      <c r="J854"/>
      <c r="K854"/>
    </row>
    <row r="855" spans="1:11" s="3" customFormat="1" ht="15.75" thickBot="1" x14ac:dyDescent="0.3">
      <c r="A855" s="1701"/>
      <c r="B855" s="617"/>
      <c r="C855" s="558"/>
      <c r="D855" s="558"/>
      <c r="E855" s="558"/>
      <c r="G855"/>
      <c r="H855"/>
      <c r="I855"/>
      <c r="J855"/>
      <c r="K855"/>
    </row>
    <row r="856" spans="1:11" s="3" customFormat="1" ht="15.75" thickBot="1" x14ac:dyDescent="0.3">
      <c r="A856" s="618" t="s">
        <v>59</v>
      </c>
      <c r="B856" s="479">
        <f>B857+B858+B859+B860</f>
        <v>0</v>
      </c>
      <c r="C856" s="479">
        <f t="shared" ref="C856:E856" si="214">C857+C858+C859+C860</f>
        <v>0</v>
      </c>
      <c r="D856" s="479">
        <f t="shared" si="214"/>
        <v>0</v>
      </c>
      <c r="E856" s="479">
        <f t="shared" si="214"/>
        <v>0</v>
      </c>
      <c r="G856"/>
      <c r="H856"/>
      <c r="I856"/>
      <c r="J856"/>
      <c r="K856"/>
    </row>
    <row r="857" spans="1:11" s="3" customFormat="1" ht="15.75" thickBot="1" x14ac:dyDescent="0.3">
      <c r="A857" s="602" t="s">
        <v>28</v>
      </c>
      <c r="B857" s="479"/>
      <c r="C857" s="479"/>
      <c r="D857" s="479"/>
      <c r="E857" s="479"/>
      <c r="G857"/>
      <c r="H857"/>
      <c r="I857"/>
      <c r="J857"/>
      <c r="K857"/>
    </row>
    <row r="858" spans="1:11" s="3" customFormat="1" ht="12.75" customHeight="1" thickBot="1" x14ac:dyDescent="0.3">
      <c r="A858" s="602" t="s">
        <v>60</v>
      </c>
      <c r="B858" s="479"/>
      <c r="C858" s="479"/>
      <c r="D858" s="479"/>
      <c r="E858" s="479"/>
      <c r="G858"/>
      <c r="H858"/>
      <c r="I858"/>
      <c r="J858"/>
      <c r="K858"/>
    </row>
    <row r="859" spans="1:11" s="3" customFormat="1" ht="14.25" customHeight="1" thickBot="1" x14ac:dyDescent="0.3">
      <c r="A859" s="602" t="s">
        <v>42</v>
      </c>
      <c r="B859" s="479"/>
      <c r="C859" s="479"/>
      <c r="D859" s="479"/>
      <c r="E859" s="479"/>
      <c r="G859"/>
      <c r="H859"/>
      <c r="I859"/>
      <c r="J859"/>
      <c r="K859"/>
    </row>
    <row r="860" spans="1:11" s="3" customFormat="1" ht="15.75" thickBot="1" x14ac:dyDescent="0.3">
      <c r="A860" s="602" t="s">
        <v>43</v>
      </c>
      <c r="B860" s="479"/>
      <c r="C860" s="479"/>
      <c r="D860" s="479"/>
      <c r="E860" s="479"/>
      <c r="G860"/>
      <c r="H860"/>
      <c r="I860"/>
      <c r="J860"/>
      <c r="K860"/>
    </row>
    <row r="861" spans="1:11" s="3" customFormat="1" ht="15.75" thickBot="1" x14ac:dyDescent="0.3">
      <c r="A861" s="618" t="s">
        <v>61</v>
      </c>
      <c r="B861" s="479">
        <f>B862+B863+B864+B865</f>
        <v>0</v>
      </c>
      <c r="C861" s="479">
        <f>C863</f>
        <v>50000</v>
      </c>
      <c r="D861" s="479">
        <f t="shared" ref="D861:E861" si="215">D863</f>
        <v>105000</v>
      </c>
      <c r="E861" s="479">
        <f t="shared" si="215"/>
        <v>200000</v>
      </c>
      <c r="G861" s="443"/>
      <c r="H861" s="443"/>
      <c r="I861" s="443"/>
      <c r="J861"/>
      <c r="K861"/>
    </row>
    <row r="862" spans="1:11" s="3" customFormat="1" ht="15.75" thickBot="1" x14ac:dyDescent="0.3">
      <c r="A862" s="602" t="s">
        <v>28</v>
      </c>
      <c r="B862" s="479"/>
      <c r="C862" s="479"/>
      <c r="D862" s="479"/>
      <c r="E862" s="479"/>
      <c r="G862" s="443"/>
      <c r="H862" s="443"/>
      <c r="I862"/>
      <c r="J862"/>
      <c r="K862"/>
    </row>
    <row r="863" spans="1:11" s="3" customFormat="1" ht="15.75" thickBot="1" x14ac:dyDescent="0.3">
      <c r="A863" s="602" t="s">
        <v>60</v>
      </c>
      <c r="B863" s="479">
        <v>0</v>
      </c>
      <c r="C863" s="479">
        <v>50000</v>
      </c>
      <c r="D863" s="479">
        <v>105000</v>
      </c>
      <c r="E863" s="479">
        <v>200000</v>
      </c>
      <c r="G863"/>
      <c r="H863"/>
      <c r="I863"/>
      <c r="J863"/>
      <c r="K863"/>
    </row>
    <row r="864" spans="1:11" s="3" customFormat="1" ht="15.75" thickBot="1" x14ac:dyDescent="0.3">
      <c r="A864" s="602" t="s">
        <v>42</v>
      </c>
      <c r="B864" s="479"/>
      <c r="C864" s="480"/>
      <c r="D864" s="480"/>
      <c r="E864" s="480"/>
      <c r="G864"/>
      <c r="H864" s="443"/>
      <c r="I864"/>
      <c r="J864"/>
      <c r="K864"/>
    </row>
    <row r="865" spans="1:11" s="3" customFormat="1" ht="15.75" thickBot="1" x14ac:dyDescent="0.3">
      <c r="A865" s="602" t="s">
        <v>43</v>
      </c>
      <c r="B865" s="619"/>
      <c r="C865" s="620"/>
      <c r="D865" s="620"/>
      <c r="E865" s="620"/>
      <c r="F865" s="596"/>
      <c r="G865"/>
      <c r="H865"/>
      <c r="I865"/>
      <c r="J865"/>
      <c r="K865"/>
    </row>
    <row r="866" spans="1:11" s="3" customFormat="1" ht="15.75" thickBot="1" x14ac:dyDescent="0.3">
      <c r="A866" s="621" t="s">
        <v>322</v>
      </c>
      <c r="B866" s="622">
        <f>B856+B861</f>
        <v>0</v>
      </c>
      <c r="C866" s="623">
        <f t="shared" ref="C866:E866" si="216">C856+C861</f>
        <v>50000</v>
      </c>
      <c r="D866" s="622">
        <f t="shared" si="216"/>
        <v>105000</v>
      </c>
      <c r="E866" s="622">
        <f t="shared" si="216"/>
        <v>200000</v>
      </c>
      <c r="F866" s="596"/>
      <c r="G866"/>
      <c r="H866"/>
      <c r="I866"/>
      <c r="J866"/>
      <c r="K866"/>
    </row>
    <row r="867" spans="1:11" s="3" customFormat="1" ht="75.75" customHeight="1" thickBot="1" x14ac:dyDescent="0.3">
      <c r="A867" s="363" t="s">
        <v>318</v>
      </c>
      <c r="B867" s="624" t="s">
        <v>1377</v>
      </c>
      <c r="C867" s="625" t="s">
        <v>981</v>
      </c>
      <c r="D867" s="626" t="s">
        <v>1378</v>
      </c>
      <c r="E867" s="627"/>
      <c r="G867"/>
      <c r="H867"/>
      <c r="I867"/>
      <c r="J867"/>
      <c r="K867"/>
    </row>
    <row r="868" spans="1:11" s="3" customFormat="1" ht="15.75" thickBot="1" x14ac:dyDescent="0.3">
      <c r="A868" s="324" t="s">
        <v>9</v>
      </c>
      <c r="B868" s="1737" t="s">
        <v>1379</v>
      </c>
      <c r="C868" s="1738"/>
      <c r="D868" s="1738"/>
      <c r="E868" s="1739"/>
      <c r="G868"/>
      <c r="H868"/>
      <c r="I868"/>
      <c r="J868"/>
      <c r="K868"/>
    </row>
    <row r="869" spans="1:11" s="3" customFormat="1" ht="15.75" thickBot="1" x14ac:dyDescent="0.3">
      <c r="A869" s="324" t="s">
        <v>13</v>
      </c>
      <c r="B869" s="1740" t="s">
        <v>1275</v>
      </c>
      <c r="C869" s="1741"/>
      <c r="D869" s="1741"/>
      <c r="E869" s="1742"/>
      <c r="G869"/>
      <c r="H869"/>
      <c r="I869"/>
      <c r="J869"/>
      <c r="K869"/>
    </row>
    <row r="870" spans="1:11" s="3" customFormat="1" x14ac:dyDescent="0.25">
      <c r="A870" s="1700"/>
      <c r="B870" s="557">
        <v>2019</v>
      </c>
      <c r="C870" s="557">
        <v>2020</v>
      </c>
      <c r="D870" s="557">
        <v>2021</v>
      </c>
      <c r="E870" s="557">
        <v>2022</v>
      </c>
      <c r="G870"/>
      <c r="H870"/>
      <c r="I870"/>
      <c r="J870"/>
      <c r="K870"/>
    </row>
    <row r="871" spans="1:11" s="3" customFormat="1" ht="15.75" customHeight="1" thickBot="1" x14ac:dyDescent="0.3">
      <c r="A871" s="1701"/>
      <c r="B871" s="612"/>
      <c r="C871" s="613"/>
      <c r="D871" s="613"/>
      <c r="E871" s="613"/>
      <c r="G871" s="442"/>
      <c r="H871" s="555"/>
      <c r="I871" s="555"/>
      <c r="J871"/>
      <c r="K871"/>
    </row>
    <row r="872" spans="1:11" s="3" customFormat="1" ht="22.5" customHeight="1" thickBot="1" x14ac:dyDescent="0.3">
      <c r="A872" s="324" t="s">
        <v>8</v>
      </c>
      <c r="B872" s="614">
        <v>0</v>
      </c>
      <c r="C872" s="614">
        <v>1</v>
      </c>
      <c r="D872" s="614">
        <v>1</v>
      </c>
      <c r="E872" s="614">
        <v>1</v>
      </c>
      <c r="G872" s="442"/>
      <c r="H872" s="555"/>
      <c r="I872" s="555"/>
      <c r="J872"/>
      <c r="K872"/>
    </row>
    <row r="873" spans="1:11" s="3" customFormat="1" ht="15.75" thickBot="1" x14ac:dyDescent="0.3">
      <c r="A873" s="324" t="s">
        <v>14</v>
      </c>
      <c r="B873" s="615">
        <f>B891</f>
        <v>0</v>
      </c>
      <c r="C873" s="615">
        <f t="shared" ref="C873:E873" si="217">C891</f>
        <v>5000</v>
      </c>
      <c r="D873" s="615">
        <f t="shared" si="217"/>
        <v>10000</v>
      </c>
      <c r="E873" s="615">
        <f t="shared" si="217"/>
        <v>10000</v>
      </c>
      <c r="G873"/>
      <c r="H873"/>
      <c r="I873"/>
      <c r="J873"/>
      <c r="K873"/>
    </row>
    <row r="874" spans="1:11" s="3" customFormat="1" ht="12.75" customHeight="1" thickBot="1" x14ac:dyDescent="0.3">
      <c r="A874" s="324" t="s">
        <v>20</v>
      </c>
      <c r="B874" s="615" t="e">
        <f>B873/B872</f>
        <v>#DIV/0!</v>
      </c>
      <c r="C874" s="615">
        <f t="shared" ref="C874:E874" si="218">C873/C872</f>
        <v>5000</v>
      </c>
      <c r="D874" s="615">
        <f t="shared" si="218"/>
        <v>10000</v>
      </c>
      <c r="E874" s="615">
        <f t="shared" si="218"/>
        <v>10000</v>
      </c>
      <c r="G874"/>
      <c r="H874"/>
      <c r="I874"/>
      <c r="J874"/>
      <c r="K874"/>
    </row>
    <row r="875" spans="1:11" s="3" customFormat="1" ht="16.5" customHeight="1" thickBot="1" x14ac:dyDescent="0.3">
      <c r="A875" s="324" t="s">
        <v>15</v>
      </c>
      <c r="B875" s="614" t="s">
        <v>19</v>
      </c>
      <c r="C875" s="616" t="e">
        <f>C872/B872-1</f>
        <v>#DIV/0!</v>
      </c>
      <c r="D875" s="616">
        <f t="shared" ref="D875:E877" si="219">D872/C872-1</f>
        <v>0</v>
      </c>
      <c r="E875" s="616">
        <f t="shared" si="219"/>
        <v>0</v>
      </c>
      <c r="G875"/>
      <c r="H875"/>
      <c r="I875"/>
      <c r="J875"/>
      <c r="K875"/>
    </row>
    <row r="876" spans="1:11" s="3" customFormat="1" ht="15.75" thickBot="1" x14ac:dyDescent="0.3">
      <c r="A876" s="324" t="s">
        <v>16</v>
      </c>
      <c r="B876" s="614" t="s">
        <v>19</v>
      </c>
      <c r="C876" s="616" t="e">
        <f>C873/B873-1</f>
        <v>#DIV/0!</v>
      </c>
      <c r="D876" s="616">
        <f t="shared" si="219"/>
        <v>1</v>
      </c>
      <c r="E876" s="616">
        <f t="shared" si="219"/>
        <v>0</v>
      </c>
      <c r="G876"/>
      <c r="H876"/>
      <c r="I876"/>
      <c r="J876"/>
      <c r="K876"/>
    </row>
    <row r="877" spans="1:11" s="3" customFormat="1" ht="15.75" thickBot="1" x14ac:dyDescent="0.3">
      <c r="A877" s="324" t="s">
        <v>17</v>
      </c>
      <c r="B877" s="614" t="s">
        <v>19</v>
      </c>
      <c r="C877" s="616" t="e">
        <f>C874/B874-1</f>
        <v>#DIV/0!</v>
      </c>
      <c r="D877" s="616">
        <f t="shared" si="219"/>
        <v>1</v>
      </c>
      <c r="E877" s="616">
        <f t="shared" si="219"/>
        <v>0</v>
      </c>
      <c r="G877"/>
      <c r="H877"/>
      <c r="I877"/>
      <c r="J877"/>
      <c r="K877"/>
    </row>
    <row r="878" spans="1:11" s="3" customFormat="1" ht="15.75" thickBot="1" x14ac:dyDescent="0.3">
      <c r="A878" s="1734" t="s">
        <v>1376</v>
      </c>
      <c r="B878" s="1735"/>
      <c r="C878" s="1735"/>
      <c r="D878" s="1735"/>
      <c r="E878" s="1736"/>
      <c r="G878"/>
      <c r="H878"/>
      <c r="I878"/>
      <c r="J878"/>
      <c r="K878"/>
    </row>
    <row r="879" spans="1:11" s="3" customFormat="1" x14ac:dyDescent="0.25">
      <c r="A879" s="1700"/>
      <c r="B879" s="557">
        <v>2019</v>
      </c>
      <c r="C879" s="557">
        <v>2020</v>
      </c>
      <c r="D879" s="557">
        <v>2021</v>
      </c>
      <c r="E879" s="557">
        <v>2022</v>
      </c>
      <c r="G879"/>
      <c r="H879"/>
      <c r="I879"/>
      <c r="J879"/>
      <c r="K879"/>
    </row>
    <row r="880" spans="1:11" s="3" customFormat="1" ht="15.75" thickBot="1" x14ac:dyDescent="0.3">
      <c r="A880" s="1701"/>
      <c r="B880" s="617"/>
      <c r="C880" s="558"/>
      <c r="D880" s="558"/>
      <c r="E880" s="558"/>
      <c r="G880"/>
      <c r="H880"/>
      <c r="I880"/>
      <c r="J880"/>
      <c r="K880"/>
    </row>
    <row r="881" spans="1:11" s="3" customFormat="1" ht="15.75" thickBot="1" x14ac:dyDescent="0.3">
      <c r="A881" s="618" t="s">
        <v>59</v>
      </c>
      <c r="B881" s="479"/>
      <c r="C881" s="479"/>
      <c r="D881" s="479"/>
      <c r="E881" s="479"/>
      <c r="G881"/>
      <c r="H881"/>
      <c r="I881"/>
      <c r="J881"/>
      <c r="K881"/>
    </row>
    <row r="882" spans="1:11" s="3" customFormat="1" ht="15.75" thickBot="1" x14ac:dyDescent="0.3">
      <c r="A882" s="602" t="s">
        <v>28</v>
      </c>
      <c r="B882" s="479"/>
      <c r="C882" s="479"/>
      <c r="D882" s="479"/>
      <c r="E882" s="479"/>
      <c r="G882"/>
      <c r="H882"/>
      <c r="I882"/>
      <c r="J882"/>
      <c r="K882"/>
    </row>
    <row r="883" spans="1:11" s="3" customFormat="1" ht="12.75" customHeight="1" thickBot="1" x14ac:dyDescent="0.3">
      <c r="A883" s="602" t="s">
        <v>60</v>
      </c>
      <c r="B883" s="479"/>
      <c r="C883" s="479"/>
      <c r="D883" s="479"/>
      <c r="E883" s="479"/>
      <c r="G883"/>
      <c r="H883"/>
      <c r="I883"/>
      <c r="J883"/>
      <c r="K883"/>
    </row>
    <row r="884" spans="1:11" s="3" customFormat="1" ht="12.75" customHeight="1" thickBot="1" x14ac:dyDescent="0.3">
      <c r="A884" s="602" t="s">
        <v>42</v>
      </c>
      <c r="B884" s="479"/>
      <c r="C884" s="479"/>
      <c r="D884" s="479"/>
      <c r="E884" s="479"/>
      <c r="G884"/>
      <c r="H884"/>
      <c r="I884"/>
      <c r="J884"/>
      <c r="K884"/>
    </row>
    <row r="885" spans="1:11" s="3" customFormat="1" ht="15.75" thickBot="1" x14ac:dyDescent="0.3">
      <c r="A885" s="602" t="s">
        <v>43</v>
      </c>
      <c r="B885" s="479"/>
      <c r="C885" s="479"/>
      <c r="D885" s="479"/>
      <c r="E885" s="479"/>
      <c r="G885"/>
      <c r="H885"/>
      <c r="I885"/>
      <c r="J885"/>
      <c r="K885"/>
    </row>
    <row r="886" spans="1:11" s="3" customFormat="1" ht="15.75" thickBot="1" x14ac:dyDescent="0.3">
      <c r="A886" s="618" t="s">
        <v>61</v>
      </c>
      <c r="B886" s="479">
        <f>B887+B888+B889+B890</f>
        <v>0</v>
      </c>
      <c r="C886" s="479">
        <f>C890</f>
        <v>5000</v>
      </c>
      <c r="D886" s="479">
        <f t="shared" ref="D886:E886" si="220">D887+D888+D889+D890</f>
        <v>10000</v>
      </c>
      <c r="E886" s="479">
        <f t="shared" si="220"/>
        <v>10000</v>
      </c>
      <c r="G886"/>
      <c r="H886"/>
      <c r="I886"/>
      <c r="J886"/>
      <c r="K886"/>
    </row>
    <row r="887" spans="1:11" s="3" customFormat="1" ht="15.75" thickBot="1" x14ac:dyDescent="0.3">
      <c r="A887" s="602" t="s">
        <v>28</v>
      </c>
      <c r="B887" s="479"/>
      <c r="C887" s="479"/>
      <c r="D887" s="479"/>
      <c r="E887" s="479"/>
      <c r="G887"/>
      <c r="H887"/>
      <c r="I887"/>
      <c r="J887"/>
      <c r="K887"/>
    </row>
    <row r="888" spans="1:11" s="3" customFormat="1" ht="15.75" thickBot="1" x14ac:dyDescent="0.3">
      <c r="A888" s="602" t="s">
        <v>60</v>
      </c>
      <c r="B888" s="479"/>
      <c r="C888" s="479"/>
      <c r="D888" s="479"/>
      <c r="E888" s="479"/>
      <c r="G888"/>
      <c r="H888"/>
      <c r="I888"/>
      <c r="J888"/>
      <c r="K888"/>
    </row>
    <row r="889" spans="1:11" s="3" customFormat="1" ht="15.75" thickBot="1" x14ac:dyDescent="0.3">
      <c r="A889" s="602" t="s">
        <v>42</v>
      </c>
      <c r="B889" s="479"/>
      <c r="C889" s="479"/>
      <c r="D889" s="479"/>
      <c r="E889" s="479"/>
      <c r="G889"/>
      <c r="H889"/>
      <c r="I889"/>
      <c r="J889"/>
      <c r="K889"/>
    </row>
    <row r="890" spans="1:11" s="3" customFormat="1" ht="15.75" thickBot="1" x14ac:dyDescent="0.3">
      <c r="A890" s="602" t="s">
        <v>43</v>
      </c>
      <c r="B890" s="479">
        <v>0</v>
      </c>
      <c r="C890" s="479">
        <v>5000</v>
      </c>
      <c r="D890" s="479">
        <v>10000</v>
      </c>
      <c r="E890" s="479">
        <v>10000</v>
      </c>
      <c r="G890"/>
      <c r="H890"/>
      <c r="I890"/>
      <c r="J890"/>
      <c r="K890"/>
    </row>
    <row r="891" spans="1:11" s="3" customFormat="1" ht="15.75" thickBot="1" x14ac:dyDescent="0.3">
      <c r="A891" s="628" t="s">
        <v>322</v>
      </c>
      <c r="B891" s="629">
        <f>B881+B886</f>
        <v>0</v>
      </c>
      <c r="C891" s="629">
        <f t="shared" ref="C891:E891" si="221">C881+C886</f>
        <v>5000</v>
      </c>
      <c r="D891" s="629">
        <f t="shared" si="221"/>
        <v>10000</v>
      </c>
      <c r="E891" s="629">
        <f t="shared" si="221"/>
        <v>10000</v>
      </c>
      <c r="G891"/>
      <c r="H891"/>
      <c r="I891"/>
      <c r="J891"/>
      <c r="K891"/>
    </row>
    <row r="892" spans="1:11" s="3" customFormat="1" ht="36.75" thickBot="1" x14ac:dyDescent="0.3">
      <c r="A892" s="549" t="s">
        <v>44</v>
      </c>
      <c r="B892" s="550">
        <f>B873+B848++B822+B797++B772+B747+B722+B696++B671+B621+B595+B570+B544+B519+B494+B469+B444+B419+B394+B369+B344+B319+B294+B269+B244+B219+B194+B169+B144+B119+B94+B69+B29</f>
        <v>3294272</v>
      </c>
      <c r="C892" s="550">
        <f>C873++C848+C822+C797+C772+C747+C722+C696+C671+C646+C621+C570+C544+C519+C494+C469+C444+C419++C394+C369+C344+C319+C294+C269+C244+C219+C194+C169+C144+C119+C94+C69+C29</f>
        <v>3714272</v>
      </c>
      <c r="D892" s="550">
        <f>D873+D848++D822+D797+D772+D747+D722+D696+D671+D646+D621+D595+D570+D544+D519+D494+D469+D444+D419++D394+D369+D344+D319+D294+D269+D244+D219+D194+D169+D144+D119+D94+D69+D29</f>
        <v>3914272</v>
      </c>
      <c r="E892" s="550">
        <f>E873+E848++E822+E797+E772+E747+E722+E696+E671+E646+E621+E595+E570+E544+E519+E494+E469+E444+E419++E394+E369+E344+E319+E294+E269+E244+E219+E194+E169+E144+E119+E94+E69+E29</f>
        <v>4064272</v>
      </c>
      <c r="G892"/>
      <c r="H892"/>
      <c r="I892"/>
      <c r="J892"/>
      <c r="K892"/>
    </row>
    <row r="893" spans="1:11" s="3" customFormat="1" ht="36.75" thickBot="1" x14ac:dyDescent="0.3">
      <c r="A893" s="549" t="s">
        <v>45</v>
      </c>
      <c r="B893" s="550">
        <f>B886+B881+B861+B856+B835+B830+B810+B805+B785+B780+B760+B755+B735+B730+B709+B704+B684+B679+B659+B654+B634+B629+B608+B603++B583+B578+B557+B552+B532+B527+B507+B502+B482+B477+B457+B452+B432+B427+B407+B402+B382+B377+B357+B352+B332+B327+B307+B302+B282+B277+B257+B252+B232+B227+B207+B202+B182+B177+B157+B152+B132+B127+B107+B102+B82+B77+B43</f>
        <v>3294272</v>
      </c>
      <c r="C893" s="550">
        <f>C886+C881+C861+C856+C835+C830+C810+C805+C785+C780+C760+C755+C735+C730+C709+C704+C684+C679+C659+C654+C634+C629+C608+C603++C583+C578+C557+C552+C532+C527+C507+C502+C482+C477+C457+C452+C432+C427+C407+C402+C382+C377+C357+C352+C332+C327+C307+C302+C282+C277+C257+C252+C232+C227+C207+C202+C182+C177+C157+C152+C132+C127+C107+C102+C82+C77+C43</f>
        <v>3714272</v>
      </c>
      <c r="D893" s="550">
        <f>D886+D881+D861+D856+D835+D830+D810+D805+D785+D780+D760+D755+D735+D730+D709+D704+D684+D679+D659+D654+D634+D629+D608+D603++D583+D578+D557+D552+D532+D527+D507+D502+D482+D477+D457+D452+D432+D427+D407+D402+D382+D377+D357+D352+D332+D327+D307+D302+D282+D277+D257+D252+D232+D227+D207+D202+D182+D177+D157+D152+D132+D127+D107+D102+D82+D77+D43</f>
        <v>3914272</v>
      </c>
      <c r="E893" s="550">
        <f>E886+E881+E861+E856+E835+E830+E810+E805+E785+E780+E760+E755+E735+E730+E709+E704+E684+E679+E659+E654+E634+E629+E608+E603++E583+E578+E557+E552+E532+E527+E507+E502+E482+E477+E457+E452+E432+E427+E407+E402+E382+E377+E357+E352+E332+E327+E307+E302+E282+E277+E257+E252+E232+E227+E207+E202+E182+E177+E157+E152+E132+E127+E107+E102+E82+E77+E43</f>
        <v>4064272</v>
      </c>
      <c r="G893"/>
      <c r="H893"/>
      <c r="I893"/>
      <c r="J893"/>
      <c r="K893"/>
    </row>
    <row r="894" spans="1:11" s="3" customFormat="1" ht="15.75" thickBot="1" x14ac:dyDescent="0.3">
      <c r="A894" s="462" t="s">
        <v>0</v>
      </c>
      <c r="B894" s="551">
        <f t="shared" ref="B894:E899" si="222">B37</f>
        <v>0</v>
      </c>
      <c r="C894" s="551">
        <f t="shared" si="222"/>
        <v>0</v>
      </c>
      <c r="D894" s="551">
        <f t="shared" si="222"/>
        <v>0</v>
      </c>
      <c r="E894" s="551">
        <f t="shared" si="222"/>
        <v>0</v>
      </c>
      <c r="G894"/>
      <c r="H894"/>
      <c r="I894"/>
      <c r="J894"/>
      <c r="K894"/>
    </row>
    <row r="895" spans="1:11" s="3" customFormat="1" ht="19.5" customHeight="1" thickBot="1" x14ac:dyDescent="0.3">
      <c r="A895" s="464" t="s">
        <v>28</v>
      </c>
      <c r="B895" s="551">
        <f t="shared" si="222"/>
        <v>0</v>
      </c>
      <c r="C895" s="551">
        <f t="shared" si="222"/>
        <v>0</v>
      </c>
      <c r="D895" s="551">
        <f t="shared" si="222"/>
        <v>0</v>
      </c>
      <c r="E895" s="551">
        <f t="shared" si="222"/>
        <v>0</v>
      </c>
      <c r="G895"/>
      <c r="H895"/>
      <c r="I895"/>
      <c r="J895"/>
      <c r="K895"/>
    </row>
    <row r="896" spans="1:11" ht="32.25" customHeight="1" thickBot="1" x14ac:dyDescent="0.3">
      <c r="A896" s="464" t="s">
        <v>46</v>
      </c>
      <c r="B896" s="551">
        <f t="shared" si="222"/>
        <v>0</v>
      </c>
      <c r="C896" s="551">
        <f t="shared" si="222"/>
        <v>0</v>
      </c>
      <c r="D896" s="551">
        <f t="shared" si="222"/>
        <v>0</v>
      </c>
      <c r="E896" s="551">
        <f t="shared" si="222"/>
        <v>0</v>
      </c>
    </row>
    <row r="897" spans="1:5" ht="31.5" customHeight="1" thickBot="1" x14ac:dyDescent="0.3">
      <c r="A897" s="462" t="s">
        <v>25</v>
      </c>
      <c r="B897" s="551">
        <f t="shared" si="222"/>
        <v>0</v>
      </c>
      <c r="C897" s="551">
        <f t="shared" si="222"/>
        <v>0</v>
      </c>
      <c r="D897" s="551">
        <f t="shared" si="222"/>
        <v>0</v>
      </c>
      <c r="E897" s="551">
        <f t="shared" si="222"/>
        <v>0</v>
      </c>
    </row>
    <row r="898" spans="1:5" ht="15.75" thickBot="1" x14ac:dyDescent="0.3">
      <c r="A898" s="464" t="s">
        <v>28</v>
      </c>
      <c r="B898" s="551">
        <f t="shared" si="222"/>
        <v>0</v>
      </c>
      <c r="C898" s="551">
        <f t="shared" si="222"/>
        <v>0</v>
      </c>
      <c r="D898" s="551">
        <f t="shared" si="222"/>
        <v>0</v>
      </c>
      <c r="E898" s="551">
        <f t="shared" si="222"/>
        <v>0</v>
      </c>
    </row>
    <row r="899" spans="1:5" ht="15.75" thickBot="1" x14ac:dyDescent="0.3">
      <c r="A899" s="464" t="s">
        <v>46</v>
      </c>
      <c r="B899" s="551">
        <f t="shared" si="222"/>
        <v>0</v>
      </c>
      <c r="C899" s="551">
        <f t="shared" si="222"/>
        <v>0</v>
      </c>
      <c r="D899" s="551">
        <f t="shared" si="222"/>
        <v>0</v>
      </c>
      <c r="E899" s="551">
        <f t="shared" si="222"/>
        <v>0</v>
      </c>
    </row>
    <row r="900" spans="1:5" ht="15.75" thickBot="1" x14ac:dyDescent="0.3">
      <c r="A900" s="462" t="s">
        <v>1</v>
      </c>
      <c r="B900" s="482">
        <f>B901+B902</f>
        <v>500000</v>
      </c>
      <c r="C900" s="482">
        <f t="shared" ref="C900:E900" si="223">C901+C902</f>
        <v>700000</v>
      </c>
      <c r="D900" s="482">
        <f t="shared" si="223"/>
        <v>700000</v>
      </c>
      <c r="E900" s="482">
        <f t="shared" si="223"/>
        <v>700000</v>
      </c>
    </row>
    <row r="901" spans="1:5" ht="15.75" thickBot="1" x14ac:dyDescent="0.3">
      <c r="A901" s="464" t="s">
        <v>28</v>
      </c>
      <c r="B901" s="630">
        <f>B44</f>
        <v>500000</v>
      </c>
      <c r="C901" s="630">
        <f>C44</f>
        <v>700000</v>
      </c>
      <c r="D901" s="630">
        <f>D44</f>
        <v>700000</v>
      </c>
      <c r="E901" s="630">
        <f>E44</f>
        <v>700000</v>
      </c>
    </row>
    <row r="902" spans="1:5" ht="15.75" thickBot="1" x14ac:dyDescent="0.3">
      <c r="A902" s="464" t="s">
        <v>46</v>
      </c>
      <c r="B902" s="466">
        <v>0</v>
      </c>
      <c r="C902" s="466">
        <v>0</v>
      </c>
      <c r="D902" s="466">
        <v>0</v>
      </c>
      <c r="E902" s="466">
        <v>0</v>
      </c>
    </row>
    <row r="903" spans="1:5" ht="15.75" thickBot="1" x14ac:dyDescent="0.3">
      <c r="A903" s="462" t="s">
        <v>2</v>
      </c>
      <c r="B903" s="551">
        <v>0</v>
      </c>
      <c r="C903" s="551">
        <v>0</v>
      </c>
      <c r="D903" s="551">
        <v>0</v>
      </c>
      <c r="E903" s="551">
        <v>0</v>
      </c>
    </row>
    <row r="904" spans="1:5" ht="15.75" thickBot="1" x14ac:dyDescent="0.3">
      <c r="A904" s="464" t="s">
        <v>28</v>
      </c>
      <c r="B904" s="463">
        <v>0</v>
      </c>
      <c r="C904" s="463">
        <v>0</v>
      </c>
      <c r="D904" s="463">
        <v>0</v>
      </c>
      <c r="E904" s="463">
        <v>0</v>
      </c>
    </row>
    <row r="905" spans="1:5" ht="17.25" customHeight="1" thickBot="1" x14ac:dyDescent="0.3">
      <c r="A905" s="464" t="s">
        <v>46</v>
      </c>
      <c r="B905" s="466">
        <v>0</v>
      </c>
      <c r="C905" s="466">
        <v>0</v>
      </c>
      <c r="D905" s="466">
        <v>0</v>
      </c>
      <c r="E905" s="466">
        <v>0</v>
      </c>
    </row>
    <row r="906" spans="1:5" ht="15.75" thickBot="1" x14ac:dyDescent="0.3">
      <c r="A906" s="462" t="s">
        <v>21</v>
      </c>
      <c r="B906" s="466">
        <v>0</v>
      </c>
      <c r="C906" s="466">
        <v>0</v>
      </c>
      <c r="D906" s="466">
        <v>0</v>
      </c>
      <c r="E906" s="466">
        <v>0</v>
      </c>
    </row>
    <row r="907" spans="1:5" ht="15.75" thickBot="1" x14ac:dyDescent="0.3">
      <c r="A907" s="464" t="s">
        <v>28</v>
      </c>
      <c r="B907" s="466">
        <v>0</v>
      </c>
      <c r="C907" s="466">
        <v>0</v>
      </c>
      <c r="D907" s="466">
        <v>0</v>
      </c>
      <c r="E907" s="466">
        <v>0</v>
      </c>
    </row>
    <row r="908" spans="1:5" ht="15.75" thickBot="1" x14ac:dyDescent="0.3">
      <c r="A908" s="464" t="s">
        <v>46</v>
      </c>
      <c r="B908" s="466">
        <v>0</v>
      </c>
      <c r="C908" s="466">
        <v>0</v>
      </c>
      <c r="D908" s="466">
        <v>0</v>
      </c>
      <c r="E908" s="466">
        <v>0</v>
      </c>
    </row>
    <row r="909" spans="1:5" ht="15.75" thickBot="1" x14ac:dyDescent="0.3">
      <c r="A909" s="462" t="s">
        <v>22</v>
      </c>
      <c r="B909" s="466">
        <v>0</v>
      </c>
      <c r="C909" s="466">
        <v>0</v>
      </c>
      <c r="D909" s="466">
        <v>0</v>
      </c>
      <c r="E909" s="466">
        <v>0</v>
      </c>
    </row>
    <row r="910" spans="1:5" ht="15.75" thickBot="1" x14ac:dyDescent="0.3">
      <c r="A910" s="464" t="s">
        <v>28</v>
      </c>
      <c r="B910" s="466">
        <v>0</v>
      </c>
      <c r="C910" s="466">
        <v>0</v>
      </c>
      <c r="D910" s="466">
        <v>0</v>
      </c>
      <c r="E910" s="466">
        <v>0</v>
      </c>
    </row>
    <row r="911" spans="1:5" ht="15.75" thickBot="1" x14ac:dyDescent="0.3">
      <c r="A911" s="464" t="s">
        <v>46</v>
      </c>
      <c r="B911" s="466">
        <v>0</v>
      </c>
      <c r="C911" s="466">
        <v>0</v>
      </c>
      <c r="D911" s="466">
        <v>0</v>
      </c>
      <c r="E911" s="466">
        <v>0</v>
      </c>
    </row>
    <row r="912" spans="1:5" ht="24.75" thickBot="1" x14ac:dyDescent="0.3">
      <c r="A912" s="462" t="s">
        <v>3</v>
      </c>
      <c r="B912" s="466">
        <v>0</v>
      </c>
      <c r="C912" s="466">
        <v>0</v>
      </c>
      <c r="D912" s="466">
        <v>0</v>
      </c>
      <c r="E912" s="466">
        <v>0</v>
      </c>
    </row>
    <row r="913" spans="1:5" ht="15.75" thickBot="1" x14ac:dyDescent="0.3">
      <c r="A913" s="464" t="s">
        <v>28</v>
      </c>
      <c r="B913" s="466">
        <v>0</v>
      </c>
      <c r="C913" s="466">
        <v>0</v>
      </c>
      <c r="D913" s="466">
        <v>0</v>
      </c>
      <c r="E913" s="466">
        <v>0</v>
      </c>
    </row>
    <row r="914" spans="1:5" ht="15.75" thickBot="1" x14ac:dyDescent="0.3">
      <c r="A914" s="464" t="s">
        <v>46</v>
      </c>
      <c r="B914" s="466">
        <v>0</v>
      </c>
      <c r="C914" s="466">
        <v>0</v>
      </c>
      <c r="D914" s="466">
        <v>0</v>
      </c>
      <c r="E914" s="466">
        <v>0</v>
      </c>
    </row>
    <row r="915" spans="1:5" ht="15.75" thickBot="1" x14ac:dyDescent="0.3">
      <c r="A915" s="462" t="s">
        <v>47</v>
      </c>
      <c r="B915" s="551">
        <f>B916+B917+B918+B919</f>
        <v>300</v>
      </c>
      <c r="C915" s="551">
        <f t="shared" ref="C915:E915" si="224">C916+C917+C918+C919</f>
        <v>0</v>
      </c>
      <c r="D915" s="551">
        <f t="shared" si="224"/>
        <v>0</v>
      </c>
      <c r="E915" s="551">
        <f t="shared" si="224"/>
        <v>0</v>
      </c>
    </row>
    <row r="916" spans="1:5" ht="15.75" thickBot="1" x14ac:dyDescent="0.3">
      <c r="A916" s="464" t="s">
        <v>28</v>
      </c>
      <c r="B916" s="463">
        <f>B882+B857+B756+B731+B705+B680+B655+B630+B604+B579+B553+B528+B503+B478+B453+B428+B403+B378+B353+B253+B278+B228+B203+B178+B153+B128+B103+B78</f>
        <v>300</v>
      </c>
      <c r="C916" s="463">
        <f>C882+C857+C756+C731+C705+C680+C655+C630+C604+C579+C553+C528+C503+C478+C453+C428+C403+C378+C353+C253+C278+C228+C203+C178+C153+C128+C103+C78</f>
        <v>0</v>
      </c>
      <c r="D916" s="463">
        <f>D882+D857+D756+D731+D705+D680+D655+D630+D604+D579+D553+D528+D503+D478+D453+D428+D403+D378+D353+D253+D278+D228+D203+D178+D153+D128+D103+D78</f>
        <v>0</v>
      </c>
      <c r="E916" s="463">
        <f>E882+E857+E756+E731+E705+E680+E655+E630+E604+E579+E553+E528+E503+E478+E453+E428+E403+E378+E353+E253+E278+E228+E203+E178+E153+E128+E103+E78</f>
        <v>0</v>
      </c>
    </row>
    <row r="917" spans="1:5" ht="15.75" thickBot="1" x14ac:dyDescent="0.3">
      <c r="A917" s="464" t="s">
        <v>48</v>
      </c>
      <c r="B917" s="463">
        <f>B883+B858++B757+B732+B706+B681+B631+B605+B580+B554+B529++B504+B479+B454+B429+B404+B379+B354+B254+B304++B279+B229+B204++B179+B154+B129+B104+B79</f>
        <v>0</v>
      </c>
      <c r="C917" s="463">
        <f>C883+C858++C757+C732+C706+C681+C631+C605+C580+C554+C529++C504+C479+C454+C429+C404+C379+C354+C254+C304++C279+C229+C204++C179+C154+C129+C104+C79</f>
        <v>0</v>
      </c>
      <c r="D917" s="463">
        <f>D883+D858++D757+D732+D706+D681+D631+D605+D580+D554+D529++D504+D479+D454+D429+D404+D379+D354+D254+D304++D279+D229+D204++D179+D154+D129+D104+D79</f>
        <v>0</v>
      </c>
      <c r="E917" s="463">
        <f>E883+E858++E757+E732+E706+E681+E631+E605+E580+E554+E529++E504+E479+E454+E429+E404+E379+E354+E254+E304++E279+E229+E204++E179+E154+E129+E104+E79</f>
        <v>0</v>
      </c>
    </row>
    <row r="918" spans="1:5" ht="15.75" thickBot="1" x14ac:dyDescent="0.3">
      <c r="A918" s="464" t="s">
        <v>42</v>
      </c>
      <c r="B918" s="463">
        <f t="shared" ref="B918:E919" si="225">B884+B859++B758+B733+B707+B682++B657+B632+B606+B581+B555+B530+B505+B480+B455+B430+B405+B380+B355+B255+B280+B230+B205+B180+B155+B130+B105+B80</f>
        <v>0</v>
      </c>
      <c r="C918" s="463">
        <f t="shared" si="225"/>
        <v>0</v>
      </c>
      <c r="D918" s="463">
        <f t="shared" si="225"/>
        <v>0</v>
      </c>
      <c r="E918" s="463">
        <f t="shared" si="225"/>
        <v>0</v>
      </c>
    </row>
    <row r="919" spans="1:5" ht="15.75" thickBot="1" x14ac:dyDescent="0.3">
      <c r="A919" s="464" t="s">
        <v>43</v>
      </c>
      <c r="B919" s="463">
        <f t="shared" si="225"/>
        <v>0</v>
      </c>
      <c r="C919" s="463">
        <f t="shared" si="225"/>
        <v>0</v>
      </c>
      <c r="D919" s="463">
        <f t="shared" si="225"/>
        <v>0</v>
      </c>
      <c r="E919" s="463">
        <f t="shared" si="225"/>
        <v>0</v>
      </c>
    </row>
    <row r="920" spans="1:5" ht="15.75" thickBot="1" x14ac:dyDescent="0.3">
      <c r="A920" s="462" t="s">
        <v>49</v>
      </c>
      <c r="B920" s="482">
        <f>B921+B922+B923+B924</f>
        <v>2463972</v>
      </c>
      <c r="C920" s="482">
        <f>C921+C922+C923+C924</f>
        <v>3014272</v>
      </c>
      <c r="D920" s="482">
        <f t="shared" ref="D920:E920" si="226">D921+D922+D923+D924</f>
        <v>3214272</v>
      </c>
      <c r="E920" s="482">
        <f t="shared" si="226"/>
        <v>3364272</v>
      </c>
    </row>
    <row r="921" spans="1:5" ht="15.75" thickBot="1" x14ac:dyDescent="0.3">
      <c r="A921" s="464" t="s">
        <v>28</v>
      </c>
      <c r="B921" s="482">
        <f>B83+B108+B133+B158+B183+B208+B233+B283+B308+B358++B383++B408+B433++B458++B483++B508++B533++B558++B609++B635+B660++B685++B710++B736+B761+B862+B887</f>
        <v>1538972</v>
      </c>
      <c r="C921" s="482">
        <f>C887++C862+C761+C736++C710+C685++C635+C609++C584+C558+C533+C508++C483+C458+C433++C408++C383++C358+C258+C308++C283+C233+C208++C183+C158+C133+C108+C83+C332+C327</f>
        <v>2003570</v>
      </c>
      <c r="D921" s="482">
        <f>D887++D862+D761+D736++D710+D685++D635+D609++D584+D558+D533+D508++D483+D458+D433++D408++D383++D358+D258+D308++D283+D233+D208++D183+D158+D133+D108+D83+D332+D327</f>
        <v>1885070</v>
      </c>
      <c r="E921" s="482">
        <f>E887++E862+E761+E736++E710+E685++E635+E609++E584+E558+E533+E508++E483+E458+E433++E408++E383++E358+E258+E308++E283+E233+E208++E183+E158+E133+E108+E83+E332+E327</f>
        <v>1991272</v>
      </c>
    </row>
    <row r="922" spans="1:5" ht="15.75" thickBot="1" x14ac:dyDescent="0.3">
      <c r="A922" s="464" t="s">
        <v>48</v>
      </c>
      <c r="B922" s="482">
        <f>B888++B863+B762+B737+B711+B686+B661+B636+B610+B585+B559+B534+B509+B484+B459+B434+B409+B384+B359+B259+B284+B234+B209+B184+B159+B134+B109+B84+I860+B279</f>
        <v>800000</v>
      </c>
      <c r="C922" s="482">
        <f>C888++C863+C762+C737++C711+C686++C636+C610++C585+C559+C534+C509++C484+C459+C434++C409++C384++C359+C259+C309++C284+C234+C209++C184+C159+C134+C109+C84</f>
        <v>850000</v>
      </c>
      <c r="D922" s="482">
        <f>D888++D863+D762+D737++D711+D686++D636+D610++D585+D559+D534+D509++D484+D459+D434++D409++D384++D359+D259+D309++D284+D234+D209++D184+D159+D134+D109+D84</f>
        <v>1050000</v>
      </c>
      <c r="E922" s="482">
        <f>E888++E863+E762+E737++E711+E686++E636+E610++E585+E559+E534+E509++E484+E459+E434++E409++E384++E359+E259+E309++E284+E234+E209++E184+E159+E134+E109+E84</f>
        <v>1200000</v>
      </c>
    </row>
    <row r="923" spans="1:5" ht="15.75" thickBot="1" x14ac:dyDescent="0.3">
      <c r="A923" s="464" t="s">
        <v>42</v>
      </c>
      <c r="B923" s="482">
        <f>B889++B864+B763+B738+B712+B687+B662+B637+B611+B586+B560+B535+B510+B485+B460+B435+B410+B385+B360+B260+B285+B235+B210+B185+B160+B135+B110+B85+I861+B280</f>
        <v>15000</v>
      </c>
      <c r="C923" s="491">
        <f>C889+C864++C838+C813++C788+C763+C738+C712+C687+C662+C637+C611++C586+C560+C535+C510+C485+C460+C435+C410+C385+C360+C335+C310+C285+C260+C235+C210+C185+C160+C135+C110+C85</f>
        <v>28237</v>
      </c>
      <c r="D923" s="491">
        <f>D889+D864++D838+D813++D788+D763+D738+D712+D687+D662+D637+D611++D586+D560+D535+D510+D485+D460+D435+D410+D385+D360+D335+D310+D285+D260+D235+D210+D185+D160+D135+D110+D85</f>
        <v>120000</v>
      </c>
      <c r="E923" s="491">
        <f>E889+E864++E838+E813++E788+E763+E738+E712+E687+E662+E637+E611++E586+E560+E535+E510+E485+E460+E435+E410+E385+E360+E335+E310+E285+E260+E235+E210+E185+E160+E135+E110+E85</f>
        <v>20000</v>
      </c>
    </row>
    <row r="924" spans="1:5" ht="15.75" thickBot="1" x14ac:dyDescent="0.3">
      <c r="A924" s="464" t="s">
        <v>43</v>
      </c>
      <c r="B924" s="482">
        <f>B890++B865+B764+B739+B713+B688+B663+B638+B612+B587+B561+B536+B511+B486+B461+B436+B411+B386+B361+B261+B286+B236+B211+B186+B161+B136+B111+B86+I862+B281</f>
        <v>110000</v>
      </c>
      <c r="C924" s="631">
        <f>C890++C865+C839+C814+C789+C764+C739+C713+C688+C663+C638+C612+C587+C561+C536+C511+C486+C461+C436+C411+C386</f>
        <v>132465</v>
      </c>
      <c r="D924" s="631">
        <f>D890++D865+D839+D814+D789+D764+D739+D713+D688+D663+D638+D612+D587+D561+D536+D511+D486+D461+D436+D411+D386</f>
        <v>159202</v>
      </c>
      <c r="E924" s="631">
        <f>E890++E865+E839+E814+E789+E764+E739+E713+E688+E663+E638+E612+E587+E561+E536+E511+E486+E461+E436+E411+E386</f>
        <v>153000</v>
      </c>
    </row>
    <row r="925" spans="1:5" ht="15.75" thickBot="1" x14ac:dyDescent="0.3">
      <c r="A925" s="440" t="s">
        <v>27</v>
      </c>
      <c r="B925" s="474">
        <f>IF(B893-B892=0,0,"Error")</f>
        <v>0</v>
      </c>
      <c r="C925" s="474">
        <f>IF(C893-C892=0,0,"Error")</f>
        <v>0</v>
      </c>
      <c r="D925" s="474">
        <f>IF(D893-D892=0,0,"Error")</f>
        <v>0</v>
      </c>
      <c r="E925" s="474">
        <f>IF(E893-E892=0,0,"Error")</f>
        <v>0</v>
      </c>
    </row>
    <row r="926" spans="1:5" x14ac:dyDescent="0.25">
      <c r="A926" s="553"/>
      <c r="B926" s="554"/>
      <c r="C926" s="554"/>
      <c r="D926" s="554"/>
      <c r="E926" s="554"/>
    </row>
    <row r="927" spans="1:5" ht="15.75" customHeight="1" x14ac:dyDescent="0.25"/>
    <row r="928" spans="1:5" ht="16.5" customHeight="1" x14ac:dyDescent="0.25"/>
    <row r="929" ht="19.5" customHeight="1" x14ac:dyDescent="0.25"/>
    <row r="930" ht="21.75" customHeight="1" x14ac:dyDescent="0.25"/>
    <row r="931" ht="21.75" customHeight="1" x14ac:dyDescent="0.25"/>
    <row r="932" ht="47.25" customHeight="1" x14ac:dyDescent="0.25"/>
  </sheetData>
  <mergeCells count="219">
    <mergeCell ref="A2:E2"/>
    <mergeCell ref="A1:E1"/>
    <mergeCell ref="A878:E878"/>
    <mergeCell ref="A879:A880"/>
    <mergeCell ref="A845:A846"/>
    <mergeCell ref="A853:E853"/>
    <mergeCell ref="A854:A855"/>
    <mergeCell ref="B868:E868"/>
    <mergeCell ref="B869:E869"/>
    <mergeCell ref="A870:A871"/>
    <mergeCell ref="A819:A820"/>
    <mergeCell ref="A827:E827"/>
    <mergeCell ref="A828:A829"/>
    <mergeCell ref="B841:E841"/>
    <mergeCell ref="B843:E843"/>
    <mergeCell ref="B844:E844"/>
    <mergeCell ref="A794:A795"/>
    <mergeCell ref="A802:E802"/>
    <mergeCell ref="A803:A804"/>
    <mergeCell ref="D816:E816"/>
    <mergeCell ref="B817:E817"/>
    <mergeCell ref="B818:E818"/>
    <mergeCell ref="A769:A770"/>
    <mergeCell ref="A777:E777"/>
    <mergeCell ref="A778:A779"/>
    <mergeCell ref="D791:E791"/>
    <mergeCell ref="B792:E792"/>
    <mergeCell ref="B793:E793"/>
    <mergeCell ref="A744:A745"/>
    <mergeCell ref="A752:E752"/>
    <mergeCell ref="A753:A754"/>
    <mergeCell ref="D766:E766"/>
    <mergeCell ref="B767:E767"/>
    <mergeCell ref="B768:E768"/>
    <mergeCell ref="A719:A720"/>
    <mergeCell ref="A727:E727"/>
    <mergeCell ref="A728:A729"/>
    <mergeCell ref="D741:E741"/>
    <mergeCell ref="B742:E742"/>
    <mergeCell ref="B743:E743"/>
    <mergeCell ref="A701:E701"/>
    <mergeCell ref="A702:A703"/>
    <mergeCell ref="B715:E715"/>
    <mergeCell ref="D716:E716"/>
    <mergeCell ref="B717:E717"/>
    <mergeCell ref="B718:E718"/>
    <mergeCell ref="A676:E676"/>
    <mergeCell ref="A677:A678"/>
    <mergeCell ref="D690:E690"/>
    <mergeCell ref="B691:E691"/>
    <mergeCell ref="B692:E692"/>
    <mergeCell ref="A693:A694"/>
    <mergeCell ref="A651:E651"/>
    <mergeCell ref="A652:A653"/>
    <mergeCell ref="D665:E665"/>
    <mergeCell ref="B666:E666"/>
    <mergeCell ref="B667:E667"/>
    <mergeCell ref="A668:A669"/>
    <mergeCell ref="A626:E626"/>
    <mergeCell ref="A627:A628"/>
    <mergeCell ref="D640:E640"/>
    <mergeCell ref="B641:E641"/>
    <mergeCell ref="B642:E642"/>
    <mergeCell ref="A643:A644"/>
    <mergeCell ref="A601:A602"/>
    <mergeCell ref="B614:E614"/>
    <mergeCell ref="D615:E615"/>
    <mergeCell ref="B616:E616"/>
    <mergeCell ref="B617:E617"/>
    <mergeCell ref="A618:A619"/>
    <mergeCell ref="A576:A577"/>
    <mergeCell ref="D589:E589"/>
    <mergeCell ref="B590:E590"/>
    <mergeCell ref="B591:E591"/>
    <mergeCell ref="A592:A593"/>
    <mergeCell ref="A600:E600"/>
    <mergeCell ref="B563:E563"/>
    <mergeCell ref="D564:E564"/>
    <mergeCell ref="B565:E565"/>
    <mergeCell ref="B566:E566"/>
    <mergeCell ref="A567:A568"/>
    <mergeCell ref="A575:E575"/>
    <mergeCell ref="D538:E538"/>
    <mergeCell ref="B539:E539"/>
    <mergeCell ref="B540:E540"/>
    <mergeCell ref="A541:A542"/>
    <mergeCell ref="A549:E549"/>
    <mergeCell ref="A550:A551"/>
    <mergeCell ref="D513:E513"/>
    <mergeCell ref="B514:E514"/>
    <mergeCell ref="B515:E515"/>
    <mergeCell ref="A516:A517"/>
    <mergeCell ref="A524:E524"/>
    <mergeCell ref="A525:A526"/>
    <mergeCell ref="D488:E488"/>
    <mergeCell ref="B489:E489"/>
    <mergeCell ref="B490:E490"/>
    <mergeCell ref="A491:A492"/>
    <mergeCell ref="A499:E499"/>
    <mergeCell ref="A500:A501"/>
    <mergeCell ref="D463:E463"/>
    <mergeCell ref="B464:E464"/>
    <mergeCell ref="B465:E465"/>
    <mergeCell ref="A466:A467"/>
    <mergeCell ref="A474:E474"/>
    <mergeCell ref="A475:A476"/>
    <mergeCell ref="D438:E438"/>
    <mergeCell ref="B439:E439"/>
    <mergeCell ref="B440:E440"/>
    <mergeCell ref="A441:A442"/>
    <mergeCell ref="A449:E449"/>
    <mergeCell ref="A450:A451"/>
    <mergeCell ref="D413:E413"/>
    <mergeCell ref="B414:E414"/>
    <mergeCell ref="B415:E415"/>
    <mergeCell ref="A416:A417"/>
    <mergeCell ref="A424:E424"/>
    <mergeCell ref="A425:A426"/>
    <mergeCell ref="D388:E388"/>
    <mergeCell ref="B389:E389"/>
    <mergeCell ref="B390:E390"/>
    <mergeCell ref="A391:A392"/>
    <mergeCell ref="A399:E399"/>
    <mergeCell ref="A400:A401"/>
    <mergeCell ref="D363:E363"/>
    <mergeCell ref="B364:E364"/>
    <mergeCell ref="B365:E365"/>
    <mergeCell ref="A366:A367"/>
    <mergeCell ref="A374:E374"/>
    <mergeCell ref="A375:A376"/>
    <mergeCell ref="D338:E338"/>
    <mergeCell ref="B339:E339"/>
    <mergeCell ref="B340:E340"/>
    <mergeCell ref="A341:A342"/>
    <mergeCell ref="A349:E349"/>
    <mergeCell ref="A350:A351"/>
    <mergeCell ref="D313:E313"/>
    <mergeCell ref="B314:E314"/>
    <mergeCell ref="B315:E315"/>
    <mergeCell ref="A316:A317"/>
    <mergeCell ref="A324:E324"/>
    <mergeCell ref="A325:A326"/>
    <mergeCell ref="D288:E288"/>
    <mergeCell ref="B289:E289"/>
    <mergeCell ref="B290:E290"/>
    <mergeCell ref="A291:A292"/>
    <mergeCell ref="A299:E299"/>
    <mergeCell ref="A300:A301"/>
    <mergeCell ref="D263:E263"/>
    <mergeCell ref="B264:E264"/>
    <mergeCell ref="B265:E265"/>
    <mergeCell ref="A266:A267"/>
    <mergeCell ref="A274:E274"/>
    <mergeCell ref="A275:A276"/>
    <mergeCell ref="D238:E238"/>
    <mergeCell ref="B239:E239"/>
    <mergeCell ref="B240:E240"/>
    <mergeCell ref="A241:A242"/>
    <mergeCell ref="A249:E249"/>
    <mergeCell ref="A250:A251"/>
    <mergeCell ref="D213:E213"/>
    <mergeCell ref="B214:E214"/>
    <mergeCell ref="B215:E215"/>
    <mergeCell ref="A216:A217"/>
    <mergeCell ref="A224:E224"/>
    <mergeCell ref="A225:A226"/>
    <mergeCell ref="D188:E188"/>
    <mergeCell ref="B189:E189"/>
    <mergeCell ref="B190:E190"/>
    <mergeCell ref="A191:A192"/>
    <mergeCell ref="A199:E199"/>
    <mergeCell ref="A200:A201"/>
    <mergeCell ref="A150:A151"/>
    <mergeCell ref="B164:E164"/>
    <mergeCell ref="B165:E165"/>
    <mergeCell ref="A166:A167"/>
    <mergeCell ref="A174:E174"/>
    <mergeCell ref="A175:A176"/>
    <mergeCell ref="A124:E124"/>
    <mergeCell ref="A125:A126"/>
    <mergeCell ref="B139:E139"/>
    <mergeCell ref="B140:E140"/>
    <mergeCell ref="A141:A142"/>
    <mergeCell ref="A149:E149"/>
    <mergeCell ref="A91:A92"/>
    <mergeCell ref="A99:E99"/>
    <mergeCell ref="A100:A101"/>
    <mergeCell ref="B114:E114"/>
    <mergeCell ref="B115:E115"/>
    <mergeCell ref="A116:A117"/>
    <mergeCell ref="A74:E74"/>
    <mergeCell ref="A75:A76"/>
    <mergeCell ref="D88:E88"/>
    <mergeCell ref="B89:E89"/>
    <mergeCell ref="B90:E90"/>
    <mergeCell ref="A35:A36"/>
    <mergeCell ref="A60:E60"/>
    <mergeCell ref="A61:E61"/>
    <mergeCell ref="B62:E62"/>
    <mergeCell ref="B64:E64"/>
    <mergeCell ref="B65:E65"/>
    <mergeCell ref="A26:A27"/>
    <mergeCell ref="A34:E34"/>
    <mergeCell ref="A9:E10"/>
    <mergeCell ref="B11:E11"/>
    <mergeCell ref="A12:A13"/>
    <mergeCell ref="B16:E16"/>
    <mergeCell ref="A17:E17"/>
    <mergeCell ref="A21:E21"/>
    <mergeCell ref="A66:A67"/>
    <mergeCell ref="A3:E3"/>
    <mergeCell ref="B5:E5"/>
    <mergeCell ref="B6:E6"/>
    <mergeCell ref="B7:E7"/>
    <mergeCell ref="A8:E8"/>
    <mergeCell ref="A22:E22"/>
    <mergeCell ref="B23:E23"/>
    <mergeCell ref="B24:E24"/>
    <mergeCell ref="B25:E25"/>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491"/>
  <sheetViews>
    <sheetView topLeftCell="A1459" zoomScaleNormal="100" workbookViewId="0">
      <selection activeCell="C1076" sqref="C1076"/>
    </sheetView>
  </sheetViews>
  <sheetFormatPr defaultColWidth="8.85546875" defaultRowHeight="16.5" x14ac:dyDescent="0.3"/>
  <cols>
    <col min="1" max="1" width="27.85546875" style="981" customWidth="1"/>
    <col min="2" max="2" width="26.85546875" style="983" customWidth="1"/>
    <col min="3" max="3" width="34" style="983" customWidth="1"/>
    <col min="4" max="4" width="14.85546875" style="983" customWidth="1"/>
    <col min="5" max="5" width="19.7109375" style="983" customWidth="1"/>
    <col min="6" max="6" width="13.28515625" style="984" bestFit="1" customWidth="1"/>
    <col min="7" max="7" width="15.42578125" style="984" customWidth="1"/>
    <col min="8" max="8" width="11" style="993" customWidth="1"/>
    <col min="9" max="9" width="12.28515625" style="993" bestFit="1" customWidth="1"/>
    <col min="10" max="10" width="8.85546875" style="993"/>
    <col min="11" max="11" width="10.85546875" style="993" bestFit="1" customWidth="1"/>
    <col min="12" max="13" width="8.85546875" style="993"/>
    <col min="14" max="16384" width="8.85546875" style="982"/>
  </cols>
  <sheetData>
    <row r="1" spans="1:13" ht="15.75" x14ac:dyDescent="0.25">
      <c r="A1" s="1585" t="s">
        <v>804</v>
      </c>
      <c r="B1" s="1585"/>
      <c r="C1" s="1585"/>
      <c r="D1" s="1585"/>
      <c r="E1" s="1585"/>
    </row>
    <row r="2" spans="1:13" x14ac:dyDescent="0.3">
      <c r="A2" s="1836" t="s">
        <v>540</v>
      </c>
      <c r="B2" s="1837"/>
      <c r="C2" s="1837"/>
      <c r="D2" s="1837"/>
      <c r="E2" s="1838"/>
      <c r="F2" s="980"/>
      <c r="G2" s="981"/>
      <c r="H2" s="982"/>
      <c r="I2" s="982"/>
      <c r="J2" s="982"/>
      <c r="K2" s="982"/>
      <c r="L2" s="982"/>
      <c r="M2" s="982"/>
    </row>
    <row r="3" spans="1:13" ht="17.25" thickBot="1" x14ac:dyDescent="0.35">
      <c r="G3" s="981"/>
      <c r="H3" s="982"/>
      <c r="I3" s="982"/>
      <c r="J3" s="982"/>
      <c r="K3" s="982"/>
      <c r="L3" s="982"/>
      <c r="M3" s="982"/>
    </row>
    <row r="4" spans="1:13" ht="17.25" thickBot="1" x14ac:dyDescent="0.3">
      <c r="A4" s="985" t="s">
        <v>18</v>
      </c>
      <c r="B4" s="1839" t="s">
        <v>2573</v>
      </c>
      <c r="C4" s="1839"/>
      <c r="D4" s="1839"/>
      <c r="E4" s="1839"/>
      <c r="G4" s="981"/>
      <c r="H4" s="982"/>
      <c r="I4" s="982"/>
      <c r="J4" s="982"/>
      <c r="K4" s="982"/>
      <c r="L4" s="982"/>
      <c r="M4" s="982"/>
    </row>
    <row r="5" spans="1:13" ht="17.25" thickBot="1" x14ac:dyDescent="0.3">
      <c r="A5" s="985" t="s">
        <v>4</v>
      </c>
      <c r="B5" s="1840" t="s">
        <v>812</v>
      </c>
      <c r="C5" s="1841"/>
      <c r="D5" s="1841"/>
      <c r="E5" s="1842"/>
      <c r="G5" s="981"/>
      <c r="H5" s="982"/>
      <c r="I5" s="982"/>
      <c r="J5" s="982"/>
      <c r="K5" s="982"/>
      <c r="L5" s="982"/>
      <c r="M5" s="982"/>
    </row>
    <row r="6" spans="1:13" ht="17.25" thickBot="1" x14ac:dyDescent="0.3">
      <c r="A6" s="985" t="s">
        <v>23</v>
      </c>
      <c r="B6" s="1770" t="s">
        <v>541</v>
      </c>
      <c r="C6" s="1771"/>
      <c r="D6" s="1771"/>
      <c r="E6" s="1772"/>
      <c r="G6" s="981"/>
      <c r="H6" s="982"/>
      <c r="I6" s="982"/>
      <c r="J6" s="982"/>
      <c r="K6" s="982"/>
      <c r="L6" s="982"/>
      <c r="M6" s="982"/>
    </row>
    <row r="7" spans="1:13" thickBot="1" x14ac:dyDescent="0.3">
      <c r="A7" s="1843" t="s">
        <v>7</v>
      </c>
      <c r="B7" s="1844"/>
      <c r="C7" s="1844"/>
      <c r="D7" s="1844"/>
      <c r="E7" s="1845"/>
      <c r="G7" s="981"/>
      <c r="H7" s="982"/>
      <c r="I7" s="982"/>
      <c r="J7" s="982"/>
      <c r="K7" s="982"/>
      <c r="L7" s="982"/>
      <c r="M7" s="982"/>
    </row>
    <row r="8" spans="1:13" ht="15.75" x14ac:dyDescent="0.25">
      <c r="A8" s="1846" t="s">
        <v>2574</v>
      </c>
      <c r="B8" s="1847"/>
      <c r="C8" s="1847"/>
      <c r="D8" s="1847"/>
      <c r="E8" s="1848"/>
      <c r="G8" s="981"/>
      <c r="H8" s="982"/>
      <c r="I8" s="982"/>
      <c r="J8" s="982"/>
      <c r="K8" s="982"/>
      <c r="L8" s="982"/>
      <c r="M8" s="982"/>
    </row>
    <row r="9" spans="1:13" ht="15.75" x14ac:dyDescent="0.25">
      <c r="A9" s="1849"/>
      <c r="B9" s="1850"/>
      <c r="C9" s="1850"/>
      <c r="D9" s="1850"/>
      <c r="E9" s="1851"/>
      <c r="G9" s="981"/>
      <c r="H9" s="982"/>
      <c r="I9" s="982"/>
      <c r="J9" s="982"/>
      <c r="K9" s="982"/>
      <c r="L9" s="982"/>
      <c r="M9" s="982"/>
    </row>
    <row r="10" spans="1:13" ht="52.5" customHeight="1" thickBot="1" x14ac:dyDescent="0.3">
      <c r="A10" s="1852"/>
      <c r="B10" s="1853"/>
      <c r="C10" s="1853"/>
      <c r="D10" s="1853"/>
      <c r="E10" s="1854"/>
      <c r="G10" s="981"/>
      <c r="H10" s="982"/>
      <c r="I10" s="982"/>
      <c r="J10" s="982"/>
      <c r="K10" s="982"/>
      <c r="L10" s="982"/>
      <c r="M10" s="982"/>
    </row>
    <row r="11" spans="1:13" ht="17.25" thickBot="1" x14ac:dyDescent="0.3">
      <c r="A11" s="986" t="s">
        <v>10</v>
      </c>
      <c r="B11" s="1770" t="s">
        <v>2575</v>
      </c>
      <c r="C11" s="1777"/>
      <c r="D11" s="1777"/>
      <c r="E11" s="1778"/>
      <c r="G11" s="981"/>
      <c r="H11" s="982"/>
      <c r="I11" s="982"/>
      <c r="J11" s="982"/>
      <c r="K11" s="982"/>
      <c r="L11" s="982"/>
      <c r="M11" s="982"/>
    </row>
    <row r="12" spans="1:13" x14ac:dyDescent="0.25">
      <c r="A12" s="1760" t="s">
        <v>11</v>
      </c>
      <c r="B12" s="987">
        <v>2019</v>
      </c>
      <c r="C12" s="987">
        <v>2020</v>
      </c>
      <c r="D12" s="987">
        <v>2021</v>
      </c>
      <c r="E12" s="987">
        <v>2022</v>
      </c>
      <c r="G12" s="981"/>
      <c r="H12" s="982"/>
      <c r="I12" s="982"/>
      <c r="J12" s="982"/>
      <c r="K12" s="982"/>
      <c r="L12" s="982"/>
      <c r="M12" s="982"/>
    </row>
    <row r="13" spans="1:13" ht="17.25" thickBot="1" x14ac:dyDescent="0.3">
      <c r="A13" s="1761"/>
      <c r="B13" s="988" t="s">
        <v>5</v>
      </c>
      <c r="C13" s="988" t="s">
        <v>6</v>
      </c>
      <c r="D13" s="988" t="s">
        <v>6</v>
      </c>
      <c r="E13" s="988" t="s">
        <v>6</v>
      </c>
      <c r="G13" s="981"/>
      <c r="H13" s="982"/>
      <c r="I13" s="982"/>
      <c r="J13" s="982"/>
      <c r="K13" s="982"/>
      <c r="L13" s="982"/>
      <c r="M13" s="982"/>
    </row>
    <row r="14" spans="1:13" ht="17.25" thickBot="1" x14ac:dyDescent="0.3">
      <c r="A14" s="989" t="s">
        <v>2576</v>
      </c>
      <c r="B14" s="990">
        <v>0.03</v>
      </c>
      <c r="C14" s="991">
        <v>6.9000000000000006E-2</v>
      </c>
      <c r="D14" s="991">
        <v>7.0000000000000007E-2</v>
      </c>
      <c r="E14" s="991">
        <v>7.4999999999999997E-2</v>
      </c>
      <c r="G14" s="981"/>
      <c r="H14" s="982"/>
      <c r="I14" s="982"/>
      <c r="J14" s="982"/>
      <c r="K14" s="982"/>
      <c r="L14" s="982"/>
      <c r="M14" s="982"/>
    </row>
    <row r="15" spans="1:13" ht="27.75" thickBot="1" x14ac:dyDescent="0.3">
      <c r="A15" s="992" t="s">
        <v>2577</v>
      </c>
      <c r="B15" s="990">
        <v>0.31</v>
      </c>
      <c r="C15" s="990">
        <v>0.38</v>
      </c>
      <c r="D15" s="990">
        <v>0.38500000000000001</v>
      </c>
      <c r="E15" s="990">
        <v>0.39</v>
      </c>
      <c r="G15" s="981"/>
      <c r="H15" s="982"/>
      <c r="I15" s="982"/>
      <c r="J15" s="982"/>
      <c r="K15" s="982"/>
      <c r="L15" s="982"/>
      <c r="M15" s="982"/>
    </row>
    <row r="16" spans="1:13" ht="27.75" thickBot="1" x14ac:dyDescent="0.3">
      <c r="A16" s="992" t="s">
        <v>2578</v>
      </c>
      <c r="B16" s="990">
        <v>0.26</v>
      </c>
      <c r="C16" s="990">
        <v>0.23</v>
      </c>
      <c r="D16" s="990">
        <v>0.2</v>
      </c>
      <c r="E16" s="990">
        <v>0.2</v>
      </c>
      <c r="G16" s="981"/>
      <c r="H16" s="982"/>
      <c r="I16" s="982"/>
      <c r="J16" s="982"/>
      <c r="K16" s="982"/>
      <c r="L16" s="982"/>
      <c r="M16" s="982"/>
    </row>
    <row r="17" spans="1:13" ht="27.75" thickBot="1" x14ac:dyDescent="0.3">
      <c r="A17" s="992" t="s">
        <v>2579</v>
      </c>
      <c r="B17" s="990">
        <v>0.9</v>
      </c>
      <c r="C17" s="990">
        <v>0.95</v>
      </c>
      <c r="D17" s="990">
        <v>0.95</v>
      </c>
      <c r="E17" s="990">
        <v>0.96</v>
      </c>
      <c r="G17" s="981"/>
      <c r="H17" s="982"/>
      <c r="I17" s="982"/>
      <c r="J17" s="982"/>
      <c r="K17" s="982"/>
      <c r="L17" s="982"/>
      <c r="M17" s="982"/>
    </row>
    <row r="18" spans="1:13" ht="27.75" thickBot="1" x14ac:dyDescent="0.3">
      <c r="A18" s="992" t="s">
        <v>2580</v>
      </c>
      <c r="B18" s="990">
        <v>0.04</v>
      </c>
      <c r="C18" s="990">
        <v>0.06</v>
      </c>
      <c r="D18" s="990">
        <v>0.1</v>
      </c>
      <c r="E18" s="990">
        <v>0.1</v>
      </c>
      <c r="K18" s="982"/>
      <c r="L18" s="982"/>
      <c r="M18" s="982"/>
    </row>
    <row r="19" spans="1:13" ht="27.75" thickBot="1" x14ac:dyDescent="0.3">
      <c r="A19" s="992" t="s">
        <v>2581</v>
      </c>
      <c r="B19" s="990">
        <v>0.06</v>
      </c>
      <c r="C19" s="990">
        <v>0.66</v>
      </c>
      <c r="D19" s="990">
        <v>0.67</v>
      </c>
      <c r="E19" s="990">
        <v>0.68</v>
      </c>
      <c r="K19" s="982"/>
      <c r="L19" s="982"/>
      <c r="M19" s="982"/>
    </row>
    <row r="20" spans="1:13" ht="27.75" thickBot="1" x14ac:dyDescent="0.3">
      <c r="A20" s="994" t="s">
        <v>2582</v>
      </c>
      <c r="B20" s="990">
        <v>1</v>
      </c>
      <c r="C20" s="990">
        <v>1</v>
      </c>
      <c r="D20" s="990">
        <v>1</v>
      </c>
      <c r="E20" s="990">
        <v>1</v>
      </c>
      <c r="K20" s="982"/>
      <c r="L20" s="982"/>
      <c r="M20" s="982"/>
    </row>
    <row r="21" spans="1:13" ht="17.25" thickBot="1" x14ac:dyDescent="0.3">
      <c r="A21" s="995" t="s">
        <v>12</v>
      </c>
      <c r="B21" s="1782" t="s">
        <v>2583</v>
      </c>
      <c r="C21" s="1783"/>
      <c r="D21" s="1783"/>
      <c r="E21" s="1784"/>
      <c r="K21" s="982"/>
      <c r="L21" s="982"/>
      <c r="M21" s="982"/>
    </row>
    <row r="22" spans="1:13" thickBot="1" x14ac:dyDescent="0.3">
      <c r="A22" s="1830" t="s">
        <v>969</v>
      </c>
      <c r="B22" s="1831"/>
      <c r="C22" s="1831"/>
      <c r="D22" s="1831"/>
      <c r="E22" s="1832"/>
      <c r="H22" s="996"/>
      <c r="J22" s="996"/>
      <c r="K22" s="982"/>
      <c r="L22" s="982"/>
      <c r="M22" s="982"/>
    </row>
    <row r="23" spans="1:13" ht="17.25" thickBot="1" x14ac:dyDescent="0.3">
      <c r="A23" s="989" t="s">
        <v>2576</v>
      </c>
      <c r="B23" s="990">
        <v>0.03</v>
      </c>
      <c r="C23" s="991">
        <v>6.5000000000000002E-2</v>
      </c>
      <c r="D23" s="991">
        <v>6.5000000000000002E-2</v>
      </c>
      <c r="E23" s="991">
        <v>6.5000000000000002E-2</v>
      </c>
      <c r="G23" s="997"/>
      <c r="K23" s="982"/>
      <c r="L23" s="982"/>
      <c r="M23" s="982"/>
    </row>
    <row r="24" spans="1:13" ht="27.75" thickBot="1" x14ac:dyDescent="0.3">
      <c r="A24" s="992" t="s">
        <v>2577</v>
      </c>
      <c r="B24" s="990">
        <v>0.31</v>
      </c>
      <c r="C24" s="990">
        <v>0.38</v>
      </c>
      <c r="D24" s="990">
        <v>0.38500000000000001</v>
      </c>
      <c r="E24" s="990">
        <v>0.39</v>
      </c>
      <c r="K24" s="982"/>
      <c r="L24" s="982"/>
      <c r="M24" s="982"/>
    </row>
    <row r="25" spans="1:13" thickBot="1" x14ac:dyDescent="0.3">
      <c r="A25" s="1833" t="s">
        <v>971</v>
      </c>
      <c r="B25" s="1834"/>
      <c r="C25" s="1834"/>
      <c r="D25" s="1834"/>
      <c r="E25" s="1835"/>
      <c r="K25" s="982"/>
      <c r="L25" s="982"/>
      <c r="M25" s="982"/>
    </row>
    <row r="26" spans="1:13" thickBot="1" x14ac:dyDescent="0.3">
      <c r="A26" s="1833" t="s">
        <v>33</v>
      </c>
      <c r="B26" s="1834"/>
      <c r="C26" s="1834"/>
      <c r="D26" s="1834"/>
      <c r="E26" s="1835"/>
      <c r="K26" s="982"/>
      <c r="L26" s="982"/>
      <c r="M26" s="982"/>
    </row>
    <row r="27" spans="1:13" ht="17.25" thickBot="1" x14ac:dyDescent="0.3">
      <c r="A27" s="998" t="s">
        <v>75</v>
      </c>
      <c r="B27" s="1829" t="s">
        <v>2584</v>
      </c>
      <c r="C27" s="1818"/>
      <c r="D27" s="1818"/>
      <c r="E27" s="1819"/>
      <c r="K27" s="982"/>
      <c r="L27" s="982"/>
      <c r="M27" s="982"/>
    </row>
    <row r="28" spans="1:13" thickBot="1" x14ac:dyDescent="0.3">
      <c r="A28" s="999" t="s">
        <v>9</v>
      </c>
      <c r="B28" s="1820" t="s">
        <v>2585</v>
      </c>
      <c r="C28" s="1821"/>
      <c r="D28" s="1821"/>
      <c r="E28" s="1822"/>
      <c r="K28" s="982"/>
      <c r="L28" s="982"/>
      <c r="M28" s="982"/>
    </row>
    <row r="29" spans="1:13" thickBot="1" x14ac:dyDescent="0.3">
      <c r="A29" s="999" t="s">
        <v>13</v>
      </c>
      <c r="B29" s="1823" t="s">
        <v>30</v>
      </c>
      <c r="C29" s="1821"/>
      <c r="D29" s="1821"/>
      <c r="E29" s="1822"/>
      <c r="K29" s="982"/>
      <c r="L29" s="982"/>
      <c r="M29" s="982"/>
    </row>
    <row r="30" spans="1:13" ht="15.75" x14ac:dyDescent="0.25">
      <c r="A30" s="1824"/>
      <c r="B30" s="1000">
        <v>2019</v>
      </c>
      <c r="C30" s="1000">
        <v>2020</v>
      </c>
      <c r="D30" s="1000">
        <v>2021</v>
      </c>
      <c r="E30" s="1000">
        <v>2022</v>
      </c>
      <c r="K30" s="982"/>
      <c r="L30" s="982"/>
      <c r="M30" s="982"/>
    </row>
    <row r="31" spans="1:13" thickBot="1" x14ac:dyDescent="0.3">
      <c r="A31" s="1825"/>
      <c r="B31" s="1001" t="s">
        <v>5</v>
      </c>
      <c r="C31" s="1001" t="s">
        <v>6</v>
      </c>
      <c r="D31" s="1001" t="s">
        <v>6</v>
      </c>
      <c r="E31" s="1001" t="s">
        <v>6</v>
      </c>
      <c r="K31" s="982"/>
      <c r="L31" s="982"/>
      <c r="M31" s="982"/>
    </row>
    <row r="32" spans="1:13" thickBot="1" x14ac:dyDescent="0.3">
      <c r="A32" s="999" t="s">
        <v>8</v>
      </c>
      <c r="B32" s="1002">
        <v>7</v>
      </c>
      <c r="C32" s="1002">
        <v>7</v>
      </c>
      <c r="D32" s="1002">
        <v>7</v>
      </c>
      <c r="E32" s="1002">
        <v>7</v>
      </c>
      <c r="K32" s="982"/>
      <c r="L32" s="982"/>
      <c r="M32" s="982"/>
    </row>
    <row r="33" spans="1:13" thickBot="1" x14ac:dyDescent="0.3">
      <c r="A33" s="999" t="s">
        <v>14</v>
      </c>
      <c r="B33" s="1002">
        <f>B62</f>
        <v>11000</v>
      </c>
      <c r="C33" s="1002">
        <f>C62</f>
        <v>11000</v>
      </c>
      <c r="D33" s="1002">
        <f>D62</f>
        <v>11000</v>
      </c>
      <c r="E33" s="1002">
        <f>E62</f>
        <v>11000</v>
      </c>
      <c r="K33" s="982"/>
      <c r="L33" s="982"/>
      <c r="M33" s="982"/>
    </row>
    <row r="34" spans="1:13" thickBot="1" x14ac:dyDescent="0.3">
      <c r="A34" s="999" t="s">
        <v>20</v>
      </c>
      <c r="B34" s="1002">
        <f>B33/B32</f>
        <v>1571.4285714285713</v>
      </c>
      <c r="C34" s="1002">
        <f>C33/C32</f>
        <v>1571.4285714285713</v>
      </c>
      <c r="D34" s="1002">
        <f>D33/D32</f>
        <v>1571.4285714285713</v>
      </c>
      <c r="E34" s="1002">
        <f>E33/E32</f>
        <v>1571.4285714285713</v>
      </c>
      <c r="F34" s="981"/>
      <c r="G34" s="981"/>
      <c r="H34" s="982"/>
      <c r="I34" s="982"/>
      <c r="J34" s="982"/>
      <c r="K34" s="982"/>
      <c r="L34" s="982"/>
      <c r="M34" s="982"/>
    </row>
    <row r="35" spans="1:13" thickBot="1" x14ac:dyDescent="0.3">
      <c r="A35" s="999" t="s">
        <v>15</v>
      </c>
      <c r="B35" s="1003" t="s">
        <v>19</v>
      </c>
      <c r="C35" s="1004">
        <f>C32/B32-1</f>
        <v>0</v>
      </c>
      <c r="D35" s="1004">
        <f t="shared" ref="D35:E37" si="0">D32/C32-1</f>
        <v>0</v>
      </c>
      <c r="E35" s="1004">
        <f t="shared" si="0"/>
        <v>0</v>
      </c>
      <c r="F35" s="981"/>
      <c r="G35" s="981"/>
      <c r="H35" s="982"/>
      <c r="I35" s="982"/>
      <c r="J35" s="982"/>
      <c r="K35" s="982"/>
      <c r="L35" s="982"/>
      <c r="M35" s="982"/>
    </row>
    <row r="36" spans="1:13" thickBot="1" x14ac:dyDescent="0.3">
      <c r="A36" s="999" t="s">
        <v>16</v>
      </c>
      <c r="B36" s="1003" t="s">
        <v>19</v>
      </c>
      <c r="C36" s="1004">
        <f>C33/B33-1</f>
        <v>0</v>
      </c>
      <c r="D36" s="1004">
        <f t="shared" si="0"/>
        <v>0</v>
      </c>
      <c r="E36" s="1004">
        <f t="shared" si="0"/>
        <v>0</v>
      </c>
      <c r="F36" s="981"/>
      <c r="G36" s="981"/>
      <c r="H36" s="982"/>
      <c r="I36" s="982"/>
      <c r="J36" s="982"/>
      <c r="K36" s="982"/>
      <c r="L36" s="982"/>
      <c r="M36" s="982"/>
    </row>
    <row r="37" spans="1:13" ht="32.25" thickBot="1" x14ac:dyDescent="0.3">
      <c r="A37" s="999" t="s">
        <v>17</v>
      </c>
      <c r="B37" s="1003" t="s">
        <v>19</v>
      </c>
      <c r="C37" s="1004">
        <f>C34/B34-1</f>
        <v>0</v>
      </c>
      <c r="D37" s="1004">
        <f t="shared" si="0"/>
        <v>0</v>
      </c>
      <c r="E37" s="1004">
        <f t="shared" si="0"/>
        <v>0</v>
      </c>
      <c r="F37" s="981"/>
      <c r="G37" s="981"/>
      <c r="H37" s="982"/>
      <c r="I37" s="982"/>
      <c r="J37" s="982"/>
      <c r="K37" s="982"/>
      <c r="L37" s="982"/>
      <c r="M37" s="982"/>
    </row>
    <row r="38" spans="1:13" ht="14.25" thickBot="1" x14ac:dyDescent="0.3">
      <c r="A38" s="1826" t="s">
        <v>2586</v>
      </c>
      <c r="B38" s="1827"/>
      <c r="C38" s="1827"/>
      <c r="D38" s="1827"/>
      <c r="E38" s="1828"/>
      <c r="F38" s="981"/>
      <c r="G38" s="981"/>
      <c r="H38" s="982"/>
      <c r="I38" s="982"/>
      <c r="J38" s="982"/>
      <c r="K38" s="982"/>
      <c r="L38" s="982"/>
      <c r="M38" s="982"/>
    </row>
    <row r="39" spans="1:13" ht="15.75" x14ac:dyDescent="0.25">
      <c r="A39" s="1824"/>
      <c r="B39" s="1000">
        <v>2019</v>
      </c>
      <c r="C39" s="1000">
        <v>2020</v>
      </c>
      <c r="D39" s="1000">
        <v>2021</v>
      </c>
      <c r="E39" s="1000">
        <v>2022</v>
      </c>
      <c r="F39" s="981"/>
      <c r="G39" s="981"/>
      <c r="H39" s="982"/>
      <c r="I39" s="982"/>
      <c r="J39" s="982"/>
      <c r="K39" s="982"/>
      <c r="L39" s="982"/>
      <c r="M39" s="982"/>
    </row>
    <row r="40" spans="1:13" thickBot="1" x14ac:dyDescent="0.3">
      <c r="A40" s="1825"/>
      <c r="B40" s="1001" t="s">
        <v>5</v>
      </c>
      <c r="C40" s="1001" t="s">
        <v>6</v>
      </c>
      <c r="D40" s="1001" t="s">
        <v>6</v>
      </c>
      <c r="E40" s="1001" t="s">
        <v>6</v>
      </c>
      <c r="F40" s="981"/>
      <c r="G40" s="981"/>
      <c r="H40" s="982"/>
      <c r="I40" s="982"/>
      <c r="J40" s="982"/>
      <c r="K40" s="982"/>
      <c r="L40" s="982"/>
      <c r="M40" s="982"/>
    </row>
    <row r="41" spans="1:13" thickBot="1" x14ac:dyDescent="0.3">
      <c r="A41" s="1005" t="s">
        <v>0</v>
      </c>
      <c r="B41" s="1006">
        <f>B42+B43</f>
        <v>6900</v>
      </c>
      <c r="C41" s="1006">
        <f>C42+C43</f>
        <v>6900</v>
      </c>
      <c r="D41" s="1006">
        <f>D42+D43</f>
        <v>6900</v>
      </c>
      <c r="E41" s="1006">
        <f>E42+E43</f>
        <v>6900</v>
      </c>
      <c r="F41" s="981"/>
      <c r="G41" s="981"/>
      <c r="H41" s="982"/>
      <c r="I41" s="982"/>
      <c r="J41" s="982"/>
      <c r="K41" s="982"/>
      <c r="L41" s="982"/>
      <c r="M41" s="982"/>
    </row>
    <row r="42" spans="1:13" thickBot="1" x14ac:dyDescent="0.3">
      <c r="A42" s="1007" t="s">
        <v>28</v>
      </c>
      <c r="B42" s="1008">
        <v>6900</v>
      </c>
      <c r="C42" s="1008">
        <v>6900</v>
      </c>
      <c r="D42" s="1008">
        <v>6900</v>
      </c>
      <c r="E42" s="1008">
        <v>6900</v>
      </c>
      <c r="F42" s="981"/>
      <c r="G42" s="981"/>
      <c r="H42" s="982"/>
      <c r="I42" s="982"/>
      <c r="J42" s="982"/>
      <c r="K42" s="982"/>
      <c r="L42" s="982"/>
      <c r="M42" s="982"/>
    </row>
    <row r="43" spans="1:13" thickBot="1" x14ac:dyDescent="0.3">
      <c r="A43" s="1007" t="s">
        <v>29</v>
      </c>
      <c r="B43" s="1008">
        <v>0</v>
      </c>
      <c r="C43" s="1008">
        <v>0</v>
      </c>
      <c r="D43" s="1008">
        <v>0</v>
      </c>
      <c r="E43" s="1008">
        <v>0</v>
      </c>
      <c r="F43" s="981"/>
      <c r="G43" s="981"/>
      <c r="H43" s="982"/>
      <c r="I43" s="982"/>
      <c r="J43" s="982"/>
      <c r="K43" s="982"/>
      <c r="L43" s="982"/>
      <c r="M43" s="982"/>
    </row>
    <row r="44" spans="1:13" ht="32.25" thickBot="1" x14ac:dyDescent="0.3">
      <c r="A44" s="1005" t="s">
        <v>25</v>
      </c>
      <c r="B44" s="1006">
        <f>B45+B46</f>
        <v>1100</v>
      </c>
      <c r="C44" s="1006">
        <f>C45+C46</f>
        <v>1100</v>
      </c>
      <c r="D44" s="1006">
        <f>D45+D46</f>
        <v>1100</v>
      </c>
      <c r="E44" s="1006">
        <f>E45+E46</f>
        <v>1100</v>
      </c>
      <c r="F44" s="981"/>
      <c r="G44" s="981"/>
      <c r="H44" s="982"/>
      <c r="I44" s="982"/>
      <c r="J44" s="982"/>
      <c r="K44" s="982"/>
      <c r="L44" s="982"/>
      <c r="M44" s="982"/>
    </row>
    <row r="45" spans="1:13" thickBot="1" x14ac:dyDescent="0.3">
      <c r="A45" s="1007" t="s">
        <v>28</v>
      </c>
      <c r="B45" s="1008">
        <v>1100</v>
      </c>
      <c r="C45" s="1008">
        <v>1100</v>
      </c>
      <c r="D45" s="1008">
        <v>1100</v>
      </c>
      <c r="E45" s="1008">
        <v>1100</v>
      </c>
      <c r="F45" s="981"/>
      <c r="G45" s="981"/>
      <c r="H45" s="982"/>
      <c r="I45" s="982"/>
      <c r="J45" s="982"/>
      <c r="K45" s="982"/>
      <c r="L45" s="982"/>
      <c r="M45" s="982"/>
    </row>
    <row r="46" spans="1:13" thickBot="1" x14ac:dyDescent="0.3">
      <c r="A46" s="1007" t="s">
        <v>29</v>
      </c>
      <c r="B46" s="1008">
        <v>0</v>
      </c>
      <c r="C46" s="1009">
        <v>0</v>
      </c>
      <c r="D46" s="1009">
        <v>0</v>
      </c>
      <c r="E46" s="1009">
        <v>0</v>
      </c>
      <c r="F46" s="981"/>
      <c r="G46" s="981"/>
      <c r="H46" s="982"/>
      <c r="I46" s="982"/>
      <c r="J46" s="982"/>
      <c r="K46" s="982"/>
      <c r="L46" s="982"/>
      <c r="M46" s="982"/>
    </row>
    <row r="47" spans="1:13" thickBot="1" x14ac:dyDescent="0.3">
      <c r="A47" s="1005" t="s">
        <v>1</v>
      </c>
      <c r="B47" s="1010">
        <f>B48+B49</f>
        <v>3000</v>
      </c>
      <c r="C47" s="1006">
        <f>C48+C49</f>
        <v>3000</v>
      </c>
      <c r="D47" s="1006">
        <f>D48+D49</f>
        <v>3000</v>
      </c>
      <c r="E47" s="1006">
        <f>E48+E49</f>
        <v>3000</v>
      </c>
      <c r="F47" s="981"/>
      <c r="G47" s="981"/>
      <c r="H47" s="982"/>
      <c r="I47" s="982"/>
      <c r="J47" s="982"/>
      <c r="K47" s="982"/>
      <c r="L47" s="982"/>
      <c r="M47" s="982"/>
    </row>
    <row r="48" spans="1:13" thickBot="1" x14ac:dyDescent="0.3">
      <c r="A48" s="1007" t="s">
        <v>28</v>
      </c>
      <c r="B48" s="1008">
        <v>3000</v>
      </c>
      <c r="C48" s="1008">
        <v>3000</v>
      </c>
      <c r="D48" s="1008">
        <v>3000</v>
      </c>
      <c r="E48" s="1008">
        <v>3000</v>
      </c>
      <c r="F48" s="981"/>
      <c r="G48" s="981"/>
      <c r="H48" s="982"/>
      <c r="I48" s="982"/>
      <c r="J48" s="982"/>
      <c r="K48" s="982"/>
      <c r="L48" s="982"/>
      <c r="M48" s="982"/>
    </row>
    <row r="49" spans="1:13" thickBot="1" x14ac:dyDescent="0.3">
      <c r="A49" s="1007" t="s">
        <v>29</v>
      </c>
      <c r="B49" s="1008">
        <v>0</v>
      </c>
      <c r="C49" s="1009">
        <v>0</v>
      </c>
      <c r="D49" s="1009">
        <v>0</v>
      </c>
      <c r="E49" s="1009">
        <v>0</v>
      </c>
      <c r="F49" s="981"/>
      <c r="G49" s="981"/>
      <c r="H49" s="982"/>
      <c r="I49" s="982"/>
      <c r="J49" s="982"/>
      <c r="K49" s="982"/>
      <c r="L49" s="982"/>
      <c r="M49" s="982"/>
    </row>
    <row r="50" spans="1:13" thickBot="1" x14ac:dyDescent="0.3">
      <c r="A50" s="1005" t="s">
        <v>2</v>
      </c>
      <c r="B50" s="1009">
        <f>B51+B52</f>
        <v>0</v>
      </c>
      <c r="C50" s="1009">
        <f>C51+C52</f>
        <v>0</v>
      </c>
      <c r="D50" s="1009">
        <f>D51+D52</f>
        <v>0</v>
      </c>
      <c r="E50" s="1009">
        <f>E51+E52</f>
        <v>0</v>
      </c>
      <c r="F50" s="981"/>
      <c r="G50" s="981"/>
      <c r="H50" s="982"/>
      <c r="I50" s="982"/>
      <c r="J50" s="982"/>
      <c r="K50" s="982"/>
      <c r="L50" s="982"/>
      <c r="M50" s="982"/>
    </row>
    <row r="51" spans="1:13" thickBot="1" x14ac:dyDescent="0.3">
      <c r="A51" s="1007" t="s">
        <v>28</v>
      </c>
      <c r="B51" s="1008">
        <v>0</v>
      </c>
      <c r="C51" s="1009">
        <v>0</v>
      </c>
      <c r="D51" s="1009">
        <v>0</v>
      </c>
      <c r="E51" s="1009">
        <v>0</v>
      </c>
      <c r="F51" s="981"/>
      <c r="G51" s="981"/>
      <c r="H51" s="982"/>
      <c r="I51" s="982"/>
      <c r="J51" s="982"/>
      <c r="K51" s="982"/>
      <c r="L51" s="982"/>
      <c r="M51" s="982"/>
    </row>
    <row r="52" spans="1:13" thickBot="1" x14ac:dyDescent="0.3">
      <c r="A52" s="1007" t="s">
        <v>29</v>
      </c>
      <c r="B52" s="1008">
        <v>0</v>
      </c>
      <c r="C52" s="1009">
        <v>0</v>
      </c>
      <c r="D52" s="1009">
        <v>0</v>
      </c>
      <c r="E52" s="1009">
        <v>0</v>
      </c>
      <c r="F52" s="981"/>
      <c r="G52" s="981"/>
      <c r="H52" s="982"/>
      <c r="I52" s="982"/>
      <c r="J52" s="982"/>
      <c r="K52" s="982"/>
      <c r="L52" s="982"/>
      <c r="M52" s="982"/>
    </row>
    <row r="53" spans="1:13" thickBot="1" x14ac:dyDescent="0.3">
      <c r="A53" s="1005" t="s">
        <v>21</v>
      </c>
      <c r="B53" s="1009">
        <f>B54+B55</f>
        <v>0</v>
      </c>
      <c r="C53" s="1009">
        <f>C54+C55</f>
        <v>0</v>
      </c>
      <c r="D53" s="1009">
        <f>D54+D55</f>
        <v>0</v>
      </c>
      <c r="E53" s="1009">
        <f>E54+E55</f>
        <v>0</v>
      </c>
      <c r="F53" s="981"/>
      <c r="G53" s="981"/>
      <c r="H53" s="982"/>
      <c r="I53" s="982"/>
      <c r="J53" s="982"/>
      <c r="K53" s="982"/>
      <c r="L53" s="982"/>
      <c r="M53" s="982"/>
    </row>
    <row r="54" spans="1:13" thickBot="1" x14ac:dyDescent="0.3">
      <c r="A54" s="1007" t="s">
        <v>28</v>
      </c>
      <c r="B54" s="1008">
        <v>0</v>
      </c>
      <c r="C54" s="1009">
        <v>0</v>
      </c>
      <c r="D54" s="1009">
        <v>0</v>
      </c>
      <c r="E54" s="1009">
        <v>0</v>
      </c>
      <c r="F54" s="981"/>
      <c r="G54" s="981"/>
      <c r="H54" s="982"/>
      <c r="I54" s="982"/>
      <c r="J54" s="982"/>
      <c r="K54" s="982"/>
      <c r="L54" s="982"/>
      <c r="M54" s="982"/>
    </row>
    <row r="55" spans="1:13" thickBot="1" x14ac:dyDescent="0.3">
      <c r="A55" s="1007" t="s">
        <v>29</v>
      </c>
      <c r="B55" s="1008">
        <v>0</v>
      </c>
      <c r="C55" s="1009">
        <v>0</v>
      </c>
      <c r="D55" s="1009">
        <v>0</v>
      </c>
      <c r="E55" s="1009">
        <v>0</v>
      </c>
      <c r="F55" s="981"/>
      <c r="G55" s="981"/>
      <c r="H55" s="982"/>
      <c r="I55" s="982"/>
      <c r="J55" s="982"/>
      <c r="K55" s="982"/>
      <c r="L55" s="982"/>
      <c r="M55" s="982"/>
    </row>
    <row r="56" spans="1:13" thickBot="1" x14ac:dyDescent="0.3">
      <c r="A56" s="1005" t="s">
        <v>22</v>
      </c>
      <c r="B56" s="1009">
        <f>B57+B58</f>
        <v>0</v>
      </c>
      <c r="C56" s="1009">
        <f>C57+C58</f>
        <v>0</v>
      </c>
      <c r="D56" s="1009">
        <f>D57+D58</f>
        <v>0</v>
      </c>
      <c r="E56" s="1009">
        <f>E57+E58</f>
        <v>0</v>
      </c>
      <c r="F56" s="981"/>
      <c r="G56" s="981"/>
      <c r="H56" s="982"/>
      <c r="I56" s="982"/>
      <c r="J56" s="982"/>
      <c r="K56" s="982"/>
      <c r="L56" s="982"/>
      <c r="M56" s="982"/>
    </row>
    <row r="57" spans="1:13" thickBot="1" x14ac:dyDescent="0.3">
      <c r="A57" s="1007" t="s">
        <v>28</v>
      </c>
      <c r="B57" s="1008">
        <v>0</v>
      </c>
      <c r="C57" s="1009">
        <v>0</v>
      </c>
      <c r="D57" s="1009">
        <v>0</v>
      </c>
      <c r="E57" s="1009">
        <v>0</v>
      </c>
      <c r="F57" s="981"/>
      <c r="G57" s="981"/>
      <c r="H57" s="982"/>
      <c r="I57" s="982"/>
      <c r="J57" s="982"/>
      <c r="K57" s="982"/>
      <c r="L57" s="982"/>
      <c r="M57" s="982"/>
    </row>
    <row r="58" spans="1:13" thickBot="1" x14ac:dyDescent="0.3">
      <c r="A58" s="1011" t="s">
        <v>29</v>
      </c>
      <c r="B58" s="1008">
        <v>0</v>
      </c>
      <c r="C58" s="1009">
        <v>0</v>
      </c>
      <c r="D58" s="1009">
        <v>0</v>
      </c>
      <c r="E58" s="1009">
        <v>0</v>
      </c>
      <c r="F58" s="981"/>
      <c r="G58" s="981"/>
      <c r="H58" s="982"/>
      <c r="I58" s="982"/>
      <c r="J58" s="982"/>
      <c r="K58" s="982"/>
      <c r="L58" s="982"/>
      <c r="M58" s="982"/>
    </row>
    <row r="59" spans="1:13" ht="32.25" thickBot="1" x14ac:dyDescent="0.3">
      <c r="A59" s="1012" t="s">
        <v>3</v>
      </c>
      <c r="B59" s="1009">
        <f>B60+B61</f>
        <v>0</v>
      </c>
      <c r="C59" s="1009">
        <f>C60+C61</f>
        <v>0</v>
      </c>
      <c r="D59" s="1009">
        <f>D60+D61</f>
        <v>0</v>
      </c>
      <c r="E59" s="1009">
        <f>E60+E61</f>
        <v>0</v>
      </c>
      <c r="F59" s="981"/>
      <c r="G59" s="981"/>
      <c r="H59" s="982"/>
      <c r="I59" s="982"/>
      <c r="J59" s="982"/>
      <c r="K59" s="982"/>
      <c r="L59" s="982"/>
      <c r="M59" s="982"/>
    </row>
    <row r="60" spans="1:13" thickBot="1" x14ac:dyDescent="0.3">
      <c r="A60" s="1013" t="s">
        <v>28</v>
      </c>
      <c r="B60" s="1008">
        <v>0</v>
      </c>
      <c r="C60" s="1009">
        <v>0</v>
      </c>
      <c r="D60" s="1009">
        <v>0</v>
      </c>
      <c r="E60" s="1009">
        <v>0</v>
      </c>
      <c r="F60" s="981"/>
      <c r="G60" s="981"/>
      <c r="H60" s="982"/>
      <c r="I60" s="982"/>
      <c r="J60" s="982"/>
      <c r="K60" s="982"/>
      <c r="L60" s="982"/>
      <c r="M60" s="982"/>
    </row>
    <row r="61" spans="1:13" thickBot="1" x14ac:dyDescent="0.3">
      <c r="A61" s="1013" t="s">
        <v>29</v>
      </c>
      <c r="B61" s="1008">
        <v>0</v>
      </c>
      <c r="C61" s="1009">
        <v>0</v>
      </c>
      <c r="D61" s="1009">
        <v>0</v>
      </c>
      <c r="E61" s="1009">
        <v>0</v>
      </c>
      <c r="F61" s="981"/>
      <c r="G61" s="981"/>
      <c r="H61" s="982"/>
      <c r="I61" s="982"/>
      <c r="J61" s="982"/>
      <c r="K61" s="982"/>
      <c r="L61" s="982"/>
      <c r="M61" s="982"/>
    </row>
    <row r="62" spans="1:13" ht="17.25" thickBot="1" x14ac:dyDescent="0.3">
      <c r="A62" s="1014" t="s">
        <v>26</v>
      </c>
      <c r="B62" s="1010">
        <f>B59+B56+B53+B50+B47+B44+B41</f>
        <v>11000</v>
      </c>
      <c r="C62" s="1010">
        <f>C59+C56+C53+C50+C47+C44+C41</f>
        <v>11000</v>
      </c>
      <c r="D62" s="1010">
        <f>D59+D56+D53+D50+D47+D44+D41</f>
        <v>11000</v>
      </c>
      <c r="E62" s="1010">
        <f>E59+E56+E53+E50+E47+E44+E41</f>
        <v>11000</v>
      </c>
      <c r="F62" s="981"/>
      <c r="G62" s="981"/>
      <c r="H62" s="982"/>
      <c r="I62" s="982"/>
      <c r="J62" s="982"/>
      <c r="K62" s="982"/>
      <c r="L62" s="982"/>
      <c r="M62" s="982"/>
    </row>
    <row r="63" spans="1:13" ht="17.25" thickBot="1" x14ac:dyDescent="0.3">
      <c r="A63" s="1015" t="s">
        <v>40</v>
      </c>
      <c r="B63" s="1817" t="s">
        <v>2587</v>
      </c>
      <c r="C63" s="1818"/>
      <c r="D63" s="1818"/>
      <c r="E63" s="1819"/>
      <c r="F63" s="981"/>
      <c r="G63" s="981"/>
      <c r="H63" s="982"/>
      <c r="I63" s="982"/>
      <c r="J63" s="982"/>
      <c r="K63" s="982"/>
      <c r="L63" s="982"/>
      <c r="M63" s="982"/>
    </row>
    <row r="64" spans="1:13" thickBot="1" x14ac:dyDescent="0.3">
      <c r="A64" s="999" t="s">
        <v>9</v>
      </c>
      <c r="B64" s="1820" t="s">
        <v>2588</v>
      </c>
      <c r="C64" s="1821"/>
      <c r="D64" s="1821"/>
      <c r="E64" s="1822"/>
      <c r="F64" s="981"/>
      <c r="G64" s="981"/>
      <c r="H64" s="982"/>
      <c r="I64" s="982"/>
      <c r="J64" s="982"/>
      <c r="K64" s="982"/>
      <c r="L64" s="982"/>
      <c r="M64" s="982"/>
    </row>
    <row r="65" spans="1:13" thickBot="1" x14ac:dyDescent="0.3">
      <c r="A65" s="999" t="s">
        <v>13</v>
      </c>
      <c r="B65" s="1823" t="s">
        <v>30</v>
      </c>
      <c r="C65" s="1821"/>
      <c r="D65" s="1821"/>
      <c r="E65" s="1822"/>
      <c r="F65" s="981"/>
      <c r="G65" s="981"/>
      <c r="H65" s="982"/>
      <c r="I65" s="982"/>
      <c r="J65" s="982"/>
      <c r="K65" s="982"/>
      <c r="L65" s="982"/>
      <c r="M65" s="982"/>
    </row>
    <row r="66" spans="1:13" ht="15.75" x14ac:dyDescent="0.25">
      <c r="A66" s="1824"/>
      <c r="B66" s="1000">
        <v>2019</v>
      </c>
      <c r="C66" s="1000">
        <v>2020</v>
      </c>
      <c r="D66" s="1000">
        <v>2021</v>
      </c>
      <c r="E66" s="1000">
        <v>2022</v>
      </c>
      <c r="F66" s="981"/>
      <c r="G66" s="981"/>
      <c r="H66" s="982"/>
      <c r="I66" s="982"/>
      <c r="J66" s="982"/>
      <c r="K66" s="982"/>
      <c r="L66" s="982"/>
      <c r="M66" s="982"/>
    </row>
    <row r="67" spans="1:13" thickBot="1" x14ac:dyDescent="0.3">
      <c r="A67" s="1825"/>
      <c r="B67" s="1001" t="s">
        <v>5</v>
      </c>
      <c r="C67" s="1001" t="s">
        <v>6</v>
      </c>
      <c r="D67" s="1001" t="s">
        <v>6</v>
      </c>
      <c r="E67" s="1001" t="s">
        <v>6</v>
      </c>
      <c r="F67" s="981"/>
      <c r="G67" s="981"/>
      <c r="H67" s="982"/>
      <c r="I67" s="982"/>
      <c r="J67" s="982"/>
      <c r="K67" s="982"/>
      <c r="L67" s="982"/>
      <c r="M67" s="982"/>
    </row>
    <row r="68" spans="1:13" thickBot="1" x14ac:dyDescent="0.3">
      <c r="A68" s="999" t="s">
        <v>8</v>
      </c>
      <c r="B68" s="1002">
        <v>10</v>
      </c>
      <c r="C68" s="1002">
        <v>10</v>
      </c>
      <c r="D68" s="1002">
        <v>10</v>
      </c>
      <c r="E68" s="1002">
        <v>10</v>
      </c>
      <c r="F68" s="981"/>
      <c r="G68" s="981"/>
      <c r="H68" s="982"/>
      <c r="I68" s="982"/>
      <c r="J68" s="982"/>
      <c r="K68" s="982"/>
      <c r="L68" s="982"/>
      <c r="M68" s="982"/>
    </row>
    <row r="69" spans="1:13" thickBot="1" x14ac:dyDescent="0.3">
      <c r="A69" s="999" t="s">
        <v>14</v>
      </c>
      <c r="B69" s="1002">
        <f>B98</f>
        <v>5900</v>
      </c>
      <c r="C69" s="1002">
        <f>C98</f>
        <v>14000</v>
      </c>
      <c r="D69" s="1002">
        <f>D98</f>
        <v>14000</v>
      </c>
      <c r="E69" s="1002">
        <f>E98</f>
        <v>14000</v>
      </c>
      <c r="F69" s="981"/>
      <c r="G69" s="981"/>
      <c r="H69" s="982"/>
      <c r="I69" s="982"/>
      <c r="J69" s="982"/>
      <c r="K69" s="982"/>
      <c r="L69" s="982"/>
      <c r="M69" s="982"/>
    </row>
    <row r="70" spans="1:13" thickBot="1" x14ac:dyDescent="0.3">
      <c r="A70" s="999" t="s">
        <v>20</v>
      </c>
      <c r="B70" s="1002">
        <f>B69/B68</f>
        <v>590</v>
      </c>
      <c r="C70" s="1002">
        <f>C69/C68</f>
        <v>1400</v>
      </c>
      <c r="D70" s="1002">
        <f>D69/D68</f>
        <v>1400</v>
      </c>
      <c r="E70" s="1002">
        <f>E69/E68</f>
        <v>1400</v>
      </c>
      <c r="F70" s="981"/>
      <c r="G70" s="981"/>
      <c r="H70" s="982"/>
      <c r="I70" s="982"/>
      <c r="J70" s="982"/>
      <c r="K70" s="982"/>
      <c r="L70" s="982"/>
      <c r="M70" s="982"/>
    </row>
    <row r="71" spans="1:13" thickBot="1" x14ac:dyDescent="0.3">
      <c r="A71" s="999" t="s">
        <v>15</v>
      </c>
      <c r="B71" s="1003" t="s">
        <v>19</v>
      </c>
      <c r="C71" s="1004">
        <f>C68/B68-1</f>
        <v>0</v>
      </c>
      <c r="D71" s="1004">
        <f t="shared" ref="D71:E73" si="1">D68/C68-1</f>
        <v>0</v>
      </c>
      <c r="E71" s="1004">
        <f t="shared" si="1"/>
        <v>0</v>
      </c>
      <c r="F71" s="981"/>
      <c r="G71" s="981"/>
      <c r="H71" s="982"/>
      <c r="I71" s="982"/>
      <c r="J71" s="982"/>
      <c r="K71" s="982"/>
      <c r="L71" s="982"/>
      <c r="M71" s="982"/>
    </row>
    <row r="72" spans="1:13" thickBot="1" x14ac:dyDescent="0.3">
      <c r="A72" s="999" t="s">
        <v>16</v>
      </c>
      <c r="B72" s="1003" t="s">
        <v>19</v>
      </c>
      <c r="C72" s="1004">
        <f>C69/B69-1</f>
        <v>1.3728813559322033</v>
      </c>
      <c r="D72" s="1004">
        <f t="shared" si="1"/>
        <v>0</v>
      </c>
      <c r="E72" s="1004">
        <f t="shared" si="1"/>
        <v>0</v>
      </c>
      <c r="F72" s="981"/>
      <c r="G72" s="981"/>
      <c r="H72" s="982"/>
      <c r="I72" s="982"/>
      <c r="J72" s="982"/>
      <c r="K72" s="982"/>
      <c r="L72" s="982"/>
      <c r="M72" s="982"/>
    </row>
    <row r="73" spans="1:13" ht="32.25" thickBot="1" x14ac:dyDescent="0.3">
      <c r="A73" s="999" t="s">
        <v>17</v>
      </c>
      <c r="B73" s="1003" t="s">
        <v>19</v>
      </c>
      <c r="C73" s="1004">
        <f>C70/B70-1</f>
        <v>1.3728813559322033</v>
      </c>
      <c r="D73" s="1004">
        <f t="shared" si="1"/>
        <v>0</v>
      </c>
      <c r="E73" s="1004">
        <f t="shared" si="1"/>
        <v>0</v>
      </c>
      <c r="F73" s="981"/>
      <c r="G73" s="981"/>
      <c r="H73" s="982"/>
      <c r="I73" s="982"/>
      <c r="J73" s="982"/>
      <c r="K73" s="982"/>
      <c r="L73" s="982"/>
      <c r="M73" s="982"/>
    </row>
    <row r="74" spans="1:13" ht="14.25" thickBot="1" x14ac:dyDescent="0.3">
      <c r="A74" s="1826" t="s">
        <v>2586</v>
      </c>
      <c r="B74" s="1827"/>
      <c r="C74" s="1827"/>
      <c r="D74" s="1827"/>
      <c r="E74" s="1828"/>
      <c r="F74" s="981"/>
      <c r="G74" s="981"/>
      <c r="H74" s="982"/>
      <c r="I74" s="982"/>
      <c r="J74" s="982"/>
      <c r="K74" s="982"/>
      <c r="L74" s="982"/>
      <c r="M74" s="982"/>
    </row>
    <row r="75" spans="1:13" ht="15.75" x14ac:dyDescent="0.25">
      <c r="A75" s="1824"/>
      <c r="B75" s="1000">
        <v>2019</v>
      </c>
      <c r="C75" s="1000">
        <v>2020</v>
      </c>
      <c r="D75" s="1000">
        <v>2021</v>
      </c>
      <c r="E75" s="1000">
        <v>2022</v>
      </c>
      <c r="F75" s="981"/>
      <c r="G75" s="981"/>
      <c r="H75" s="982"/>
      <c r="I75" s="982"/>
      <c r="J75" s="982"/>
      <c r="K75" s="982"/>
      <c r="L75" s="982"/>
      <c r="M75" s="982"/>
    </row>
    <row r="76" spans="1:13" thickBot="1" x14ac:dyDescent="0.3">
      <c r="A76" s="1825"/>
      <c r="B76" s="1001" t="s">
        <v>5</v>
      </c>
      <c r="C76" s="1001" t="s">
        <v>6</v>
      </c>
      <c r="D76" s="1001" t="s">
        <v>6</v>
      </c>
      <c r="E76" s="1001" t="s">
        <v>6</v>
      </c>
      <c r="F76" s="981"/>
      <c r="G76" s="981"/>
      <c r="H76" s="982"/>
      <c r="I76" s="982"/>
      <c r="J76" s="982"/>
      <c r="K76" s="982"/>
      <c r="L76" s="982"/>
      <c r="M76" s="982"/>
    </row>
    <row r="77" spans="1:13" thickBot="1" x14ac:dyDescent="0.3">
      <c r="A77" s="1005" t="s">
        <v>0</v>
      </c>
      <c r="B77" s="1006">
        <f>B78+B79</f>
        <v>3000</v>
      </c>
      <c r="C77" s="1006">
        <f>C78+C79</f>
        <v>10000</v>
      </c>
      <c r="D77" s="1006">
        <f t="shared" ref="D77:E77" si="2">D78+D79</f>
        <v>10000</v>
      </c>
      <c r="E77" s="1006">
        <f t="shared" si="2"/>
        <v>10000</v>
      </c>
      <c r="F77" s="981"/>
      <c r="G77" s="981"/>
      <c r="H77" s="982"/>
      <c r="I77" s="982"/>
      <c r="J77" s="982"/>
      <c r="K77" s="982"/>
      <c r="L77" s="982"/>
      <c r="M77" s="982"/>
    </row>
    <row r="78" spans="1:13" thickBot="1" x14ac:dyDescent="0.3">
      <c r="A78" s="1007" t="s">
        <v>28</v>
      </c>
      <c r="B78" s="1008">
        <v>3000</v>
      </c>
      <c r="C78" s="1008">
        <v>10000</v>
      </c>
      <c r="D78" s="1008">
        <v>10000</v>
      </c>
      <c r="E78" s="1008">
        <v>10000</v>
      </c>
      <c r="F78" s="981"/>
      <c r="G78" s="981"/>
      <c r="H78" s="982"/>
      <c r="I78" s="982"/>
      <c r="J78" s="982"/>
      <c r="K78" s="982"/>
      <c r="L78" s="982"/>
      <c r="M78" s="982"/>
    </row>
    <row r="79" spans="1:13" thickBot="1" x14ac:dyDescent="0.3">
      <c r="A79" s="1007" t="s">
        <v>29</v>
      </c>
      <c r="B79" s="1008">
        <v>0</v>
      </c>
      <c r="C79" s="1009">
        <v>0</v>
      </c>
      <c r="D79" s="1009">
        <v>0</v>
      </c>
      <c r="E79" s="1009">
        <v>0</v>
      </c>
      <c r="F79" s="981"/>
      <c r="G79" s="981"/>
      <c r="H79" s="982"/>
      <c r="I79" s="982"/>
      <c r="J79" s="982"/>
      <c r="K79" s="982"/>
      <c r="L79" s="982"/>
      <c r="M79" s="982"/>
    </row>
    <row r="80" spans="1:13" ht="32.25" thickBot="1" x14ac:dyDescent="0.3">
      <c r="A80" s="1005" t="s">
        <v>25</v>
      </c>
      <c r="B80" s="1006">
        <f>B81+B82</f>
        <v>900</v>
      </c>
      <c r="C80" s="1006">
        <f>C81+C82</f>
        <v>2000</v>
      </c>
      <c r="D80" s="1006">
        <f t="shared" ref="D80:E80" si="3">D81+D82</f>
        <v>2000</v>
      </c>
      <c r="E80" s="1006">
        <f t="shared" si="3"/>
        <v>2000</v>
      </c>
      <c r="F80" s="981"/>
      <c r="G80" s="981"/>
      <c r="H80" s="982"/>
      <c r="I80" s="982"/>
      <c r="J80" s="982"/>
      <c r="K80" s="982"/>
      <c r="L80" s="982"/>
      <c r="M80" s="982"/>
    </row>
    <row r="81" spans="1:13" thickBot="1" x14ac:dyDescent="0.3">
      <c r="A81" s="1007" t="s">
        <v>28</v>
      </c>
      <c r="B81" s="1008">
        <v>900</v>
      </c>
      <c r="C81" s="1008">
        <v>2000</v>
      </c>
      <c r="D81" s="1008">
        <v>2000</v>
      </c>
      <c r="E81" s="1008">
        <v>2000</v>
      </c>
      <c r="F81" s="981"/>
      <c r="G81" s="981"/>
      <c r="H81" s="982"/>
      <c r="I81" s="982"/>
      <c r="J81" s="982"/>
      <c r="K81" s="982"/>
      <c r="L81" s="982"/>
      <c r="M81" s="982"/>
    </row>
    <row r="82" spans="1:13" thickBot="1" x14ac:dyDescent="0.3">
      <c r="A82" s="1007" t="s">
        <v>29</v>
      </c>
      <c r="B82" s="1008">
        <v>0</v>
      </c>
      <c r="C82" s="1009">
        <v>0</v>
      </c>
      <c r="D82" s="1009">
        <v>0</v>
      </c>
      <c r="E82" s="1009">
        <v>0</v>
      </c>
      <c r="F82" s="981"/>
      <c r="G82" s="981"/>
      <c r="H82" s="982"/>
      <c r="I82" s="982"/>
      <c r="J82" s="982"/>
      <c r="K82" s="982"/>
      <c r="L82" s="982"/>
      <c r="M82" s="982"/>
    </row>
    <row r="83" spans="1:13" thickBot="1" x14ac:dyDescent="0.3">
      <c r="A83" s="1005" t="s">
        <v>1</v>
      </c>
      <c r="B83" s="1010">
        <f>B84+B85</f>
        <v>2000</v>
      </c>
      <c r="C83" s="1006">
        <f>C84+C85</f>
        <v>2000</v>
      </c>
      <c r="D83" s="1006">
        <f t="shared" ref="D83:E83" si="4">D84+D85</f>
        <v>2000</v>
      </c>
      <c r="E83" s="1006">
        <f t="shared" si="4"/>
        <v>2000</v>
      </c>
      <c r="F83" s="981"/>
      <c r="G83" s="981"/>
      <c r="H83" s="982"/>
      <c r="I83" s="982"/>
      <c r="J83" s="982"/>
      <c r="K83" s="982"/>
      <c r="L83" s="982"/>
      <c r="M83" s="982"/>
    </row>
    <row r="84" spans="1:13" thickBot="1" x14ac:dyDescent="0.3">
      <c r="A84" s="1007" t="s">
        <v>28</v>
      </c>
      <c r="B84" s="1008">
        <v>2000</v>
      </c>
      <c r="C84" s="1008">
        <v>2000</v>
      </c>
      <c r="D84" s="1008">
        <v>2000</v>
      </c>
      <c r="E84" s="1008">
        <v>2000</v>
      </c>
      <c r="F84" s="981"/>
      <c r="G84" s="981"/>
      <c r="H84" s="982"/>
      <c r="I84" s="982"/>
      <c r="J84" s="982"/>
      <c r="K84" s="982"/>
      <c r="L84" s="982"/>
      <c r="M84" s="982"/>
    </row>
    <row r="85" spans="1:13" thickBot="1" x14ac:dyDescent="0.3">
      <c r="A85" s="1007" t="s">
        <v>29</v>
      </c>
      <c r="B85" s="1008">
        <v>0</v>
      </c>
      <c r="C85" s="1009">
        <v>0</v>
      </c>
      <c r="D85" s="1009">
        <v>0</v>
      </c>
      <c r="E85" s="1009">
        <v>0</v>
      </c>
      <c r="F85" s="981"/>
      <c r="G85" s="981"/>
      <c r="H85" s="982"/>
      <c r="I85" s="982"/>
      <c r="J85" s="982"/>
      <c r="K85" s="982"/>
      <c r="L85" s="982"/>
      <c r="M85" s="982"/>
    </row>
    <row r="86" spans="1:13" thickBot="1" x14ac:dyDescent="0.3">
      <c r="A86" s="1005" t="s">
        <v>2</v>
      </c>
      <c r="B86" s="1009">
        <f>B87+B88</f>
        <v>0</v>
      </c>
      <c r="C86" s="1009">
        <f>C87+C88</f>
        <v>0</v>
      </c>
      <c r="D86" s="1009">
        <f>D87+D88</f>
        <v>0</v>
      </c>
      <c r="E86" s="1009">
        <f>E87+E88</f>
        <v>0</v>
      </c>
      <c r="F86" s="981"/>
      <c r="G86" s="981"/>
      <c r="H86" s="982"/>
      <c r="I86" s="982"/>
      <c r="J86" s="982"/>
      <c r="K86" s="982"/>
      <c r="L86" s="982"/>
      <c r="M86" s="982"/>
    </row>
    <row r="87" spans="1:13" thickBot="1" x14ac:dyDescent="0.3">
      <c r="A87" s="1007" t="s">
        <v>28</v>
      </c>
      <c r="B87" s="1008">
        <v>0</v>
      </c>
      <c r="C87" s="1009">
        <v>0</v>
      </c>
      <c r="D87" s="1009">
        <v>0</v>
      </c>
      <c r="E87" s="1009">
        <v>0</v>
      </c>
      <c r="F87" s="981"/>
      <c r="G87" s="981"/>
      <c r="H87" s="982"/>
      <c r="I87" s="982"/>
      <c r="J87" s="982"/>
      <c r="K87" s="982"/>
      <c r="L87" s="982"/>
      <c r="M87" s="982"/>
    </row>
    <row r="88" spans="1:13" thickBot="1" x14ac:dyDescent="0.3">
      <c r="A88" s="1007" t="s">
        <v>29</v>
      </c>
      <c r="B88" s="1008">
        <v>0</v>
      </c>
      <c r="C88" s="1009">
        <v>0</v>
      </c>
      <c r="D88" s="1009">
        <v>0</v>
      </c>
      <c r="E88" s="1009">
        <v>0</v>
      </c>
      <c r="F88" s="981"/>
      <c r="G88" s="981"/>
      <c r="H88" s="982"/>
      <c r="I88" s="982"/>
      <c r="J88" s="982"/>
      <c r="K88" s="982"/>
      <c r="L88" s="982"/>
      <c r="M88" s="982"/>
    </row>
    <row r="89" spans="1:13" thickBot="1" x14ac:dyDescent="0.3">
      <c r="A89" s="1005" t="s">
        <v>21</v>
      </c>
      <c r="B89" s="1009">
        <f>B90+B91</f>
        <v>0</v>
      </c>
      <c r="C89" s="1009">
        <f>C90+C91</f>
        <v>0</v>
      </c>
      <c r="D89" s="1009">
        <f>D90+D91</f>
        <v>0</v>
      </c>
      <c r="E89" s="1009">
        <f>E90+E91</f>
        <v>0</v>
      </c>
      <c r="F89" s="981"/>
      <c r="G89" s="981"/>
      <c r="H89" s="982"/>
      <c r="I89" s="982"/>
      <c r="J89" s="982"/>
      <c r="K89" s="982"/>
      <c r="L89" s="982"/>
      <c r="M89" s="982"/>
    </row>
    <row r="90" spans="1:13" thickBot="1" x14ac:dyDescent="0.3">
      <c r="A90" s="1007" t="s">
        <v>28</v>
      </c>
      <c r="B90" s="1008">
        <v>0</v>
      </c>
      <c r="C90" s="1009">
        <v>0</v>
      </c>
      <c r="D90" s="1009">
        <v>0</v>
      </c>
      <c r="E90" s="1009">
        <v>0</v>
      </c>
      <c r="F90" s="981"/>
      <c r="G90" s="981"/>
      <c r="H90" s="982"/>
      <c r="I90" s="982"/>
      <c r="J90" s="982"/>
      <c r="K90" s="982"/>
      <c r="L90" s="982"/>
      <c r="M90" s="982"/>
    </row>
    <row r="91" spans="1:13" thickBot="1" x14ac:dyDescent="0.3">
      <c r="A91" s="1007" t="s">
        <v>29</v>
      </c>
      <c r="B91" s="1008">
        <v>0</v>
      </c>
      <c r="C91" s="1009">
        <v>0</v>
      </c>
      <c r="D91" s="1009">
        <v>0</v>
      </c>
      <c r="E91" s="1009">
        <v>0</v>
      </c>
      <c r="F91" s="981"/>
      <c r="G91" s="981"/>
      <c r="H91" s="982"/>
      <c r="I91" s="982"/>
      <c r="J91" s="982"/>
      <c r="K91" s="982"/>
      <c r="L91" s="982"/>
      <c r="M91" s="982"/>
    </row>
    <row r="92" spans="1:13" thickBot="1" x14ac:dyDescent="0.3">
      <c r="A92" s="1005" t="s">
        <v>22</v>
      </c>
      <c r="B92" s="1009">
        <f>B93+B94</f>
        <v>0</v>
      </c>
      <c r="C92" s="1009">
        <f>C93+C94</f>
        <v>0</v>
      </c>
      <c r="D92" s="1009">
        <f>D93+D94</f>
        <v>0</v>
      </c>
      <c r="E92" s="1009">
        <f>E93+E94</f>
        <v>0</v>
      </c>
      <c r="F92" s="981"/>
      <c r="G92" s="981"/>
      <c r="H92" s="982"/>
      <c r="I92" s="982"/>
      <c r="J92" s="982"/>
      <c r="K92" s="982"/>
      <c r="L92" s="982"/>
      <c r="M92" s="982"/>
    </row>
    <row r="93" spans="1:13" thickBot="1" x14ac:dyDescent="0.3">
      <c r="A93" s="1007" t="s">
        <v>28</v>
      </c>
      <c r="B93" s="1008">
        <v>0</v>
      </c>
      <c r="C93" s="1009">
        <v>0</v>
      </c>
      <c r="D93" s="1009">
        <v>0</v>
      </c>
      <c r="E93" s="1009">
        <v>0</v>
      </c>
      <c r="F93" s="981"/>
      <c r="G93" s="981"/>
      <c r="H93" s="982"/>
      <c r="I93" s="982"/>
      <c r="J93" s="982"/>
      <c r="K93" s="982"/>
      <c r="L93" s="982"/>
      <c r="M93" s="982"/>
    </row>
    <row r="94" spans="1:13" thickBot="1" x14ac:dyDescent="0.3">
      <c r="A94" s="1007" t="s">
        <v>29</v>
      </c>
      <c r="B94" s="1008">
        <v>0</v>
      </c>
      <c r="C94" s="1009">
        <v>0</v>
      </c>
      <c r="D94" s="1009">
        <v>0</v>
      </c>
      <c r="E94" s="1009">
        <v>0</v>
      </c>
      <c r="F94" s="981"/>
      <c r="G94" s="981"/>
      <c r="H94" s="982"/>
      <c r="I94" s="982"/>
      <c r="J94" s="982"/>
      <c r="K94" s="982"/>
      <c r="L94" s="982"/>
      <c r="M94" s="982"/>
    </row>
    <row r="95" spans="1:13" ht="32.25" thickBot="1" x14ac:dyDescent="0.3">
      <c r="A95" s="1016" t="s">
        <v>3</v>
      </c>
      <c r="B95" s="1009">
        <f>B96+B97</f>
        <v>0</v>
      </c>
      <c r="C95" s="1009">
        <f>C96+C97</f>
        <v>0</v>
      </c>
      <c r="D95" s="1009">
        <f>D96+D97</f>
        <v>0</v>
      </c>
      <c r="E95" s="1009">
        <f>E96+E97</f>
        <v>0</v>
      </c>
      <c r="F95" s="981"/>
      <c r="G95" s="981"/>
      <c r="H95" s="982"/>
      <c r="I95" s="982"/>
      <c r="J95" s="982"/>
      <c r="K95" s="982"/>
      <c r="L95" s="982"/>
      <c r="M95" s="982"/>
    </row>
    <row r="96" spans="1:13" thickBot="1" x14ac:dyDescent="0.3">
      <c r="A96" s="1013" t="s">
        <v>28</v>
      </c>
      <c r="B96" s="1008">
        <v>0</v>
      </c>
      <c r="C96" s="1009">
        <v>0</v>
      </c>
      <c r="D96" s="1009">
        <v>0</v>
      </c>
      <c r="E96" s="1009">
        <v>0</v>
      </c>
      <c r="F96" s="981"/>
      <c r="G96" s="981"/>
      <c r="H96" s="982"/>
      <c r="I96" s="982"/>
      <c r="J96" s="982"/>
      <c r="K96" s="982"/>
      <c r="L96" s="982"/>
      <c r="M96" s="982"/>
    </row>
    <row r="97" spans="1:13" thickBot="1" x14ac:dyDescent="0.3">
      <c r="A97" s="1013" t="s">
        <v>29</v>
      </c>
      <c r="B97" s="1008">
        <v>0</v>
      </c>
      <c r="C97" s="1009">
        <v>0</v>
      </c>
      <c r="D97" s="1009">
        <v>0</v>
      </c>
      <c r="E97" s="1009">
        <v>0</v>
      </c>
      <c r="F97" s="981"/>
      <c r="G97" s="981"/>
      <c r="H97" s="982"/>
      <c r="I97" s="982"/>
      <c r="J97" s="982"/>
      <c r="K97" s="982"/>
      <c r="L97" s="982"/>
      <c r="M97" s="982"/>
    </row>
    <row r="98" spans="1:13" thickBot="1" x14ac:dyDescent="0.3">
      <c r="A98" s="1017" t="s">
        <v>26</v>
      </c>
      <c r="B98" s="1010">
        <f>B95+B92+B89+B86+B83+B80+B77</f>
        <v>5900</v>
      </c>
      <c r="C98" s="1010">
        <f>C95+C92+C89+C86+C83+C80+C77</f>
        <v>14000</v>
      </c>
      <c r="D98" s="1010">
        <f>D95+D92+D89+D86+D83+D80+D77</f>
        <v>14000</v>
      </c>
      <c r="E98" s="1010">
        <f>E95+E92+E89+E86+E83+E80+E77</f>
        <v>14000</v>
      </c>
      <c r="F98" s="981"/>
      <c r="G98" s="981"/>
      <c r="H98" s="982"/>
      <c r="I98" s="982"/>
      <c r="J98" s="982"/>
      <c r="K98" s="982"/>
      <c r="L98" s="982"/>
      <c r="M98" s="982"/>
    </row>
    <row r="99" spans="1:13" ht="17.25" thickBot="1" x14ac:dyDescent="0.3">
      <c r="A99" s="1018" t="s">
        <v>40</v>
      </c>
      <c r="B99" s="1817" t="s">
        <v>2589</v>
      </c>
      <c r="C99" s="1818"/>
      <c r="D99" s="1818"/>
      <c r="E99" s="1819"/>
      <c r="F99" s="981"/>
      <c r="G99" s="981"/>
      <c r="H99" s="982"/>
      <c r="I99" s="982"/>
      <c r="J99" s="982"/>
      <c r="K99" s="982"/>
      <c r="L99" s="982"/>
      <c r="M99" s="982"/>
    </row>
    <row r="100" spans="1:13" thickBot="1" x14ac:dyDescent="0.3">
      <c r="A100" s="999" t="s">
        <v>9</v>
      </c>
      <c r="B100" s="1820" t="s">
        <v>2590</v>
      </c>
      <c r="C100" s="1821"/>
      <c r="D100" s="1821"/>
      <c r="E100" s="1822"/>
      <c r="F100" s="981"/>
      <c r="G100" s="981"/>
      <c r="H100" s="982"/>
      <c r="I100" s="982"/>
      <c r="J100" s="982"/>
      <c r="K100" s="982"/>
      <c r="L100" s="982"/>
      <c r="M100" s="982"/>
    </row>
    <row r="101" spans="1:13" thickBot="1" x14ac:dyDescent="0.3">
      <c r="A101" s="999" t="s">
        <v>13</v>
      </c>
      <c r="B101" s="1823" t="s">
        <v>30</v>
      </c>
      <c r="C101" s="1821"/>
      <c r="D101" s="1821"/>
      <c r="E101" s="1822"/>
      <c r="F101" s="981"/>
      <c r="G101" s="981"/>
      <c r="H101" s="982"/>
      <c r="I101" s="982"/>
      <c r="J101" s="982"/>
      <c r="K101" s="982"/>
      <c r="L101" s="982"/>
      <c r="M101" s="982"/>
    </row>
    <row r="102" spans="1:13" ht="15.75" x14ac:dyDescent="0.25">
      <c r="A102" s="1824"/>
      <c r="B102" s="1000">
        <v>2019</v>
      </c>
      <c r="C102" s="1000">
        <v>2020</v>
      </c>
      <c r="D102" s="1000">
        <v>2021</v>
      </c>
      <c r="E102" s="1000">
        <v>2022</v>
      </c>
      <c r="F102" s="981"/>
      <c r="G102" s="981"/>
      <c r="H102" s="982"/>
      <c r="I102" s="982"/>
      <c r="J102" s="982"/>
      <c r="K102" s="982"/>
      <c r="L102" s="982"/>
      <c r="M102" s="982"/>
    </row>
    <row r="103" spans="1:13" thickBot="1" x14ac:dyDescent="0.3">
      <c r="A103" s="1825"/>
      <c r="B103" s="1001" t="s">
        <v>5</v>
      </c>
      <c r="C103" s="1001" t="s">
        <v>6</v>
      </c>
      <c r="D103" s="1001" t="s">
        <v>6</v>
      </c>
      <c r="E103" s="1001" t="s">
        <v>6</v>
      </c>
      <c r="F103" s="981"/>
      <c r="G103" s="981"/>
      <c r="H103" s="982"/>
      <c r="I103" s="982"/>
      <c r="J103" s="982"/>
      <c r="K103" s="982"/>
      <c r="L103" s="982"/>
      <c r="M103" s="982"/>
    </row>
    <row r="104" spans="1:13" thickBot="1" x14ac:dyDescent="0.3">
      <c r="A104" s="999" t="s">
        <v>8</v>
      </c>
      <c r="B104" s="1002">
        <v>1</v>
      </c>
      <c r="C104" s="1002">
        <v>1</v>
      </c>
      <c r="D104" s="1002">
        <v>1</v>
      </c>
      <c r="E104" s="1002">
        <v>1</v>
      </c>
      <c r="F104" s="981"/>
      <c r="G104" s="981"/>
      <c r="H104" s="982"/>
      <c r="I104" s="982"/>
      <c r="J104" s="982"/>
      <c r="K104" s="982"/>
      <c r="L104" s="982"/>
      <c r="M104" s="982"/>
    </row>
    <row r="105" spans="1:13" thickBot="1" x14ac:dyDescent="0.3">
      <c r="A105" s="999" t="s">
        <v>14</v>
      </c>
      <c r="B105" s="1002">
        <f>B134</f>
        <v>77000</v>
      </c>
      <c r="C105" s="1002">
        <f>C134</f>
        <v>75000</v>
      </c>
      <c r="D105" s="1002">
        <f>D134</f>
        <v>77000</v>
      </c>
      <c r="E105" s="1002">
        <f>E134</f>
        <v>77000</v>
      </c>
      <c r="F105" s="981"/>
      <c r="G105" s="981"/>
      <c r="H105" s="982"/>
      <c r="I105" s="982"/>
      <c r="J105" s="982"/>
      <c r="K105" s="982"/>
      <c r="L105" s="982"/>
      <c r="M105" s="982"/>
    </row>
    <row r="106" spans="1:13" thickBot="1" x14ac:dyDescent="0.3">
      <c r="A106" s="999" t="s">
        <v>20</v>
      </c>
      <c r="B106" s="1002">
        <f>B105/B104</f>
        <v>77000</v>
      </c>
      <c r="C106" s="1002">
        <f>C105/C104</f>
        <v>75000</v>
      </c>
      <c r="D106" s="1002">
        <f>D105/D104</f>
        <v>77000</v>
      </c>
      <c r="E106" s="1002">
        <f>E105/E104</f>
        <v>77000</v>
      </c>
      <c r="F106" s="981"/>
      <c r="G106" s="981"/>
      <c r="H106" s="982"/>
      <c r="I106" s="982"/>
      <c r="J106" s="982"/>
      <c r="K106" s="982"/>
      <c r="L106" s="982"/>
      <c r="M106" s="982"/>
    </row>
    <row r="107" spans="1:13" thickBot="1" x14ac:dyDescent="0.3">
      <c r="A107" s="999" t="s">
        <v>15</v>
      </c>
      <c r="B107" s="1003" t="s">
        <v>19</v>
      </c>
      <c r="C107" s="1004">
        <f>C104/B104-1</f>
        <v>0</v>
      </c>
      <c r="D107" s="1004">
        <f t="shared" ref="D107:E109" si="5">D104/C104-1</f>
        <v>0</v>
      </c>
      <c r="E107" s="1004">
        <f t="shared" si="5"/>
        <v>0</v>
      </c>
      <c r="F107" s="981"/>
      <c r="G107" s="981"/>
      <c r="H107" s="982"/>
      <c r="I107" s="982"/>
      <c r="J107" s="982"/>
      <c r="K107" s="982"/>
      <c r="L107" s="982"/>
      <c r="M107" s="982"/>
    </row>
    <row r="108" spans="1:13" thickBot="1" x14ac:dyDescent="0.3">
      <c r="A108" s="999" t="s">
        <v>16</v>
      </c>
      <c r="B108" s="1003" t="s">
        <v>19</v>
      </c>
      <c r="C108" s="1004">
        <f>C105/B105-1</f>
        <v>-2.5974025974025983E-2</v>
      </c>
      <c r="D108" s="1004">
        <f t="shared" si="5"/>
        <v>2.6666666666666616E-2</v>
      </c>
      <c r="E108" s="1004">
        <f t="shared" si="5"/>
        <v>0</v>
      </c>
      <c r="F108" s="981"/>
      <c r="G108" s="981"/>
      <c r="H108" s="982"/>
      <c r="I108" s="982"/>
      <c r="J108" s="982"/>
      <c r="K108" s="982"/>
      <c r="L108" s="982"/>
      <c r="M108" s="982"/>
    </row>
    <row r="109" spans="1:13" ht="32.25" thickBot="1" x14ac:dyDescent="0.3">
      <c r="A109" s="999" t="s">
        <v>17</v>
      </c>
      <c r="B109" s="1003" t="s">
        <v>19</v>
      </c>
      <c r="C109" s="1004">
        <f>C106/B106-1</f>
        <v>-2.5974025974025983E-2</v>
      </c>
      <c r="D109" s="1004">
        <f t="shared" si="5"/>
        <v>2.6666666666666616E-2</v>
      </c>
      <c r="E109" s="1004">
        <f t="shared" si="5"/>
        <v>0</v>
      </c>
      <c r="F109" s="981"/>
      <c r="G109" s="981"/>
      <c r="H109" s="982"/>
      <c r="I109" s="982"/>
      <c r="J109" s="982"/>
      <c r="K109" s="982"/>
      <c r="L109" s="982"/>
      <c r="M109" s="982"/>
    </row>
    <row r="110" spans="1:13" ht="14.25" thickBot="1" x14ac:dyDescent="0.3">
      <c r="A110" s="1826" t="s">
        <v>2586</v>
      </c>
      <c r="B110" s="1827"/>
      <c r="C110" s="1827"/>
      <c r="D110" s="1827"/>
      <c r="E110" s="1828"/>
      <c r="F110" s="981"/>
      <c r="G110" s="981"/>
      <c r="H110" s="982"/>
      <c r="I110" s="982"/>
      <c r="J110" s="982"/>
      <c r="K110" s="982"/>
      <c r="L110" s="982"/>
      <c r="M110" s="982"/>
    </row>
    <row r="111" spans="1:13" ht="15.75" x14ac:dyDescent="0.25">
      <c r="A111" s="1824"/>
      <c r="B111" s="1000">
        <v>2019</v>
      </c>
      <c r="C111" s="1000">
        <v>2020</v>
      </c>
      <c r="D111" s="1000">
        <v>2021</v>
      </c>
      <c r="E111" s="1000">
        <v>2022</v>
      </c>
      <c r="F111" s="981"/>
      <c r="G111" s="981"/>
      <c r="H111" s="982"/>
      <c r="I111" s="982"/>
      <c r="J111" s="982"/>
      <c r="K111" s="982"/>
      <c r="L111" s="982"/>
      <c r="M111" s="982"/>
    </row>
    <row r="112" spans="1:13" thickBot="1" x14ac:dyDescent="0.3">
      <c r="A112" s="1825"/>
      <c r="B112" s="1001" t="s">
        <v>5</v>
      </c>
      <c r="C112" s="1001" t="s">
        <v>6</v>
      </c>
      <c r="D112" s="1001" t="s">
        <v>6</v>
      </c>
      <c r="E112" s="1001" t="s">
        <v>6</v>
      </c>
      <c r="F112" s="981"/>
      <c r="G112" s="981"/>
      <c r="H112" s="982"/>
      <c r="I112" s="982"/>
      <c r="J112" s="982"/>
      <c r="K112" s="982"/>
      <c r="L112" s="982"/>
      <c r="M112" s="982"/>
    </row>
    <row r="113" spans="1:13" thickBot="1" x14ac:dyDescent="0.3">
      <c r="A113" s="1005" t="s">
        <v>0</v>
      </c>
      <c r="B113" s="1009">
        <f>B114+B115</f>
        <v>0</v>
      </c>
      <c r="C113" s="1009">
        <f>C114+C115</f>
        <v>0</v>
      </c>
      <c r="D113" s="1009">
        <f>D114+D115</f>
        <v>0</v>
      </c>
      <c r="E113" s="1009">
        <f>E114+E115</f>
        <v>0</v>
      </c>
      <c r="F113" s="981"/>
      <c r="G113" s="981"/>
      <c r="H113" s="982"/>
      <c r="I113" s="982"/>
      <c r="J113" s="982"/>
      <c r="K113" s="982"/>
      <c r="L113" s="982"/>
      <c r="M113" s="982"/>
    </row>
    <row r="114" spans="1:13" thickBot="1" x14ac:dyDescent="0.3">
      <c r="A114" s="1007" t="s">
        <v>28</v>
      </c>
      <c r="B114" s="1008">
        <v>0</v>
      </c>
      <c r="C114" s="1008">
        <v>0</v>
      </c>
      <c r="D114" s="1008">
        <v>0</v>
      </c>
      <c r="E114" s="1008">
        <v>0</v>
      </c>
      <c r="F114" s="981"/>
      <c r="G114" s="981"/>
      <c r="H114" s="982"/>
      <c r="I114" s="982"/>
      <c r="J114" s="982"/>
      <c r="K114" s="982"/>
      <c r="L114" s="982"/>
      <c r="M114" s="982"/>
    </row>
    <row r="115" spans="1:13" thickBot="1" x14ac:dyDescent="0.3">
      <c r="A115" s="1007" t="s">
        <v>29</v>
      </c>
      <c r="B115" s="1008">
        <v>0</v>
      </c>
      <c r="C115" s="1008">
        <v>0</v>
      </c>
      <c r="D115" s="1008">
        <v>0</v>
      </c>
      <c r="E115" s="1008">
        <v>0</v>
      </c>
      <c r="F115" s="981"/>
      <c r="G115" s="981"/>
      <c r="H115" s="982"/>
      <c r="I115" s="982"/>
      <c r="J115" s="982"/>
      <c r="K115" s="982"/>
      <c r="L115" s="982"/>
      <c r="M115" s="982"/>
    </row>
    <row r="116" spans="1:13" ht="32.25" thickBot="1" x14ac:dyDescent="0.3">
      <c r="A116" s="1005" t="s">
        <v>25</v>
      </c>
      <c r="B116" s="1009">
        <f>B117+B118</f>
        <v>0</v>
      </c>
      <c r="C116" s="1009">
        <f>C117+C118</f>
        <v>0</v>
      </c>
      <c r="D116" s="1009">
        <f>D117+D118</f>
        <v>0</v>
      </c>
      <c r="E116" s="1009">
        <f>E117+E118</f>
        <v>0</v>
      </c>
      <c r="F116" s="981"/>
      <c r="G116" s="981"/>
      <c r="H116" s="982"/>
      <c r="I116" s="982"/>
      <c r="J116" s="982"/>
      <c r="K116" s="982"/>
      <c r="L116" s="982"/>
      <c r="M116" s="982"/>
    </row>
    <row r="117" spans="1:13" thickBot="1" x14ac:dyDescent="0.3">
      <c r="A117" s="1007" t="s">
        <v>28</v>
      </c>
      <c r="B117" s="1008">
        <v>0</v>
      </c>
      <c r="C117" s="1008">
        <v>0</v>
      </c>
      <c r="D117" s="1008">
        <v>0</v>
      </c>
      <c r="E117" s="1008">
        <v>0</v>
      </c>
      <c r="F117" s="981"/>
      <c r="G117" s="981"/>
      <c r="H117" s="982"/>
      <c r="I117" s="982"/>
      <c r="J117" s="982"/>
      <c r="K117" s="982"/>
      <c r="L117" s="982"/>
      <c r="M117" s="982"/>
    </row>
    <row r="118" spans="1:13" thickBot="1" x14ac:dyDescent="0.3">
      <c r="A118" s="1007" t="s">
        <v>29</v>
      </c>
      <c r="B118" s="1008">
        <v>0</v>
      </c>
      <c r="C118" s="1008">
        <v>0</v>
      </c>
      <c r="D118" s="1008">
        <v>0</v>
      </c>
      <c r="E118" s="1008">
        <v>0</v>
      </c>
      <c r="F118" s="981"/>
      <c r="G118" s="981"/>
      <c r="H118" s="982"/>
      <c r="I118" s="982"/>
      <c r="J118" s="982"/>
      <c r="K118" s="982"/>
      <c r="L118" s="982"/>
      <c r="M118" s="982"/>
    </row>
    <row r="119" spans="1:13" thickBot="1" x14ac:dyDescent="0.3">
      <c r="A119" s="1005" t="s">
        <v>1</v>
      </c>
      <c r="B119" s="1010">
        <f>B120+B121</f>
        <v>77000</v>
      </c>
      <c r="C119" s="1006">
        <f>C120+C121</f>
        <v>75000</v>
      </c>
      <c r="D119" s="1006">
        <f>D120+D121</f>
        <v>77000</v>
      </c>
      <c r="E119" s="1006">
        <f>E120+E121</f>
        <v>77000</v>
      </c>
      <c r="F119" s="981"/>
      <c r="G119" s="981"/>
      <c r="H119" s="982"/>
      <c r="I119" s="982"/>
      <c r="J119" s="982"/>
      <c r="K119" s="982"/>
      <c r="L119" s="982"/>
      <c r="M119" s="982"/>
    </row>
    <row r="120" spans="1:13" thickBot="1" x14ac:dyDescent="0.3">
      <c r="A120" s="1007" t="s">
        <v>28</v>
      </c>
      <c r="B120" s="1008">
        <v>77000</v>
      </c>
      <c r="C120" s="1008">
        <v>75000</v>
      </c>
      <c r="D120" s="1008">
        <v>77000</v>
      </c>
      <c r="E120" s="1008">
        <v>77000</v>
      </c>
      <c r="F120" s="981"/>
      <c r="G120" s="981"/>
      <c r="H120" s="982"/>
      <c r="I120" s="982"/>
      <c r="J120" s="982"/>
      <c r="K120" s="982"/>
      <c r="L120" s="982"/>
      <c r="M120" s="982"/>
    </row>
    <row r="121" spans="1:13" thickBot="1" x14ac:dyDescent="0.3">
      <c r="A121" s="1007" t="s">
        <v>29</v>
      </c>
      <c r="B121" s="1008">
        <v>0</v>
      </c>
      <c r="C121" s="1009">
        <v>0</v>
      </c>
      <c r="D121" s="1009">
        <v>0</v>
      </c>
      <c r="E121" s="1009">
        <v>0</v>
      </c>
      <c r="F121" s="981"/>
      <c r="G121" s="981"/>
      <c r="H121" s="982"/>
      <c r="I121" s="982"/>
      <c r="J121" s="982"/>
      <c r="K121" s="982"/>
      <c r="L121" s="982"/>
      <c r="M121" s="982"/>
    </row>
    <row r="122" spans="1:13" thickBot="1" x14ac:dyDescent="0.3">
      <c r="A122" s="1005" t="s">
        <v>2</v>
      </c>
      <c r="B122" s="1008">
        <v>0</v>
      </c>
      <c r="C122" s="1009">
        <v>0</v>
      </c>
      <c r="D122" s="1009">
        <v>0</v>
      </c>
      <c r="E122" s="1009">
        <v>0</v>
      </c>
      <c r="F122" s="981"/>
      <c r="G122" s="981"/>
      <c r="H122" s="982"/>
      <c r="I122" s="982"/>
      <c r="J122" s="982"/>
      <c r="K122" s="982"/>
      <c r="L122" s="982"/>
      <c r="M122" s="982"/>
    </row>
    <row r="123" spans="1:13" thickBot="1" x14ac:dyDescent="0.3">
      <c r="A123" s="1007" t="s">
        <v>28</v>
      </c>
      <c r="B123" s="1009">
        <f>B124+B125</f>
        <v>0</v>
      </c>
      <c r="C123" s="1009">
        <f>C124+C125</f>
        <v>0</v>
      </c>
      <c r="D123" s="1009">
        <f>D124+D125</f>
        <v>0</v>
      </c>
      <c r="E123" s="1009">
        <f>E124+E125</f>
        <v>0</v>
      </c>
      <c r="F123" s="981"/>
      <c r="G123" s="981"/>
      <c r="H123" s="982"/>
      <c r="I123" s="982"/>
      <c r="J123" s="982"/>
      <c r="K123" s="982"/>
      <c r="L123" s="982"/>
      <c r="M123" s="982"/>
    </row>
    <row r="124" spans="1:13" thickBot="1" x14ac:dyDescent="0.3">
      <c r="A124" s="1007" t="s">
        <v>29</v>
      </c>
      <c r="B124" s="1008">
        <v>0</v>
      </c>
      <c r="C124" s="1009">
        <v>0</v>
      </c>
      <c r="D124" s="1009">
        <v>0</v>
      </c>
      <c r="E124" s="1009">
        <v>0</v>
      </c>
      <c r="F124" s="981"/>
      <c r="G124" s="981"/>
      <c r="H124" s="982"/>
      <c r="I124" s="982"/>
      <c r="J124" s="982"/>
      <c r="K124" s="982"/>
      <c r="L124" s="982"/>
      <c r="M124" s="982"/>
    </row>
    <row r="125" spans="1:13" thickBot="1" x14ac:dyDescent="0.3">
      <c r="A125" s="1005" t="s">
        <v>21</v>
      </c>
      <c r="B125" s="1008">
        <v>0</v>
      </c>
      <c r="C125" s="1009">
        <v>0</v>
      </c>
      <c r="D125" s="1009">
        <v>0</v>
      </c>
      <c r="E125" s="1009">
        <v>0</v>
      </c>
      <c r="F125" s="981"/>
      <c r="G125" s="981"/>
      <c r="H125" s="982"/>
      <c r="I125" s="982"/>
      <c r="J125" s="982"/>
      <c r="K125" s="982"/>
      <c r="L125" s="982"/>
      <c r="M125" s="982"/>
    </row>
    <row r="126" spans="1:13" thickBot="1" x14ac:dyDescent="0.3">
      <c r="A126" s="1007" t="s">
        <v>28</v>
      </c>
      <c r="B126" s="1009">
        <f>B127+B128</f>
        <v>0</v>
      </c>
      <c r="C126" s="1009">
        <f>C127+C128</f>
        <v>0</v>
      </c>
      <c r="D126" s="1009">
        <f>D127+D128</f>
        <v>0</v>
      </c>
      <c r="E126" s="1009">
        <f>E127+E128</f>
        <v>0</v>
      </c>
      <c r="F126" s="981"/>
      <c r="G126" s="981"/>
      <c r="H126" s="982"/>
      <c r="I126" s="982"/>
      <c r="J126" s="982"/>
      <c r="K126" s="982"/>
      <c r="L126" s="982"/>
      <c r="M126" s="982"/>
    </row>
    <row r="127" spans="1:13" thickBot="1" x14ac:dyDescent="0.3">
      <c r="A127" s="1007" t="s">
        <v>29</v>
      </c>
      <c r="B127" s="1008">
        <v>0</v>
      </c>
      <c r="C127" s="1009">
        <v>0</v>
      </c>
      <c r="D127" s="1009">
        <v>0</v>
      </c>
      <c r="E127" s="1009">
        <v>0</v>
      </c>
      <c r="F127" s="981"/>
      <c r="G127" s="981"/>
      <c r="H127" s="982"/>
      <c r="I127" s="982"/>
      <c r="J127" s="982"/>
      <c r="K127" s="982"/>
      <c r="L127" s="982"/>
      <c r="M127" s="982"/>
    </row>
    <row r="128" spans="1:13" thickBot="1" x14ac:dyDescent="0.3">
      <c r="A128" s="1005" t="s">
        <v>22</v>
      </c>
      <c r="B128" s="1008">
        <v>0</v>
      </c>
      <c r="C128" s="1009">
        <v>0</v>
      </c>
      <c r="D128" s="1009">
        <v>0</v>
      </c>
      <c r="E128" s="1009">
        <v>0</v>
      </c>
      <c r="F128" s="981"/>
      <c r="G128" s="981"/>
      <c r="H128" s="982"/>
      <c r="I128" s="982"/>
      <c r="J128" s="982"/>
      <c r="K128" s="982"/>
      <c r="L128" s="982"/>
      <c r="M128" s="982"/>
    </row>
    <row r="129" spans="1:13" thickBot="1" x14ac:dyDescent="0.3">
      <c r="A129" s="1007" t="s">
        <v>28</v>
      </c>
      <c r="B129" s="1009">
        <f>B130+B131</f>
        <v>0</v>
      </c>
      <c r="C129" s="1009">
        <f>C130+C131</f>
        <v>0</v>
      </c>
      <c r="D129" s="1009">
        <f>D130+D131</f>
        <v>0</v>
      </c>
      <c r="E129" s="1009">
        <f>E130+E131</f>
        <v>0</v>
      </c>
      <c r="F129" s="981"/>
      <c r="G129" s="981"/>
      <c r="H129" s="982"/>
      <c r="I129" s="982"/>
      <c r="J129" s="982"/>
      <c r="K129" s="982"/>
      <c r="L129" s="982"/>
      <c r="M129" s="982"/>
    </row>
    <row r="130" spans="1:13" thickBot="1" x14ac:dyDescent="0.3">
      <c r="A130" s="1007" t="s">
        <v>29</v>
      </c>
      <c r="B130" s="1008">
        <v>0</v>
      </c>
      <c r="C130" s="1009">
        <v>0</v>
      </c>
      <c r="D130" s="1009">
        <v>0</v>
      </c>
      <c r="E130" s="1009">
        <v>0</v>
      </c>
      <c r="L130" s="982"/>
      <c r="M130" s="982"/>
    </row>
    <row r="131" spans="1:13" ht="32.25" thickBot="1" x14ac:dyDescent="0.3">
      <c r="A131" s="1005" t="s">
        <v>3</v>
      </c>
      <c r="B131" s="1008">
        <f>SUM(B132:B133)</f>
        <v>0</v>
      </c>
      <c r="C131" s="1008">
        <f>SUM(C132:C133)</f>
        <v>0</v>
      </c>
      <c r="D131" s="1008">
        <f>SUM(D132:D133)</f>
        <v>0</v>
      </c>
      <c r="E131" s="1008">
        <f>SUM(E132:E133)</f>
        <v>0</v>
      </c>
      <c r="L131" s="982"/>
      <c r="M131" s="982"/>
    </row>
    <row r="132" spans="1:13" thickBot="1" x14ac:dyDescent="0.3">
      <c r="A132" s="1011" t="s">
        <v>28</v>
      </c>
      <c r="B132" s="1008">
        <v>0</v>
      </c>
      <c r="C132" s="1009">
        <v>0</v>
      </c>
      <c r="D132" s="1009">
        <v>0</v>
      </c>
      <c r="E132" s="1009">
        <v>0</v>
      </c>
      <c r="L132" s="982"/>
      <c r="M132" s="982"/>
    </row>
    <row r="133" spans="1:13" thickBot="1" x14ac:dyDescent="0.3">
      <c r="A133" s="1013" t="s">
        <v>29</v>
      </c>
      <c r="B133" s="1008">
        <v>0</v>
      </c>
      <c r="C133" s="1009">
        <v>0</v>
      </c>
      <c r="D133" s="1009">
        <v>0</v>
      </c>
      <c r="E133" s="1009">
        <v>0</v>
      </c>
      <c r="L133" s="982"/>
      <c r="M133" s="982"/>
    </row>
    <row r="134" spans="1:13" ht="17.25" thickBot="1" x14ac:dyDescent="0.3">
      <c r="A134" s="1014" t="s">
        <v>26</v>
      </c>
      <c r="B134" s="1010">
        <f>B131+B128+B125+B122+B119+B116+B113</f>
        <v>77000</v>
      </c>
      <c r="C134" s="1010">
        <f>C131+C128+C125+C122+C119+C116+C113</f>
        <v>75000</v>
      </c>
      <c r="D134" s="1010">
        <f>D131+D128+D125+D122+D119+D116+D113</f>
        <v>77000</v>
      </c>
      <c r="E134" s="1010">
        <f>E131+E128+E125+E122+E119+E116+E113</f>
        <v>77000</v>
      </c>
      <c r="L134" s="982"/>
      <c r="M134" s="982"/>
    </row>
    <row r="135" spans="1:13" ht="17.25" thickBot="1" x14ac:dyDescent="0.3">
      <c r="A135" s="1019" t="s">
        <v>27</v>
      </c>
      <c r="B135" s="1006">
        <f>IF(B134-B105=0,0,"Error")</f>
        <v>0</v>
      </c>
      <c r="C135" s="1006">
        <f>IF(C134-C105=0,0,"Error")</f>
        <v>0</v>
      </c>
      <c r="D135" s="1006">
        <f>IF(D134-D105=0,0,"Error")</f>
        <v>0</v>
      </c>
      <c r="E135" s="1006">
        <f>IF(E134-E105=0,0,"Error")</f>
        <v>0</v>
      </c>
      <c r="L135" s="982"/>
      <c r="M135" s="982"/>
    </row>
    <row r="136" spans="1:13" ht="17.25" thickBot="1" x14ac:dyDescent="0.3">
      <c r="A136" s="1808" t="s">
        <v>57</v>
      </c>
      <c r="B136" s="1809"/>
      <c r="C136" s="1809"/>
      <c r="D136" s="1809"/>
      <c r="E136" s="1810"/>
      <c r="H136" s="984"/>
      <c r="I136" s="984"/>
      <c r="L136" s="982"/>
      <c r="M136" s="982"/>
    </row>
    <row r="137" spans="1:13" thickBot="1" x14ac:dyDescent="0.3">
      <c r="A137" s="1811" t="s">
        <v>1128</v>
      </c>
      <c r="B137" s="1812"/>
      <c r="C137" s="1812"/>
      <c r="D137" s="1812"/>
      <c r="E137" s="1813"/>
      <c r="H137" s="984"/>
      <c r="I137" s="984"/>
      <c r="L137" s="982"/>
      <c r="M137" s="982"/>
    </row>
    <row r="138" spans="1:13" ht="62.25" customHeight="1" thickBot="1" x14ac:dyDescent="0.3">
      <c r="A138" s="1020" t="s">
        <v>2591</v>
      </c>
      <c r="B138" s="1021" t="s">
        <v>2592</v>
      </c>
      <c r="C138" s="1021" t="s">
        <v>2593</v>
      </c>
      <c r="D138" s="1021"/>
      <c r="E138" s="1022"/>
      <c r="L138" s="982"/>
      <c r="M138" s="982"/>
    </row>
    <row r="139" spans="1:13" ht="17.25" thickBot="1" x14ac:dyDescent="0.3">
      <c r="A139" s="1023" t="s">
        <v>2594</v>
      </c>
      <c r="B139" s="1814" t="s">
        <v>2595</v>
      </c>
      <c r="C139" s="1815"/>
      <c r="D139" s="1815"/>
      <c r="E139" s="1816"/>
      <c r="L139" s="982"/>
      <c r="M139" s="982"/>
    </row>
    <row r="140" spans="1:13" ht="17.25" thickBot="1" x14ac:dyDescent="0.3">
      <c r="A140" s="992" t="s">
        <v>9</v>
      </c>
      <c r="B140" s="1799" t="s">
        <v>2596</v>
      </c>
      <c r="C140" s="1800"/>
      <c r="D140" s="1800"/>
      <c r="E140" s="1801"/>
      <c r="L140" s="982"/>
      <c r="M140" s="982"/>
    </row>
    <row r="141" spans="1:13" ht="17.25" thickBot="1" x14ac:dyDescent="0.3">
      <c r="A141" s="992" t="s">
        <v>13</v>
      </c>
      <c r="B141" s="1776" t="s">
        <v>1261</v>
      </c>
      <c r="C141" s="1777"/>
      <c r="D141" s="1777"/>
      <c r="E141" s="1778"/>
      <c r="L141" s="982"/>
      <c r="M141" s="982"/>
    </row>
    <row r="142" spans="1:13" x14ac:dyDescent="0.25">
      <c r="A142" s="1760"/>
      <c r="B142" s="1024">
        <v>2019</v>
      </c>
      <c r="C142" s="1024">
        <v>2020</v>
      </c>
      <c r="D142" s="1024">
        <v>2021</v>
      </c>
      <c r="E142" s="1024">
        <v>2022</v>
      </c>
      <c r="L142" s="982"/>
      <c r="M142" s="982"/>
    </row>
    <row r="143" spans="1:13" ht="17.25" thickBot="1" x14ac:dyDescent="0.3">
      <c r="A143" s="1761"/>
      <c r="B143" s="1025" t="s">
        <v>5</v>
      </c>
      <c r="C143" s="1025" t="s">
        <v>6</v>
      </c>
      <c r="D143" s="1025" t="s">
        <v>6</v>
      </c>
      <c r="E143" s="1025" t="s">
        <v>6</v>
      </c>
      <c r="L143" s="982"/>
      <c r="M143" s="982"/>
    </row>
    <row r="144" spans="1:13" ht="17.25" thickBot="1" x14ac:dyDescent="0.3">
      <c r="A144" s="992" t="s">
        <v>8</v>
      </c>
      <c r="B144" s="1026">
        <v>100</v>
      </c>
      <c r="C144" s="1026">
        <v>200</v>
      </c>
      <c r="D144" s="1026">
        <v>250</v>
      </c>
      <c r="E144" s="1026">
        <v>300</v>
      </c>
      <c r="G144" s="1027"/>
      <c r="H144" s="1028"/>
      <c r="I144" s="1028"/>
      <c r="J144" s="1028"/>
      <c r="K144" s="1028"/>
      <c r="L144" s="982"/>
      <c r="M144" s="982"/>
    </row>
    <row r="145" spans="1:13" ht="17.25" thickBot="1" x14ac:dyDescent="0.3">
      <c r="A145" s="992" t="s">
        <v>14</v>
      </c>
      <c r="B145" s="1026">
        <f>B163</f>
        <v>47000</v>
      </c>
      <c r="C145" s="1026">
        <f t="shared" ref="C145:E145" si="6">C163</f>
        <v>51414</v>
      </c>
      <c r="D145" s="1026">
        <f t="shared" si="6"/>
        <v>31323</v>
      </c>
      <c r="E145" s="1026">
        <f t="shared" si="6"/>
        <v>16100</v>
      </c>
      <c r="L145" s="982"/>
      <c r="M145" s="982"/>
    </row>
    <row r="146" spans="1:13" ht="17.25" thickBot="1" x14ac:dyDescent="0.3">
      <c r="A146" s="992" t="s">
        <v>20</v>
      </c>
      <c r="B146" s="1026">
        <f>B145/B144</f>
        <v>470</v>
      </c>
      <c r="C146" s="1026">
        <f>C145/C144</f>
        <v>257.07</v>
      </c>
      <c r="D146" s="1026">
        <f>D145/D144</f>
        <v>125.292</v>
      </c>
      <c r="E146" s="1026">
        <f>E145/E144</f>
        <v>53.666666666666664</v>
      </c>
      <c r="I146" s="982"/>
      <c r="J146" s="982"/>
      <c r="K146" s="982"/>
      <c r="L146" s="982"/>
      <c r="M146" s="982"/>
    </row>
    <row r="147" spans="1:13" ht="17.25" thickBot="1" x14ac:dyDescent="0.3">
      <c r="A147" s="992" t="s">
        <v>15</v>
      </c>
      <c r="B147" s="1029" t="s">
        <v>19</v>
      </c>
      <c r="C147" s="1030">
        <f t="shared" ref="C147:E149" si="7">C144/B144-1</f>
        <v>1</v>
      </c>
      <c r="D147" s="1030">
        <f t="shared" si="7"/>
        <v>0.25</v>
      </c>
      <c r="E147" s="1030">
        <f t="shared" si="7"/>
        <v>0.19999999999999996</v>
      </c>
      <c r="I147" s="982"/>
      <c r="J147" s="982"/>
      <c r="K147" s="982"/>
      <c r="L147" s="982"/>
      <c r="M147" s="982"/>
    </row>
    <row r="148" spans="1:13" ht="17.25" thickBot="1" x14ac:dyDescent="0.3">
      <c r="A148" s="992" t="s">
        <v>16</v>
      </c>
      <c r="B148" s="1029" t="s">
        <v>19</v>
      </c>
      <c r="C148" s="1030">
        <f t="shared" si="7"/>
        <v>9.3914893617021322E-2</v>
      </c>
      <c r="D148" s="1030">
        <f t="shared" si="7"/>
        <v>-0.39076905123118222</v>
      </c>
      <c r="E148" s="1030">
        <f t="shared" si="7"/>
        <v>-0.48600070235928872</v>
      </c>
      <c r="I148" s="982"/>
      <c r="J148" s="982"/>
      <c r="K148" s="982"/>
      <c r="L148" s="982"/>
      <c r="M148" s="982"/>
    </row>
    <row r="149" spans="1:13" ht="17.25" thickBot="1" x14ac:dyDescent="0.3">
      <c r="A149" s="992" t="s">
        <v>17</v>
      </c>
      <c r="B149" s="1029" t="s">
        <v>19</v>
      </c>
      <c r="C149" s="1030">
        <f t="shared" si="7"/>
        <v>-0.45304255319148934</v>
      </c>
      <c r="D149" s="1030">
        <f t="shared" si="7"/>
        <v>-0.51261524098494571</v>
      </c>
      <c r="E149" s="1030">
        <f t="shared" si="7"/>
        <v>-0.57166725196607393</v>
      </c>
      <c r="I149" s="982"/>
      <c r="J149" s="982"/>
      <c r="K149" s="982"/>
      <c r="L149" s="982"/>
      <c r="M149" s="982"/>
    </row>
    <row r="150" spans="1:13" thickBot="1" x14ac:dyDescent="0.3">
      <c r="A150" s="1763" t="s">
        <v>2597</v>
      </c>
      <c r="B150" s="1754"/>
      <c r="C150" s="1754"/>
      <c r="D150" s="1754"/>
      <c r="E150" s="1755"/>
      <c r="I150" s="982"/>
      <c r="J150" s="982"/>
      <c r="K150" s="982"/>
      <c r="L150" s="982"/>
      <c r="M150" s="982"/>
    </row>
    <row r="151" spans="1:13" ht="17.25" thickBot="1" x14ac:dyDescent="0.3">
      <c r="A151" s="1806"/>
      <c r="B151" s="1031">
        <v>2019</v>
      </c>
      <c r="C151" s="1031">
        <v>2020</v>
      </c>
      <c r="D151" s="1031">
        <v>2021</v>
      </c>
      <c r="E151" s="1031">
        <v>2022</v>
      </c>
      <c r="I151" s="982"/>
      <c r="J151" s="982"/>
      <c r="K151" s="982"/>
      <c r="L151" s="982"/>
      <c r="M151" s="982"/>
    </row>
    <row r="152" spans="1:13" ht="17.25" thickBot="1" x14ac:dyDescent="0.3">
      <c r="A152" s="1795"/>
      <c r="B152" s="1031" t="s">
        <v>5</v>
      </c>
      <c r="C152" s="1031" t="s">
        <v>6</v>
      </c>
      <c r="D152" s="1031" t="s">
        <v>6</v>
      </c>
      <c r="E152" s="1031" t="s">
        <v>6</v>
      </c>
      <c r="I152" s="982"/>
      <c r="J152" s="982"/>
      <c r="K152" s="982"/>
      <c r="L152" s="982"/>
      <c r="M152" s="982"/>
    </row>
    <row r="153" spans="1:13" ht="17.25" thickBot="1" x14ac:dyDescent="0.3">
      <c r="A153" s="1032" t="s">
        <v>59</v>
      </c>
      <c r="B153" s="1033">
        <f>B154+B155+B156+B157</f>
        <v>47000</v>
      </c>
      <c r="C153" s="1033">
        <f t="shared" ref="C153:E153" si="8">C154+C155+C156+C157</f>
        <v>51414</v>
      </c>
      <c r="D153" s="1033">
        <f t="shared" si="8"/>
        <v>31323</v>
      </c>
      <c r="E153" s="1033">
        <f t="shared" si="8"/>
        <v>16100</v>
      </c>
      <c r="H153" s="1034"/>
      <c r="I153" s="982"/>
      <c r="J153" s="982"/>
      <c r="K153" s="982"/>
      <c r="L153" s="982"/>
      <c r="M153" s="982"/>
    </row>
    <row r="154" spans="1:13" ht="17.25" thickBot="1" x14ac:dyDescent="0.3">
      <c r="A154" s="1035" t="s">
        <v>28</v>
      </c>
      <c r="B154" s="1036">
        <v>47000</v>
      </c>
      <c r="C154" s="1037">
        <v>51414</v>
      </c>
      <c r="D154" s="1037">
        <v>31323</v>
      </c>
      <c r="E154" s="1037">
        <v>16100</v>
      </c>
      <c r="I154" s="982"/>
      <c r="J154" s="982"/>
      <c r="K154" s="982"/>
      <c r="L154" s="982"/>
      <c r="M154" s="982"/>
    </row>
    <row r="155" spans="1:13" ht="17.25" thickBot="1" x14ac:dyDescent="0.3">
      <c r="A155" s="1035" t="s">
        <v>60</v>
      </c>
      <c r="B155" s="1033"/>
      <c r="C155" s="1033"/>
      <c r="D155" s="1033"/>
      <c r="E155" s="1033"/>
      <c r="I155" s="982"/>
      <c r="J155" s="982"/>
      <c r="K155" s="982"/>
      <c r="L155" s="982"/>
      <c r="M155" s="982"/>
    </row>
    <row r="156" spans="1:13" ht="17.25" thickBot="1" x14ac:dyDescent="0.3">
      <c r="A156" s="1035" t="s">
        <v>42</v>
      </c>
      <c r="B156" s="1033"/>
      <c r="C156" s="1033"/>
      <c r="D156" s="1033"/>
      <c r="E156" s="1033"/>
      <c r="I156" s="982"/>
      <c r="J156" s="982"/>
      <c r="K156" s="982"/>
      <c r="L156" s="982"/>
      <c r="M156" s="982"/>
    </row>
    <row r="157" spans="1:13" ht="17.25" thickBot="1" x14ac:dyDescent="0.3">
      <c r="A157" s="1035" t="s">
        <v>43</v>
      </c>
      <c r="B157" s="1033"/>
      <c r="C157" s="1033"/>
      <c r="D157" s="1033"/>
      <c r="E157" s="1033"/>
      <c r="I157" s="982"/>
      <c r="J157" s="982"/>
      <c r="K157" s="982"/>
      <c r="L157" s="982"/>
      <c r="M157" s="982"/>
    </row>
    <row r="158" spans="1:13" ht="17.25" thickBot="1" x14ac:dyDescent="0.3">
      <c r="A158" s="1032" t="s">
        <v>61</v>
      </c>
      <c r="B158" s="1038">
        <f>B159+B160+B161+B162</f>
        <v>0</v>
      </c>
      <c r="C158" s="1038">
        <f t="shared" ref="C158:E158" si="9">C159+C160+C161+C162</f>
        <v>0</v>
      </c>
      <c r="D158" s="1038">
        <f t="shared" si="9"/>
        <v>0</v>
      </c>
      <c r="E158" s="1038">
        <f t="shared" si="9"/>
        <v>0</v>
      </c>
      <c r="I158" s="982"/>
      <c r="J158" s="982"/>
      <c r="K158" s="982"/>
      <c r="L158" s="982"/>
      <c r="M158" s="982"/>
    </row>
    <row r="159" spans="1:13" ht="17.25" thickBot="1" x14ac:dyDescent="0.3">
      <c r="A159" s="1035" t="s">
        <v>28</v>
      </c>
      <c r="B159" s="1038"/>
      <c r="C159" s="1033"/>
      <c r="D159" s="1033"/>
      <c r="E159" s="1033"/>
      <c r="I159" s="982"/>
      <c r="J159" s="982"/>
      <c r="K159" s="982"/>
      <c r="L159" s="982"/>
      <c r="M159" s="982"/>
    </row>
    <row r="160" spans="1:13" ht="17.25" thickBot="1" x14ac:dyDescent="0.3">
      <c r="A160" s="1035" t="s">
        <v>60</v>
      </c>
      <c r="B160" s="1038"/>
      <c r="C160" s="1033"/>
      <c r="D160" s="1033"/>
      <c r="E160" s="1033"/>
      <c r="I160" s="982"/>
      <c r="J160" s="982"/>
      <c r="K160" s="982"/>
      <c r="L160" s="982"/>
      <c r="M160" s="982"/>
    </row>
    <row r="161" spans="1:13" ht="17.25" thickBot="1" x14ac:dyDescent="0.3">
      <c r="A161" s="1035" t="s">
        <v>42</v>
      </c>
      <c r="B161" s="1038"/>
      <c r="C161" s="1033"/>
      <c r="D161" s="1033"/>
      <c r="E161" s="1033"/>
      <c r="I161" s="982"/>
      <c r="J161" s="982"/>
      <c r="K161" s="982"/>
      <c r="L161" s="982"/>
      <c r="M161" s="982"/>
    </row>
    <row r="162" spans="1:13" ht="17.25" thickBot="1" x14ac:dyDescent="0.3">
      <c r="A162" s="1035" t="s">
        <v>43</v>
      </c>
      <c r="B162" s="1038"/>
      <c r="C162" s="1033"/>
      <c r="D162" s="1033"/>
      <c r="E162" s="1033"/>
      <c r="L162" s="982"/>
      <c r="M162" s="982"/>
    </row>
    <row r="163" spans="1:13" ht="17.25" thickBot="1" x14ac:dyDescent="0.3">
      <c r="A163" s="1039" t="s">
        <v>26</v>
      </c>
      <c r="B163" s="1040">
        <f>B153+B158</f>
        <v>47000</v>
      </c>
      <c r="C163" s="1040">
        <f t="shared" ref="C163:E163" si="10">C153+C158</f>
        <v>51414</v>
      </c>
      <c r="D163" s="1040">
        <f t="shared" si="10"/>
        <v>31323</v>
      </c>
      <c r="E163" s="1040">
        <f t="shared" si="10"/>
        <v>16100</v>
      </c>
      <c r="L163" s="982"/>
      <c r="M163" s="982"/>
    </row>
    <row r="164" spans="1:13" ht="26.25" thickBot="1" x14ac:dyDescent="0.3">
      <c r="A164" s="1041" t="s">
        <v>40</v>
      </c>
      <c r="B164" s="1042" t="s">
        <v>2598</v>
      </c>
      <c r="C164" s="1043" t="s">
        <v>2599</v>
      </c>
      <c r="D164" s="1043"/>
      <c r="E164" s="1044"/>
      <c r="L164" s="982"/>
      <c r="M164" s="982"/>
    </row>
    <row r="165" spans="1:13" ht="17.25" thickBot="1" x14ac:dyDescent="0.3">
      <c r="A165" s="1045" t="s">
        <v>2594</v>
      </c>
      <c r="B165" s="1770" t="s">
        <v>2600</v>
      </c>
      <c r="C165" s="1771"/>
      <c r="D165" s="1771"/>
      <c r="E165" s="1772"/>
      <c r="L165" s="982"/>
      <c r="M165" s="982"/>
    </row>
    <row r="166" spans="1:13" ht="17.25" thickBot="1" x14ac:dyDescent="0.3">
      <c r="A166" s="992" t="s">
        <v>9</v>
      </c>
      <c r="B166" s="1770" t="s">
        <v>2601</v>
      </c>
      <c r="C166" s="1771"/>
      <c r="D166" s="1771"/>
      <c r="E166" s="1772"/>
      <c r="L166" s="982"/>
      <c r="M166" s="982"/>
    </row>
    <row r="167" spans="1:13" ht="17.25" thickBot="1" x14ac:dyDescent="0.3">
      <c r="A167" s="992" t="s">
        <v>13</v>
      </c>
      <c r="B167" s="1776" t="s">
        <v>1261</v>
      </c>
      <c r="C167" s="1777"/>
      <c r="D167" s="1777"/>
      <c r="E167" s="1778"/>
      <c r="L167" s="982"/>
      <c r="M167" s="982"/>
    </row>
    <row r="168" spans="1:13" x14ac:dyDescent="0.25">
      <c r="A168" s="1760"/>
      <c r="B168" s="987">
        <v>2019</v>
      </c>
      <c r="C168" s="987">
        <v>2020</v>
      </c>
      <c r="D168" s="987">
        <v>2021</v>
      </c>
      <c r="E168" s="987">
        <v>2022</v>
      </c>
      <c r="L168" s="982"/>
      <c r="M168" s="982"/>
    </row>
    <row r="169" spans="1:13" ht="17.25" thickBot="1" x14ac:dyDescent="0.3">
      <c r="A169" s="1761"/>
      <c r="B169" s="987" t="s">
        <v>5</v>
      </c>
      <c r="C169" s="988" t="s">
        <v>6</v>
      </c>
      <c r="D169" s="988" t="s">
        <v>6</v>
      </c>
      <c r="E169" s="988" t="s">
        <v>6</v>
      </c>
      <c r="L169" s="982"/>
      <c r="M169" s="982"/>
    </row>
    <row r="170" spans="1:13" ht="17.25" thickBot="1" x14ac:dyDescent="0.3">
      <c r="A170" s="994" t="s">
        <v>8</v>
      </c>
      <c r="B170" s="1046">
        <v>0</v>
      </c>
      <c r="C170" s="987">
        <v>1</v>
      </c>
      <c r="D170" s="1047">
        <v>0</v>
      </c>
      <c r="E170" s="1047">
        <v>0</v>
      </c>
      <c r="G170" s="1027"/>
      <c r="H170" s="1028"/>
      <c r="I170" s="1028"/>
      <c r="J170" s="1028"/>
      <c r="K170" s="1028"/>
      <c r="L170" s="982"/>
      <c r="M170" s="982"/>
    </row>
    <row r="171" spans="1:13" ht="17.25" thickBot="1" x14ac:dyDescent="0.35">
      <c r="A171" s="994" t="s">
        <v>14</v>
      </c>
      <c r="B171" s="1048">
        <v>0</v>
      </c>
      <c r="C171" s="1037">
        <f>C189</f>
        <v>18000</v>
      </c>
      <c r="D171" s="1049">
        <v>0</v>
      </c>
      <c r="E171" s="1050">
        <v>0</v>
      </c>
      <c r="L171" s="982"/>
      <c r="M171" s="982"/>
    </row>
    <row r="172" spans="1:13" ht="17.25" thickBot="1" x14ac:dyDescent="0.3">
      <c r="A172" s="994" t="s">
        <v>20</v>
      </c>
      <c r="B172" s="1051" t="e">
        <f>C171/B170</f>
        <v>#DIV/0!</v>
      </c>
      <c r="C172" s="1051" t="e">
        <f>#REF!/C170</f>
        <v>#REF!</v>
      </c>
      <c r="D172" s="1049" t="e">
        <f t="shared" ref="D172:E172" si="11">D171/D170</f>
        <v>#DIV/0!</v>
      </c>
      <c r="E172" s="1050" t="e">
        <f t="shared" si="11"/>
        <v>#DIV/0!</v>
      </c>
      <c r="L172" s="982"/>
      <c r="M172" s="982"/>
    </row>
    <row r="173" spans="1:13" ht="17.25" thickBot="1" x14ac:dyDescent="0.3">
      <c r="A173" s="994" t="s">
        <v>15</v>
      </c>
      <c r="B173" s="1046" t="s">
        <v>19</v>
      </c>
      <c r="C173" s="1052" t="e">
        <f>C170/B170-1</f>
        <v>#DIV/0!</v>
      </c>
      <c r="D173" s="991">
        <f t="shared" ref="D173:E175" si="12">D170/C170-1</f>
        <v>-1</v>
      </c>
      <c r="E173" s="991" t="e">
        <f t="shared" si="12"/>
        <v>#DIV/0!</v>
      </c>
      <c r="L173" s="982"/>
      <c r="M173" s="982"/>
    </row>
    <row r="174" spans="1:13" ht="17.25" thickBot="1" x14ac:dyDescent="0.3">
      <c r="A174" s="992" t="s">
        <v>16</v>
      </c>
      <c r="B174" s="1047" t="s">
        <v>19</v>
      </c>
      <c r="C174" s="991" t="e">
        <f>#REF!/C171-1</f>
        <v>#REF!</v>
      </c>
      <c r="D174" s="991" t="e">
        <f>D171/#REF!-1</f>
        <v>#REF!</v>
      </c>
      <c r="E174" s="991" t="e">
        <f t="shared" si="12"/>
        <v>#DIV/0!</v>
      </c>
      <c r="L174" s="982"/>
      <c r="M174" s="982"/>
    </row>
    <row r="175" spans="1:13" ht="17.25" thickBot="1" x14ac:dyDescent="0.3">
      <c r="A175" s="992" t="s">
        <v>17</v>
      </c>
      <c r="B175" s="1047" t="s">
        <v>19</v>
      </c>
      <c r="C175" s="991" t="e">
        <f>C172/B172-1</f>
        <v>#REF!</v>
      </c>
      <c r="D175" s="991" t="e">
        <f t="shared" si="12"/>
        <v>#DIV/0!</v>
      </c>
      <c r="E175" s="991" t="e">
        <f t="shared" si="12"/>
        <v>#DIV/0!</v>
      </c>
      <c r="L175" s="982"/>
      <c r="M175" s="982"/>
    </row>
    <row r="176" spans="1:13" thickBot="1" x14ac:dyDescent="0.3">
      <c r="A176" s="1763" t="s">
        <v>2602</v>
      </c>
      <c r="B176" s="1764"/>
      <c r="C176" s="1764"/>
      <c r="D176" s="1764"/>
      <c r="E176" s="1765"/>
      <c r="L176" s="982"/>
      <c r="M176" s="982"/>
    </row>
    <row r="177" spans="1:13" x14ac:dyDescent="0.25">
      <c r="A177" s="1760"/>
      <c r="B177" s="987">
        <v>2019</v>
      </c>
      <c r="C177" s="987">
        <v>2020</v>
      </c>
      <c r="D177" s="987">
        <v>2021</v>
      </c>
      <c r="E177" s="987">
        <v>2022</v>
      </c>
      <c r="L177" s="982"/>
      <c r="M177" s="982"/>
    </row>
    <row r="178" spans="1:13" ht="17.25" thickBot="1" x14ac:dyDescent="0.3">
      <c r="A178" s="1761"/>
      <c r="B178" s="988" t="s">
        <v>5</v>
      </c>
      <c r="C178" s="988" t="s">
        <v>6</v>
      </c>
      <c r="D178" s="988" t="s">
        <v>6</v>
      </c>
      <c r="E178" s="988" t="s">
        <v>6</v>
      </c>
      <c r="G178" s="981"/>
      <c r="H178" s="982"/>
      <c r="I178" s="982"/>
      <c r="J178" s="982"/>
      <c r="K178" s="982"/>
      <c r="L178" s="982"/>
      <c r="M178" s="982"/>
    </row>
    <row r="179" spans="1:13" ht="17.25" thickBot="1" x14ac:dyDescent="0.3">
      <c r="A179" s="1053" t="s">
        <v>59</v>
      </c>
      <c r="B179" s="1054">
        <f>B180+B181+B182+B183</f>
        <v>0</v>
      </c>
      <c r="C179" s="1054">
        <f t="shared" ref="C179:E179" si="13">C180+C181+C182+C183</f>
        <v>0</v>
      </c>
      <c r="D179" s="1054">
        <f t="shared" si="13"/>
        <v>0</v>
      </c>
      <c r="E179" s="1054">
        <f t="shared" si="13"/>
        <v>0</v>
      </c>
      <c r="G179" s="981"/>
      <c r="H179" s="982"/>
      <c r="I179" s="982"/>
      <c r="J179" s="982"/>
      <c r="K179" s="982"/>
      <c r="L179" s="982"/>
      <c r="M179" s="982"/>
    </row>
    <row r="180" spans="1:13" ht="17.25" thickBot="1" x14ac:dyDescent="0.3">
      <c r="A180" s="1055" t="s">
        <v>28</v>
      </c>
      <c r="B180" s="1050">
        <v>0</v>
      </c>
      <c r="C180" s="1050"/>
      <c r="D180" s="1050"/>
      <c r="E180" s="1050"/>
      <c r="G180" s="981"/>
      <c r="H180" s="982"/>
      <c r="I180" s="982"/>
      <c r="J180" s="982"/>
      <c r="K180" s="982"/>
      <c r="L180" s="982"/>
      <c r="M180" s="982"/>
    </row>
    <row r="181" spans="1:13" ht="17.25" thickBot="1" x14ac:dyDescent="0.3">
      <c r="A181" s="1055" t="s">
        <v>60</v>
      </c>
      <c r="B181" s="1054"/>
      <c r="C181" s="1056"/>
      <c r="D181" s="1054"/>
      <c r="E181" s="1054"/>
      <c r="G181" s="981"/>
      <c r="H181" s="982"/>
      <c r="I181" s="982"/>
      <c r="J181" s="982"/>
      <c r="K181" s="982"/>
      <c r="L181" s="982"/>
      <c r="M181" s="982"/>
    </row>
    <row r="182" spans="1:13" ht="17.25" thickBot="1" x14ac:dyDescent="0.3">
      <c r="A182" s="1055" t="s">
        <v>42</v>
      </c>
      <c r="B182" s="1057"/>
      <c r="C182" s="1033"/>
      <c r="D182" s="1054"/>
      <c r="E182" s="1054"/>
      <c r="G182" s="981"/>
      <c r="H182" s="982"/>
      <c r="I182" s="982"/>
      <c r="J182" s="982"/>
      <c r="K182" s="982"/>
      <c r="L182" s="982"/>
      <c r="M182" s="982"/>
    </row>
    <row r="183" spans="1:13" ht="17.25" thickBot="1" x14ac:dyDescent="0.3">
      <c r="A183" s="1035" t="s">
        <v>43</v>
      </c>
      <c r="B183" s="1058"/>
      <c r="C183" s="1033"/>
      <c r="D183" s="1054"/>
      <c r="E183" s="1054"/>
      <c r="G183" s="981"/>
      <c r="H183" s="982"/>
      <c r="I183" s="982"/>
      <c r="J183" s="982"/>
      <c r="K183" s="982"/>
      <c r="L183" s="982"/>
      <c r="M183" s="982"/>
    </row>
    <row r="184" spans="1:13" ht="17.25" thickBot="1" x14ac:dyDescent="0.3">
      <c r="A184" s="1032" t="s">
        <v>61</v>
      </c>
      <c r="B184" s="1059">
        <f>B185+B186+B187+B188</f>
        <v>0</v>
      </c>
      <c r="C184" s="1038">
        <f t="shared" ref="C184:E184" si="14">C185+C186+C187+C188</f>
        <v>18000</v>
      </c>
      <c r="D184" s="1040">
        <f t="shared" si="14"/>
        <v>0</v>
      </c>
      <c r="E184" s="1040">
        <f t="shared" si="14"/>
        <v>0</v>
      </c>
      <c r="G184" s="981"/>
      <c r="H184" s="982"/>
      <c r="I184" s="982"/>
      <c r="J184" s="982"/>
      <c r="K184" s="982"/>
      <c r="L184" s="982"/>
      <c r="M184" s="982"/>
    </row>
    <row r="185" spans="1:13" ht="17.25" thickBot="1" x14ac:dyDescent="0.3">
      <c r="A185" s="1035" t="s">
        <v>28</v>
      </c>
      <c r="B185" s="1060"/>
      <c r="C185" s="1037">
        <v>18000</v>
      </c>
      <c r="D185" s="1054"/>
      <c r="E185" s="1054"/>
      <c r="G185" s="981"/>
      <c r="H185" s="982"/>
      <c r="I185" s="982"/>
      <c r="J185" s="982"/>
      <c r="K185" s="982"/>
      <c r="L185" s="982"/>
      <c r="M185" s="982"/>
    </row>
    <row r="186" spans="1:13" ht="17.25" thickBot="1" x14ac:dyDescent="0.3">
      <c r="A186" s="1035" t="s">
        <v>60</v>
      </c>
      <c r="B186" s="1059"/>
      <c r="C186" s="1033"/>
      <c r="D186" s="1054"/>
      <c r="E186" s="1054"/>
      <c r="G186" s="981"/>
      <c r="H186" s="982"/>
      <c r="I186" s="982"/>
      <c r="J186" s="982"/>
      <c r="K186" s="982"/>
      <c r="L186" s="982"/>
      <c r="M186" s="982"/>
    </row>
    <row r="187" spans="1:13" ht="17.25" thickBot="1" x14ac:dyDescent="0.3">
      <c r="A187" s="1035" t="s">
        <v>42</v>
      </c>
      <c r="B187" s="1059"/>
      <c r="C187" s="1033"/>
      <c r="D187" s="1054"/>
      <c r="E187" s="1054"/>
      <c r="G187" s="981"/>
      <c r="H187" s="982"/>
      <c r="I187" s="982"/>
      <c r="J187" s="982"/>
      <c r="K187" s="982"/>
      <c r="L187" s="982"/>
      <c r="M187" s="982"/>
    </row>
    <row r="188" spans="1:13" ht="17.25" thickBot="1" x14ac:dyDescent="0.3">
      <c r="A188" s="1061" t="s">
        <v>43</v>
      </c>
      <c r="B188" s="1062"/>
      <c r="C188" s="1056"/>
      <c r="D188" s="1056"/>
      <c r="E188" s="1056"/>
      <c r="G188" s="981"/>
      <c r="H188" s="982"/>
      <c r="I188" s="982"/>
      <c r="J188" s="982"/>
      <c r="K188" s="982"/>
      <c r="L188" s="982"/>
      <c r="M188" s="982"/>
    </row>
    <row r="189" spans="1:13" ht="17.25" thickBot="1" x14ac:dyDescent="0.3">
      <c r="A189" s="1063" t="s">
        <v>35</v>
      </c>
      <c r="B189" s="1038">
        <f>B179+B184</f>
        <v>0</v>
      </c>
      <c r="C189" s="1038">
        <f t="shared" ref="C189:E189" si="15">C179+C184</f>
        <v>18000</v>
      </c>
      <c r="D189" s="1038">
        <f t="shared" si="15"/>
        <v>0</v>
      </c>
      <c r="E189" s="1038">
        <f t="shared" si="15"/>
        <v>0</v>
      </c>
      <c r="G189" s="981"/>
      <c r="H189" s="982"/>
      <c r="I189" s="982"/>
      <c r="J189" s="982"/>
      <c r="K189" s="982"/>
      <c r="L189" s="982"/>
      <c r="M189" s="982"/>
    </row>
    <row r="190" spans="1:13" thickBot="1" x14ac:dyDescent="0.3">
      <c r="A190" s="1064" t="s">
        <v>58</v>
      </c>
      <c r="B190" s="1766" t="s">
        <v>2603</v>
      </c>
      <c r="C190" s="1766"/>
      <c r="D190" s="1766"/>
      <c r="E190" s="1766"/>
      <c r="G190" s="981"/>
      <c r="H190" s="982"/>
      <c r="I190" s="982"/>
      <c r="J190" s="982"/>
      <c r="K190" s="982"/>
      <c r="L190" s="982"/>
      <c r="M190" s="982"/>
    </row>
    <row r="191" spans="1:13" ht="44.25" customHeight="1" thickBot="1" x14ac:dyDescent="0.3">
      <c r="A191" s="1065" t="s">
        <v>1399</v>
      </c>
      <c r="B191" s="1066" t="s">
        <v>2604</v>
      </c>
      <c r="C191" s="1067" t="s">
        <v>2605</v>
      </c>
      <c r="D191" s="1068"/>
      <c r="E191" s="1068"/>
      <c r="G191" s="981"/>
      <c r="H191" s="982"/>
      <c r="I191" s="982"/>
      <c r="J191" s="982"/>
      <c r="K191" s="982"/>
      <c r="L191" s="982"/>
      <c r="M191" s="982"/>
    </row>
    <row r="192" spans="1:13" ht="17.25" thickBot="1" x14ac:dyDescent="0.3">
      <c r="A192" s="1069" t="s">
        <v>2594</v>
      </c>
      <c r="B192" s="1787" t="s">
        <v>2606</v>
      </c>
      <c r="C192" s="1787"/>
      <c r="D192" s="1787"/>
      <c r="E192" s="1787"/>
      <c r="G192" s="981"/>
      <c r="H192" s="982"/>
      <c r="I192" s="982"/>
      <c r="J192" s="982"/>
      <c r="K192" s="982"/>
      <c r="L192" s="982"/>
      <c r="M192" s="982"/>
    </row>
    <row r="193" spans="1:13" ht="17.25" thickBot="1" x14ac:dyDescent="0.3">
      <c r="A193" s="1070" t="s">
        <v>9</v>
      </c>
      <c r="B193" s="1748" t="s">
        <v>2607</v>
      </c>
      <c r="C193" s="1748"/>
      <c r="D193" s="1748"/>
      <c r="E193" s="1748"/>
      <c r="G193" s="981"/>
      <c r="H193" s="982"/>
      <c r="I193" s="982"/>
      <c r="J193" s="982"/>
      <c r="K193" s="982"/>
      <c r="L193" s="982"/>
      <c r="M193" s="982"/>
    </row>
    <row r="194" spans="1:13" ht="17.25" thickBot="1" x14ac:dyDescent="0.3">
      <c r="A194" s="992" t="s">
        <v>13</v>
      </c>
      <c r="B194" s="1779" t="s">
        <v>1261</v>
      </c>
      <c r="C194" s="1780"/>
      <c r="D194" s="1780"/>
      <c r="E194" s="1781"/>
      <c r="L194" s="982"/>
      <c r="M194" s="982"/>
    </row>
    <row r="195" spans="1:13" x14ac:dyDescent="0.25">
      <c r="A195" s="1760"/>
      <c r="B195" s="987">
        <v>2019</v>
      </c>
      <c r="C195" s="987">
        <v>2020</v>
      </c>
      <c r="D195" s="987">
        <v>2021</v>
      </c>
      <c r="E195" s="987">
        <v>2022</v>
      </c>
      <c r="L195" s="982"/>
      <c r="M195" s="982"/>
    </row>
    <row r="196" spans="1:13" ht="17.25" thickBot="1" x14ac:dyDescent="0.3">
      <c r="A196" s="1761"/>
      <c r="B196" s="988" t="s">
        <v>5</v>
      </c>
      <c r="C196" s="988" t="s">
        <v>6</v>
      </c>
      <c r="D196" s="988" t="s">
        <v>6</v>
      </c>
      <c r="E196" s="988" t="s">
        <v>6</v>
      </c>
      <c r="L196" s="982"/>
      <c r="M196" s="982"/>
    </row>
    <row r="197" spans="1:13" ht="17.25" thickBot="1" x14ac:dyDescent="0.3">
      <c r="A197" s="992" t="s">
        <v>8</v>
      </c>
      <c r="B197" s="1047">
        <v>1</v>
      </c>
      <c r="C197" s="1047">
        <v>0</v>
      </c>
      <c r="D197" s="1047">
        <v>0</v>
      </c>
      <c r="E197" s="1047">
        <v>0</v>
      </c>
      <c r="G197" s="1027"/>
      <c r="H197" s="1028"/>
      <c r="I197" s="1028"/>
      <c r="J197" s="1028"/>
      <c r="K197" s="1028"/>
      <c r="L197" s="982"/>
      <c r="M197" s="982"/>
    </row>
    <row r="198" spans="1:13" ht="17.25" thickBot="1" x14ac:dyDescent="0.3">
      <c r="A198" s="992" t="s">
        <v>14</v>
      </c>
      <c r="B198" s="1050">
        <f>B216</f>
        <v>8000</v>
      </c>
      <c r="C198" s="1050">
        <f t="shared" ref="C198:E198" si="16">C216</f>
        <v>0</v>
      </c>
      <c r="D198" s="1050">
        <f t="shared" si="16"/>
        <v>0</v>
      </c>
      <c r="E198" s="1050">
        <f t="shared" si="16"/>
        <v>0</v>
      </c>
      <c r="L198" s="982"/>
      <c r="M198" s="982"/>
    </row>
    <row r="199" spans="1:13" ht="17.25" thickBot="1" x14ac:dyDescent="0.3">
      <c r="A199" s="992" t="s">
        <v>20</v>
      </c>
      <c r="B199" s="1050">
        <f>B198/B197</f>
        <v>8000</v>
      </c>
      <c r="C199" s="1050" t="e">
        <f t="shared" ref="C199:E199" si="17">C198/C197</f>
        <v>#DIV/0!</v>
      </c>
      <c r="D199" s="1050" t="e">
        <f t="shared" si="17"/>
        <v>#DIV/0!</v>
      </c>
      <c r="E199" s="1050" t="e">
        <f t="shared" si="17"/>
        <v>#DIV/0!</v>
      </c>
      <c r="L199" s="982"/>
      <c r="M199" s="982"/>
    </row>
    <row r="200" spans="1:13" ht="17.25" thickBot="1" x14ac:dyDescent="0.3">
      <c r="A200" s="992" t="s">
        <v>15</v>
      </c>
      <c r="B200" s="1047" t="s">
        <v>19</v>
      </c>
      <c r="C200" s="991">
        <f>C197/B197-1</f>
        <v>-1</v>
      </c>
      <c r="D200" s="991" t="e">
        <f t="shared" ref="D200:E202" si="18">D197/C197-1</f>
        <v>#DIV/0!</v>
      </c>
      <c r="E200" s="991" t="e">
        <f t="shared" si="18"/>
        <v>#DIV/0!</v>
      </c>
      <c r="L200" s="982"/>
      <c r="M200" s="982"/>
    </row>
    <row r="201" spans="1:13" ht="17.25" thickBot="1" x14ac:dyDescent="0.3">
      <c r="A201" s="992" t="s">
        <v>16</v>
      </c>
      <c r="B201" s="1047" t="s">
        <v>19</v>
      </c>
      <c r="C201" s="991">
        <f>C198/B198-1</f>
        <v>-1</v>
      </c>
      <c r="D201" s="991" t="e">
        <f t="shared" si="18"/>
        <v>#DIV/0!</v>
      </c>
      <c r="E201" s="991" t="e">
        <f t="shared" si="18"/>
        <v>#DIV/0!</v>
      </c>
      <c r="L201" s="982"/>
      <c r="M201" s="982"/>
    </row>
    <row r="202" spans="1:13" ht="17.25" thickBot="1" x14ac:dyDescent="0.3">
      <c r="A202" s="992" t="s">
        <v>17</v>
      </c>
      <c r="B202" s="1047" t="s">
        <v>19</v>
      </c>
      <c r="C202" s="991" t="e">
        <f>C199/B199-1</f>
        <v>#DIV/0!</v>
      </c>
      <c r="D202" s="991" t="e">
        <f t="shared" si="18"/>
        <v>#DIV/0!</v>
      </c>
      <c r="E202" s="991" t="e">
        <f t="shared" si="18"/>
        <v>#DIV/0!</v>
      </c>
      <c r="L202" s="982"/>
      <c r="M202" s="982"/>
    </row>
    <row r="203" spans="1:13" thickBot="1" x14ac:dyDescent="0.3">
      <c r="A203" s="1763" t="s">
        <v>2608</v>
      </c>
      <c r="B203" s="1764"/>
      <c r="C203" s="1764"/>
      <c r="D203" s="1764"/>
      <c r="E203" s="1765"/>
      <c r="L203" s="982"/>
      <c r="M203" s="982"/>
    </row>
    <row r="204" spans="1:13" x14ac:dyDescent="0.25">
      <c r="A204" s="1760"/>
      <c r="B204" s="987">
        <v>2019</v>
      </c>
      <c r="C204" s="987">
        <v>2020</v>
      </c>
      <c r="D204" s="987">
        <v>2021</v>
      </c>
      <c r="E204" s="987">
        <v>2022</v>
      </c>
      <c r="L204" s="982"/>
      <c r="M204" s="982"/>
    </row>
    <row r="205" spans="1:13" ht="17.25" thickBot="1" x14ac:dyDescent="0.3">
      <c r="A205" s="1761"/>
      <c r="B205" s="988" t="s">
        <v>5</v>
      </c>
      <c r="C205" s="988" t="s">
        <v>6</v>
      </c>
      <c r="D205" s="988" t="s">
        <v>6</v>
      </c>
      <c r="E205" s="988" t="s">
        <v>6</v>
      </c>
      <c r="L205" s="982"/>
      <c r="M205" s="982"/>
    </row>
    <row r="206" spans="1:13" ht="17.25" thickBot="1" x14ac:dyDescent="0.3">
      <c r="A206" s="1053" t="s">
        <v>59</v>
      </c>
      <c r="B206" s="1054">
        <f>B207+B208+B209+B210</f>
        <v>0</v>
      </c>
      <c r="C206" s="1054">
        <f t="shared" ref="C206:E206" si="19">C207+C208+C209+C210</f>
        <v>0</v>
      </c>
      <c r="D206" s="1054">
        <f t="shared" si="19"/>
        <v>0</v>
      </c>
      <c r="E206" s="1054">
        <f t="shared" si="19"/>
        <v>0</v>
      </c>
      <c r="L206" s="982"/>
      <c r="M206" s="982"/>
    </row>
    <row r="207" spans="1:13" ht="17.25" thickBot="1" x14ac:dyDescent="0.3">
      <c r="A207" s="1055" t="s">
        <v>28</v>
      </c>
      <c r="B207" s="1054"/>
      <c r="C207" s="1054"/>
      <c r="D207" s="1054"/>
      <c r="E207" s="1054"/>
      <c r="L207" s="982"/>
      <c r="M207" s="982"/>
    </row>
    <row r="208" spans="1:13" ht="17.25" thickBot="1" x14ac:dyDescent="0.3">
      <c r="A208" s="1055" t="s">
        <v>60</v>
      </c>
      <c r="B208" s="1054"/>
      <c r="C208" s="1054"/>
      <c r="D208" s="1054"/>
      <c r="E208" s="1054"/>
      <c r="L208" s="982"/>
      <c r="M208" s="982"/>
    </row>
    <row r="209" spans="1:13" ht="17.25" thickBot="1" x14ac:dyDescent="0.3">
      <c r="A209" s="1055" t="s">
        <v>42</v>
      </c>
      <c r="B209" s="1054"/>
      <c r="C209" s="1054"/>
      <c r="D209" s="1054"/>
      <c r="E209" s="1054"/>
      <c r="L209" s="982"/>
      <c r="M209" s="982"/>
    </row>
    <row r="210" spans="1:13" ht="17.25" thickBot="1" x14ac:dyDescent="0.3">
      <c r="A210" s="1055" t="s">
        <v>43</v>
      </c>
      <c r="B210" s="1054"/>
      <c r="C210" s="1054"/>
      <c r="D210" s="1054"/>
      <c r="E210" s="1054"/>
      <c r="L210" s="982"/>
      <c r="M210" s="982"/>
    </row>
    <row r="211" spans="1:13" ht="17.25" thickBot="1" x14ac:dyDescent="0.3">
      <c r="A211" s="1053" t="s">
        <v>61</v>
      </c>
      <c r="B211" s="1040">
        <f>B212+B213+B214+B215</f>
        <v>8000</v>
      </c>
      <c r="C211" s="1040">
        <f t="shared" ref="C211:E211" si="20">C212+C213+C214+C215</f>
        <v>0</v>
      </c>
      <c r="D211" s="1040">
        <f t="shared" si="20"/>
        <v>0</v>
      </c>
      <c r="E211" s="1040">
        <f t="shared" si="20"/>
        <v>0</v>
      </c>
      <c r="L211" s="982"/>
      <c r="M211" s="982"/>
    </row>
    <row r="212" spans="1:13" ht="17.25" thickBot="1" x14ac:dyDescent="0.3">
      <c r="A212" s="1055" t="s">
        <v>28</v>
      </c>
      <c r="B212" s="1050">
        <v>8000</v>
      </c>
      <c r="C212" s="1050">
        <v>0</v>
      </c>
      <c r="D212" s="1050">
        <v>0</v>
      </c>
      <c r="E212" s="1050">
        <v>0</v>
      </c>
      <c r="L212" s="982"/>
      <c r="M212" s="982"/>
    </row>
    <row r="213" spans="1:13" ht="17.25" thickBot="1" x14ac:dyDescent="0.3">
      <c r="A213" s="1055" t="s">
        <v>60</v>
      </c>
      <c r="B213" s="1040"/>
      <c r="C213" s="1054"/>
      <c r="D213" s="1054"/>
      <c r="E213" s="1054"/>
      <c r="L213" s="982"/>
      <c r="M213" s="982"/>
    </row>
    <row r="214" spans="1:13" ht="17.25" thickBot="1" x14ac:dyDescent="0.3">
      <c r="A214" s="1061" t="s">
        <v>42</v>
      </c>
      <c r="B214" s="1062"/>
      <c r="C214" s="1056"/>
      <c r="D214" s="1056"/>
      <c r="E214" s="1056"/>
      <c r="L214" s="982"/>
      <c r="M214" s="982"/>
    </row>
    <row r="215" spans="1:13" ht="17.25" thickBot="1" x14ac:dyDescent="0.3">
      <c r="A215" s="1071" t="s">
        <v>43</v>
      </c>
      <c r="B215" s="1038"/>
      <c r="C215" s="1033"/>
      <c r="D215" s="1033"/>
      <c r="E215" s="1033"/>
      <c r="L215" s="982"/>
      <c r="M215" s="982"/>
    </row>
    <row r="216" spans="1:13" ht="17.25" thickBot="1" x14ac:dyDescent="0.3">
      <c r="A216" s="1063" t="s">
        <v>36</v>
      </c>
      <c r="B216" s="1038">
        <f>B206+B211</f>
        <v>8000</v>
      </c>
      <c r="C216" s="1038">
        <f t="shared" ref="C216:E216" si="21">C206+C211</f>
        <v>0</v>
      </c>
      <c r="D216" s="1038">
        <f t="shared" si="21"/>
        <v>0</v>
      </c>
      <c r="E216" s="1038">
        <f t="shared" si="21"/>
        <v>0</v>
      </c>
      <c r="L216" s="982"/>
      <c r="M216" s="982"/>
    </row>
    <row r="217" spans="1:13" thickBot="1" x14ac:dyDescent="0.3">
      <c r="A217" s="1072" t="s">
        <v>58</v>
      </c>
      <c r="B217" s="1766" t="s">
        <v>2609</v>
      </c>
      <c r="C217" s="1766"/>
      <c r="D217" s="1766"/>
      <c r="E217" s="1766"/>
      <c r="L217" s="982"/>
      <c r="M217" s="982"/>
    </row>
    <row r="218" spans="1:13" ht="51.75" thickBot="1" x14ac:dyDescent="0.3">
      <c r="A218" s="1073" t="s">
        <v>62</v>
      </c>
      <c r="B218" s="1067" t="s">
        <v>2610</v>
      </c>
      <c r="C218" s="1074" t="s">
        <v>2611</v>
      </c>
      <c r="D218" s="1075"/>
      <c r="E218" s="1075"/>
      <c r="L218" s="982"/>
      <c r="M218" s="982"/>
    </row>
    <row r="219" spans="1:13" ht="17.25" thickBot="1" x14ac:dyDescent="0.3">
      <c r="A219" s="1069" t="s">
        <v>2594</v>
      </c>
      <c r="B219" s="1787" t="s">
        <v>2612</v>
      </c>
      <c r="C219" s="1787"/>
      <c r="D219" s="1787"/>
      <c r="E219" s="1787"/>
      <c r="L219" s="982"/>
      <c r="M219" s="982"/>
    </row>
    <row r="220" spans="1:13" ht="17.25" thickBot="1" x14ac:dyDescent="0.3">
      <c r="A220" s="1070" t="s">
        <v>9</v>
      </c>
      <c r="B220" s="1748" t="s">
        <v>2613</v>
      </c>
      <c r="C220" s="1748"/>
      <c r="D220" s="1748"/>
      <c r="E220" s="1748"/>
      <c r="L220" s="982"/>
      <c r="M220" s="982"/>
    </row>
    <row r="221" spans="1:13" ht="17.25" thickBot="1" x14ac:dyDescent="0.3">
      <c r="A221" s="992" t="s">
        <v>13</v>
      </c>
      <c r="B221" s="1779" t="s">
        <v>1261</v>
      </c>
      <c r="C221" s="1780"/>
      <c r="D221" s="1780"/>
      <c r="E221" s="1781"/>
      <c r="L221" s="982"/>
      <c r="M221" s="982"/>
    </row>
    <row r="222" spans="1:13" x14ac:dyDescent="0.25">
      <c r="A222" s="1760"/>
      <c r="B222" s="987">
        <v>2019</v>
      </c>
      <c r="C222" s="987">
        <v>2020</v>
      </c>
      <c r="D222" s="987">
        <v>2021</v>
      </c>
      <c r="E222" s="987">
        <v>2022</v>
      </c>
      <c r="L222" s="982"/>
      <c r="M222" s="982"/>
    </row>
    <row r="223" spans="1:13" ht="17.25" thickBot="1" x14ac:dyDescent="0.3">
      <c r="A223" s="1761"/>
      <c r="B223" s="988" t="s">
        <v>5</v>
      </c>
      <c r="C223" s="988" t="s">
        <v>6</v>
      </c>
      <c r="D223" s="988" t="s">
        <v>6</v>
      </c>
      <c r="E223" s="988" t="s">
        <v>6</v>
      </c>
      <c r="L223" s="982"/>
      <c r="M223" s="982"/>
    </row>
    <row r="224" spans="1:13" ht="17.25" thickBot="1" x14ac:dyDescent="0.3">
      <c r="A224" s="992" t="s">
        <v>8</v>
      </c>
      <c r="B224" s="1047">
        <v>1</v>
      </c>
      <c r="C224" s="1047">
        <v>1</v>
      </c>
      <c r="D224" s="1047">
        <v>0</v>
      </c>
      <c r="E224" s="1047">
        <v>0</v>
      </c>
      <c r="G224" s="1027"/>
      <c r="H224" s="1028"/>
      <c r="I224" s="1028"/>
      <c r="J224" s="1028"/>
      <c r="K224" s="1028"/>
      <c r="L224" s="982"/>
      <c r="M224" s="982"/>
    </row>
    <row r="225" spans="1:13" ht="17.25" thickBot="1" x14ac:dyDescent="0.3">
      <c r="A225" s="992" t="s">
        <v>14</v>
      </c>
      <c r="B225" s="1050">
        <f>B243</f>
        <v>19000</v>
      </c>
      <c r="C225" s="1050">
        <f t="shared" ref="C225:E225" si="22">C243</f>
        <v>4250</v>
      </c>
      <c r="D225" s="1050">
        <f t="shared" si="22"/>
        <v>0</v>
      </c>
      <c r="E225" s="1050">
        <f t="shared" si="22"/>
        <v>0</v>
      </c>
      <c r="L225" s="982"/>
      <c r="M225" s="982"/>
    </row>
    <row r="226" spans="1:13" ht="17.25" thickBot="1" x14ac:dyDescent="0.3">
      <c r="A226" s="992" t="s">
        <v>20</v>
      </c>
      <c r="B226" s="1050">
        <f>B225/B224</f>
        <v>19000</v>
      </c>
      <c r="C226" s="1050">
        <f t="shared" ref="C226:E226" si="23">C225/C224</f>
        <v>4250</v>
      </c>
      <c r="D226" s="1050" t="e">
        <f t="shared" si="23"/>
        <v>#DIV/0!</v>
      </c>
      <c r="E226" s="1050" t="e">
        <f t="shared" si="23"/>
        <v>#DIV/0!</v>
      </c>
      <c r="F226" s="981"/>
      <c r="G226" s="981"/>
      <c r="H226" s="982"/>
      <c r="I226" s="982"/>
      <c r="J226" s="982"/>
      <c r="K226" s="982"/>
      <c r="L226" s="982"/>
      <c r="M226" s="982"/>
    </row>
    <row r="227" spans="1:13" ht="17.25" thickBot="1" x14ac:dyDescent="0.3">
      <c r="A227" s="992" t="s">
        <v>15</v>
      </c>
      <c r="B227" s="1047" t="s">
        <v>19</v>
      </c>
      <c r="C227" s="991">
        <f>C224/B224-1</f>
        <v>0</v>
      </c>
      <c r="D227" s="991">
        <f t="shared" ref="D227:E229" si="24">D224/C224-1</f>
        <v>-1</v>
      </c>
      <c r="E227" s="991" t="e">
        <f t="shared" si="24"/>
        <v>#DIV/0!</v>
      </c>
      <c r="F227" s="981"/>
      <c r="G227" s="981"/>
      <c r="H227" s="982"/>
      <c r="I227" s="982"/>
      <c r="J227" s="982"/>
      <c r="K227" s="982"/>
      <c r="L227" s="982"/>
      <c r="M227" s="982"/>
    </row>
    <row r="228" spans="1:13" ht="17.25" thickBot="1" x14ac:dyDescent="0.3">
      <c r="A228" s="992" t="s">
        <v>16</v>
      </c>
      <c r="B228" s="1047" t="s">
        <v>19</v>
      </c>
      <c r="C228" s="991">
        <f>C225/B225-1</f>
        <v>-0.77631578947368418</v>
      </c>
      <c r="D228" s="991">
        <f t="shared" si="24"/>
        <v>-1</v>
      </c>
      <c r="E228" s="991" t="e">
        <f t="shared" si="24"/>
        <v>#DIV/0!</v>
      </c>
      <c r="F228" s="981"/>
      <c r="G228" s="981"/>
      <c r="H228" s="982"/>
      <c r="I228" s="982"/>
      <c r="J228" s="982"/>
      <c r="K228" s="982"/>
      <c r="L228" s="982"/>
      <c r="M228" s="982"/>
    </row>
    <row r="229" spans="1:13" ht="17.25" thickBot="1" x14ac:dyDescent="0.3">
      <c r="A229" s="992" t="s">
        <v>17</v>
      </c>
      <c r="B229" s="1047" t="s">
        <v>19</v>
      </c>
      <c r="C229" s="991">
        <f>C226/B226-1</f>
        <v>-0.77631578947368418</v>
      </c>
      <c r="D229" s="991" t="e">
        <f t="shared" si="24"/>
        <v>#DIV/0!</v>
      </c>
      <c r="E229" s="991" t="e">
        <f t="shared" si="24"/>
        <v>#DIV/0!</v>
      </c>
      <c r="F229" s="981"/>
      <c r="G229" s="981"/>
      <c r="H229" s="982"/>
      <c r="I229" s="982"/>
      <c r="J229" s="982"/>
      <c r="K229" s="982"/>
      <c r="L229" s="982"/>
      <c r="M229" s="982"/>
    </row>
    <row r="230" spans="1:13" ht="14.25" thickBot="1" x14ac:dyDescent="0.3">
      <c r="A230" s="1763" t="s">
        <v>2614</v>
      </c>
      <c r="B230" s="1764"/>
      <c r="C230" s="1764"/>
      <c r="D230" s="1764"/>
      <c r="E230" s="1765"/>
      <c r="F230" s="981"/>
      <c r="G230" s="981"/>
      <c r="H230" s="982"/>
      <c r="I230" s="982"/>
      <c r="J230" s="982"/>
      <c r="K230" s="982"/>
      <c r="L230" s="982"/>
      <c r="M230" s="982"/>
    </row>
    <row r="231" spans="1:13" x14ac:dyDescent="0.25">
      <c r="A231" s="1760"/>
      <c r="B231" s="987">
        <v>2019</v>
      </c>
      <c r="C231" s="987">
        <v>2020</v>
      </c>
      <c r="D231" s="987">
        <v>2021</v>
      </c>
      <c r="E231" s="987">
        <v>2022</v>
      </c>
      <c r="F231" s="981"/>
      <c r="G231" s="981"/>
      <c r="H231" s="982"/>
      <c r="I231" s="982"/>
      <c r="J231" s="982"/>
      <c r="K231" s="982"/>
      <c r="L231" s="982"/>
      <c r="M231" s="982"/>
    </row>
    <row r="232" spans="1:13" ht="17.25" thickBot="1" x14ac:dyDescent="0.3">
      <c r="A232" s="1761"/>
      <c r="B232" s="988" t="s">
        <v>5</v>
      </c>
      <c r="C232" s="988" t="s">
        <v>6</v>
      </c>
      <c r="D232" s="988" t="s">
        <v>6</v>
      </c>
      <c r="E232" s="988" t="s">
        <v>6</v>
      </c>
      <c r="F232" s="981"/>
      <c r="G232" s="981"/>
      <c r="H232" s="982"/>
      <c r="I232" s="982"/>
      <c r="J232" s="982"/>
      <c r="K232" s="982"/>
      <c r="L232" s="982"/>
      <c r="M232" s="982"/>
    </row>
    <row r="233" spans="1:13" ht="17.25" thickBot="1" x14ac:dyDescent="0.3">
      <c r="A233" s="1053" t="s">
        <v>59</v>
      </c>
      <c r="B233" s="1054">
        <f>B234+B235+B236+B237</f>
        <v>0</v>
      </c>
      <c r="C233" s="1054">
        <f t="shared" ref="C233:E233" si="25">C234+C235+C236+C237</f>
        <v>0</v>
      </c>
      <c r="D233" s="1054">
        <f t="shared" si="25"/>
        <v>0</v>
      </c>
      <c r="E233" s="1054">
        <f t="shared" si="25"/>
        <v>0</v>
      </c>
      <c r="F233" s="981"/>
      <c r="G233" s="981"/>
      <c r="H233" s="982"/>
      <c r="I233" s="982"/>
      <c r="J233" s="982"/>
      <c r="K233" s="982"/>
      <c r="L233" s="982"/>
      <c r="M233" s="982"/>
    </row>
    <row r="234" spans="1:13" ht="17.25" thickBot="1" x14ac:dyDescent="0.3">
      <c r="A234" s="1055" t="s">
        <v>28</v>
      </c>
      <c r="B234" s="1054"/>
      <c r="C234" s="1054"/>
      <c r="D234" s="1054"/>
      <c r="E234" s="1054"/>
      <c r="F234" s="981"/>
      <c r="G234" s="981"/>
      <c r="H234" s="982"/>
      <c r="I234" s="982"/>
      <c r="J234" s="982"/>
      <c r="K234" s="982"/>
      <c r="L234" s="982"/>
      <c r="M234" s="982"/>
    </row>
    <row r="235" spans="1:13" ht="17.25" thickBot="1" x14ac:dyDescent="0.3">
      <c r="A235" s="1055" t="s">
        <v>60</v>
      </c>
      <c r="B235" s="1054"/>
      <c r="C235" s="1054"/>
      <c r="D235" s="1054"/>
      <c r="E235" s="1054"/>
      <c r="F235" s="981"/>
      <c r="G235" s="981"/>
      <c r="H235" s="982"/>
      <c r="I235" s="982"/>
      <c r="J235" s="982"/>
      <c r="K235" s="982"/>
      <c r="L235" s="982"/>
      <c r="M235" s="982"/>
    </row>
    <row r="236" spans="1:13" ht="17.25" thickBot="1" x14ac:dyDescent="0.3">
      <c r="A236" s="1055" t="s">
        <v>42</v>
      </c>
      <c r="B236" s="1054"/>
      <c r="C236" s="1054"/>
      <c r="D236" s="1054"/>
      <c r="E236" s="1054"/>
      <c r="F236" s="981"/>
      <c r="G236" s="981"/>
      <c r="H236" s="982"/>
      <c r="I236" s="982"/>
      <c r="J236" s="982"/>
      <c r="K236" s="982"/>
      <c r="L236" s="982"/>
      <c r="M236" s="982"/>
    </row>
    <row r="237" spans="1:13" ht="17.25" thickBot="1" x14ac:dyDescent="0.3">
      <c r="A237" s="1055" t="s">
        <v>43</v>
      </c>
      <c r="B237" s="1054"/>
      <c r="C237" s="1054"/>
      <c r="D237" s="1054"/>
      <c r="E237" s="1054"/>
      <c r="F237" s="981"/>
      <c r="G237" s="981"/>
      <c r="H237" s="982"/>
      <c r="I237" s="982"/>
      <c r="J237" s="982"/>
      <c r="K237" s="982"/>
      <c r="L237" s="982"/>
      <c r="M237" s="982"/>
    </row>
    <row r="238" spans="1:13" ht="17.25" thickBot="1" x14ac:dyDescent="0.3">
      <c r="A238" s="1053" t="s">
        <v>61</v>
      </c>
      <c r="B238" s="1040">
        <f>B239+B240+B241+B242</f>
        <v>19000</v>
      </c>
      <c r="C238" s="1040">
        <f t="shared" ref="C238:E238" si="26">C239+C240+C241+C242</f>
        <v>4250</v>
      </c>
      <c r="D238" s="1040">
        <f t="shared" si="26"/>
        <v>0</v>
      </c>
      <c r="E238" s="1040">
        <f t="shared" si="26"/>
        <v>0</v>
      </c>
      <c r="F238" s="981"/>
      <c r="G238" s="981"/>
      <c r="H238" s="982"/>
      <c r="I238" s="982"/>
      <c r="J238" s="982"/>
      <c r="K238" s="982"/>
      <c r="L238" s="982"/>
      <c r="M238" s="982"/>
    </row>
    <row r="239" spans="1:13" ht="17.25" thickBot="1" x14ac:dyDescent="0.3">
      <c r="A239" s="1055" t="s">
        <v>28</v>
      </c>
      <c r="B239" s="1050">
        <v>19000</v>
      </c>
      <c r="C239" s="1050">
        <v>4250</v>
      </c>
      <c r="D239" s="1050">
        <v>0</v>
      </c>
      <c r="E239" s="1050">
        <v>0</v>
      </c>
      <c r="F239" s="981"/>
      <c r="G239" s="981"/>
      <c r="H239" s="982"/>
      <c r="I239" s="982"/>
      <c r="J239" s="982"/>
      <c r="K239" s="982"/>
      <c r="L239" s="982"/>
      <c r="M239" s="982"/>
    </row>
    <row r="240" spans="1:13" ht="17.25" thickBot="1" x14ac:dyDescent="0.3">
      <c r="A240" s="1055" t="s">
        <v>60</v>
      </c>
      <c r="B240" s="1040"/>
      <c r="C240" s="1040"/>
      <c r="D240" s="1040"/>
      <c r="E240" s="1040"/>
      <c r="F240" s="981"/>
      <c r="G240" s="981"/>
      <c r="H240" s="982"/>
      <c r="I240" s="982"/>
      <c r="J240" s="982"/>
      <c r="K240" s="982"/>
      <c r="L240" s="982"/>
      <c r="M240" s="982"/>
    </row>
    <row r="241" spans="1:13" ht="17.25" thickBot="1" x14ac:dyDescent="0.3">
      <c r="A241" s="1055" t="s">
        <v>42</v>
      </c>
      <c r="B241" s="1040"/>
      <c r="C241" s="1040"/>
      <c r="D241" s="1040"/>
      <c r="E241" s="1040"/>
      <c r="F241" s="981"/>
      <c r="G241" s="981"/>
      <c r="H241" s="982"/>
      <c r="I241" s="982"/>
      <c r="J241" s="982"/>
      <c r="K241" s="982"/>
      <c r="L241" s="982"/>
      <c r="M241" s="982"/>
    </row>
    <row r="242" spans="1:13" ht="17.25" thickBot="1" x14ac:dyDescent="0.3">
      <c r="A242" s="1055" t="s">
        <v>43</v>
      </c>
      <c r="B242" s="1040"/>
      <c r="C242" s="1040"/>
      <c r="D242" s="1040"/>
      <c r="E242" s="1040"/>
      <c r="L242" s="982"/>
      <c r="M242" s="982"/>
    </row>
    <row r="243" spans="1:13" ht="17.25" thickBot="1" x14ac:dyDescent="0.3">
      <c r="A243" s="1076" t="s">
        <v>63</v>
      </c>
      <c r="B243" s="1062">
        <f>B233+B238</f>
        <v>19000</v>
      </c>
      <c r="C243" s="1062">
        <f t="shared" ref="C243:E243" si="27">C233+C238</f>
        <v>4250</v>
      </c>
      <c r="D243" s="1062">
        <f t="shared" si="27"/>
        <v>0</v>
      </c>
      <c r="E243" s="1062">
        <f t="shared" si="27"/>
        <v>0</v>
      </c>
      <c r="L243" s="982"/>
      <c r="M243" s="982"/>
    </row>
    <row r="244" spans="1:13" ht="26.25" thickBot="1" x14ac:dyDescent="0.3">
      <c r="A244" s="1073" t="s">
        <v>64</v>
      </c>
      <c r="B244" s="1066" t="s">
        <v>2615</v>
      </c>
      <c r="C244" s="1074" t="s">
        <v>2616</v>
      </c>
      <c r="D244" s="1075"/>
      <c r="E244" s="1075"/>
      <c r="L244" s="982"/>
      <c r="M244" s="982"/>
    </row>
    <row r="245" spans="1:13" ht="17.25" thickBot="1" x14ac:dyDescent="0.3">
      <c r="A245" s="1077" t="s">
        <v>2594</v>
      </c>
      <c r="B245" s="1756" t="s">
        <v>2617</v>
      </c>
      <c r="C245" s="1757"/>
      <c r="D245" s="1757"/>
      <c r="E245" s="1758"/>
      <c r="L245" s="982"/>
      <c r="M245" s="982"/>
    </row>
    <row r="246" spans="1:13" ht="17.25" thickBot="1" x14ac:dyDescent="0.3">
      <c r="A246" s="1070" t="s">
        <v>9</v>
      </c>
      <c r="B246" s="1748" t="s">
        <v>2618</v>
      </c>
      <c r="C246" s="1748"/>
      <c r="D246" s="1748"/>
      <c r="E246" s="1748"/>
      <c r="L246" s="982"/>
      <c r="M246" s="982"/>
    </row>
    <row r="247" spans="1:13" ht="17.25" thickBot="1" x14ac:dyDescent="0.3">
      <c r="A247" s="1070" t="s">
        <v>13</v>
      </c>
      <c r="B247" s="1752" t="s">
        <v>1261</v>
      </c>
      <c r="C247" s="1752"/>
      <c r="D247" s="1752"/>
      <c r="E247" s="1752"/>
      <c r="L247" s="982"/>
      <c r="M247" s="982"/>
    </row>
    <row r="248" spans="1:13" ht="17.25" thickBot="1" x14ac:dyDescent="0.3">
      <c r="A248" s="1747"/>
      <c r="B248" s="1046">
        <v>2019</v>
      </c>
      <c r="C248" s="1046">
        <v>2020</v>
      </c>
      <c r="D248" s="1046">
        <v>2021</v>
      </c>
      <c r="E248" s="1046">
        <v>2022</v>
      </c>
      <c r="L248" s="982"/>
      <c r="M248" s="982"/>
    </row>
    <row r="249" spans="1:13" ht="17.25" thickBot="1" x14ac:dyDescent="0.3">
      <c r="A249" s="1747"/>
      <c r="B249" s="1046" t="s">
        <v>5</v>
      </c>
      <c r="C249" s="1046" t="s">
        <v>6</v>
      </c>
      <c r="D249" s="1046" t="s">
        <v>6</v>
      </c>
      <c r="E249" s="1046" t="s">
        <v>6</v>
      </c>
      <c r="L249" s="982"/>
      <c r="M249" s="982"/>
    </row>
    <row r="250" spans="1:13" ht="17.25" thickBot="1" x14ac:dyDescent="0.3">
      <c r="A250" s="1070" t="s">
        <v>8</v>
      </c>
      <c r="B250" s="1046">
        <v>1</v>
      </c>
      <c r="C250" s="1046">
        <v>1</v>
      </c>
      <c r="D250" s="1046">
        <v>0</v>
      </c>
      <c r="E250" s="1046">
        <v>0</v>
      </c>
      <c r="L250" s="982"/>
      <c r="M250" s="982"/>
    </row>
    <row r="251" spans="1:13" ht="17.25" thickBot="1" x14ac:dyDescent="0.3">
      <c r="A251" s="1070" t="s">
        <v>14</v>
      </c>
      <c r="B251" s="1078">
        <f>B269</f>
        <v>3000</v>
      </c>
      <c r="C251" s="1078">
        <f t="shared" ref="C251:E251" si="28">C269</f>
        <v>3200</v>
      </c>
      <c r="D251" s="1078">
        <f t="shared" si="28"/>
        <v>0</v>
      </c>
      <c r="E251" s="1078">
        <f t="shared" si="28"/>
        <v>0</v>
      </c>
      <c r="L251" s="982"/>
      <c r="M251" s="982"/>
    </row>
    <row r="252" spans="1:13" ht="17.25" thickBot="1" x14ac:dyDescent="0.3">
      <c r="A252" s="1070" t="s">
        <v>20</v>
      </c>
      <c r="B252" s="1051">
        <f>B251/B250</f>
        <v>3000</v>
      </c>
      <c r="C252" s="1051" t="e">
        <f>#REF!/C250</f>
        <v>#REF!</v>
      </c>
      <c r="D252" s="1051" t="e">
        <f>C251/D250</f>
        <v>#DIV/0!</v>
      </c>
      <c r="E252" s="1051" t="e">
        <f t="shared" ref="E252" si="29">E251/E250</f>
        <v>#DIV/0!</v>
      </c>
      <c r="L252" s="982"/>
      <c r="M252" s="982"/>
    </row>
    <row r="253" spans="1:13" ht="17.25" thickBot="1" x14ac:dyDescent="0.3">
      <c r="A253" s="1070" t="s">
        <v>15</v>
      </c>
      <c r="B253" s="1046" t="s">
        <v>19</v>
      </c>
      <c r="C253" s="1052">
        <f>C250/B250-1</f>
        <v>0</v>
      </c>
      <c r="D253" s="1052">
        <f t="shared" ref="D253:E255" si="30">D250/C250-1</f>
        <v>-1</v>
      </c>
      <c r="E253" s="1052" t="e">
        <f t="shared" si="30"/>
        <v>#DIV/0!</v>
      </c>
      <c r="L253" s="982"/>
      <c r="M253" s="982"/>
    </row>
    <row r="254" spans="1:13" ht="17.25" thickBot="1" x14ac:dyDescent="0.3">
      <c r="A254" s="1070" t="s">
        <v>16</v>
      </c>
      <c r="B254" s="1046" t="s">
        <v>19</v>
      </c>
      <c r="C254" s="1052" t="e">
        <f>#REF!/B251-1</f>
        <v>#REF!</v>
      </c>
      <c r="D254" s="1052" t="e">
        <f>C251/#REF!-1</f>
        <v>#REF!</v>
      </c>
      <c r="E254" s="1052">
        <f>E251/C251-1</f>
        <v>-1</v>
      </c>
      <c r="G254" s="1027"/>
      <c r="H254" s="1028"/>
      <c r="I254" s="1028"/>
      <c r="J254" s="1028"/>
      <c r="K254" s="1028"/>
      <c r="L254" s="982"/>
      <c r="M254" s="982"/>
    </row>
    <row r="255" spans="1:13" ht="17.25" thickBot="1" x14ac:dyDescent="0.3">
      <c r="A255" s="1070" t="s">
        <v>17</v>
      </c>
      <c r="B255" s="1046" t="s">
        <v>19</v>
      </c>
      <c r="C255" s="1052" t="e">
        <f>C252/B252-1</f>
        <v>#REF!</v>
      </c>
      <c r="D255" s="1052" t="e">
        <f t="shared" si="30"/>
        <v>#DIV/0!</v>
      </c>
      <c r="E255" s="1052" t="e">
        <f t="shared" si="30"/>
        <v>#DIV/0!</v>
      </c>
      <c r="L255" s="982"/>
      <c r="M255" s="982"/>
    </row>
    <row r="256" spans="1:13" thickBot="1" x14ac:dyDescent="0.3">
      <c r="A256" s="1746" t="s">
        <v>2619</v>
      </c>
      <c r="B256" s="1746"/>
      <c r="C256" s="1746"/>
      <c r="D256" s="1746"/>
      <c r="E256" s="1746"/>
      <c r="L256" s="982"/>
      <c r="M256" s="982"/>
    </row>
    <row r="257" spans="1:13" x14ac:dyDescent="0.25">
      <c r="A257" s="1762"/>
      <c r="B257" s="987">
        <v>2019</v>
      </c>
      <c r="C257" s="987">
        <v>2020</v>
      </c>
      <c r="D257" s="987">
        <v>2021</v>
      </c>
      <c r="E257" s="987">
        <v>2022</v>
      </c>
      <c r="L257" s="982"/>
      <c r="M257" s="982"/>
    </row>
    <row r="258" spans="1:13" ht="17.25" thickBot="1" x14ac:dyDescent="0.3">
      <c r="A258" s="1761"/>
      <c r="B258" s="988" t="s">
        <v>5</v>
      </c>
      <c r="C258" s="988" t="s">
        <v>6</v>
      </c>
      <c r="D258" s="988" t="s">
        <v>6</v>
      </c>
      <c r="E258" s="988" t="s">
        <v>6</v>
      </c>
      <c r="F258" s="981"/>
      <c r="G258" s="981"/>
      <c r="H258" s="982"/>
      <c r="I258" s="982"/>
      <c r="J258" s="982"/>
      <c r="K258" s="982"/>
      <c r="L258" s="982"/>
      <c r="M258" s="982"/>
    </row>
    <row r="259" spans="1:13" ht="17.25" thickBot="1" x14ac:dyDescent="0.3">
      <c r="A259" s="1053" t="s">
        <v>59</v>
      </c>
      <c r="B259" s="1054">
        <f>B260+B261+B262+B263</f>
        <v>0</v>
      </c>
      <c r="C259" s="1054">
        <f t="shared" ref="C259:E259" si="31">C260+C261+C262+C263</f>
        <v>0</v>
      </c>
      <c r="D259" s="1054">
        <f t="shared" si="31"/>
        <v>0</v>
      </c>
      <c r="E259" s="1054">
        <f t="shared" si="31"/>
        <v>0</v>
      </c>
      <c r="F259" s="981"/>
      <c r="G259" s="981"/>
      <c r="H259" s="982"/>
      <c r="I259" s="982"/>
      <c r="J259" s="982"/>
      <c r="K259" s="982"/>
      <c r="L259" s="982"/>
      <c r="M259" s="982"/>
    </row>
    <row r="260" spans="1:13" ht="17.25" thickBot="1" x14ac:dyDescent="0.3">
      <c r="A260" s="1055" t="s">
        <v>28</v>
      </c>
      <c r="B260" s="1054"/>
      <c r="C260" s="1054"/>
      <c r="D260" s="1054"/>
      <c r="E260" s="1054"/>
      <c r="F260" s="981"/>
      <c r="G260" s="981"/>
      <c r="H260" s="982"/>
      <c r="I260" s="982"/>
      <c r="J260" s="982"/>
      <c r="K260" s="982"/>
      <c r="L260" s="982"/>
      <c r="M260" s="982"/>
    </row>
    <row r="261" spans="1:13" ht="17.25" thickBot="1" x14ac:dyDescent="0.3">
      <c r="A261" s="1055" t="s">
        <v>60</v>
      </c>
      <c r="B261" s="1054"/>
      <c r="C261" s="1054"/>
      <c r="D261" s="1054"/>
      <c r="E261" s="1054"/>
      <c r="F261" s="981"/>
      <c r="G261" s="981"/>
      <c r="H261" s="982"/>
      <c r="I261" s="982"/>
      <c r="J261" s="982"/>
      <c r="K261" s="982"/>
      <c r="L261" s="982"/>
      <c r="M261" s="982"/>
    </row>
    <row r="262" spans="1:13" ht="17.25" thickBot="1" x14ac:dyDescent="0.3">
      <c r="A262" s="1055" t="s">
        <v>42</v>
      </c>
      <c r="B262" s="1054"/>
      <c r="C262" s="1054"/>
      <c r="D262" s="1054"/>
      <c r="E262" s="1054"/>
      <c r="F262" s="981"/>
      <c r="G262" s="981"/>
      <c r="H262" s="982"/>
      <c r="I262" s="982"/>
      <c r="J262" s="982"/>
      <c r="K262" s="982"/>
      <c r="L262" s="982"/>
      <c r="M262" s="982"/>
    </row>
    <row r="263" spans="1:13" ht="17.25" thickBot="1" x14ac:dyDescent="0.3">
      <c r="A263" s="1055" t="s">
        <v>43</v>
      </c>
      <c r="B263" s="1054"/>
      <c r="C263" s="1054"/>
      <c r="D263" s="1054"/>
      <c r="E263" s="1054"/>
      <c r="F263" s="981"/>
      <c r="G263" s="981"/>
      <c r="H263" s="982"/>
      <c r="I263" s="982"/>
      <c r="J263" s="982"/>
      <c r="K263" s="982"/>
      <c r="L263" s="982"/>
      <c r="M263" s="982"/>
    </row>
    <row r="264" spans="1:13" ht="17.25" thickBot="1" x14ac:dyDescent="0.3">
      <c r="A264" s="1079" t="s">
        <v>61</v>
      </c>
      <c r="B264" s="1062">
        <f>B265+B266+B267+B268</f>
        <v>3000</v>
      </c>
      <c r="C264" s="1062">
        <f t="shared" ref="C264:E264" si="32">C265+C266+C267+C268</f>
        <v>3200</v>
      </c>
      <c r="D264" s="1062">
        <f t="shared" si="32"/>
        <v>0</v>
      </c>
      <c r="E264" s="1062">
        <f t="shared" si="32"/>
        <v>0</v>
      </c>
      <c r="F264" s="981"/>
      <c r="G264" s="981"/>
      <c r="H264" s="982"/>
      <c r="I264" s="982"/>
      <c r="J264" s="982"/>
      <c r="K264" s="982"/>
      <c r="L264" s="982"/>
      <c r="M264" s="982"/>
    </row>
    <row r="265" spans="1:13" ht="17.25" thickBot="1" x14ac:dyDescent="0.3">
      <c r="A265" s="1071" t="s">
        <v>28</v>
      </c>
      <c r="B265" s="1051"/>
      <c r="C265" s="1051"/>
      <c r="D265" s="1051"/>
      <c r="E265" s="1051"/>
      <c r="F265" s="981"/>
      <c r="G265" s="981"/>
      <c r="H265" s="982"/>
      <c r="I265" s="982"/>
      <c r="J265" s="982"/>
      <c r="K265" s="982"/>
      <c r="L265" s="982"/>
      <c r="M265" s="982"/>
    </row>
    <row r="266" spans="1:13" ht="17.25" thickBot="1" x14ac:dyDescent="0.3">
      <c r="A266" s="1071" t="s">
        <v>60</v>
      </c>
      <c r="B266" s="1038"/>
      <c r="C266" s="1038"/>
      <c r="D266" s="1038"/>
      <c r="E266" s="1038"/>
      <c r="F266" s="981"/>
      <c r="G266" s="981"/>
      <c r="H266" s="982"/>
      <c r="I266" s="982"/>
      <c r="J266" s="982"/>
      <c r="K266" s="982"/>
      <c r="L266" s="982"/>
      <c r="M266" s="982"/>
    </row>
    <row r="267" spans="1:13" ht="17.25" thickBot="1" x14ac:dyDescent="0.3">
      <c r="A267" s="1071" t="s">
        <v>42</v>
      </c>
      <c r="B267" s="1078">
        <v>3000</v>
      </c>
      <c r="C267" s="1037">
        <v>3200</v>
      </c>
      <c r="D267" s="1051">
        <v>0</v>
      </c>
      <c r="E267" s="1051">
        <v>0</v>
      </c>
      <c r="F267" s="981"/>
      <c r="G267" s="981"/>
      <c r="H267" s="982"/>
      <c r="I267" s="982"/>
      <c r="J267" s="982"/>
      <c r="K267" s="982"/>
      <c r="L267" s="982"/>
      <c r="M267" s="982"/>
    </row>
    <row r="268" spans="1:13" ht="17.25" thickBot="1" x14ac:dyDescent="0.3">
      <c r="A268" s="1071" t="s">
        <v>43</v>
      </c>
      <c r="B268" s="1038"/>
      <c r="C268" s="1038"/>
      <c r="D268" s="1038"/>
      <c r="E268" s="1038"/>
      <c r="F268" s="981"/>
      <c r="G268" s="981"/>
      <c r="H268" s="982"/>
      <c r="I268" s="982"/>
      <c r="J268" s="982"/>
      <c r="K268" s="982"/>
      <c r="L268" s="982"/>
      <c r="M268" s="982"/>
    </row>
    <row r="269" spans="1:13" ht="17.25" thickBot="1" x14ac:dyDescent="0.3">
      <c r="A269" s="1063" t="s">
        <v>65</v>
      </c>
      <c r="B269" s="1038">
        <f>B259+B264</f>
        <v>3000</v>
      </c>
      <c r="C269" s="1038">
        <f t="shared" ref="C269:E269" si="33">C259+C264</f>
        <v>3200</v>
      </c>
      <c r="D269" s="1038">
        <f t="shared" si="33"/>
        <v>0</v>
      </c>
      <c r="E269" s="1038">
        <f t="shared" si="33"/>
        <v>0</v>
      </c>
      <c r="F269" s="981"/>
      <c r="G269" s="981"/>
      <c r="H269" s="982"/>
      <c r="I269" s="982"/>
      <c r="J269" s="982"/>
      <c r="K269" s="982"/>
      <c r="L269" s="982"/>
      <c r="M269" s="982"/>
    </row>
    <row r="270" spans="1:13" ht="26.25" thickBot="1" x14ac:dyDescent="0.3">
      <c r="A270" s="1080" t="s">
        <v>66</v>
      </c>
      <c r="B270" s="1081" t="s">
        <v>2620</v>
      </c>
      <c r="C270" s="1082" t="s">
        <v>2621</v>
      </c>
      <c r="D270" s="1083"/>
      <c r="E270" s="1083"/>
      <c r="F270" s="981"/>
      <c r="G270" s="981"/>
      <c r="H270" s="982"/>
      <c r="I270" s="982"/>
      <c r="J270" s="982"/>
      <c r="K270" s="982"/>
      <c r="L270" s="982"/>
      <c r="M270" s="982"/>
    </row>
    <row r="271" spans="1:13" ht="17.25" thickBot="1" x14ac:dyDescent="0.3">
      <c r="A271" s="1084" t="s">
        <v>2594</v>
      </c>
      <c r="B271" s="1759" t="s">
        <v>2622</v>
      </c>
      <c r="C271" s="1759"/>
      <c r="D271" s="1759"/>
      <c r="E271" s="1759"/>
      <c r="F271" s="981"/>
      <c r="G271" s="981"/>
      <c r="H271" s="982"/>
      <c r="I271" s="982"/>
      <c r="J271" s="982"/>
      <c r="K271" s="982"/>
      <c r="L271" s="982"/>
      <c r="M271" s="982"/>
    </row>
    <row r="272" spans="1:13" ht="17.25" thickBot="1" x14ac:dyDescent="0.3">
      <c r="A272" s="992" t="s">
        <v>9</v>
      </c>
      <c r="B272" s="1782" t="s">
        <v>2623</v>
      </c>
      <c r="C272" s="1783"/>
      <c r="D272" s="1783"/>
      <c r="E272" s="1784"/>
      <c r="F272" s="981"/>
      <c r="G272" s="981"/>
      <c r="H272" s="982"/>
      <c r="I272" s="982"/>
      <c r="J272" s="982"/>
      <c r="K272" s="982"/>
      <c r="L272" s="982"/>
      <c r="M272" s="982"/>
    </row>
    <row r="273" spans="1:13" ht="17.25" thickBot="1" x14ac:dyDescent="0.3">
      <c r="A273" s="1085" t="s">
        <v>13</v>
      </c>
      <c r="B273" s="1773" t="s">
        <v>1261</v>
      </c>
      <c r="C273" s="1774"/>
      <c r="D273" s="1774"/>
      <c r="E273" s="1775"/>
      <c r="F273" s="981"/>
      <c r="G273" s="981"/>
      <c r="H273" s="982"/>
      <c r="I273" s="982"/>
      <c r="J273" s="982"/>
      <c r="K273" s="982"/>
      <c r="L273" s="982"/>
      <c r="M273" s="982"/>
    </row>
    <row r="274" spans="1:13" ht="17.25" thickBot="1" x14ac:dyDescent="0.3">
      <c r="A274" s="1747"/>
      <c r="B274" s="1046">
        <v>2019</v>
      </c>
      <c r="C274" s="1046">
        <v>2020</v>
      </c>
      <c r="D274" s="1046">
        <v>2021</v>
      </c>
      <c r="E274" s="1046">
        <v>2022</v>
      </c>
      <c r="F274" s="981"/>
      <c r="G274" s="981"/>
      <c r="H274" s="982"/>
      <c r="I274" s="982"/>
      <c r="J274" s="982"/>
      <c r="K274" s="982"/>
      <c r="L274" s="982"/>
      <c r="M274" s="982"/>
    </row>
    <row r="275" spans="1:13" ht="17.25" thickBot="1" x14ac:dyDescent="0.3">
      <c r="A275" s="1747"/>
      <c r="B275" s="1046" t="s">
        <v>5</v>
      </c>
      <c r="C275" s="1046" t="s">
        <v>6</v>
      </c>
      <c r="D275" s="1046" t="s">
        <v>6</v>
      </c>
      <c r="E275" s="1046" t="s">
        <v>6</v>
      </c>
      <c r="F275" s="981"/>
      <c r="G275" s="981"/>
      <c r="H275" s="982"/>
      <c r="I275" s="982"/>
      <c r="J275" s="982"/>
      <c r="K275" s="982"/>
      <c r="L275" s="982"/>
      <c r="M275" s="982"/>
    </row>
    <row r="276" spans="1:13" ht="17.25" thickBot="1" x14ac:dyDescent="0.3">
      <c r="A276" s="1070" t="s">
        <v>8</v>
      </c>
      <c r="B276" s="1046">
        <v>1</v>
      </c>
      <c r="C276" s="1046">
        <v>1</v>
      </c>
      <c r="D276" s="1046">
        <v>0</v>
      </c>
      <c r="E276" s="1046">
        <v>0</v>
      </c>
      <c r="F276" s="981"/>
      <c r="G276" s="981"/>
      <c r="H276" s="982"/>
      <c r="I276" s="982"/>
      <c r="J276" s="982"/>
      <c r="K276" s="982"/>
      <c r="L276" s="982"/>
      <c r="M276" s="982"/>
    </row>
    <row r="277" spans="1:13" ht="17.25" thickBot="1" x14ac:dyDescent="0.3">
      <c r="A277" s="1070" t="s">
        <v>14</v>
      </c>
      <c r="B277" s="1037">
        <f>B295</f>
        <v>7034</v>
      </c>
      <c r="C277" s="1037">
        <f t="shared" ref="C277:E277" si="34">C295</f>
        <v>13000</v>
      </c>
      <c r="D277" s="1037">
        <f t="shared" si="34"/>
        <v>0</v>
      </c>
      <c r="E277" s="1037">
        <f t="shared" si="34"/>
        <v>0</v>
      </c>
      <c r="F277" s="981"/>
      <c r="G277" s="981"/>
      <c r="H277" s="982"/>
      <c r="I277" s="982"/>
      <c r="J277" s="982"/>
      <c r="K277" s="982"/>
      <c r="L277" s="982"/>
      <c r="M277" s="982"/>
    </row>
    <row r="278" spans="1:13" ht="17.25" thickBot="1" x14ac:dyDescent="0.3">
      <c r="A278" s="1070" t="s">
        <v>20</v>
      </c>
      <c r="B278" s="1051">
        <f>B277/B276</f>
        <v>7034</v>
      </c>
      <c r="C278" s="1051" t="e">
        <f>#REF!/C276</f>
        <v>#REF!</v>
      </c>
      <c r="D278" s="1051" t="e">
        <f>C277/D276</f>
        <v>#DIV/0!</v>
      </c>
      <c r="E278" s="1051" t="e">
        <f>D277/E276</f>
        <v>#DIV/0!</v>
      </c>
      <c r="F278" s="981"/>
      <c r="G278" s="981"/>
      <c r="H278" s="982"/>
      <c r="I278" s="982"/>
      <c r="J278" s="982"/>
      <c r="K278" s="982"/>
      <c r="L278" s="982"/>
      <c r="M278" s="982"/>
    </row>
    <row r="279" spans="1:13" ht="17.25" thickBot="1" x14ac:dyDescent="0.3">
      <c r="A279" s="1070" t="s">
        <v>15</v>
      </c>
      <c r="B279" s="1046" t="s">
        <v>19</v>
      </c>
      <c r="C279" s="1052">
        <f>C276/B276-1</f>
        <v>0</v>
      </c>
      <c r="D279" s="1052">
        <f t="shared" ref="D279:E281" si="35">D276/C276-1</f>
        <v>-1</v>
      </c>
      <c r="E279" s="1052" t="e">
        <f t="shared" si="35"/>
        <v>#DIV/0!</v>
      </c>
      <c r="F279" s="981"/>
      <c r="G279" s="981"/>
      <c r="H279" s="982"/>
      <c r="I279" s="982"/>
      <c r="J279" s="982"/>
      <c r="K279" s="982"/>
      <c r="L279" s="982"/>
      <c r="M279" s="982"/>
    </row>
    <row r="280" spans="1:13" ht="17.25" thickBot="1" x14ac:dyDescent="0.3">
      <c r="A280" s="1070" t="s">
        <v>16</v>
      </c>
      <c r="B280" s="1046" t="s">
        <v>19</v>
      </c>
      <c r="C280" s="1052" t="e">
        <f>#REF!/B277-1</f>
        <v>#REF!</v>
      </c>
      <c r="D280" s="1052" t="e">
        <f>C277/#REF!-1</f>
        <v>#REF!</v>
      </c>
      <c r="E280" s="1052">
        <f>D277/C277-1</f>
        <v>-1</v>
      </c>
      <c r="F280" s="981"/>
      <c r="G280" s="981"/>
      <c r="H280" s="982"/>
      <c r="I280" s="982"/>
      <c r="J280" s="982"/>
      <c r="K280" s="982"/>
      <c r="L280" s="982"/>
      <c r="M280" s="982"/>
    </row>
    <row r="281" spans="1:13" ht="17.25" thickBot="1" x14ac:dyDescent="0.3">
      <c r="A281" s="1070" t="s">
        <v>17</v>
      </c>
      <c r="B281" s="1046" t="s">
        <v>19</v>
      </c>
      <c r="C281" s="1052" t="e">
        <f>C278/B278-1</f>
        <v>#REF!</v>
      </c>
      <c r="D281" s="1052" t="e">
        <f t="shared" si="35"/>
        <v>#DIV/0!</v>
      </c>
      <c r="E281" s="1052" t="e">
        <f t="shared" si="35"/>
        <v>#DIV/0!</v>
      </c>
      <c r="F281" s="981"/>
      <c r="G281" s="981"/>
      <c r="H281" s="982"/>
      <c r="I281" s="982"/>
      <c r="J281" s="982"/>
      <c r="K281" s="982"/>
      <c r="L281" s="982"/>
      <c r="M281" s="982"/>
    </row>
    <row r="282" spans="1:13" ht="14.25" thickBot="1" x14ac:dyDescent="0.3">
      <c r="A282" s="1790" t="s">
        <v>2624</v>
      </c>
      <c r="B282" s="1791"/>
      <c r="C282" s="1791"/>
      <c r="D282" s="1791"/>
      <c r="E282" s="1792"/>
      <c r="F282" s="981"/>
      <c r="G282" s="981"/>
      <c r="H282" s="982"/>
      <c r="I282" s="982"/>
      <c r="J282" s="982"/>
      <c r="K282" s="982"/>
      <c r="L282" s="982"/>
      <c r="M282" s="982"/>
    </row>
    <row r="283" spans="1:13" x14ac:dyDescent="0.25">
      <c r="A283" s="1760"/>
      <c r="B283" s="987">
        <v>2019</v>
      </c>
      <c r="C283" s="987">
        <v>2020</v>
      </c>
      <c r="D283" s="987">
        <v>2021</v>
      </c>
      <c r="E283" s="987">
        <v>2022</v>
      </c>
      <c r="F283" s="981"/>
      <c r="G283" s="981"/>
      <c r="H283" s="982"/>
      <c r="I283" s="982"/>
      <c r="J283" s="982"/>
      <c r="K283" s="982"/>
      <c r="L283" s="982"/>
      <c r="M283" s="982"/>
    </row>
    <row r="284" spans="1:13" ht="17.25" thickBot="1" x14ac:dyDescent="0.3">
      <c r="A284" s="1761"/>
      <c r="B284" s="988" t="s">
        <v>5</v>
      </c>
      <c r="C284" s="988" t="s">
        <v>6</v>
      </c>
      <c r="D284" s="988" t="s">
        <v>6</v>
      </c>
      <c r="E284" s="988" t="s">
        <v>6</v>
      </c>
      <c r="F284" s="981"/>
      <c r="G284" s="981"/>
      <c r="H284" s="982"/>
      <c r="I284" s="982"/>
      <c r="J284" s="982"/>
      <c r="K284" s="982"/>
      <c r="L284" s="982"/>
      <c r="M284" s="982"/>
    </row>
    <row r="285" spans="1:13" ht="17.25" thickBot="1" x14ac:dyDescent="0.3">
      <c r="A285" s="1053" t="s">
        <v>59</v>
      </c>
      <c r="B285" s="1054">
        <f>B286+B287+B288+B289</f>
        <v>0</v>
      </c>
      <c r="C285" s="1054">
        <f t="shared" ref="C285:E285" si="36">C286+C287+C288+C289</f>
        <v>0</v>
      </c>
      <c r="D285" s="1054">
        <f t="shared" si="36"/>
        <v>0</v>
      </c>
      <c r="E285" s="1054">
        <f t="shared" si="36"/>
        <v>0</v>
      </c>
      <c r="F285" s="981"/>
      <c r="G285" s="981"/>
      <c r="H285" s="982"/>
      <c r="I285" s="982"/>
      <c r="J285" s="982"/>
      <c r="K285" s="982"/>
      <c r="L285" s="982"/>
      <c r="M285" s="982"/>
    </row>
    <row r="286" spans="1:13" ht="17.25" thickBot="1" x14ac:dyDescent="0.3">
      <c r="A286" s="1055" t="s">
        <v>28</v>
      </c>
      <c r="B286" s="1054"/>
      <c r="C286" s="1054"/>
      <c r="D286" s="1054"/>
      <c r="E286" s="1054"/>
      <c r="F286" s="981"/>
      <c r="G286" s="981"/>
      <c r="H286" s="982"/>
      <c r="I286" s="982"/>
      <c r="J286" s="982"/>
      <c r="K286" s="982"/>
      <c r="L286" s="982"/>
      <c r="M286" s="982"/>
    </row>
    <row r="287" spans="1:13" ht="17.25" thickBot="1" x14ac:dyDescent="0.3">
      <c r="A287" s="1055" t="s">
        <v>60</v>
      </c>
      <c r="B287" s="1054"/>
      <c r="C287" s="1054"/>
      <c r="D287" s="1054"/>
      <c r="E287" s="1054"/>
      <c r="F287" s="981"/>
      <c r="G287" s="981"/>
      <c r="H287" s="982"/>
      <c r="I287" s="982"/>
      <c r="J287" s="982"/>
      <c r="K287" s="982"/>
      <c r="L287" s="982"/>
      <c r="M287" s="982"/>
    </row>
    <row r="288" spans="1:13" ht="17.25" thickBot="1" x14ac:dyDescent="0.3">
      <c r="A288" s="1055" t="s">
        <v>42</v>
      </c>
      <c r="B288" s="1054"/>
      <c r="C288" s="1054"/>
      <c r="D288" s="1054"/>
      <c r="E288" s="1054"/>
      <c r="F288" s="981"/>
      <c r="G288" s="981"/>
      <c r="H288" s="982"/>
      <c r="I288" s="982"/>
      <c r="J288" s="982"/>
      <c r="K288" s="982"/>
      <c r="L288" s="982"/>
      <c r="M288" s="982"/>
    </row>
    <row r="289" spans="1:13" ht="17.25" thickBot="1" x14ac:dyDescent="0.3">
      <c r="A289" s="1055" t="s">
        <v>43</v>
      </c>
      <c r="B289" s="1054"/>
      <c r="C289" s="1054"/>
      <c r="D289" s="1054"/>
      <c r="E289" s="1054"/>
      <c r="F289" s="981"/>
      <c r="G289" s="981"/>
      <c r="H289" s="982"/>
      <c r="I289" s="982"/>
      <c r="J289" s="982"/>
      <c r="K289" s="982"/>
      <c r="L289" s="982"/>
      <c r="M289" s="982"/>
    </row>
    <row r="290" spans="1:13" ht="17.25" thickBot="1" x14ac:dyDescent="0.3">
      <c r="A290" s="1053" t="s">
        <v>61</v>
      </c>
      <c r="B290" s="1040">
        <f>B291+B292+B293+B294</f>
        <v>7034</v>
      </c>
      <c r="C290" s="1040">
        <f t="shared" ref="C290:E290" si="37">C291+C292+C293+C294</f>
        <v>13000</v>
      </c>
      <c r="D290" s="1040">
        <f t="shared" si="37"/>
        <v>0</v>
      </c>
      <c r="E290" s="1040">
        <f t="shared" si="37"/>
        <v>0</v>
      </c>
    </row>
    <row r="291" spans="1:13" ht="17.25" thickBot="1" x14ac:dyDescent="0.3">
      <c r="A291" s="1061" t="s">
        <v>28</v>
      </c>
      <c r="B291" s="1086"/>
      <c r="C291" s="1086"/>
      <c r="D291" s="1086"/>
      <c r="E291" s="1086"/>
    </row>
    <row r="292" spans="1:13" ht="17.25" thickBot="1" x14ac:dyDescent="0.3">
      <c r="A292" s="1071" t="s">
        <v>60</v>
      </c>
      <c r="B292" s="1051"/>
      <c r="C292" s="1051"/>
      <c r="D292" s="1051"/>
      <c r="E292" s="1051"/>
    </row>
    <row r="293" spans="1:13" ht="17.25" thickBot="1" x14ac:dyDescent="0.3">
      <c r="A293" s="1071" t="s">
        <v>42</v>
      </c>
      <c r="B293" s="1038"/>
      <c r="C293" s="1033"/>
      <c r="D293" s="1033"/>
      <c r="E293" s="1033"/>
    </row>
    <row r="294" spans="1:13" ht="17.25" thickBot="1" x14ac:dyDescent="0.3">
      <c r="A294" s="1071" t="s">
        <v>43</v>
      </c>
      <c r="B294" s="1037">
        <v>7034</v>
      </c>
      <c r="C294" s="1037">
        <v>13000</v>
      </c>
      <c r="D294" s="1037">
        <v>0</v>
      </c>
      <c r="E294" s="1037">
        <v>0</v>
      </c>
    </row>
    <row r="295" spans="1:13" ht="17.25" thickBot="1" x14ac:dyDescent="0.3">
      <c r="A295" s="1063" t="s">
        <v>68</v>
      </c>
      <c r="B295" s="1038">
        <f>B285+B290</f>
        <v>7034</v>
      </c>
      <c r="C295" s="1038">
        <f t="shared" ref="C295:E295" si="38">C285+C290</f>
        <v>13000</v>
      </c>
      <c r="D295" s="1038">
        <f t="shared" si="38"/>
        <v>0</v>
      </c>
      <c r="E295" s="1038">
        <f t="shared" si="38"/>
        <v>0</v>
      </c>
    </row>
    <row r="296" spans="1:13" s="981" customFormat="1" ht="15.75" customHeight="1" thickBot="1" x14ac:dyDescent="0.3">
      <c r="A296" s="1072" t="s">
        <v>58</v>
      </c>
      <c r="B296" s="1805" t="s">
        <v>2603</v>
      </c>
      <c r="C296" s="1805"/>
      <c r="D296" s="1805"/>
      <c r="E296" s="1805"/>
      <c r="F296" s="984"/>
      <c r="G296" s="984"/>
      <c r="H296" s="984"/>
      <c r="I296" s="984"/>
      <c r="J296" s="984"/>
      <c r="K296" s="984"/>
      <c r="L296" s="984"/>
      <c r="M296" s="984"/>
    </row>
    <row r="297" spans="1:13" s="981" customFormat="1" ht="37.5" customHeight="1" thickBot="1" x14ac:dyDescent="0.3">
      <c r="A297" s="1080" t="s">
        <v>69</v>
      </c>
      <c r="B297" s="1081" t="s">
        <v>2625</v>
      </c>
      <c r="C297" s="1082" t="s">
        <v>2626</v>
      </c>
      <c r="D297" s="1083"/>
      <c r="E297" s="1083"/>
      <c r="F297" s="984"/>
      <c r="G297" s="984"/>
      <c r="H297" s="984"/>
      <c r="I297" s="984"/>
      <c r="J297" s="984"/>
      <c r="K297" s="984"/>
      <c r="L297" s="984"/>
      <c r="M297" s="984"/>
    </row>
    <row r="298" spans="1:13" ht="17.25" customHeight="1" thickBot="1" x14ac:dyDescent="0.3">
      <c r="A298" s="1084" t="s">
        <v>2594</v>
      </c>
      <c r="B298" s="1759" t="s">
        <v>2622</v>
      </c>
      <c r="C298" s="1759"/>
      <c r="D298" s="1759"/>
      <c r="E298" s="1759"/>
    </row>
    <row r="299" spans="1:13" ht="26.25" customHeight="1" thickBot="1" x14ac:dyDescent="0.3">
      <c r="A299" s="992" t="s">
        <v>9</v>
      </c>
      <c r="B299" s="1782" t="s">
        <v>2623</v>
      </c>
      <c r="C299" s="1783"/>
      <c r="D299" s="1783"/>
      <c r="E299" s="1784"/>
    </row>
    <row r="300" spans="1:13" ht="17.25" thickBot="1" x14ac:dyDescent="0.3">
      <c r="A300" s="992" t="s">
        <v>13</v>
      </c>
      <c r="B300" s="1773" t="s">
        <v>1261</v>
      </c>
      <c r="C300" s="1774"/>
      <c r="D300" s="1774"/>
      <c r="E300" s="1775"/>
    </row>
    <row r="301" spans="1:13" ht="17.25" thickBot="1" x14ac:dyDescent="0.3">
      <c r="A301" s="1806"/>
      <c r="B301" s="1046">
        <v>2019</v>
      </c>
      <c r="C301" s="1046">
        <v>2020</v>
      </c>
      <c r="D301" s="1046">
        <v>2021</v>
      </c>
      <c r="E301" s="1046">
        <v>2022</v>
      </c>
    </row>
    <row r="302" spans="1:13" ht="17.25" thickBot="1" x14ac:dyDescent="0.3">
      <c r="A302" s="1795"/>
      <c r="B302" s="1046" t="s">
        <v>5</v>
      </c>
      <c r="C302" s="1046" t="s">
        <v>6</v>
      </c>
      <c r="D302" s="1046" t="s">
        <v>6</v>
      </c>
      <c r="E302" s="1046" t="s">
        <v>6</v>
      </c>
    </row>
    <row r="303" spans="1:13" ht="17.25" thickBot="1" x14ac:dyDescent="0.3">
      <c r="A303" s="994" t="s">
        <v>8</v>
      </c>
      <c r="B303" s="1046">
        <v>1</v>
      </c>
      <c r="C303" s="1046">
        <v>1</v>
      </c>
      <c r="D303" s="1046"/>
      <c r="E303" s="1046">
        <v>1</v>
      </c>
    </row>
    <row r="304" spans="1:13" ht="16.5" customHeight="1" thickBot="1" x14ac:dyDescent="0.3">
      <c r="A304" s="994" t="s">
        <v>14</v>
      </c>
      <c r="B304" s="1087">
        <f>B322</f>
        <v>350000</v>
      </c>
      <c r="C304" s="1088">
        <f t="shared" ref="C304:E304" si="39">C322</f>
        <v>125000</v>
      </c>
      <c r="D304" s="1088">
        <f t="shared" si="39"/>
        <v>0</v>
      </c>
      <c r="E304" s="1088">
        <f t="shared" si="39"/>
        <v>0</v>
      </c>
    </row>
    <row r="305" spans="1:13" ht="17.25" thickBot="1" x14ac:dyDescent="0.3">
      <c r="A305" s="994" t="s">
        <v>20</v>
      </c>
      <c r="B305" s="1051">
        <f>B304/B303</f>
        <v>350000</v>
      </c>
      <c r="C305" s="1051">
        <f t="shared" ref="C305:E305" si="40">C304/C303</f>
        <v>125000</v>
      </c>
      <c r="D305" s="1051" t="e">
        <f t="shared" si="40"/>
        <v>#DIV/0!</v>
      </c>
      <c r="E305" s="1051">
        <f t="shared" si="40"/>
        <v>0</v>
      </c>
    </row>
    <row r="306" spans="1:13" ht="17.25" thickBot="1" x14ac:dyDescent="0.3">
      <c r="A306" s="994" t="s">
        <v>15</v>
      </c>
      <c r="B306" s="1046" t="s">
        <v>19</v>
      </c>
      <c r="C306" s="1052">
        <f>C303/B303-1</f>
        <v>0</v>
      </c>
      <c r="D306" s="1052">
        <f t="shared" ref="D306:E308" si="41">D303/C303-1</f>
        <v>-1</v>
      </c>
      <c r="E306" s="1052" t="e">
        <f t="shared" si="41"/>
        <v>#DIV/0!</v>
      </c>
      <c r="F306" s="981"/>
      <c r="G306" s="981"/>
      <c r="H306" s="982"/>
      <c r="I306" s="982"/>
      <c r="J306" s="982"/>
      <c r="K306" s="982"/>
      <c r="L306" s="982"/>
      <c r="M306" s="982"/>
    </row>
    <row r="307" spans="1:13" ht="17.25" thickBot="1" x14ac:dyDescent="0.3">
      <c r="A307" s="994" t="s">
        <v>16</v>
      </c>
      <c r="B307" s="1046" t="s">
        <v>19</v>
      </c>
      <c r="C307" s="1052">
        <f>C304/B304-1</f>
        <v>-0.64285714285714279</v>
      </c>
      <c r="D307" s="1052">
        <f t="shared" si="41"/>
        <v>-1</v>
      </c>
      <c r="E307" s="1052" t="e">
        <f t="shared" si="41"/>
        <v>#DIV/0!</v>
      </c>
      <c r="F307" s="981"/>
      <c r="G307" s="981"/>
      <c r="H307" s="982"/>
      <c r="I307" s="982"/>
      <c r="J307" s="982"/>
      <c r="K307" s="982"/>
      <c r="L307" s="982"/>
      <c r="M307" s="982"/>
    </row>
    <row r="308" spans="1:13" ht="17.25" thickBot="1" x14ac:dyDescent="0.3">
      <c r="A308" s="994" t="s">
        <v>17</v>
      </c>
      <c r="B308" s="1046" t="s">
        <v>19</v>
      </c>
      <c r="C308" s="1052">
        <f>C305/B305-1</f>
        <v>-0.64285714285714279</v>
      </c>
      <c r="D308" s="1052" t="e">
        <f t="shared" si="41"/>
        <v>#DIV/0!</v>
      </c>
      <c r="E308" s="1052" t="e">
        <f t="shared" si="41"/>
        <v>#DIV/0!</v>
      </c>
      <c r="F308" s="981"/>
      <c r="G308" s="981"/>
      <c r="H308" s="982"/>
      <c r="I308" s="982"/>
      <c r="J308" s="982"/>
      <c r="K308" s="982"/>
      <c r="L308" s="982"/>
      <c r="M308" s="982"/>
    </row>
    <row r="309" spans="1:13" ht="14.25" thickBot="1" x14ac:dyDescent="0.3">
      <c r="A309" s="1763" t="s">
        <v>2627</v>
      </c>
      <c r="B309" s="1791"/>
      <c r="C309" s="1791"/>
      <c r="D309" s="1791"/>
      <c r="E309" s="1792"/>
      <c r="F309" s="981"/>
      <c r="G309" s="981"/>
      <c r="H309" s="982"/>
      <c r="I309" s="982"/>
      <c r="J309" s="982"/>
      <c r="K309" s="982"/>
      <c r="L309" s="982"/>
      <c r="M309" s="982"/>
    </row>
    <row r="310" spans="1:13" x14ac:dyDescent="0.25">
      <c r="A310" s="1760"/>
      <c r="B310" s="987">
        <v>2019</v>
      </c>
      <c r="C310" s="987">
        <v>2020</v>
      </c>
      <c r="D310" s="987">
        <v>2021</v>
      </c>
      <c r="E310" s="987">
        <v>2022</v>
      </c>
      <c r="F310" s="981"/>
      <c r="G310" s="981"/>
      <c r="H310" s="982"/>
      <c r="I310" s="982"/>
      <c r="J310" s="982"/>
      <c r="K310" s="982"/>
      <c r="L310" s="982"/>
      <c r="M310" s="982"/>
    </row>
    <row r="311" spans="1:13" ht="17.25" thickBot="1" x14ac:dyDescent="0.3">
      <c r="A311" s="1761"/>
      <c r="B311" s="988" t="s">
        <v>5</v>
      </c>
      <c r="C311" s="988" t="s">
        <v>6</v>
      </c>
      <c r="D311" s="988" t="s">
        <v>6</v>
      </c>
      <c r="E311" s="988" t="s">
        <v>6</v>
      </c>
      <c r="F311" s="981"/>
      <c r="G311" s="981"/>
      <c r="H311" s="982"/>
      <c r="I311" s="982"/>
      <c r="J311" s="982"/>
      <c r="K311" s="982"/>
      <c r="L311" s="982"/>
      <c r="M311" s="982"/>
    </row>
    <row r="312" spans="1:13" ht="17.25" thickBot="1" x14ac:dyDescent="0.3">
      <c r="A312" s="1053" t="s">
        <v>59</v>
      </c>
      <c r="B312" s="1054">
        <f>B313+B314+B315+B316</f>
        <v>0</v>
      </c>
      <c r="C312" s="1054">
        <f t="shared" ref="C312:E312" si="42">C313+C314+C315+C316</f>
        <v>0</v>
      </c>
      <c r="D312" s="1054">
        <f t="shared" si="42"/>
        <v>0</v>
      </c>
      <c r="E312" s="1054">
        <f t="shared" si="42"/>
        <v>0</v>
      </c>
      <c r="F312" s="981"/>
      <c r="G312" s="981"/>
      <c r="H312" s="982"/>
      <c r="I312" s="982"/>
      <c r="J312" s="982"/>
      <c r="K312" s="982"/>
      <c r="L312" s="982"/>
      <c r="M312" s="982"/>
    </row>
    <row r="313" spans="1:13" ht="17.25" thickBot="1" x14ac:dyDescent="0.3">
      <c r="A313" s="1055" t="s">
        <v>28</v>
      </c>
      <c r="B313" s="1054"/>
      <c r="C313" s="1054"/>
      <c r="D313" s="1054"/>
      <c r="E313" s="1054"/>
      <c r="F313" s="981"/>
      <c r="G313" s="981"/>
      <c r="H313" s="982"/>
      <c r="I313" s="982"/>
      <c r="J313" s="982"/>
      <c r="K313" s="982"/>
      <c r="L313" s="982"/>
      <c r="M313" s="982"/>
    </row>
    <row r="314" spans="1:13" ht="17.25" thickBot="1" x14ac:dyDescent="0.3">
      <c r="A314" s="1055" t="s">
        <v>60</v>
      </c>
      <c r="B314" s="1054"/>
      <c r="C314" s="1054"/>
      <c r="D314" s="1054"/>
      <c r="E314" s="1054"/>
      <c r="F314" s="981"/>
      <c r="G314" s="981"/>
      <c r="H314" s="982"/>
      <c r="I314" s="982"/>
      <c r="J314" s="982"/>
      <c r="K314" s="982"/>
      <c r="L314" s="982"/>
      <c r="M314" s="982"/>
    </row>
    <row r="315" spans="1:13" ht="17.25" thickBot="1" x14ac:dyDescent="0.3">
      <c r="A315" s="1061" t="s">
        <v>42</v>
      </c>
      <c r="B315" s="1056"/>
      <c r="C315" s="1056"/>
      <c r="D315" s="1056"/>
      <c r="E315" s="1056"/>
      <c r="F315" s="981"/>
      <c r="G315" s="981"/>
      <c r="H315" s="982"/>
      <c r="I315" s="982"/>
      <c r="J315" s="982"/>
      <c r="K315" s="982"/>
      <c r="L315" s="982"/>
      <c r="M315" s="982"/>
    </row>
    <row r="316" spans="1:13" ht="17.25" thickBot="1" x14ac:dyDescent="0.3">
      <c r="A316" s="1071" t="s">
        <v>43</v>
      </c>
      <c r="B316" s="1033"/>
      <c r="C316" s="1033"/>
      <c r="D316" s="1033"/>
      <c r="E316" s="1033"/>
      <c r="F316" s="981"/>
      <c r="G316" s="981"/>
      <c r="H316" s="982"/>
      <c r="I316" s="982"/>
      <c r="J316" s="982"/>
      <c r="K316" s="982"/>
      <c r="L316" s="982"/>
      <c r="M316" s="982"/>
    </row>
    <row r="317" spans="1:13" ht="17.25" thickBot="1" x14ac:dyDescent="0.3">
      <c r="A317" s="1089" t="s">
        <v>61</v>
      </c>
      <c r="B317" s="1038">
        <f>B318+B319+B320+B321</f>
        <v>350000</v>
      </c>
      <c r="C317" s="1038">
        <f t="shared" ref="C317:E317" si="43">C318+C319+C320+C321</f>
        <v>125000</v>
      </c>
      <c r="D317" s="1038">
        <f t="shared" si="43"/>
        <v>0</v>
      </c>
      <c r="E317" s="1038">
        <f t="shared" si="43"/>
        <v>0</v>
      </c>
      <c r="F317" s="981"/>
      <c r="G317" s="981"/>
      <c r="H317" s="982"/>
      <c r="I317" s="982"/>
      <c r="J317" s="982"/>
      <c r="K317" s="982"/>
      <c r="L317" s="982"/>
      <c r="M317" s="982"/>
    </row>
    <row r="318" spans="1:13" ht="17.25" thickBot="1" x14ac:dyDescent="0.3">
      <c r="A318" s="1071" t="s">
        <v>28</v>
      </c>
      <c r="B318" s="1051"/>
      <c r="C318" s="1051"/>
      <c r="D318" s="1051"/>
      <c r="E318" s="1051"/>
      <c r="F318" s="981"/>
      <c r="G318" s="981"/>
      <c r="H318" s="982"/>
      <c r="I318" s="982"/>
      <c r="J318" s="982"/>
      <c r="K318" s="982"/>
      <c r="L318" s="982"/>
      <c r="M318" s="982"/>
    </row>
    <row r="319" spans="1:13" ht="17.25" thickBot="1" x14ac:dyDescent="0.3">
      <c r="A319" s="1071" t="s">
        <v>60</v>
      </c>
      <c r="B319" s="1090">
        <v>350000</v>
      </c>
      <c r="C319" s="1091">
        <v>125000</v>
      </c>
      <c r="D319" s="1051">
        <v>0</v>
      </c>
      <c r="E319" s="1051">
        <v>0</v>
      </c>
      <c r="F319" s="981"/>
      <c r="G319" s="981"/>
      <c r="H319" s="982"/>
      <c r="I319" s="982"/>
      <c r="J319" s="982"/>
      <c r="K319" s="982"/>
      <c r="L319" s="982"/>
      <c r="M319" s="982"/>
    </row>
    <row r="320" spans="1:13" ht="17.25" thickBot="1" x14ac:dyDescent="0.3">
      <c r="A320" s="1071" t="s">
        <v>42</v>
      </c>
      <c r="B320" s="1038"/>
      <c r="C320" s="1033"/>
      <c r="D320" s="1033"/>
      <c r="E320" s="1033"/>
      <c r="F320" s="981"/>
      <c r="G320" s="981"/>
      <c r="H320" s="982"/>
      <c r="I320" s="982"/>
      <c r="J320" s="982"/>
      <c r="K320" s="982"/>
      <c r="L320" s="982"/>
      <c r="M320" s="982"/>
    </row>
    <row r="321" spans="1:13" ht="17.25" thickBot="1" x14ac:dyDescent="0.3">
      <c r="A321" s="1071" t="s">
        <v>43</v>
      </c>
      <c r="B321" s="1038"/>
      <c r="C321" s="1033"/>
      <c r="D321" s="1033"/>
      <c r="E321" s="1033"/>
      <c r="F321" s="981"/>
      <c r="G321" s="981"/>
      <c r="H321" s="982"/>
      <c r="I321" s="982"/>
      <c r="J321" s="982"/>
      <c r="K321" s="982"/>
      <c r="L321" s="982"/>
      <c r="M321" s="982"/>
    </row>
    <row r="322" spans="1:13" ht="17.25" thickBot="1" x14ac:dyDescent="0.3">
      <c r="A322" s="1063" t="s">
        <v>71</v>
      </c>
      <c r="B322" s="1038">
        <f>B312+B317</f>
        <v>350000</v>
      </c>
      <c r="C322" s="1038">
        <f t="shared" ref="C322:E322" si="44">C312+C317</f>
        <v>125000</v>
      </c>
      <c r="D322" s="1038">
        <f t="shared" si="44"/>
        <v>0</v>
      </c>
      <c r="E322" s="1038">
        <f t="shared" si="44"/>
        <v>0</v>
      </c>
      <c r="F322" s="981"/>
      <c r="G322" s="981"/>
      <c r="H322" s="982"/>
      <c r="I322" s="982"/>
      <c r="J322" s="982"/>
      <c r="K322" s="982"/>
      <c r="L322" s="982"/>
      <c r="M322" s="982"/>
    </row>
    <row r="323" spans="1:13" ht="17.25" thickBot="1" x14ac:dyDescent="0.3">
      <c r="A323" s="1072" t="s">
        <v>58</v>
      </c>
      <c r="B323" s="1807" t="s">
        <v>2603</v>
      </c>
      <c r="C323" s="1807"/>
      <c r="D323" s="1807"/>
      <c r="E323" s="1807"/>
      <c r="F323" s="981"/>
      <c r="G323" s="981"/>
      <c r="H323" s="982"/>
      <c r="I323" s="982"/>
      <c r="J323" s="982"/>
      <c r="K323" s="982"/>
      <c r="L323" s="982"/>
      <c r="M323" s="982"/>
    </row>
    <row r="324" spans="1:13" ht="39" thickBot="1" x14ac:dyDescent="0.3">
      <c r="A324" s="1080" t="s">
        <v>72</v>
      </c>
      <c r="B324" s="1081" t="s">
        <v>2628</v>
      </c>
      <c r="C324" s="1082" t="s">
        <v>2629</v>
      </c>
      <c r="D324" s="1083"/>
      <c r="E324" s="1083"/>
      <c r="F324" s="981"/>
      <c r="G324" s="981"/>
      <c r="H324" s="982"/>
      <c r="I324" s="982"/>
      <c r="J324" s="982"/>
      <c r="K324" s="982"/>
      <c r="L324" s="982"/>
      <c r="M324" s="982"/>
    </row>
    <row r="325" spans="1:13" ht="17.25" thickBot="1" x14ac:dyDescent="0.3">
      <c r="A325" s="1092" t="s">
        <v>2594</v>
      </c>
      <c r="B325" s="1767" t="s">
        <v>2630</v>
      </c>
      <c r="C325" s="1768"/>
      <c r="D325" s="1768"/>
      <c r="E325" s="1769"/>
      <c r="F325" s="981"/>
      <c r="G325" s="981"/>
      <c r="H325" s="982"/>
      <c r="I325" s="982"/>
      <c r="J325" s="982"/>
      <c r="K325" s="982"/>
      <c r="L325" s="982"/>
      <c r="M325" s="982"/>
    </row>
    <row r="326" spans="1:13" ht="17.25" thickBot="1" x14ac:dyDescent="0.3">
      <c r="A326" s="992" t="s">
        <v>9</v>
      </c>
      <c r="B326" s="1770" t="s">
        <v>2631</v>
      </c>
      <c r="C326" s="1771"/>
      <c r="D326" s="1771"/>
      <c r="E326" s="1772"/>
      <c r="F326" s="981"/>
      <c r="G326" s="981"/>
      <c r="H326" s="982"/>
      <c r="I326" s="982"/>
      <c r="J326" s="982"/>
      <c r="K326" s="982"/>
      <c r="L326" s="982"/>
      <c r="M326" s="982"/>
    </row>
    <row r="327" spans="1:13" ht="17.25" thickBot="1" x14ac:dyDescent="0.3">
      <c r="A327" s="992" t="s">
        <v>13</v>
      </c>
      <c r="B327" s="1776" t="s">
        <v>1261</v>
      </c>
      <c r="C327" s="1777"/>
      <c r="D327" s="1777"/>
      <c r="E327" s="1778"/>
      <c r="F327" s="981"/>
      <c r="G327" s="981"/>
      <c r="H327" s="982"/>
      <c r="I327" s="982"/>
      <c r="J327" s="982"/>
      <c r="K327" s="982"/>
      <c r="L327" s="982"/>
      <c r="M327" s="982"/>
    </row>
    <row r="328" spans="1:13" x14ac:dyDescent="0.25">
      <c r="A328" s="1760"/>
      <c r="B328" s="987">
        <v>2019</v>
      </c>
      <c r="C328" s="987">
        <v>2020</v>
      </c>
      <c r="D328" s="987">
        <v>2021</v>
      </c>
      <c r="E328" s="987">
        <v>2022</v>
      </c>
      <c r="F328" s="981"/>
      <c r="G328" s="981"/>
      <c r="H328" s="982"/>
      <c r="I328" s="982"/>
      <c r="J328" s="982"/>
      <c r="K328" s="982"/>
      <c r="L328" s="982"/>
      <c r="M328" s="982"/>
    </row>
    <row r="329" spans="1:13" ht="17.25" thickBot="1" x14ac:dyDescent="0.3">
      <c r="A329" s="1761"/>
      <c r="B329" s="988" t="s">
        <v>5</v>
      </c>
      <c r="C329" s="988" t="s">
        <v>6</v>
      </c>
      <c r="D329" s="988" t="s">
        <v>6</v>
      </c>
      <c r="E329" s="988" t="s">
        <v>6</v>
      </c>
      <c r="F329" s="981"/>
      <c r="G329" s="981"/>
      <c r="H329" s="982"/>
      <c r="I329" s="982"/>
      <c r="J329" s="982"/>
      <c r="K329" s="982"/>
      <c r="L329" s="982"/>
      <c r="M329" s="982"/>
    </row>
    <row r="330" spans="1:13" ht="17.25" thickBot="1" x14ac:dyDescent="0.3">
      <c r="A330" s="992" t="s">
        <v>8</v>
      </c>
      <c r="B330" s="1047">
        <v>1</v>
      </c>
      <c r="C330" s="1047">
        <v>1</v>
      </c>
      <c r="D330" s="1047">
        <v>1</v>
      </c>
      <c r="E330" s="1047">
        <v>1</v>
      </c>
      <c r="F330" s="981"/>
      <c r="G330" s="981"/>
      <c r="H330" s="982"/>
      <c r="I330" s="982"/>
      <c r="J330" s="982"/>
      <c r="K330" s="982"/>
      <c r="L330" s="982"/>
      <c r="M330" s="982"/>
    </row>
    <row r="331" spans="1:13" ht="17.25" thickBot="1" x14ac:dyDescent="0.3">
      <c r="A331" s="992" t="s">
        <v>14</v>
      </c>
      <c r="B331" s="1050">
        <f>B349</f>
        <v>200000</v>
      </c>
      <c r="C331" s="1050">
        <f t="shared" ref="C331:E331" si="45">C349</f>
        <v>1200000</v>
      </c>
      <c r="D331" s="1050">
        <f t="shared" si="45"/>
        <v>1250000</v>
      </c>
      <c r="E331" s="1050">
        <f t="shared" si="45"/>
        <v>1250000</v>
      </c>
      <c r="F331" s="981"/>
      <c r="G331" s="981"/>
      <c r="H331" s="982"/>
      <c r="I331" s="982"/>
      <c r="J331" s="982"/>
      <c r="K331" s="982"/>
      <c r="L331" s="982"/>
      <c r="M331" s="982"/>
    </row>
    <row r="332" spans="1:13" ht="17.25" thickBot="1" x14ac:dyDescent="0.3">
      <c r="A332" s="992" t="s">
        <v>20</v>
      </c>
      <c r="B332" s="1050">
        <f>B331/B330</f>
        <v>200000</v>
      </c>
      <c r="C332" s="1050">
        <f t="shared" ref="C332:E332" si="46">C331/C330</f>
        <v>1200000</v>
      </c>
      <c r="D332" s="1050">
        <f t="shared" si="46"/>
        <v>1250000</v>
      </c>
      <c r="E332" s="1050">
        <f t="shared" si="46"/>
        <v>1250000</v>
      </c>
      <c r="F332" s="981"/>
      <c r="G332" s="981"/>
      <c r="H332" s="982"/>
      <c r="I332" s="982"/>
      <c r="J332" s="982"/>
      <c r="K332" s="982"/>
      <c r="L332" s="982"/>
      <c r="M332" s="982"/>
    </row>
    <row r="333" spans="1:13" ht="17.25" thickBot="1" x14ac:dyDescent="0.3">
      <c r="A333" s="992" t="s">
        <v>15</v>
      </c>
      <c r="B333" s="1047" t="s">
        <v>19</v>
      </c>
      <c r="C333" s="991">
        <f>C330/B330-1</f>
        <v>0</v>
      </c>
      <c r="D333" s="991">
        <f t="shared" ref="D333:E335" si="47">D330/C330-1</f>
        <v>0</v>
      </c>
      <c r="E333" s="991">
        <f t="shared" si="47"/>
        <v>0</v>
      </c>
      <c r="F333" s="981"/>
      <c r="G333" s="981"/>
      <c r="H333" s="982"/>
      <c r="I333" s="982"/>
      <c r="J333" s="982"/>
      <c r="K333" s="982"/>
      <c r="L333" s="982"/>
      <c r="M333" s="982"/>
    </row>
    <row r="334" spans="1:13" ht="17.25" thickBot="1" x14ac:dyDescent="0.3">
      <c r="A334" s="992" t="s">
        <v>16</v>
      </c>
      <c r="B334" s="1047" t="s">
        <v>19</v>
      </c>
      <c r="C334" s="991">
        <f>C331/B331-1</f>
        <v>5</v>
      </c>
      <c r="D334" s="991">
        <f t="shared" si="47"/>
        <v>4.1666666666666741E-2</v>
      </c>
      <c r="E334" s="991">
        <f t="shared" si="47"/>
        <v>0</v>
      </c>
      <c r="F334" s="981"/>
      <c r="G334" s="981"/>
      <c r="H334" s="982"/>
      <c r="I334" s="982"/>
      <c r="J334" s="982"/>
      <c r="K334" s="982"/>
      <c r="L334" s="982"/>
      <c r="M334" s="982"/>
    </row>
    <row r="335" spans="1:13" ht="17.25" thickBot="1" x14ac:dyDescent="0.3">
      <c r="A335" s="992" t="s">
        <v>17</v>
      </c>
      <c r="B335" s="1047" t="s">
        <v>19</v>
      </c>
      <c r="C335" s="991">
        <f>C332/B332-1</f>
        <v>5</v>
      </c>
      <c r="D335" s="991">
        <f t="shared" si="47"/>
        <v>4.1666666666666741E-2</v>
      </c>
      <c r="E335" s="991">
        <f t="shared" si="47"/>
        <v>0</v>
      </c>
      <c r="F335" s="981"/>
      <c r="G335" s="981"/>
      <c r="H335" s="982"/>
      <c r="I335" s="982"/>
      <c r="J335" s="982"/>
      <c r="K335" s="982"/>
      <c r="L335" s="982"/>
      <c r="M335" s="982"/>
    </row>
    <row r="336" spans="1:13" ht="14.25" thickBot="1" x14ac:dyDescent="0.3">
      <c r="A336" s="1763" t="s">
        <v>2632</v>
      </c>
      <c r="B336" s="1764"/>
      <c r="C336" s="1764"/>
      <c r="D336" s="1764"/>
      <c r="E336" s="1765"/>
      <c r="F336" s="981"/>
      <c r="G336" s="981"/>
      <c r="H336" s="982"/>
      <c r="I336" s="982"/>
      <c r="J336" s="982"/>
      <c r="K336" s="982"/>
      <c r="L336" s="982"/>
      <c r="M336" s="982"/>
    </row>
    <row r="337" spans="1:13" x14ac:dyDescent="0.25">
      <c r="A337" s="1760"/>
      <c r="B337" s="987">
        <v>2019</v>
      </c>
      <c r="C337" s="987">
        <v>2020</v>
      </c>
      <c r="D337" s="987">
        <v>2021</v>
      </c>
      <c r="E337" s="987">
        <v>2022</v>
      </c>
      <c r="F337" s="981"/>
      <c r="G337" s="981"/>
      <c r="H337" s="982"/>
      <c r="I337" s="982"/>
      <c r="J337" s="982"/>
      <c r="K337" s="982"/>
      <c r="L337" s="982"/>
      <c r="M337" s="982"/>
    </row>
    <row r="338" spans="1:13" ht="17.25" thickBot="1" x14ac:dyDescent="0.3">
      <c r="A338" s="1761"/>
      <c r="B338" s="988" t="s">
        <v>5</v>
      </c>
      <c r="C338" s="988" t="s">
        <v>6</v>
      </c>
      <c r="D338" s="988" t="s">
        <v>6</v>
      </c>
      <c r="E338" s="988" t="s">
        <v>6</v>
      </c>
      <c r="G338" s="981"/>
      <c r="H338" s="982"/>
      <c r="I338" s="982"/>
      <c r="J338" s="982"/>
      <c r="K338" s="982"/>
      <c r="L338" s="982"/>
      <c r="M338" s="982"/>
    </row>
    <row r="339" spans="1:13" ht="17.25" thickBot="1" x14ac:dyDescent="0.3">
      <c r="A339" s="1053" t="s">
        <v>59</v>
      </c>
      <c r="B339" s="1054">
        <f>B340+B341+B342+B343</f>
        <v>0</v>
      </c>
      <c r="C339" s="1054">
        <f t="shared" ref="C339:E339" si="48">C340+C341+C342+C343</f>
        <v>0</v>
      </c>
      <c r="D339" s="1054">
        <f t="shared" si="48"/>
        <v>0</v>
      </c>
      <c r="E339" s="1054">
        <f t="shared" si="48"/>
        <v>0</v>
      </c>
      <c r="G339" s="981"/>
      <c r="H339" s="982"/>
      <c r="I339" s="982"/>
      <c r="J339" s="982"/>
      <c r="K339" s="982"/>
      <c r="L339" s="982"/>
      <c r="M339" s="982"/>
    </row>
    <row r="340" spans="1:13" ht="17.25" thickBot="1" x14ac:dyDescent="0.3">
      <c r="A340" s="1055" t="s">
        <v>28</v>
      </c>
      <c r="B340" s="1054"/>
      <c r="C340" s="1054"/>
      <c r="D340" s="1054"/>
      <c r="E340" s="1054"/>
      <c r="G340" s="981"/>
      <c r="H340" s="982"/>
      <c r="I340" s="982"/>
      <c r="J340" s="982"/>
      <c r="K340" s="982"/>
      <c r="L340" s="982"/>
      <c r="M340" s="982"/>
    </row>
    <row r="341" spans="1:13" ht="17.25" thickBot="1" x14ac:dyDescent="0.3">
      <c r="A341" s="1055" t="s">
        <v>60</v>
      </c>
      <c r="B341" s="1054"/>
      <c r="C341" s="1054"/>
      <c r="D341" s="1054"/>
      <c r="E341" s="1054"/>
      <c r="G341" s="981"/>
      <c r="H341" s="982"/>
      <c r="I341" s="982"/>
      <c r="J341" s="982"/>
      <c r="K341" s="982"/>
      <c r="L341" s="982"/>
      <c r="M341" s="982"/>
    </row>
    <row r="342" spans="1:13" ht="17.25" thickBot="1" x14ac:dyDescent="0.3">
      <c r="A342" s="1055" t="s">
        <v>42</v>
      </c>
      <c r="B342" s="1054"/>
      <c r="C342" s="1054"/>
      <c r="D342" s="1054"/>
      <c r="E342" s="1054"/>
      <c r="G342" s="981"/>
      <c r="H342" s="982"/>
      <c r="I342" s="982"/>
      <c r="J342" s="982"/>
      <c r="K342" s="982"/>
      <c r="L342" s="982"/>
      <c r="M342" s="982"/>
    </row>
    <row r="343" spans="1:13" ht="17.25" thickBot="1" x14ac:dyDescent="0.3">
      <c r="A343" s="1055" t="s">
        <v>43</v>
      </c>
      <c r="B343" s="1054"/>
      <c r="C343" s="1054"/>
      <c r="D343" s="1054"/>
      <c r="E343" s="1054"/>
      <c r="G343" s="981"/>
      <c r="H343" s="982"/>
      <c r="I343" s="982"/>
      <c r="J343" s="982"/>
      <c r="K343" s="982"/>
      <c r="L343" s="982"/>
      <c r="M343" s="982"/>
    </row>
    <row r="344" spans="1:13" ht="17.25" thickBot="1" x14ac:dyDescent="0.3">
      <c r="A344" s="1053" t="s">
        <v>61</v>
      </c>
      <c r="B344" s="1040">
        <f>B345+B346+B347+B348</f>
        <v>200000</v>
      </c>
      <c r="C344" s="1040">
        <f t="shared" ref="C344:E344" si="49">C345+C346+C347+C348</f>
        <v>1200000</v>
      </c>
      <c r="D344" s="1040">
        <f t="shared" si="49"/>
        <v>1250000</v>
      </c>
      <c r="E344" s="1040">
        <f t="shared" si="49"/>
        <v>1250000</v>
      </c>
      <c r="G344" s="981"/>
      <c r="H344" s="982"/>
      <c r="I344" s="982"/>
      <c r="J344" s="982"/>
      <c r="K344" s="982"/>
      <c r="L344" s="982"/>
      <c r="M344" s="982"/>
    </row>
    <row r="345" spans="1:13" ht="17.25" thickBot="1" x14ac:dyDescent="0.3">
      <c r="A345" s="1055" t="s">
        <v>28</v>
      </c>
      <c r="B345" s="1050"/>
      <c r="C345" s="1050"/>
      <c r="D345" s="1050"/>
      <c r="E345" s="1050"/>
      <c r="G345" s="981"/>
      <c r="H345" s="982"/>
      <c r="I345" s="982"/>
      <c r="J345" s="982"/>
      <c r="K345" s="982"/>
      <c r="L345" s="982"/>
      <c r="M345" s="982"/>
    </row>
    <row r="346" spans="1:13" ht="17.25" thickBot="1" x14ac:dyDescent="0.3">
      <c r="A346" s="1093" t="s">
        <v>60</v>
      </c>
      <c r="B346" s="1050">
        <v>200000</v>
      </c>
      <c r="C346" s="1094">
        <v>1200000</v>
      </c>
      <c r="D346" s="1094">
        <v>1250000</v>
      </c>
      <c r="E346" s="1094">
        <v>1250000</v>
      </c>
      <c r="G346" s="981"/>
      <c r="H346" s="982"/>
      <c r="I346" s="982"/>
      <c r="J346" s="982"/>
      <c r="K346" s="982"/>
      <c r="L346" s="982"/>
      <c r="M346" s="982"/>
    </row>
    <row r="347" spans="1:13" ht="17.25" thickBot="1" x14ac:dyDescent="0.3">
      <c r="A347" s="1061" t="s">
        <v>42</v>
      </c>
      <c r="B347" s="1062"/>
      <c r="C347" s="1056"/>
      <c r="D347" s="1056"/>
      <c r="E347" s="1056"/>
      <c r="G347" s="981"/>
      <c r="H347" s="982"/>
      <c r="I347" s="982"/>
      <c r="J347" s="982"/>
      <c r="K347" s="982"/>
      <c r="L347" s="982"/>
      <c r="M347" s="982"/>
    </row>
    <row r="348" spans="1:13" ht="17.25" thickBot="1" x14ac:dyDescent="0.3">
      <c r="A348" s="1071" t="s">
        <v>43</v>
      </c>
      <c r="B348" s="1038"/>
      <c r="C348" s="1033"/>
      <c r="D348" s="1033"/>
      <c r="E348" s="1033"/>
      <c r="G348" s="981"/>
      <c r="H348" s="982"/>
      <c r="I348" s="982"/>
      <c r="J348" s="982"/>
      <c r="K348" s="982"/>
      <c r="L348" s="982"/>
      <c r="M348" s="982"/>
    </row>
    <row r="349" spans="1:13" ht="17.25" thickBot="1" x14ac:dyDescent="0.3">
      <c r="A349" s="1063" t="s">
        <v>73</v>
      </c>
      <c r="B349" s="1038">
        <f>B339+B344</f>
        <v>200000</v>
      </c>
      <c r="C349" s="1038">
        <f t="shared" ref="C349:E349" si="50">C339+C344</f>
        <v>1200000</v>
      </c>
      <c r="D349" s="1038">
        <f t="shared" si="50"/>
        <v>1250000</v>
      </c>
      <c r="E349" s="1038">
        <f t="shared" si="50"/>
        <v>1250000</v>
      </c>
      <c r="G349" s="981"/>
      <c r="H349" s="982"/>
      <c r="I349" s="982"/>
      <c r="J349" s="982"/>
      <c r="K349" s="982"/>
      <c r="L349" s="982"/>
      <c r="M349" s="982"/>
    </row>
    <row r="350" spans="1:13" thickBot="1" x14ac:dyDescent="0.3">
      <c r="A350" s="1072" t="s">
        <v>58</v>
      </c>
      <c r="B350" s="1805" t="s">
        <v>2603</v>
      </c>
      <c r="C350" s="1805"/>
      <c r="D350" s="1805"/>
      <c r="E350" s="1805"/>
      <c r="G350" s="981"/>
      <c r="H350" s="982"/>
      <c r="I350" s="982"/>
      <c r="J350" s="982"/>
      <c r="K350" s="982"/>
      <c r="L350" s="982"/>
      <c r="M350" s="982"/>
    </row>
    <row r="351" spans="1:13" ht="67.5" customHeight="1" thickBot="1" x14ac:dyDescent="0.3">
      <c r="A351" s="1080" t="s">
        <v>184</v>
      </c>
      <c r="B351" s="1081" t="s">
        <v>2633</v>
      </c>
      <c r="C351" s="1082" t="s">
        <v>2634</v>
      </c>
      <c r="D351" s="1083"/>
      <c r="E351" s="1083"/>
      <c r="G351" s="981"/>
      <c r="H351" s="982"/>
      <c r="I351" s="982"/>
      <c r="J351" s="982"/>
      <c r="K351" s="982"/>
      <c r="L351" s="982"/>
      <c r="M351" s="982"/>
    </row>
    <row r="352" spans="1:13" ht="17.25" thickBot="1" x14ac:dyDescent="0.3">
      <c r="A352" s="1092" t="s">
        <v>2594</v>
      </c>
      <c r="B352" s="1767" t="s">
        <v>2630</v>
      </c>
      <c r="C352" s="1768"/>
      <c r="D352" s="1768"/>
      <c r="E352" s="1769"/>
      <c r="G352" s="981"/>
      <c r="H352" s="982"/>
      <c r="I352" s="982"/>
      <c r="J352" s="982"/>
      <c r="K352" s="982"/>
      <c r="L352" s="982"/>
      <c r="M352" s="982"/>
    </row>
    <row r="353" spans="1:13" ht="17.25" thickBot="1" x14ac:dyDescent="0.3">
      <c r="A353" s="992" t="s">
        <v>9</v>
      </c>
      <c r="B353" s="1770" t="s">
        <v>2631</v>
      </c>
      <c r="C353" s="1771"/>
      <c r="D353" s="1771"/>
      <c r="E353" s="1772"/>
      <c r="G353" s="981"/>
      <c r="H353" s="982"/>
      <c r="I353" s="982"/>
      <c r="J353" s="982"/>
      <c r="K353" s="982"/>
      <c r="L353" s="982"/>
      <c r="M353" s="982"/>
    </row>
    <row r="354" spans="1:13" ht="17.25" thickBot="1" x14ac:dyDescent="0.3">
      <c r="A354" s="992" t="s">
        <v>13</v>
      </c>
      <c r="B354" s="1776" t="s">
        <v>1261</v>
      </c>
      <c r="C354" s="1777"/>
      <c r="D354" s="1777"/>
      <c r="E354" s="1778"/>
      <c r="F354" s="981"/>
      <c r="G354" s="981"/>
      <c r="H354" s="982"/>
      <c r="I354" s="982"/>
      <c r="J354" s="982"/>
      <c r="K354" s="982"/>
      <c r="L354" s="982"/>
      <c r="M354" s="982"/>
    </row>
    <row r="355" spans="1:13" x14ac:dyDescent="0.25">
      <c r="A355" s="1760"/>
      <c r="B355" s="987">
        <v>2019</v>
      </c>
      <c r="C355" s="987">
        <v>2020</v>
      </c>
      <c r="D355" s="987">
        <v>2021</v>
      </c>
      <c r="E355" s="987">
        <v>2022</v>
      </c>
      <c r="F355" s="981"/>
      <c r="G355" s="981"/>
      <c r="H355" s="982"/>
      <c r="I355" s="982"/>
      <c r="J355" s="982"/>
      <c r="K355" s="982"/>
      <c r="L355" s="982"/>
      <c r="M355" s="982"/>
    </row>
    <row r="356" spans="1:13" ht="17.25" thickBot="1" x14ac:dyDescent="0.3">
      <c r="A356" s="1761"/>
      <c r="B356" s="988" t="s">
        <v>5</v>
      </c>
      <c r="C356" s="988" t="s">
        <v>6</v>
      </c>
      <c r="D356" s="988" t="s">
        <v>6</v>
      </c>
      <c r="E356" s="988" t="s">
        <v>6</v>
      </c>
      <c r="F356" s="981"/>
      <c r="G356" s="981"/>
      <c r="H356" s="982"/>
      <c r="I356" s="982"/>
      <c r="J356" s="982"/>
      <c r="K356" s="982"/>
      <c r="L356" s="982"/>
      <c r="M356" s="982"/>
    </row>
    <row r="357" spans="1:13" ht="17.25" thickBot="1" x14ac:dyDescent="0.3">
      <c r="A357" s="992" t="s">
        <v>8</v>
      </c>
      <c r="B357" s="1047">
        <v>1</v>
      </c>
      <c r="C357" s="1047">
        <v>0</v>
      </c>
      <c r="D357" s="1047">
        <v>1</v>
      </c>
      <c r="E357" s="1047">
        <v>1</v>
      </c>
      <c r="F357" s="981"/>
      <c r="G357" s="981"/>
      <c r="H357" s="982"/>
      <c r="I357" s="982"/>
      <c r="J357" s="982"/>
      <c r="K357" s="982"/>
      <c r="L357" s="982"/>
      <c r="M357" s="982"/>
    </row>
    <row r="358" spans="1:13" ht="17.25" thickBot="1" x14ac:dyDescent="0.3">
      <c r="A358" s="992" t="s">
        <v>14</v>
      </c>
      <c r="B358" s="1050">
        <f>B376</f>
        <v>4000</v>
      </c>
      <c r="C358" s="1050">
        <f t="shared" ref="C358:E358" si="51">C376</f>
        <v>0</v>
      </c>
      <c r="D358" s="1050">
        <f t="shared" si="51"/>
        <v>9000</v>
      </c>
      <c r="E358" s="1050">
        <f t="shared" si="51"/>
        <v>4250</v>
      </c>
      <c r="F358" s="981"/>
      <c r="G358" s="981"/>
      <c r="H358" s="982"/>
      <c r="I358" s="982"/>
      <c r="J358" s="982"/>
      <c r="K358" s="982"/>
      <c r="L358" s="982"/>
      <c r="M358" s="982"/>
    </row>
    <row r="359" spans="1:13" ht="17.25" thickBot="1" x14ac:dyDescent="0.3">
      <c r="A359" s="992" t="s">
        <v>20</v>
      </c>
      <c r="B359" s="1050">
        <f>B358/B357</f>
        <v>4000</v>
      </c>
      <c r="C359" s="1050" t="e">
        <f t="shared" ref="C359:E359" si="52">C358/C357</f>
        <v>#DIV/0!</v>
      </c>
      <c r="D359" s="1050">
        <f t="shared" si="52"/>
        <v>9000</v>
      </c>
      <c r="E359" s="1050">
        <f t="shared" si="52"/>
        <v>4250</v>
      </c>
      <c r="F359" s="981"/>
      <c r="G359" s="981"/>
      <c r="H359" s="982"/>
      <c r="I359" s="982"/>
      <c r="J359" s="982"/>
      <c r="K359" s="982"/>
      <c r="L359" s="982"/>
      <c r="M359" s="982"/>
    </row>
    <row r="360" spans="1:13" ht="17.25" thickBot="1" x14ac:dyDescent="0.3">
      <c r="A360" s="992" t="s">
        <v>15</v>
      </c>
      <c r="B360" s="1047" t="s">
        <v>19</v>
      </c>
      <c r="C360" s="991">
        <f>C357/B357-1</f>
        <v>-1</v>
      </c>
      <c r="D360" s="991" t="e">
        <f t="shared" ref="D360:E362" si="53">D357/C357-1</f>
        <v>#DIV/0!</v>
      </c>
      <c r="E360" s="991">
        <f t="shared" si="53"/>
        <v>0</v>
      </c>
      <c r="F360" s="981"/>
      <c r="G360" s="981"/>
      <c r="H360" s="982"/>
      <c r="I360" s="982"/>
      <c r="J360" s="982"/>
      <c r="K360" s="982"/>
      <c r="L360" s="982"/>
      <c r="M360" s="982"/>
    </row>
    <row r="361" spans="1:13" ht="17.25" thickBot="1" x14ac:dyDescent="0.3">
      <c r="A361" s="992" t="s">
        <v>16</v>
      </c>
      <c r="B361" s="1047" t="s">
        <v>19</v>
      </c>
      <c r="C361" s="991">
        <f>C358/B358-1</f>
        <v>-1</v>
      </c>
      <c r="D361" s="991" t="e">
        <f t="shared" si="53"/>
        <v>#DIV/0!</v>
      </c>
      <c r="E361" s="991">
        <f t="shared" si="53"/>
        <v>-0.52777777777777779</v>
      </c>
      <c r="F361" s="981"/>
      <c r="G361" s="981"/>
      <c r="H361" s="982"/>
      <c r="I361" s="982"/>
      <c r="J361" s="982"/>
      <c r="K361" s="982"/>
      <c r="L361" s="982"/>
      <c r="M361" s="982"/>
    </row>
    <row r="362" spans="1:13" ht="17.25" thickBot="1" x14ac:dyDescent="0.3">
      <c r="A362" s="992" t="s">
        <v>17</v>
      </c>
      <c r="B362" s="1047" t="s">
        <v>19</v>
      </c>
      <c r="C362" s="991" t="e">
        <f>C359/B359-1</f>
        <v>#DIV/0!</v>
      </c>
      <c r="D362" s="991" t="e">
        <f t="shared" si="53"/>
        <v>#DIV/0!</v>
      </c>
      <c r="E362" s="991">
        <f t="shared" si="53"/>
        <v>-0.52777777777777779</v>
      </c>
      <c r="F362" s="981"/>
      <c r="G362" s="981"/>
      <c r="H362" s="982"/>
      <c r="I362" s="982"/>
      <c r="J362" s="982"/>
      <c r="K362" s="982"/>
      <c r="L362" s="982"/>
      <c r="M362" s="982"/>
    </row>
    <row r="363" spans="1:13" ht="14.25" thickBot="1" x14ac:dyDescent="0.3">
      <c r="A363" s="1763" t="s">
        <v>2635</v>
      </c>
      <c r="B363" s="1764"/>
      <c r="C363" s="1764"/>
      <c r="D363" s="1764"/>
      <c r="E363" s="1765"/>
      <c r="F363" s="981"/>
      <c r="G363" s="981"/>
      <c r="H363" s="982"/>
      <c r="I363" s="982"/>
      <c r="J363" s="982"/>
      <c r="K363" s="982"/>
      <c r="L363" s="982"/>
      <c r="M363" s="982"/>
    </row>
    <row r="364" spans="1:13" x14ac:dyDescent="0.25">
      <c r="A364" s="1760"/>
      <c r="B364" s="987">
        <v>2019</v>
      </c>
      <c r="C364" s="987">
        <v>2020</v>
      </c>
      <c r="D364" s="987">
        <v>2021</v>
      </c>
      <c r="E364" s="987">
        <v>2022</v>
      </c>
      <c r="F364" s="981"/>
      <c r="G364" s="981"/>
      <c r="H364" s="982"/>
      <c r="I364" s="982"/>
      <c r="J364" s="982"/>
      <c r="K364" s="982"/>
      <c r="L364" s="982"/>
      <c r="M364" s="982"/>
    </row>
    <row r="365" spans="1:13" ht="17.25" thickBot="1" x14ac:dyDescent="0.3">
      <c r="A365" s="1761"/>
      <c r="B365" s="988" t="s">
        <v>5</v>
      </c>
      <c r="C365" s="988" t="s">
        <v>6</v>
      </c>
      <c r="D365" s="988" t="s">
        <v>6</v>
      </c>
      <c r="E365" s="988" t="s">
        <v>6</v>
      </c>
      <c r="F365" s="981"/>
      <c r="G365" s="981"/>
      <c r="H365" s="982"/>
      <c r="I365" s="982"/>
      <c r="J365" s="982"/>
      <c r="K365" s="982"/>
      <c r="L365" s="982"/>
      <c r="M365" s="982"/>
    </row>
    <row r="366" spans="1:13" ht="17.25" thickBot="1" x14ac:dyDescent="0.3">
      <c r="A366" s="1053" t="s">
        <v>59</v>
      </c>
      <c r="B366" s="1054">
        <f>B367+B368+B369+B370</f>
        <v>0</v>
      </c>
      <c r="C366" s="1054">
        <f t="shared" ref="C366:E366" si="54">C367+C368+C369+C370</f>
        <v>0</v>
      </c>
      <c r="D366" s="1054">
        <f t="shared" si="54"/>
        <v>0</v>
      </c>
      <c r="E366" s="1054">
        <f t="shared" si="54"/>
        <v>0</v>
      </c>
      <c r="F366" s="981"/>
      <c r="G366" s="981"/>
      <c r="H366" s="982"/>
      <c r="I366" s="982"/>
      <c r="J366" s="982"/>
      <c r="K366" s="982"/>
      <c r="L366" s="982"/>
      <c r="M366" s="982"/>
    </row>
    <row r="367" spans="1:13" ht="17.25" thickBot="1" x14ac:dyDescent="0.3">
      <c r="A367" s="1055" t="s">
        <v>28</v>
      </c>
      <c r="B367" s="1054"/>
      <c r="C367" s="1054"/>
      <c r="D367" s="1054"/>
      <c r="E367" s="1054"/>
      <c r="F367" s="981"/>
      <c r="G367" s="981"/>
      <c r="H367" s="982"/>
      <c r="I367" s="982"/>
      <c r="J367" s="982"/>
      <c r="K367" s="982"/>
      <c r="L367" s="982"/>
      <c r="M367" s="982"/>
    </row>
    <row r="368" spans="1:13" ht="17.25" thickBot="1" x14ac:dyDescent="0.3">
      <c r="A368" s="1055" t="s">
        <v>60</v>
      </c>
      <c r="B368" s="1054"/>
      <c r="C368" s="1054"/>
      <c r="D368" s="1054"/>
      <c r="E368" s="1054"/>
      <c r="F368" s="981"/>
      <c r="G368" s="981"/>
      <c r="H368" s="982"/>
      <c r="I368" s="982"/>
      <c r="J368" s="982"/>
      <c r="K368" s="982"/>
      <c r="L368" s="982"/>
      <c r="M368" s="982"/>
    </row>
    <row r="369" spans="1:13" ht="17.25" thickBot="1" x14ac:dyDescent="0.3">
      <c r="A369" s="1055" t="s">
        <v>42</v>
      </c>
      <c r="B369" s="1054"/>
      <c r="C369" s="1054"/>
      <c r="D369" s="1054"/>
      <c r="E369" s="1054"/>
      <c r="F369" s="981"/>
      <c r="G369" s="981"/>
      <c r="H369" s="982"/>
      <c r="I369" s="982"/>
      <c r="J369" s="982"/>
      <c r="K369" s="982"/>
      <c r="L369" s="982"/>
      <c r="M369" s="982"/>
    </row>
    <row r="370" spans="1:13" ht="17.25" thickBot="1" x14ac:dyDescent="0.3">
      <c r="A370" s="1055" t="s">
        <v>43</v>
      </c>
      <c r="B370" s="1054"/>
      <c r="C370" s="1054"/>
      <c r="D370" s="1054"/>
      <c r="E370" s="1054"/>
      <c r="F370" s="981"/>
      <c r="G370" s="981"/>
      <c r="H370" s="982"/>
      <c r="I370" s="982"/>
      <c r="J370" s="982"/>
      <c r="K370" s="982"/>
      <c r="L370" s="982"/>
      <c r="M370" s="982"/>
    </row>
    <row r="371" spans="1:13" ht="17.25" thickBot="1" x14ac:dyDescent="0.3">
      <c r="A371" s="1053" t="s">
        <v>61</v>
      </c>
      <c r="B371" s="1040">
        <f>B372+B373+B374+B375</f>
        <v>4000</v>
      </c>
      <c r="C371" s="1040">
        <f t="shared" ref="C371:E371" si="55">C372+C373+C374+C375</f>
        <v>0</v>
      </c>
      <c r="D371" s="1040">
        <f t="shared" si="55"/>
        <v>9000</v>
      </c>
      <c r="E371" s="1040">
        <f t="shared" si="55"/>
        <v>4250</v>
      </c>
      <c r="F371" s="981"/>
      <c r="G371" s="981"/>
      <c r="H371" s="982"/>
      <c r="I371" s="982"/>
      <c r="J371" s="982"/>
      <c r="K371" s="982"/>
      <c r="L371" s="982"/>
      <c r="M371" s="982"/>
    </row>
    <row r="372" spans="1:13" ht="17.25" thickBot="1" x14ac:dyDescent="0.3">
      <c r="A372" s="1061" t="s">
        <v>28</v>
      </c>
      <c r="B372" s="1086"/>
      <c r="C372" s="1086"/>
      <c r="D372" s="1086"/>
      <c r="E372" s="1086"/>
      <c r="F372" s="981"/>
      <c r="G372" s="981"/>
      <c r="H372" s="982"/>
      <c r="I372" s="982"/>
      <c r="J372" s="982"/>
      <c r="K372" s="982"/>
      <c r="L372" s="982"/>
      <c r="M372" s="982"/>
    </row>
    <row r="373" spans="1:13" ht="17.25" thickBot="1" x14ac:dyDescent="0.3">
      <c r="A373" s="1095" t="s">
        <v>60</v>
      </c>
      <c r="B373" s="1051"/>
      <c r="C373" s="1051"/>
      <c r="D373" s="1051"/>
      <c r="E373" s="1051"/>
      <c r="F373" s="981"/>
      <c r="G373" s="981"/>
      <c r="H373" s="982"/>
      <c r="I373" s="982"/>
      <c r="J373" s="982"/>
      <c r="K373" s="982"/>
      <c r="L373" s="982"/>
      <c r="M373" s="982"/>
    </row>
    <row r="374" spans="1:13" ht="17.25" thickBot="1" x14ac:dyDescent="0.3">
      <c r="A374" s="1071" t="s">
        <v>42</v>
      </c>
      <c r="B374" s="1038"/>
      <c r="C374" s="1033"/>
      <c r="D374" s="1033"/>
      <c r="E374" s="1033"/>
      <c r="F374" s="981"/>
      <c r="G374" s="981"/>
      <c r="H374" s="982"/>
      <c r="I374" s="982"/>
      <c r="J374" s="982"/>
      <c r="K374" s="982"/>
      <c r="L374" s="982"/>
      <c r="M374" s="982"/>
    </row>
    <row r="375" spans="1:13" ht="17.25" thickBot="1" x14ac:dyDescent="0.3">
      <c r="A375" s="1071" t="s">
        <v>43</v>
      </c>
      <c r="B375" s="1051">
        <v>4000</v>
      </c>
      <c r="C375" s="1051">
        <v>0</v>
      </c>
      <c r="D375" s="1051">
        <v>9000</v>
      </c>
      <c r="E375" s="1051">
        <v>4250</v>
      </c>
      <c r="F375" s="981"/>
      <c r="G375" s="981"/>
      <c r="H375" s="982"/>
      <c r="I375" s="982"/>
      <c r="J375" s="982"/>
      <c r="K375" s="982"/>
      <c r="L375" s="982"/>
      <c r="M375" s="982"/>
    </row>
    <row r="376" spans="1:13" ht="17.25" thickBot="1" x14ac:dyDescent="0.3">
      <c r="A376" s="1063" t="s">
        <v>166</v>
      </c>
      <c r="B376" s="1038">
        <f>B366+B371</f>
        <v>4000</v>
      </c>
      <c r="C376" s="1038">
        <f t="shared" ref="C376:E376" si="56">C366+C371</f>
        <v>0</v>
      </c>
      <c r="D376" s="1038">
        <f t="shared" si="56"/>
        <v>9000</v>
      </c>
      <c r="E376" s="1038">
        <f t="shared" si="56"/>
        <v>4250</v>
      </c>
      <c r="F376" s="981"/>
      <c r="G376" s="981"/>
      <c r="H376" s="982"/>
      <c r="I376" s="982"/>
      <c r="J376" s="982"/>
      <c r="K376" s="982"/>
      <c r="L376" s="982"/>
      <c r="M376" s="982"/>
    </row>
    <row r="377" spans="1:13" ht="14.25" thickBot="1" x14ac:dyDescent="0.3">
      <c r="A377" s="1072" t="s">
        <v>58</v>
      </c>
      <c r="B377" s="1766" t="s">
        <v>2636</v>
      </c>
      <c r="C377" s="1766"/>
      <c r="D377" s="1766"/>
      <c r="E377" s="1766"/>
      <c r="F377" s="981"/>
      <c r="G377" s="981"/>
      <c r="H377" s="982"/>
      <c r="I377" s="982"/>
      <c r="J377" s="982"/>
      <c r="K377" s="982"/>
      <c r="L377" s="982"/>
      <c r="M377" s="982"/>
    </row>
    <row r="378" spans="1:13" ht="51.75" thickBot="1" x14ac:dyDescent="0.3">
      <c r="A378" s="1080" t="s">
        <v>185</v>
      </c>
      <c r="B378" s="1081" t="s">
        <v>2637</v>
      </c>
      <c r="C378" s="1082"/>
      <c r="D378" s="1082" t="s">
        <v>2638</v>
      </c>
      <c r="E378" s="1082"/>
      <c r="F378" s="981"/>
      <c r="G378" s="981"/>
      <c r="H378" s="982"/>
      <c r="I378" s="982"/>
      <c r="J378" s="982"/>
      <c r="K378" s="982"/>
      <c r="L378" s="982"/>
      <c r="M378" s="982"/>
    </row>
    <row r="379" spans="1:13" ht="17.25" thickBot="1" x14ac:dyDescent="0.3">
      <c r="A379" s="1092" t="s">
        <v>2594</v>
      </c>
      <c r="B379" s="1767" t="s">
        <v>2637</v>
      </c>
      <c r="C379" s="1768"/>
      <c r="D379" s="1768"/>
      <c r="E379" s="1769"/>
      <c r="F379" s="981"/>
      <c r="G379" s="981"/>
      <c r="H379" s="982"/>
      <c r="I379" s="982"/>
      <c r="J379" s="982"/>
      <c r="K379" s="982"/>
      <c r="L379" s="982"/>
      <c r="M379" s="982"/>
    </row>
    <row r="380" spans="1:13" ht="17.25" thickBot="1" x14ac:dyDescent="0.3">
      <c r="A380" s="992" t="s">
        <v>9</v>
      </c>
      <c r="B380" s="1770" t="s">
        <v>2639</v>
      </c>
      <c r="C380" s="1771"/>
      <c r="D380" s="1771"/>
      <c r="E380" s="1772"/>
      <c r="F380" s="981"/>
      <c r="G380" s="981"/>
      <c r="H380" s="982"/>
      <c r="I380" s="982"/>
      <c r="J380" s="982"/>
      <c r="K380" s="982"/>
      <c r="L380" s="982"/>
      <c r="M380" s="982"/>
    </row>
    <row r="381" spans="1:13" ht="17.25" thickBot="1" x14ac:dyDescent="0.3">
      <c r="A381" s="992" t="s">
        <v>13</v>
      </c>
      <c r="B381" s="1776" t="s">
        <v>1261</v>
      </c>
      <c r="C381" s="1777"/>
      <c r="D381" s="1777"/>
      <c r="E381" s="1778"/>
      <c r="F381" s="981"/>
      <c r="G381" s="981"/>
      <c r="H381" s="982"/>
      <c r="I381" s="982"/>
      <c r="J381" s="982"/>
      <c r="K381" s="982"/>
      <c r="L381" s="982"/>
      <c r="M381" s="982"/>
    </row>
    <row r="382" spans="1:13" ht="17.25" thickBot="1" x14ac:dyDescent="0.3">
      <c r="A382" s="1760"/>
      <c r="B382" s="987">
        <v>2019</v>
      </c>
      <c r="C382" s="987">
        <v>2020</v>
      </c>
      <c r="D382" s="987">
        <v>2021</v>
      </c>
      <c r="E382" s="987">
        <v>2022</v>
      </c>
      <c r="F382" s="981"/>
      <c r="G382" s="981"/>
      <c r="H382" s="982"/>
      <c r="I382" s="982"/>
      <c r="J382" s="982"/>
      <c r="K382" s="982"/>
      <c r="L382" s="982"/>
      <c r="M382" s="982"/>
    </row>
    <row r="383" spans="1:13" ht="17.25" thickBot="1" x14ac:dyDescent="0.3">
      <c r="A383" s="1795"/>
      <c r="B383" s="1046" t="s">
        <v>5</v>
      </c>
      <c r="C383" s="1046" t="s">
        <v>6</v>
      </c>
      <c r="D383" s="1046" t="s">
        <v>6</v>
      </c>
      <c r="E383" s="988" t="s">
        <v>6</v>
      </c>
      <c r="F383" s="981"/>
      <c r="G383" s="981"/>
      <c r="H383" s="982"/>
      <c r="I383" s="982"/>
      <c r="J383" s="982"/>
      <c r="K383" s="982"/>
      <c r="L383" s="982"/>
      <c r="M383" s="982"/>
    </row>
    <row r="384" spans="1:13" ht="17.25" thickBot="1" x14ac:dyDescent="0.3">
      <c r="A384" s="994" t="s">
        <v>8</v>
      </c>
      <c r="B384" s="1046">
        <v>3</v>
      </c>
      <c r="C384" s="1046"/>
      <c r="D384" s="1046"/>
      <c r="E384" s="988"/>
      <c r="F384" s="981"/>
      <c r="G384" s="981"/>
      <c r="H384" s="982"/>
      <c r="I384" s="982"/>
      <c r="J384" s="982"/>
      <c r="K384" s="982"/>
      <c r="L384" s="982"/>
      <c r="M384" s="982"/>
    </row>
    <row r="385" spans="1:13" ht="17.25" thickBot="1" x14ac:dyDescent="0.3">
      <c r="A385" s="994" t="s">
        <v>14</v>
      </c>
      <c r="B385" s="1037">
        <f>B403</f>
        <v>150</v>
      </c>
      <c r="C385" s="1096">
        <v>0</v>
      </c>
      <c r="D385" s="1051">
        <v>0</v>
      </c>
      <c r="E385" s="1049">
        <v>0</v>
      </c>
      <c r="F385" s="981"/>
      <c r="G385" s="981"/>
      <c r="H385" s="982"/>
      <c r="I385" s="982"/>
      <c r="J385" s="982"/>
      <c r="K385" s="982"/>
      <c r="L385" s="982"/>
      <c r="M385" s="982"/>
    </row>
    <row r="386" spans="1:13" ht="17.25" thickBot="1" x14ac:dyDescent="0.3">
      <c r="A386" s="994" t="s">
        <v>20</v>
      </c>
      <c r="B386" s="1051">
        <f>B385/B384</f>
        <v>50</v>
      </c>
      <c r="C386" s="1051" t="e">
        <f t="shared" ref="C386:E386" si="57">C385/C384</f>
        <v>#DIV/0!</v>
      </c>
      <c r="D386" s="1051" t="e">
        <f t="shared" si="57"/>
        <v>#DIV/0!</v>
      </c>
      <c r="E386" s="1049" t="e">
        <f t="shared" si="57"/>
        <v>#DIV/0!</v>
      </c>
      <c r="F386" s="981"/>
      <c r="G386" s="981"/>
      <c r="H386" s="982"/>
      <c r="I386" s="982"/>
      <c r="J386" s="982"/>
      <c r="K386" s="982"/>
      <c r="L386" s="982"/>
      <c r="M386" s="982"/>
    </row>
    <row r="387" spans="1:13" ht="17.25" thickBot="1" x14ac:dyDescent="0.3">
      <c r="A387" s="994" t="s">
        <v>15</v>
      </c>
      <c r="B387" s="1046" t="s">
        <v>19</v>
      </c>
      <c r="C387" s="1052">
        <f>C384/B384-1</f>
        <v>-1</v>
      </c>
      <c r="D387" s="1052" t="e">
        <f t="shared" ref="D387:E389" si="58">D384/C384-1</f>
        <v>#DIV/0!</v>
      </c>
      <c r="E387" s="991" t="e">
        <f t="shared" si="58"/>
        <v>#DIV/0!</v>
      </c>
      <c r="F387" s="981"/>
      <c r="G387" s="981"/>
      <c r="H387" s="982"/>
      <c r="I387" s="982"/>
      <c r="J387" s="982"/>
      <c r="K387" s="982"/>
      <c r="L387" s="982"/>
      <c r="M387" s="982"/>
    </row>
    <row r="388" spans="1:13" ht="17.25" thickBot="1" x14ac:dyDescent="0.3">
      <c r="A388" s="994" t="s">
        <v>16</v>
      </c>
      <c r="B388" s="1046" t="s">
        <v>19</v>
      </c>
      <c r="C388" s="1052">
        <f>C385/B385-1</f>
        <v>-1</v>
      </c>
      <c r="D388" s="1052" t="e">
        <f t="shared" si="58"/>
        <v>#DIV/0!</v>
      </c>
      <c r="E388" s="991" t="e">
        <f t="shared" si="58"/>
        <v>#DIV/0!</v>
      </c>
      <c r="F388" s="981"/>
      <c r="G388" s="981"/>
      <c r="H388" s="982"/>
      <c r="I388" s="982"/>
      <c r="J388" s="982"/>
      <c r="K388" s="982"/>
      <c r="L388" s="982"/>
      <c r="M388" s="982"/>
    </row>
    <row r="389" spans="1:13" ht="17.25" thickBot="1" x14ac:dyDescent="0.3">
      <c r="A389" s="992" t="s">
        <v>17</v>
      </c>
      <c r="B389" s="1047" t="s">
        <v>19</v>
      </c>
      <c r="C389" s="991" t="e">
        <f>C386/B386-1</f>
        <v>#DIV/0!</v>
      </c>
      <c r="D389" s="991" t="e">
        <f t="shared" si="58"/>
        <v>#DIV/0!</v>
      </c>
      <c r="E389" s="991" t="e">
        <f t="shared" si="58"/>
        <v>#DIV/0!</v>
      </c>
      <c r="F389" s="981"/>
      <c r="G389" s="981"/>
      <c r="H389" s="982"/>
      <c r="I389" s="982"/>
      <c r="J389" s="982"/>
      <c r="K389" s="982"/>
      <c r="L389" s="982"/>
      <c r="M389" s="982"/>
    </row>
    <row r="390" spans="1:13" ht="14.25" thickBot="1" x14ac:dyDescent="0.3">
      <c r="A390" s="1763" t="s">
        <v>2640</v>
      </c>
      <c r="B390" s="1764"/>
      <c r="C390" s="1764"/>
      <c r="D390" s="1764"/>
      <c r="E390" s="1765"/>
      <c r="F390" s="981"/>
      <c r="G390" s="981"/>
      <c r="H390" s="982"/>
      <c r="I390" s="982"/>
      <c r="J390" s="982"/>
      <c r="K390" s="982"/>
      <c r="L390" s="982"/>
      <c r="M390" s="982"/>
    </row>
    <row r="391" spans="1:13" x14ac:dyDescent="0.25">
      <c r="A391" s="1760"/>
      <c r="B391" s="987">
        <v>2019</v>
      </c>
      <c r="C391" s="987">
        <v>2020</v>
      </c>
      <c r="D391" s="987">
        <v>2021</v>
      </c>
      <c r="E391" s="987">
        <v>2022</v>
      </c>
      <c r="F391" s="981"/>
      <c r="G391" s="981"/>
      <c r="H391" s="982"/>
      <c r="I391" s="982"/>
      <c r="J391" s="982"/>
      <c r="K391" s="982"/>
      <c r="L391" s="982"/>
      <c r="M391" s="982"/>
    </row>
    <row r="392" spans="1:13" ht="17.25" thickBot="1" x14ac:dyDescent="0.3">
      <c r="A392" s="1761"/>
      <c r="B392" s="988" t="s">
        <v>5</v>
      </c>
      <c r="C392" s="988" t="s">
        <v>6</v>
      </c>
      <c r="D392" s="988" t="s">
        <v>6</v>
      </c>
      <c r="E392" s="988" t="s">
        <v>6</v>
      </c>
      <c r="F392" s="981"/>
      <c r="G392" s="981"/>
      <c r="H392" s="982"/>
      <c r="I392" s="982"/>
      <c r="J392" s="982"/>
      <c r="K392" s="982"/>
      <c r="L392" s="982"/>
      <c r="M392" s="982"/>
    </row>
    <row r="393" spans="1:13" ht="17.25" thickBot="1" x14ac:dyDescent="0.3">
      <c r="A393" s="1053" t="s">
        <v>59</v>
      </c>
      <c r="B393" s="1056">
        <f>B394+B395+B396+B397</f>
        <v>0</v>
      </c>
      <c r="C393" s="1054">
        <f t="shared" ref="C393:E393" si="59">C394+C395+C396+C397</f>
        <v>0</v>
      </c>
      <c r="D393" s="1054">
        <f t="shared" si="59"/>
        <v>0</v>
      </c>
      <c r="E393" s="1054">
        <f t="shared" si="59"/>
        <v>0</v>
      </c>
      <c r="F393" s="981"/>
      <c r="G393" s="981"/>
      <c r="H393" s="982"/>
      <c r="I393" s="982"/>
      <c r="J393" s="982"/>
      <c r="K393" s="982"/>
      <c r="L393" s="982"/>
      <c r="M393" s="982"/>
    </row>
    <row r="394" spans="1:13" ht="17.25" thickBot="1" x14ac:dyDescent="0.3">
      <c r="A394" s="1035" t="s">
        <v>28</v>
      </c>
      <c r="B394" s="1033"/>
      <c r="C394" s="1054"/>
      <c r="D394" s="1054"/>
      <c r="E394" s="1054"/>
      <c r="F394" s="981"/>
      <c r="G394" s="981"/>
      <c r="H394" s="982"/>
      <c r="I394" s="982"/>
      <c r="J394" s="982"/>
      <c r="K394" s="982"/>
      <c r="L394" s="982"/>
      <c r="M394" s="982"/>
    </row>
    <row r="395" spans="1:13" ht="17.25" thickBot="1" x14ac:dyDescent="0.3">
      <c r="A395" s="1035" t="s">
        <v>60</v>
      </c>
      <c r="B395" s="1033"/>
      <c r="C395" s="1054"/>
      <c r="D395" s="1054"/>
      <c r="E395" s="1054"/>
      <c r="F395" s="981"/>
      <c r="G395" s="981"/>
      <c r="H395" s="982"/>
      <c r="I395" s="982"/>
      <c r="J395" s="982"/>
      <c r="K395" s="982"/>
      <c r="L395" s="982"/>
      <c r="M395" s="982"/>
    </row>
    <row r="396" spans="1:13" ht="17.25" thickBot="1" x14ac:dyDescent="0.3">
      <c r="A396" s="1035" t="s">
        <v>42</v>
      </c>
      <c r="B396" s="1033"/>
      <c r="C396" s="1054"/>
      <c r="D396" s="1054"/>
      <c r="E396" s="1054"/>
      <c r="F396" s="981"/>
      <c r="G396" s="981"/>
      <c r="H396" s="982"/>
      <c r="I396" s="982"/>
      <c r="J396" s="982"/>
      <c r="K396" s="982"/>
      <c r="L396" s="982"/>
      <c r="M396" s="982"/>
    </row>
    <row r="397" spans="1:13" ht="17.25" thickBot="1" x14ac:dyDescent="0.3">
      <c r="A397" s="1035" t="s">
        <v>43</v>
      </c>
      <c r="B397" s="1033"/>
      <c r="C397" s="1054"/>
      <c r="D397" s="1054"/>
      <c r="E397" s="1054"/>
      <c r="F397" s="981"/>
      <c r="G397" s="981"/>
      <c r="H397" s="982"/>
      <c r="I397" s="982"/>
      <c r="J397" s="982"/>
      <c r="K397" s="982"/>
      <c r="L397" s="982"/>
      <c r="M397" s="982"/>
    </row>
    <row r="398" spans="1:13" ht="17.25" thickBot="1" x14ac:dyDescent="0.3">
      <c r="A398" s="1032" t="s">
        <v>61</v>
      </c>
      <c r="B398" s="1038">
        <f>B399+B400+B401+B402</f>
        <v>150</v>
      </c>
      <c r="C398" s="1040">
        <f t="shared" ref="C398:E398" si="60">C399+C400+C401+C402</f>
        <v>0</v>
      </c>
      <c r="D398" s="1040">
        <f t="shared" si="60"/>
        <v>0</v>
      </c>
      <c r="E398" s="1040">
        <f t="shared" si="60"/>
        <v>0</v>
      </c>
      <c r="F398" s="981"/>
      <c r="G398" s="981"/>
      <c r="H398" s="982"/>
      <c r="I398" s="982"/>
      <c r="J398" s="982"/>
      <c r="K398" s="982"/>
      <c r="L398" s="982"/>
      <c r="M398" s="982"/>
    </row>
    <row r="399" spans="1:13" ht="17.25" thickBot="1" x14ac:dyDescent="0.3">
      <c r="A399" s="1035" t="s">
        <v>28</v>
      </c>
      <c r="B399" s="1051"/>
      <c r="C399" s="1049"/>
      <c r="D399" s="1050"/>
      <c r="E399" s="1050"/>
      <c r="F399" s="981"/>
      <c r="G399" s="981"/>
      <c r="H399" s="982"/>
      <c r="I399" s="982"/>
      <c r="J399" s="982"/>
      <c r="K399" s="982"/>
      <c r="L399" s="982"/>
      <c r="M399" s="982"/>
    </row>
    <row r="400" spans="1:13" ht="17.25" thickBot="1" x14ac:dyDescent="0.3">
      <c r="A400" s="1097" t="s">
        <v>60</v>
      </c>
      <c r="B400" s="1098"/>
      <c r="C400" s="1099">
        <v>0</v>
      </c>
      <c r="D400" s="1086">
        <v>0</v>
      </c>
      <c r="E400" s="1086">
        <v>0</v>
      </c>
      <c r="F400" s="981"/>
      <c r="G400" s="981"/>
      <c r="H400" s="982"/>
      <c r="I400" s="982"/>
      <c r="J400" s="982"/>
      <c r="K400" s="982"/>
      <c r="L400" s="982"/>
      <c r="M400" s="982"/>
    </row>
    <row r="401" spans="1:13" ht="17.25" thickBot="1" x14ac:dyDescent="0.3">
      <c r="A401" s="1095" t="s">
        <v>42</v>
      </c>
      <c r="B401" s="1038"/>
      <c r="C401" s="1033">
        <v>0</v>
      </c>
      <c r="D401" s="1033">
        <v>0</v>
      </c>
      <c r="E401" s="1033">
        <v>0</v>
      </c>
      <c r="F401" s="981"/>
      <c r="G401" s="981"/>
      <c r="H401" s="982"/>
      <c r="I401" s="982"/>
      <c r="J401" s="982"/>
      <c r="K401" s="982"/>
      <c r="L401" s="982"/>
      <c r="M401" s="982"/>
    </row>
    <row r="402" spans="1:13" ht="17.25" thickBot="1" x14ac:dyDescent="0.3">
      <c r="A402" s="1095" t="s">
        <v>2641</v>
      </c>
      <c r="B402" s="1037">
        <v>150</v>
      </c>
      <c r="C402" s="1033">
        <v>0</v>
      </c>
      <c r="D402" s="1033">
        <v>0</v>
      </c>
      <c r="E402" s="1033">
        <v>0</v>
      </c>
      <c r="G402" s="981"/>
      <c r="H402" s="982"/>
      <c r="I402" s="982"/>
      <c r="J402" s="982"/>
      <c r="K402" s="982"/>
      <c r="L402" s="982"/>
      <c r="M402" s="982"/>
    </row>
    <row r="403" spans="1:13" ht="17.25" thickBot="1" x14ac:dyDescent="0.3">
      <c r="A403" s="1063" t="s">
        <v>167</v>
      </c>
      <c r="B403" s="1038">
        <f>B393+B398</f>
        <v>150</v>
      </c>
      <c r="C403" s="1038">
        <f t="shared" ref="C403:E403" si="61">C393+C398</f>
        <v>0</v>
      </c>
      <c r="D403" s="1038">
        <f t="shared" si="61"/>
        <v>0</v>
      </c>
      <c r="E403" s="1038">
        <f t="shared" si="61"/>
        <v>0</v>
      </c>
      <c r="G403" s="981"/>
      <c r="H403" s="982"/>
      <c r="I403" s="982"/>
      <c r="J403" s="982"/>
      <c r="K403" s="982"/>
      <c r="L403" s="982"/>
      <c r="M403" s="982"/>
    </row>
    <row r="404" spans="1:13" ht="17.25" thickBot="1" x14ac:dyDescent="0.3">
      <c r="A404" s="1100" t="s">
        <v>187</v>
      </c>
      <c r="B404" s="1748" t="s">
        <v>2642</v>
      </c>
      <c r="C404" s="1748"/>
      <c r="D404" s="1748"/>
      <c r="E404" s="1748"/>
      <c r="G404" s="981"/>
      <c r="H404" s="982"/>
      <c r="I404" s="982"/>
      <c r="J404" s="982"/>
      <c r="K404" s="982"/>
      <c r="L404" s="982"/>
      <c r="M404" s="982"/>
    </row>
    <row r="405" spans="1:13" ht="28.5" customHeight="1" thickBot="1" x14ac:dyDescent="0.3">
      <c r="A405" s="1748" t="s">
        <v>188</v>
      </c>
      <c r="B405" s="1748"/>
      <c r="C405" s="1748"/>
      <c r="D405" s="1748"/>
      <c r="E405" s="1748"/>
      <c r="G405" s="981"/>
      <c r="H405" s="982"/>
      <c r="I405" s="982"/>
      <c r="J405" s="982"/>
      <c r="K405" s="982"/>
      <c r="L405" s="982"/>
      <c r="M405" s="982"/>
    </row>
    <row r="406" spans="1:13" ht="27.75" thickBot="1" x14ac:dyDescent="0.3">
      <c r="A406" s="1070" t="s">
        <v>2581</v>
      </c>
      <c r="B406" s="1101">
        <v>0.72</v>
      </c>
      <c r="C406" s="1101">
        <v>0.74</v>
      </c>
      <c r="D406" s="1101">
        <v>0.76</v>
      </c>
      <c r="E406" s="1101">
        <v>0.78</v>
      </c>
      <c r="G406" s="981"/>
      <c r="H406" s="982"/>
      <c r="I406" s="982"/>
      <c r="J406" s="982"/>
      <c r="K406" s="982"/>
      <c r="L406" s="982"/>
      <c r="M406" s="982"/>
    </row>
    <row r="407" spans="1:13" ht="27.75" thickBot="1" x14ac:dyDescent="0.3">
      <c r="A407" s="1070" t="s">
        <v>2578</v>
      </c>
      <c r="B407" s="1101">
        <v>0.26</v>
      </c>
      <c r="C407" s="1101">
        <v>0.23</v>
      </c>
      <c r="D407" s="1101">
        <v>0.2</v>
      </c>
      <c r="E407" s="1101">
        <v>0.2</v>
      </c>
      <c r="G407" s="981"/>
      <c r="H407" s="982"/>
      <c r="I407" s="982"/>
      <c r="J407" s="982"/>
      <c r="K407" s="982"/>
      <c r="L407" s="982"/>
      <c r="M407" s="982"/>
    </row>
    <row r="408" spans="1:13" ht="27.75" thickBot="1" x14ac:dyDescent="0.3">
      <c r="A408" s="1070" t="s">
        <v>2579</v>
      </c>
      <c r="B408" s="1101">
        <v>0.9</v>
      </c>
      <c r="C408" s="1101">
        <v>0.95</v>
      </c>
      <c r="D408" s="1101">
        <v>0.95</v>
      </c>
      <c r="E408" s="1101">
        <v>0.96</v>
      </c>
      <c r="G408" s="981"/>
      <c r="H408" s="982"/>
      <c r="I408" s="982"/>
      <c r="J408" s="982"/>
      <c r="K408" s="982"/>
      <c r="L408" s="982"/>
      <c r="M408" s="982"/>
    </row>
    <row r="409" spans="1:13" thickBot="1" x14ac:dyDescent="0.3">
      <c r="A409" s="1786" t="s">
        <v>1018</v>
      </c>
      <c r="B409" s="1786"/>
      <c r="C409" s="1786"/>
      <c r="D409" s="1786"/>
      <c r="E409" s="1786"/>
      <c r="G409" s="981"/>
      <c r="H409" s="982"/>
      <c r="I409" s="982"/>
      <c r="J409" s="982"/>
      <c r="K409" s="982"/>
      <c r="L409" s="982"/>
      <c r="M409" s="982"/>
    </row>
    <row r="410" spans="1:13" ht="90" thickBot="1" x14ac:dyDescent="0.3">
      <c r="A410" s="1102" t="s">
        <v>75</v>
      </c>
      <c r="B410" s="1081" t="s">
        <v>2643</v>
      </c>
      <c r="C410" s="1081" t="s">
        <v>2644</v>
      </c>
      <c r="D410" s="1103"/>
      <c r="E410" s="1103"/>
      <c r="G410" s="981"/>
      <c r="H410" s="982"/>
      <c r="I410" s="982"/>
      <c r="J410" s="982"/>
      <c r="K410" s="982"/>
      <c r="L410" s="982"/>
      <c r="M410" s="982"/>
    </row>
    <row r="411" spans="1:13" ht="17.25" thickBot="1" x14ac:dyDescent="0.3">
      <c r="A411" s="1023" t="s">
        <v>2594</v>
      </c>
      <c r="B411" s="1802" t="s">
        <v>2645</v>
      </c>
      <c r="C411" s="1803"/>
      <c r="D411" s="1803"/>
      <c r="E411" s="1804"/>
      <c r="G411" s="981"/>
      <c r="H411" s="982"/>
      <c r="I411" s="982"/>
      <c r="J411" s="982"/>
      <c r="K411" s="982"/>
      <c r="L411" s="982"/>
      <c r="M411" s="982"/>
    </row>
    <row r="412" spans="1:13" ht="17.25" thickBot="1" x14ac:dyDescent="0.3">
      <c r="A412" s="992" t="s">
        <v>9</v>
      </c>
      <c r="B412" s="1799" t="s">
        <v>2646</v>
      </c>
      <c r="C412" s="1800"/>
      <c r="D412" s="1800"/>
      <c r="E412" s="1801"/>
      <c r="G412" s="981"/>
      <c r="H412" s="982"/>
      <c r="I412" s="982"/>
      <c r="J412" s="982"/>
      <c r="K412" s="982"/>
      <c r="L412" s="982"/>
      <c r="M412" s="982"/>
    </row>
    <row r="413" spans="1:13" ht="17.25" thickBot="1" x14ac:dyDescent="0.3">
      <c r="A413" s="992" t="s">
        <v>13</v>
      </c>
      <c r="B413" s="1776" t="s">
        <v>1261</v>
      </c>
      <c r="C413" s="1777"/>
      <c r="D413" s="1777"/>
      <c r="E413" s="1778"/>
      <c r="G413" s="981"/>
      <c r="H413" s="982"/>
      <c r="I413" s="982"/>
      <c r="J413" s="982"/>
      <c r="K413" s="982"/>
      <c r="L413" s="982"/>
      <c r="M413" s="982"/>
    </row>
    <row r="414" spans="1:13" x14ac:dyDescent="0.25">
      <c r="A414" s="1760"/>
      <c r="B414" s="987">
        <v>2019</v>
      </c>
      <c r="C414" s="987">
        <v>2020</v>
      </c>
      <c r="D414" s="987">
        <v>2021</v>
      </c>
      <c r="E414" s="987">
        <v>2022</v>
      </c>
      <c r="G414" s="981"/>
      <c r="H414" s="982"/>
      <c r="I414" s="982"/>
      <c r="J414" s="982"/>
      <c r="K414" s="982"/>
      <c r="L414" s="982"/>
      <c r="M414" s="982"/>
    </row>
    <row r="415" spans="1:13" ht="17.25" thickBot="1" x14ac:dyDescent="0.3">
      <c r="A415" s="1761"/>
      <c r="B415" s="988" t="s">
        <v>5</v>
      </c>
      <c r="C415" s="988" t="s">
        <v>6</v>
      </c>
      <c r="D415" s="988" t="s">
        <v>6</v>
      </c>
      <c r="E415" s="988" t="s">
        <v>6</v>
      </c>
      <c r="G415" s="981"/>
      <c r="H415" s="982"/>
      <c r="I415" s="982"/>
      <c r="J415" s="982"/>
      <c r="K415" s="982"/>
      <c r="L415" s="982"/>
      <c r="M415" s="982"/>
    </row>
    <row r="416" spans="1:13" ht="17.25" thickBot="1" x14ac:dyDescent="0.3">
      <c r="A416" s="992" t="s">
        <v>8</v>
      </c>
      <c r="B416" s="1026">
        <v>45</v>
      </c>
      <c r="C416" s="1026">
        <v>50</v>
      </c>
      <c r="D416" s="1026">
        <v>55</v>
      </c>
      <c r="E416" s="1026">
        <v>55</v>
      </c>
      <c r="G416" s="981"/>
      <c r="H416" s="982"/>
      <c r="I416" s="982"/>
      <c r="J416" s="982"/>
      <c r="K416" s="982"/>
      <c r="L416" s="982"/>
      <c r="M416" s="982"/>
    </row>
    <row r="417" spans="1:13" ht="17.25" thickBot="1" x14ac:dyDescent="0.3">
      <c r="A417" s="992" t="s">
        <v>14</v>
      </c>
      <c r="B417" s="1026">
        <f>B435</f>
        <v>11100</v>
      </c>
      <c r="C417" s="1026">
        <f t="shared" ref="C417:E417" si="62">C435</f>
        <v>28000</v>
      </c>
      <c r="D417" s="1026">
        <f t="shared" si="62"/>
        <v>28000</v>
      </c>
      <c r="E417" s="1026">
        <f t="shared" si="62"/>
        <v>28000</v>
      </c>
      <c r="G417" s="981"/>
      <c r="H417" s="982"/>
      <c r="I417" s="982"/>
      <c r="J417" s="982"/>
      <c r="K417" s="982"/>
      <c r="L417" s="982"/>
      <c r="M417" s="982"/>
    </row>
    <row r="418" spans="1:13" ht="17.25" thickBot="1" x14ac:dyDescent="0.3">
      <c r="A418" s="992" t="s">
        <v>20</v>
      </c>
      <c r="B418" s="1026">
        <f>B417/B416</f>
        <v>246.66666666666666</v>
      </c>
      <c r="C418" s="1026">
        <f>C417/C416</f>
        <v>560</v>
      </c>
      <c r="D418" s="1026">
        <f>D417/D416</f>
        <v>509.09090909090907</v>
      </c>
      <c r="E418" s="1026">
        <f>E417/E416</f>
        <v>509.09090909090907</v>
      </c>
      <c r="F418" s="981"/>
      <c r="G418" s="981"/>
      <c r="H418" s="982"/>
      <c r="I418" s="982"/>
      <c r="J418" s="982"/>
      <c r="K418" s="982"/>
      <c r="L418" s="982"/>
      <c r="M418" s="982"/>
    </row>
    <row r="419" spans="1:13" ht="17.25" thickBot="1" x14ac:dyDescent="0.3">
      <c r="A419" s="992" t="s">
        <v>15</v>
      </c>
      <c r="B419" s="1029" t="s">
        <v>19</v>
      </c>
      <c r="C419" s="1030">
        <f t="shared" ref="C419:E421" si="63">C416/B416-1</f>
        <v>0.11111111111111116</v>
      </c>
      <c r="D419" s="1030">
        <f t="shared" si="63"/>
        <v>0.10000000000000009</v>
      </c>
      <c r="E419" s="1030">
        <f t="shared" si="63"/>
        <v>0</v>
      </c>
      <c r="F419" s="981"/>
      <c r="G419" s="981"/>
      <c r="H419" s="982"/>
      <c r="I419" s="982"/>
      <c r="J419" s="982"/>
      <c r="K419" s="982"/>
      <c r="L419" s="982"/>
      <c r="M419" s="982"/>
    </row>
    <row r="420" spans="1:13" ht="17.25" thickBot="1" x14ac:dyDescent="0.3">
      <c r="A420" s="992" t="s">
        <v>16</v>
      </c>
      <c r="B420" s="1029" t="s">
        <v>19</v>
      </c>
      <c r="C420" s="1030">
        <f t="shared" si="63"/>
        <v>1.5225225225225225</v>
      </c>
      <c r="D420" s="1030">
        <f t="shared" si="63"/>
        <v>0</v>
      </c>
      <c r="E420" s="1030">
        <f t="shared" si="63"/>
        <v>0</v>
      </c>
      <c r="F420" s="981"/>
      <c r="G420" s="981"/>
      <c r="H420" s="982"/>
      <c r="I420" s="982"/>
      <c r="J420" s="982"/>
      <c r="K420" s="982"/>
      <c r="L420" s="982"/>
      <c r="M420" s="982"/>
    </row>
    <row r="421" spans="1:13" ht="17.25" thickBot="1" x14ac:dyDescent="0.3">
      <c r="A421" s="992" t="s">
        <v>17</v>
      </c>
      <c r="B421" s="1029" t="s">
        <v>19</v>
      </c>
      <c r="C421" s="1030">
        <f t="shared" si="63"/>
        <v>1.2702702702702702</v>
      </c>
      <c r="D421" s="1030">
        <f t="shared" si="63"/>
        <v>-9.0909090909090939E-2</v>
      </c>
      <c r="E421" s="1030">
        <f t="shared" si="63"/>
        <v>0</v>
      </c>
      <c r="F421" s="981"/>
      <c r="G421" s="981"/>
      <c r="H421" s="982"/>
      <c r="I421" s="982"/>
      <c r="J421" s="982"/>
      <c r="K421" s="982"/>
      <c r="L421" s="982"/>
      <c r="M421" s="982"/>
    </row>
    <row r="422" spans="1:13" ht="14.25" thickBot="1" x14ac:dyDescent="0.3">
      <c r="A422" s="1763" t="s">
        <v>2597</v>
      </c>
      <c r="B422" s="1764"/>
      <c r="C422" s="1764"/>
      <c r="D422" s="1764"/>
      <c r="E422" s="1765"/>
      <c r="F422" s="981"/>
      <c r="G422" s="981"/>
      <c r="H422" s="982"/>
      <c r="I422" s="982"/>
      <c r="J422" s="982"/>
      <c r="K422" s="982"/>
      <c r="L422" s="982"/>
      <c r="M422" s="982"/>
    </row>
    <row r="423" spans="1:13" x14ac:dyDescent="0.25">
      <c r="A423" s="1760"/>
      <c r="B423" s="987">
        <v>2019</v>
      </c>
      <c r="C423" s="987">
        <v>2020</v>
      </c>
      <c r="D423" s="987">
        <v>2021</v>
      </c>
      <c r="E423" s="987">
        <v>2022</v>
      </c>
      <c r="F423" s="981"/>
      <c r="G423" s="981"/>
      <c r="H423" s="982"/>
      <c r="I423" s="982"/>
      <c r="J423" s="982"/>
      <c r="K423" s="982"/>
      <c r="L423" s="982"/>
      <c r="M423" s="982"/>
    </row>
    <row r="424" spans="1:13" ht="17.25" thickBot="1" x14ac:dyDescent="0.3">
      <c r="A424" s="1761"/>
      <c r="B424" s="988" t="s">
        <v>5</v>
      </c>
      <c r="C424" s="988" t="s">
        <v>6</v>
      </c>
      <c r="D424" s="988" t="s">
        <v>6</v>
      </c>
      <c r="E424" s="988" t="s">
        <v>6</v>
      </c>
      <c r="F424" s="981"/>
      <c r="G424" s="981"/>
      <c r="H424" s="982"/>
      <c r="I424" s="982"/>
      <c r="J424" s="982"/>
      <c r="K424" s="982"/>
      <c r="L424" s="982"/>
      <c r="M424" s="982"/>
    </row>
    <row r="425" spans="1:13" ht="17.25" thickBot="1" x14ac:dyDescent="0.3">
      <c r="A425" s="1053" t="s">
        <v>59</v>
      </c>
      <c r="B425" s="1054">
        <f>B426+B427+B428+B429</f>
        <v>11100</v>
      </c>
      <c r="C425" s="1054">
        <f t="shared" ref="C425:E425" si="64">C426+C427+C428+C429</f>
        <v>28000</v>
      </c>
      <c r="D425" s="1054">
        <f t="shared" si="64"/>
        <v>28000</v>
      </c>
      <c r="E425" s="1054">
        <f t="shared" si="64"/>
        <v>28000</v>
      </c>
      <c r="F425" s="981"/>
      <c r="G425" s="981"/>
      <c r="H425" s="982"/>
      <c r="I425" s="982"/>
      <c r="J425" s="982"/>
      <c r="K425" s="982"/>
      <c r="L425" s="982"/>
      <c r="M425" s="982"/>
    </row>
    <row r="426" spans="1:13" ht="17.25" thickBot="1" x14ac:dyDescent="0.3">
      <c r="A426" s="1055" t="s">
        <v>28</v>
      </c>
      <c r="B426" s="1026">
        <v>11100</v>
      </c>
      <c r="C426" s="1026">
        <v>28000</v>
      </c>
      <c r="D426" s="1026">
        <v>28000</v>
      </c>
      <c r="E426" s="1026">
        <v>28000</v>
      </c>
      <c r="F426" s="981"/>
      <c r="G426" s="981"/>
      <c r="H426" s="982"/>
      <c r="I426" s="982"/>
      <c r="J426" s="982"/>
      <c r="K426" s="982"/>
      <c r="L426" s="982"/>
      <c r="M426" s="982"/>
    </row>
    <row r="427" spans="1:13" ht="17.25" thickBot="1" x14ac:dyDescent="0.3">
      <c r="A427" s="1055" t="s">
        <v>60</v>
      </c>
      <c r="B427" s="1054"/>
      <c r="C427" s="1054"/>
      <c r="D427" s="1054"/>
      <c r="E427" s="1054"/>
      <c r="F427" s="981"/>
      <c r="G427" s="981"/>
      <c r="H427" s="982"/>
      <c r="I427" s="982"/>
      <c r="J427" s="982"/>
      <c r="K427" s="982"/>
      <c r="L427" s="982"/>
      <c r="M427" s="982"/>
    </row>
    <row r="428" spans="1:13" ht="17.25" thickBot="1" x14ac:dyDescent="0.3">
      <c r="A428" s="1055" t="s">
        <v>42</v>
      </c>
      <c r="B428" s="1054"/>
      <c r="C428" s="1054"/>
      <c r="D428" s="1054"/>
      <c r="E428" s="1054"/>
      <c r="F428" s="981"/>
      <c r="G428" s="981"/>
      <c r="H428" s="982"/>
      <c r="I428" s="982"/>
      <c r="J428" s="982"/>
      <c r="K428" s="982"/>
      <c r="L428" s="982"/>
      <c r="M428" s="982"/>
    </row>
    <row r="429" spans="1:13" ht="17.25" thickBot="1" x14ac:dyDescent="0.3">
      <c r="A429" s="1055" t="s">
        <v>43</v>
      </c>
      <c r="B429" s="1054"/>
      <c r="C429" s="1054"/>
      <c r="D429" s="1054"/>
      <c r="E429" s="1054"/>
      <c r="F429" s="981"/>
      <c r="G429" s="981"/>
      <c r="H429" s="982"/>
      <c r="I429" s="982"/>
      <c r="J429" s="982"/>
      <c r="K429" s="982"/>
      <c r="L429" s="982"/>
      <c r="M429" s="982"/>
    </row>
    <row r="430" spans="1:13" ht="17.25" thickBot="1" x14ac:dyDescent="0.3">
      <c r="A430" s="1053" t="s">
        <v>61</v>
      </c>
      <c r="B430" s="1040">
        <f>B431+B432+B433+B434</f>
        <v>0</v>
      </c>
      <c r="C430" s="1040">
        <f t="shared" ref="C430:E430" si="65">C431+C432+C433+C434</f>
        <v>0</v>
      </c>
      <c r="D430" s="1040">
        <f t="shared" si="65"/>
        <v>0</v>
      </c>
      <c r="E430" s="1040">
        <f t="shared" si="65"/>
        <v>0</v>
      </c>
      <c r="F430" s="981"/>
      <c r="G430" s="981"/>
      <c r="H430" s="982"/>
      <c r="I430" s="982"/>
      <c r="J430" s="982"/>
      <c r="K430" s="982"/>
      <c r="L430" s="982"/>
      <c r="M430" s="982"/>
    </row>
    <row r="431" spans="1:13" ht="17.25" thickBot="1" x14ac:dyDescent="0.3">
      <c r="A431" s="1061" t="s">
        <v>28</v>
      </c>
      <c r="B431" s="1062"/>
      <c r="C431" s="1056"/>
      <c r="D431" s="1056"/>
      <c r="E431" s="1056"/>
      <c r="F431" s="981"/>
      <c r="G431" s="981"/>
      <c r="H431" s="982"/>
      <c r="I431" s="982"/>
      <c r="J431" s="982"/>
      <c r="K431" s="982"/>
      <c r="L431" s="982"/>
      <c r="M431" s="982"/>
    </row>
    <row r="432" spans="1:13" ht="17.25" thickBot="1" x14ac:dyDescent="0.3">
      <c r="A432" s="1071" t="s">
        <v>60</v>
      </c>
      <c r="B432" s="1038"/>
      <c r="C432" s="1033"/>
      <c r="D432" s="1033"/>
      <c r="E432" s="1033"/>
      <c r="F432" s="981"/>
      <c r="G432" s="981"/>
      <c r="H432" s="982"/>
      <c r="I432" s="982"/>
      <c r="J432" s="982"/>
      <c r="K432" s="982"/>
      <c r="L432" s="982"/>
      <c r="M432" s="982"/>
    </row>
    <row r="433" spans="1:13" ht="17.25" thickBot="1" x14ac:dyDescent="0.3">
      <c r="A433" s="1071" t="s">
        <v>42</v>
      </c>
      <c r="B433" s="1038"/>
      <c r="C433" s="1033"/>
      <c r="D433" s="1033"/>
      <c r="E433" s="1033"/>
      <c r="F433" s="981"/>
      <c r="G433" s="981"/>
      <c r="H433" s="982"/>
      <c r="I433" s="982"/>
      <c r="J433" s="982"/>
      <c r="K433" s="982"/>
      <c r="L433" s="982"/>
      <c r="M433" s="982"/>
    </row>
    <row r="434" spans="1:13" ht="17.25" thickBot="1" x14ac:dyDescent="0.3">
      <c r="A434" s="1071" t="s">
        <v>43</v>
      </c>
      <c r="B434" s="1038"/>
      <c r="C434" s="1033"/>
      <c r="D434" s="1033"/>
      <c r="E434" s="1033"/>
      <c r="G434" s="981"/>
      <c r="H434" s="982"/>
      <c r="I434" s="982"/>
      <c r="J434" s="982"/>
      <c r="K434" s="982"/>
      <c r="L434" s="982"/>
      <c r="M434" s="982"/>
    </row>
    <row r="435" spans="1:13" ht="17.25" thickBot="1" x14ac:dyDescent="0.3">
      <c r="A435" s="1063" t="s">
        <v>26</v>
      </c>
      <c r="B435" s="1038">
        <f>B425+B430</f>
        <v>11100</v>
      </c>
      <c r="C435" s="1038">
        <f t="shared" ref="C435:E435" si="66">C425+C430</f>
        <v>28000</v>
      </c>
      <c r="D435" s="1038">
        <f t="shared" si="66"/>
        <v>28000</v>
      </c>
      <c r="E435" s="1038">
        <f t="shared" si="66"/>
        <v>28000</v>
      </c>
      <c r="G435" s="981"/>
      <c r="H435" s="982"/>
      <c r="I435" s="982"/>
      <c r="J435" s="982"/>
      <c r="K435" s="982"/>
      <c r="L435" s="982"/>
      <c r="M435" s="982"/>
    </row>
    <row r="436" spans="1:13" ht="39" thickBot="1" x14ac:dyDescent="0.3">
      <c r="A436" s="1102" t="s">
        <v>40</v>
      </c>
      <c r="B436" s="1067" t="s">
        <v>2647</v>
      </c>
      <c r="C436" s="1082" t="s">
        <v>2648</v>
      </c>
      <c r="D436" s="1083"/>
      <c r="E436" s="1083"/>
      <c r="G436" s="981"/>
      <c r="H436" s="982"/>
      <c r="I436" s="982"/>
      <c r="J436" s="982"/>
      <c r="K436" s="982"/>
      <c r="L436" s="982"/>
      <c r="M436" s="982"/>
    </row>
    <row r="437" spans="1:13" ht="17.25" thickBot="1" x14ac:dyDescent="0.3">
      <c r="A437" s="1104" t="s">
        <v>2594</v>
      </c>
      <c r="B437" s="1748" t="s">
        <v>2649</v>
      </c>
      <c r="C437" s="1748"/>
      <c r="D437" s="1748"/>
      <c r="E437" s="1748"/>
      <c r="G437" s="981"/>
      <c r="H437" s="982"/>
      <c r="I437" s="982"/>
      <c r="J437" s="982"/>
      <c r="K437" s="982"/>
      <c r="L437" s="982"/>
      <c r="M437" s="982"/>
    </row>
    <row r="438" spans="1:13" ht="17.25" thickBot="1" x14ac:dyDescent="0.3">
      <c r="A438" s="1085" t="s">
        <v>9</v>
      </c>
      <c r="B438" s="1782" t="s">
        <v>2650</v>
      </c>
      <c r="C438" s="1783"/>
      <c r="D438" s="1783"/>
      <c r="E438" s="1784"/>
      <c r="G438" s="981"/>
      <c r="H438" s="982"/>
      <c r="I438" s="982"/>
      <c r="J438" s="982"/>
      <c r="K438" s="982"/>
      <c r="L438" s="982"/>
      <c r="M438" s="982"/>
    </row>
    <row r="439" spans="1:13" ht="17.25" thickBot="1" x14ac:dyDescent="0.3">
      <c r="A439" s="1070" t="s">
        <v>13</v>
      </c>
      <c r="B439" s="1774" t="s">
        <v>1261</v>
      </c>
      <c r="C439" s="1774"/>
      <c r="D439" s="1774"/>
      <c r="E439" s="1775"/>
      <c r="G439" s="981"/>
      <c r="H439" s="982"/>
      <c r="I439" s="982"/>
      <c r="J439" s="982"/>
      <c r="K439" s="982"/>
      <c r="L439" s="982"/>
      <c r="M439" s="982"/>
    </row>
    <row r="440" spans="1:13" ht="17.25" thickBot="1" x14ac:dyDescent="0.3">
      <c r="A440" s="1747"/>
      <c r="B440" s="1105">
        <v>2019</v>
      </c>
      <c r="C440" s="1046">
        <v>2020</v>
      </c>
      <c r="D440" s="1046">
        <v>2021</v>
      </c>
      <c r="E440" s="1046">
        <v>2022</v>
      </c>
      <c r="G440" s="981"/>
      <c r="H440" s="982"/>
      <c r="I440" s="982"/>
      <c r="J440" s="982"/>
      <c r="K440" s="982"/>
      <c r="L440" s="982"/>
      <c r="M440" s="982"/>
    </row>
    <row r="441" spans="1:13" ht="17.25" thickBot="1" x14ac:dyDescent="0.3">
      <c r="A441" s="1747"/>
      <c r="B441" s="1105" t="s">
        <v>5</v>
      </c>
      <c r="C441" s="1046" t="s">
        <v>6</v>
      </c>
      <c r="D441" s="1046" t="s">
        <v>6</v>
      </c>
      <c r="E441" s="1046" t="s">
        <v>6</v>
      </c>
      <c r="G441" s="981"/>
      <c r="H441" s="982"/>
      <c r="I441" s="982"/>
      <c r="J441" s="982"/>
      <c r="K441" s="982"/>
      <c r="L441" s="982"/>
      <c r="M441" s="982"/>
    </row>
    <row r="442" spans="1:13" ht="17.25" thickBot="1" x14ac:dyDescent="0.3">
      <c r="A442" s="1070" t="s">
        <v>8</v>
      </c>
      <c r="B442" s="1046">
        <v>1</v>
      </c>
      <c r="C442" s="1046">
        <v>0</v>
      </c>
      <c r="D442" s="1046">
        <v>0</v>
      </c>
      <c r="E442" s="1046">
        <v>0</v>
      </c>
      <c r="G442" s="981"/>
      <c r="H442" s="982"/>
      <c r="I442" s="982"/>
      <c r="J442" s="982"/>
      <c r="K442" s="982"/>
      <c r="L442" s="982"/>
      <c r="M442" s="982"/>
    </row>
    <row r="443" spans="1:13" ht="17.25" thickBot="1" x14ac:dyDescent="0.3">
      <c r="A443" s="1070" t="s">
        <v>14</v>
      </c>
      <c r="B443" s="1037">
        <f>B461</f>
        <v>1580406</v>
      </c>
      <c r="C443" s="1037">
        <f t="shared" ref="C443:E443" si="67">C461</f>
        <v>0</v>
      </c>
      <c r="D443" s="1037">
        <f t="shared" si="67"/>
        <v>0</v>
      </c>
      <c r="E443" s="1037">
        <f t="shared" si="67"/>
        <v>0</v>
      </c>
      <c r="G443" s="981"/>
      <c r="H443" s="982"/>
      <c r="I443" s="982"/>
      <c r="J443" s="982"/>
      <c r="K443" s="982"/>
      <c r="L443" s="982"/>
      <c r="M443" s="982"/>
    </row>
    <row r="444" spans="1:13" ht="17.25" thickBot="1" x14ac:dyDescent="0.3">
      <c r="A444" s="1070" t="s">
        <v>20</v>
      </c>
      <c r="B444" s="1051">
        <f>B443/B442</f>
        <v>1580406</v>
      </c>
      <c r="C444" s="1051" t="e">
        <f t="shared" ref="C444:E444" si="68">C443/C442</f>
        <v>#DIV/0!</v>
      </c>
      <c r="D444" s="1051" t="e">
        <f t="shared" si="68"/>
        <v>#DIV/0!</v>
      </c>
      <c r="E444" s="1051" t="e">
        <f t="shared" si="68"/>
        <v>#DIV/0!</v>
      </c>
      <c r="G444" s="981"/>
      <c r="H444" s="982"/>
      <c r="I444" s="982"/>
      <c r="J444" s="982"/>
      <c r="K444" s="982"/>
      <c r="L444" s="982"/>
      <c r="M444" s="982"/>
    </row>
    <row r="445" spans="1:13" ht="17.25" thickBot="1" x14ac:dyDescent="0.3">
      <c r="A445" s="1070" t="s">
        <v>15</v>
      </c>
      <c r="B445" s="1046" t="s">
        <v>19</v>
      </c>
      <c r="C445" s="1052">
        <f>C442/B442-1</f>
        <v>-1</v>
      </c>
      <c r="D445" s="1052" t="e">
        <f t="shared" ref="D445:E447" si="69">D442/C442-1</f>
        <v>#DIV/0!</v>
      </c>
      <c r="E445" s="1052" t="e">
        <f t="shared" si="69"/>
        <v>#DIV/0!</v>
      </c>
      <c r="G445" s="981"/>
      <c r="H445" s="982"/>
      <c r="I445" s="982"/>
      <c r="J445" s="982"/>
      <c r="K445" s="982"/>
      <c r="L445" s="982"/>
      <c r="M445" s="982"/>
    </row>
    <row r="446" spans="1:13" ht="17.25" thickBot="1" x14ac:dyDescent="0.3">
      <c r="A446" s="1070" t="s">
        <v>16</v>
      </c>
      <c r="B446" s="1046" t="s">
        <v>19</v>
      </c>
      <c r="C446" s="1052">
        <f>C443/B443-1</f>
        <v>-1</v>
      </c>
      <c r="D446" s="1052" t="e">
        <f t="shared" si="69"/>
        <v>#DIV/0!</v>
      </c>
      <c r="E446" s="1052" t="e">
        <f t="shared" si="69"/>
        <v>#DIV/0!</v>
      </c>
      <c r="G446" s="981"/>
      <c r="H446" s="982"/>
      <c r="I446" s="982"/>
      <c r="J446" s="982"/>
      <c r="K446" s="982"/>
      <c r="L446" s="982"/>
      <c r="M446" s="982"/>
    </row>
    <row r="447" spans="1:13" ht="17.25" thickBot="1" x14ac:dyDescent="0.3">
      <c r="A447" s="1070" t="s">
        <v>17</v>
      </c>
      <c r="B447" s="1046" t="s">
        <v>19</v>
      </c>
      <c r="C447" s="1052" t="e">
        <f>C444/B444-1</f>
        <v>#DIV/0!</v>
      </c>
      <c r="D447" s="1052" t="e">
        <f t="shared" si="69"/>
        <v>#DIV/0!</v>
      </c>
      <c r="E447" s="1052" t="e">
        <f t="shared" si="69"/>
        <v>#DIV/0!</v>
      </c>
      <c r="G447" s="981"/>
      <c r="H447" s="982"/>
      <c r="I447" s="982"/>
      <c r="J447" s="982"/>
      <c r="K447" s="982"/>
      <c r="L447" s="982"/>
      <c r="M447" s="982"/>
    </row>
    <row r="448" spans="1:13" thickBot="1" x14ac:dyDescent="0.3">
      <c r="A448" s="1746" t="s">
        <v>2602</v>
      </c>
      <c r="B448" s="1746"/>
      <c r="C448" s="1746"/>
      <c r="D448" s="1746"/>
      <c r="E448" s="1746"/>
      <c r="G448" s="981"/>
      <c r="H448" s="982"/>
      <c r="I448" s="982"/>
      <c r="J448" s="982"/>
      <c r="K448" s="982"/>
      <c r="L448" s="982"/>
      <c r="M448" s="982"/>
    </row>
    <row r="449" spans="1:13" x14ac:dyDescent="0.25">
      <c r="A449" s="1762"/>
      <c r="B449" s="987">
        <v>2019</v>
      </c>
      <c r="C449" s="987">
        <v>2020</v>
      </c>
      <c r="D449" s="987">
        <v>2021</v>
      </c>
      <c r="E449" s="987">
        <v>2022</v>
      </c>
      <c r="G449" s="981"/>
      <c r="H449" s="982"/>
      <c r="I449" s="982"/>
      <c r="J449" s="982"/>
      <c r="K449" s="982"/>
      <c r="L449" s="982"/>
      <c r="M449" s="982"/>
    </row>
    <row r="450" spans="1:13" ht="17.25" thickBot="1" x14ac:dyDescent="0.3">
      <c r="A450" s="1761"/>
      <c r="B450" s="987" t="s">
        <v>5</v>
      </c>
      <c r="C450" s="988" t="s">
        <v>6</v>
      </c>
      <c r="D450" s="988" t="s">
        <v>6</v>
      </c>
      <c r="E450" s="988" t="s">
        <v>6</v>
      </c>
      <c r="G450" s="981"/>
      <c r="H450" s="982"/>
      <c r="I450" s="982"/>
      <c r="J450" s="982"/>
      <c r="K450" s="982"/>
      <c r="L450" s="982"/>
      <c r="M450" s="982"/>
    </row>
    <row r="451" spans="1:13" ht="17.25" thickBot="1" x14ac:dyDescent="0.3">
      <c r="A451" s="1032" t="s">
        <v>59</v>
      </c>
      <c r="B451" s="1033">
        <f>B452+B453+B454+B455</f>
        <v>0</v>
      </c>
      <c r="C451" s="1054">
        <f t="shared" ref="C451:E451" si="70">C452+C453+C454+C455</f>
        <v>0</v>
      </c>
      <c r="D451" s="1054">
        <f t="shared" si="70"/>
        <v>0</v>
      </c>
      <c r="E451" s="1054">
        <f t="shared" si="70"/>
        <v>0</v>
      </c>
      <c r="G451" s="981"/>
      <c r="H451" s="982"/>
      <c r="I451" s="982"/>
      <c r="J451" s="982"/>
      <c r="K451" s="982"/>
      <c r="L451" s="982"/>
      <c r="M451" s="982"/>
    </row>
    <row r="452" spans="1:13" ht="17.25" thickBot="1" x14ac:dyDescent="0.3">
      <c r="A452" s="1035" t="s">
        <v>28</v>
      </c>
      <c r="B452" s="1033"/>
      <c r="C452" s="1054"/>
      <c r="D452" s="1054"/>
      <c r="E452" s="1054"/>
      <c r="G452" s="981"/>
      <c r="H452" s="982"/>
      <c r="I452" s="982"/>
      <c r="J452" s="982"/>
      <c r="K452" s="982"/>
      <c r="L452" s="982"/>
      <c r="M452" s="982"/>
    </row>
    <row r="453" spans="1:13" ht="17.25" thickBot="1" x14ac:dyDescent="0.3">
      <c r="A453" s="1106" t="s">
        <v>60</v>
      </c>
      <c r="B453" s="1107"/>
      <c r="C453" s="1056"/>
      <c r="D453" s="1056"/>
      <c r="E453" s="1056"/>
      <c r="G453" s="981"/>
      <c r="H453" s="982"/>
      <c r="I453" s="982"/>
      <c r="J453" s="982"/>
      <c r="K453" s="982"/>
      <c r="L453" s="982"/>
      <c r="M453" s="982"/>
    </row>
    <row r="454" spans="1:13" ht="17.25" thickBot="1" x14ac:dyDescent="0.3">
      <c r="A454" s="1071" t="s">
        <v>42</v>
      </c>
      <c r="B454" s="1033"/>
      <c r="C454" s="1033"/>
      <c r="D454" s="1033"/>
      <c r="E454" s="1033"/>
      <c r="G454" s="981"/>
      <c r="H454" s="982"/>
      <c r="I454" s="982"/>
      <c r="J454" s="982"/>
      <c r="K454" s="982"/>
      <c r="L454" s="982"/>
      <c r="M454" s="982"/>
    </row>
    <row r="455" spans="1:13" ht="17.25" thickBot="1" x14ac:dyDescent="0.3">
      <c r="A455" s="1071" t="s">
        <v>43</v>
      </c>
      <c r="B455" s="1033"/>
      <c r="C455" s="1033"/>
      <c r="D455" s="1033"/>
      <c r="E455" s="1033"/>
      <c r="G455" s="981"/>
      <c r="H455" s="982"/>
      <c r="I455" s="982"/>
      <c r="J455" s="982"/>
      <c r="K455" s="982"/>
      <c r="L455" s="982"/>
      <c r="M455" s="982"/>
    </row>
    <row r="456" spans="1:13" ht="17.25" thickBot="1" x14ac:dyDescent="0.3">
      <c r="A456" s="1089" t="s">
        <v>61</v>
      </c>
      <c r="B456" s="1038">
        <f>B457+B458+B459+B460</f>
        <v>1580406</v>
      </c>
      <c r="C456" s="1038">
        <f t="shared" ref="C456:E456" si="71">C457+C458+C459+C460</f>
        <v>0</v>
      </c>
      <c r="D456" s="1038">
        <f t="shared" si="71"/>
        <v>0</v>
      </c>
      <c r="E456" s="1038">
        <f t="shared" si="71"/>
        <v>0</v>
      </c>
      <c r="G456" s="981"/>
      <c r="H456" s="982"/>
      <c r="I456" s="982"/>
      <c r="J456" s="982"/>
      <c r="K456" s="982"/>
      <c r="L456" s="982"/>
      <c r="M456" s="982"/>
    </row>
    <row r="457" spans="1:13" ht="17.25" thickBot="1" x14ac:dyDescent="0.3">
      <c r="A457" s="1071" t="s">
        <v>28</v>
      </c>
      <c r="B457" s="1037">
        <v>1580406</v>
      </c>
      <c r="C457" s="1051"/>
      <c r="D457" s="1051"/>
      <c r="E457" s="1051"/>
      <c r="G457" s="981"/>
      <c r="H457" s="982"/>
      <c r="I457" s="982"/>
      <c r="J457" s="982"/>
      <c r="K457" s="982"/>
      <c r="L457" s="982"/>
      <c r="M457" s="982"/>
    </row>
    <row r="458" spans="1:13" ht="17.25" thickBot="1" x14ac:dyDescent="0.3">
      <c r="A458" s="1071" t="s">
        <v>60</v>
      </c>
      <c r="B458" s="1038"/>
      <c r="C458" s="1033"/>
      <c r="D458" s="1033"/>
      <c r="E458" s="1033"/>
      <c r="G458" s="981"/>
      <c r="H458" s="982"/>
      <c r="I458" s="982"/>
      <c r="J458" s="982"/>
      <c r="K458" s="982"/>
      <c r="L458" s="982"/>
      <c r="M458" s="982"/>
    </row>
    <row r="459" spans="1:13" ht="17.25" thickBot="1" x14ac:dyDescent="0.3">
      <c r="A459" s="1071" t="s">
        <v>42</v>
      </c>
      <c r="B459" s="1038"/>
      <c r="C459" s="1033"/>
      <c r="D459" s="1033"/>
      <c r="E459" s="1033"/>
      <c r="G459" s="981"/>
      <c r="H459" s="982"/>
      <c r="I459" s="982"/>
      <c r="J459" s="982"/>
      <c r="K459" s="982"/>
      <c r="L459" s="982"/>
      <c r="M459" s="982"/>
    </row>
    <row r="460" spans="1:13" ht="17.25" thickBot="1" x14ac:dyDescent="0.3">
      <c r="A460" s="1071" t="s">
        <v>43</v>
      </c>
      <c r="B460" s="1038"/>
      <c r="C460" s="1033"/>
      <c r="D460" s="1033"/>
      <c r="E460" s="1033"/>
      <c r="G460" s="981"/>
      <c r="H460" s="982"/>
      <c r="I460" s="982"/>
      <c r="J460" s="982"/>
      <c r="K460" s="982"/>
      <c r="L460" s="982"/>
      <c r="M460" s="982"/>
    </row>
    <row r="461" spans="1:13" ht="17.25" thickBot="1" x14ac:dyDescent="0.3">
      <c r="A461" s="1063" t="s">
        <v>35</v>
      </c>
      <c r="B461" s="1038">
        <f>B451+B456</f>
        <v>1580406</v>
      </c>
      <c r="C461" s="1038">
        <f t="shared" ref="C461:E461" si="72">C451+C456</f>
        <v>0</v>
      </c>
      <c r="D461" s="1038">
        <f t="shared" si="72"/>
        <v>0</v>
      </c>
      <c r="E461" s="1038">
        <f t="shared" si="72"/>
        <v>0</v>
      </c>
      <c r="G461" s="981"/>
      <c r="H461" s="982"/>
      <c r="I461" s="982"/>
      <c r="J461" s="982"/>
      <c r="K461" s="982"/>
      <c r="L461" s="982"/>
      <c r="M461" s="982"/>
    </row>
    <row r="462" spans="1:13" ht="26.25" thickBot="1" x14ac:dyDescent="0.3">
      <c r="A462" s="1073" t="s">
        <v>55</v>
      </c>
      <c r="B462" s="1067" t="s">
        <v>2651</v>
      </c>
      <c r="C462" s="1067" t="s">
        <v>2652</v>
      </c>
      <c r="D462" s="1068"/>
      <c r="E462" s="1068"/>
      <c r="G462" s="981"/>
      <c r="H462" s="982"/>
      <c r="I462" s="982"/>
      <c r="J462" s="982"/>
      <c r="K462" s="982"/>
      <c r="L462" s="982"/>
      <c r="M462" s="982"/>
    </row>
    <row r="463" spans="1:13" ht="17.25" thickBot="1" x14ac:dyDescent="0.3">
      <c r="A463" s="1108" t="s">
        <v>2594</v>
      </c>
      <c r="B463" s="1748" t="s">
        <v>2653</v>
      </c>
      <c r="C463" s="1748"/>
      <c r="D463" s="1748"/>
      <c r="E463" s="1748"/>
      <c r="G463" s="981"/>
      <c r="H463" s="982"/>
      <c r="I463" s="982"/>
      <c r="J463" s="982"/>
      <c r="K463" s="982"/>
      <c r="L463" s="982"/>
      <c r="M463" s="982"/>
    </row>
    <row r="464" spans="1:13" ht="17.25" thickBot="1" x14ac:dyDescent="0.3">
      <c r="A464" s="1070" t="s">
        <v>9</v>
      </c>
      <c r="B464" s="1748" t="s">
        <v>2654</v>
      </c>
      <c r="C464" s="1748"/>
      <c r="D464" s="1748"/>
      <c r="E464" s="1748"/>
      <c r="G464" s="981"/>
      <c r="H464" s="982"/>
      <c r="I464" s="982"/>
      <c r="J464" s="982"/>
      <c r="K464" s="982"/>
      <c r="L464" s="982"/>
      <c r="M464" s="982"/>
    </row>
    <row r="465" spans="1:13" ht="17.25" thickBot="1" x14ac:dyDescent="0.3">
      <c r="A465" s="992" t="s">
        <v>13</v>
      </c>
      <c r="B465" s="1779" t="s">
        <v>1261</v>
      </c>
      <c r="C465" s="1780"/>
      <c r="D465" s="1780"/>
      <c r="E465" s="1781"/>
      <c r="G465" s="981"/>
      <c r="H465" s="982"/>
      <c r="I465" s="982"/>
      <c r="J465" s="982"/>
      <c r="K465" s="982"/>
      <c r="L465" s="982"/>
      <c r="M465" s="982"/>
    </row>
    <row r="466" spans="1:13" x14ac:dyDescent="0.25">
      <c r="A466" s="1760"/>
      <c r="B466" s="987">
        <v>2019</v>
      </c>
      <c r="C466" s="987">
        <v>2020</v>
      </c>
      <c r="D466" s="987">
        <v>2021</v>
      </c>
      <c r="E466" s="987">
        <v>2022</v>
      </c>
      <c r="F466" s="981"/>
      <c r="G466" s="981"/>
      <c r="H466" s="982"/>
      <c r="I466" s="982"/>
      <c r="J466" s="982"/>
      <c r="K466" s="982"/>
      <c r="L466" s="982"/>
      <c r="M466" s="982"/>
    </row>
    <row r="467" spans="1:13" ht="17.25" thickBot="1" x14ac:dyDescent="0.3">
      <c r="A467" s="1761"/>
      <c r="B467" s="988" t="s">
        <v>5</v>
      </c>
      <c r="C467" s="988" t="s">
        <v>6</v>
      </c>
      <c r="D467" s="988" t="s">
        <v>6</v>
      </c>
      <c r="E467" s="988" t="s">
        <v>6</v>
      </c>
      <c r="F467" s="981"/>
      <c r="G467" s="981"/>
      <c r="H467" s="982"/>
      <c r="I467" s="982"/>
      <c r="J467" s="982"/>
      <c r="K467" s="982"/>
      <c r="L467" s="982"/>
      <c r="M467" s="982"/>
    </row>
    <row r="468" spans="1:13" ht="17.25" thickBot="1" x14ac:dyDescent="0.3">
      <c r="A468" s="992" t="s">
        <v>8</v>
      </c>
      <c r="B468" s="1047">
        <v>1</v>
      </c>
      <c r="C468" s="1047">
        <v>1</v>
      </c>
      <c r="D468" s="1047">
        <v>1</v>
      </c>
      <c r="E468" s="1047">
        <v>1</v>
      </c>
      <c r="F468" s="981"/>
      <c r="G468" s="981"/>
      <c r="H468" s="982"/>
      <c r="I468" s="982"/>
      <c r="J468" s="982"/>
      <c r="K468" s="982"/>
      <c r="L468" s="982"/>
      <c r="M468" s="982"/>
    </row>
    <row r="469" spans="1:13" ht="17.25" thickBot="1" x14ac:dyDescent="0.3">
      <c r="A469" s="992" t="s">
        <v>14</v>
      </c>
      <c r="B469" s="1050">
        <f>B487</f>
        <v>1600</v>
      </c>
      <c r="C469" s="1050">
        <f t="shared" ref="C469:E469" si="73">C487</f>
        <v>1500</v>
      </c>
      <c r="D469" s="1050">
        <f t="shared" si="73"/>
        <v>1500</v>
      </c>
      <c r="E469" s="1050">
        <f t="shared" si="73"/>
        <v>1500</v>
      </c>
      <c r="F469" s="981"/>
      <c r="G469" s="981"/>
      <c r="H469" s="982"/>
      <c r="I469" s="982"/>
      <c r="J469" s="982"/>
      <c r="K469" s="982"/>
      <c r="L469" s="982"/>
      <c r="M469" s="982"/>
    </row>
    <row r="470" spans="1:13" ht="17.25" thickBot="1" x14ac:dyDescent="0.3">
      <c r="A470" s="992" t="s">
        <v>20</v>
      </c>
      <c r="B470" s="1050">
        <f>B469/B468</f>
        <v>1600</v>
      </c>
      <c r="C470" s="1050">
        <f t="shared" ref="C470:E470" si="74">C469/C468</f>
        <v>1500</v>
      </c>
      <c r="D470" s="1050">
        <f t="shared" si="74"/>
        <v>1500</v>
      </c>
      <c r="E470" s="1050">
        <f t="shared" si="74"/>
        <v>1500</v>
      </c>
      <c r="F470" s="981"/>
      <c r="G470" s="981"/>
      <c r="H470" s="982"/>
      <c r="I470" s="982"/>
      <c r="J470" s="982"/>
      <c r="K470" s="982"/>
      <c r="L470" s="982"/>
      <c r="M470" s="982"/>
    </row>
    <row r="471" spans="1:13" ht="17.25" thickBot="1" x14ac:dyDescent="0.3">
      <c r="A471" s="992" t="s">
        <v>15</v>
      </c>
      <c r="B471" s="1047" t="s">
        <v>19</v>
      </c>
      <c r="C471" s="991">
        <f>C468/B468-1</f>
        <v>0</v>
      </c>
      <c r="D471" s="991">
        <f t="shared" ref="D471:E473" si="75">D468/C468-1</f>
        <v>0</v>
      </c>
      <c r="E471" s="991">
        <f t="shared" si="75"/>
        <v>0</v>
      </c>
      <c r="F471" s="981"/>
      <c r="G471" s="981"/>
      <c r="H471" s="982"/>
      <c r="I471" s="982"/>
      <c r="J471" s="982"/>
      <c r="K471" s="982"/>
      <c r="L471" s="982"/>
      <c r="M471" s="982"/>
    </row>
    <row r="472" spans="1:13" ht="17.25" thickBot="1" x14ac:dyDescent="0.3">
      <c r="A472" s="992" t="s">
        <v>16</v>
      </c>
      <c r="B472" s="1047" t="s">
        <v>19</v>
      </c>
      <c r="C472" s="991">
        <f>C469/B469-1</f>
        <v>-6.25E-2</v>
      </c>
      <c r="D472" s="991">
        <f t="shared" si="75"/>
        <v>0</v>
      </c>
      <c r="E472" s="991">
        <f t="shared" si="75"/>
        <v>0</v>
      </c>
      <c r="F472" s="981"/>
      <c r="G472" s="981"/>
      <c r="H472" s="982"/>
      <c r="I472" s="982"/>
      <c r="J472" s="982"/>
      <c r="K472" s="982"/>
      <c r="L472" s="982"/>
      <c r="M472" s="982"/>
    </row>
    <row r="473" spans="1:13" ht="17.25" thickBot="1" x14ac:dyDescent="0.3">
      <c r="A473" s="992" t="s">
        <v>17</v>
      </c>
      <c r="B473" s="1047" t="s">
        <v>19</v>
      </c>
      <c r="C473" s="991">
        <f>C470/B470-1</f>
        <v>-6.25E-2</v>
      </c>
      <c r="D473" s="991">
        <f t="shared" si="75"/>
        <v>0</v>
      </c>
      <c r="E473" s="991">
        <f t="shared" si="75"/>
        <v>0</v>
      </c>
      <c r="F473" s="981"/>
      <c r="G473" s="981"/>
      <c r="H473" s="982"/>
      <c r="I473" s="982"/>
      <c r="J473" s="982"/>
      <c r="K473" s="982"/>
      <c r="L473" s="982"/>
      <c r="M473" s="982"/>
    </row>
    <row r="474" spans="1:13" ht="14.25" thickBot="1" x14ac:dyDescent="0.3">
      <c r="A474" s="1763" t="s">
        <v>2655</v>
      </c>
      <c r="B474" s="1764"/>
      <c r="C474" s="1764"/>
      <c r="D474" s="1764"/>
      <c r="E474" s="1765"/>
      <c r="F474" s="981"/>
      <c r="G474" s="981"/>
      <c r="H474" s="982"/>
      <c r="I474" s="982"/>
      <c r="J474" s="982"/>
      <c r="K474" s="982"/>
      <c r="L474" s="982"/>
      <c r="M474" s="982"/>
    </row>
    <row r="475" spans="1:13" x14ac:dyDescent="0.25">
      <c r="A475" s="1760"/>
      <c r="B475" s="987">
        <v>2019</v>
      </c>
      <c r="C475" s="987">
        <v>2020</v>
      </c>
      <c r="D475" s="987">
        <v>2021</v>
      </c>
      <c r="E475" s="987">
        <v>2022</v>
      </c>
      <c r="F475" s="981"/>
      <c r="G475" s="981"/>
      <c r="H475" s="982"/>
      <c r="I475" s="982"/>
      <c r="J475" s="982"/>
      <c r="K475" s="982"/>
      <c r="L475" s="982"/>
      <c r="M475" s="982"/>
    </row>
    <row r="476" spans="1:13" ht="17.25" thickBot="1" x14ac:dyDescent="0.3">
      <c r="A476" s="1761"/>
      <c r="B476" s="988" t="s">
        <v>5</v>
      </c>
      <c r="C476" s="988" t="s">
        <v>6</v>
      </c>
      <c r="D476" s="988" t="s">
        <v>6</v>
      </c>
      <c r="E476" s="988" t="s">
        <v>6</v>
      </c>
      <c r="F476" s="981"/>
      <c r="G476" s="981"/>
      <c r="H476" s="982"/>
      <c r="I476" s="982"/>
      <c r="J476" s="982"/>
      <c r="K476" s="982"/>
      <c r="L476" s="982"/>
      <c r="M476" s="982"/>
    </row>
    <row r="477" spans="1:13" ht="17.25" thickBot="1" x14ac:dyDescent="0.3">
      <c r="A477" s="1053" t="s">
        <v>59</v>
      </c>
      <c r="B477" s="1054">
        <f>B478+B479+B480+B481</f>
        <v>0</v>
      </c>
      <c r="C477" s="1054">
        <f t="shared" ref="C477:E477" si="76">C478+C479+C480+C481</f>
        <v>0</v>
      </c>
      <c r="D477" s="1054">
        <f t="shared" si="76"/>
        <v>0</v>
      </c>
      <c r="E477" s="1054">
        <f t="shared" si="76"/>
        <v>0</v>
      </c>
      <c r="F477" s="981"/>
      <c r="G477" s="981"/>
      <c r="H477" s="982"/>
      <c r="I477" s="982"/>
      <c r="J477" s="982"/>
      <c r="K477" s="982"/>
      <c r="L477" s="982"/>
      <c r="M477" s="982"/>
    </row>
    <row r="478" spans="1:13" ht="17.25" thickBot="1" x14ac:dyDescent="0.3">
      <c r="A478" s="1055" t="s">
        <v>28</v>
      </c>
      <c r="B478" s="1054"/>
      <c r="C478" s="1054"/>
      <c r="D478" s="1054"/>
      <c r="E478" s="1054"/>
      <c r="F478" s="981"/>
      <c r="G478" s="981"/>
      <c r="H478" s="982"/>
      <c r="I478" s="982"/>
      <c r="J478" s="982"/>
      <c r="K478" s="982"/>
      <c r="L478" s="982"/>
      <c r="M478" s="982"/>
    </row>
    <row r="479" spans="1:13" ht="17.25" thickBot="1" x14ac:dyDescent="0.3">
      <c r="A479" s="1055" t="s">
        <v>60</v>
      </c>
      <c r="B479" s="1054"/>
      <c r="C479" s="1054"/>
      <c r="D479" s="1054"/>
      <c r="E479" s="1054"/>
      <c r="F479" s="981"/>
      <c r="G479" s="981"/>
      <c r="H479" s="982"/>
      <c r="I479" s="982"/>
      <c r="J479" s="982"/>
      <c r="K479" s="982"/>
      <c r="L479" s="982"/>
      <c r="M479" s="982"/>
    </row>
    <row r="480" spans="1:13" ht="17.25" thickBot="1" x14ac:dyDescent="0.3">
      <c r="A480" s="1061" t="s">
        <v>42</v>
      </c>
      <c r="B480" s="1056"/>
      <c r="C480" s="1056"/>
      <c r="D480" s="1056"/>
      <c r="E480" s="1056"/>
      <c r="F480" s="981"/>
      <c r="G480" s="981"/>
      <c r="H480" s="982"/>
      <c r="I480" s="982"/>
      <c r="J480" s="982"/>
      <c r="K480" s="982"/>
      <c r="L480" s="982"/>
      <c r="M480" s="982"/>
    </row>
    <row r="481" spans="1:13" ht="17.25" thickBot="1" x14ac:dyDescent="0.3">
      <c r="A481" s="1071" t="s">
        <v>43</v>
      </c>
      <c r="B481" s="1033"/>
      <c r="C481" s="1033"/>
      <c r="D481" s="1033"/>
      <c r="E481" s="1033"/>
      <c r="F481" s="981"/>
      <c r="G481" s="981"/>
      <c r="H481" s="982"/>
      <c r="I481" s="982"/>
      <c r="J481" s="982"/>
      <c r="K481" s="982"/>
      <c r="L481" s="982"/>
      <c r="M481" s="982"/>
    </row>
    <row r="482" spans="1:13" ht="17.25" thickBot="1" x14ac:dyDescent="0.3">
      <c r="A482" s="1089" t="s">
        <v>61</v>
      </c>
      <c r="B482" s="1038">
        <f>B483+B484+B485+B486</f>
        <v>1600</v>
      </c>
      <c r="C482" s="1038">
        <f t="shared" ref="C482:E482" si="77">C483+C484+C485+C486</f>
        <v>1500</v>
      </c>
      <c r="D482" s="1038">
        <f t="shared" si="77"/>
        <v>1500</v>
      </c>
      <c r="E482" s="1038">
        <f t="shared" si="77"/>
        <v>1500</v>
      </c>
      <c r="G482" s="981"/>
      <c r="H482" s="982"/>
      <c r="I482" s="982"/>
      <c r="J482" s="982"/>
      <c r="K482" s="982"/>
      <c r="L482" s="982"/>
      <c r="M482" s="982"/>
    </row>
    <row r="483" spans="1:13" ht="17.25" thickBot="1" x14ac:dyDescent="0.3">
      <c r="A483" s="1071" t="s">
        <v>28</v>
      </c>
      <c r="B483" s="1051"/>
      <c r="C483" s="1051"/>
      <c r="D483" s="1051"/>
      <c r="E483" s="1051"/>
      <c r="G483" s="981"/>
      <c r="H483" s="982"/>
      <c r="I483" s="982"/>
      <c r="J483" s="982"/>
      <c r="K483" s="982"/>
      <c r="L483" s="982"/>
      <c r="M483" s="982"/>
    </row>
    <row r="484" spans="1:13" ht="17.25" thickBot="1" x14ac:dyDescent="0.3">
      <c r="A484" s="1071" t="s">
        <v>60</v>
      </c>
      <c r="B484" s="1038"/>
      <c r="C484" s="1038"/>
      <c r="D484" s="1038"/>
      <c r="E484" s="1038"/>
      <c r="G484" s="981"/>
      <c r="H484" s="982"/>
      <c r="I484" s="982"/>
      <c r="J484" s="982"/>
      <c r="K484" s="982"/>
      <c r="L484" s="982"/>
      <c r="M484" s="982"/>
    </row>
    <row r="485" spans="1:13" ht="17.25" thickBot="1" x14ac:dyDescent="0.3">
      <c r="A485" s="1071" t="s">
        <v>42</v>
      </c>
      <c r="B485" s="1051">
        <v>1600</v>
      </c>
      <c r="C485" s="1037">
        <v>1500</v>
      </c>
      <c r="D485" s="1037">
        <v>1500</v>
      </c>
      <c r="E485" s="1037">
        <v>1500</v>
      </c>
      <c r="G485" s="981"/>
      <c r="H485" s="982"/>
      <c r="I485" s="982"/>
      <c r="J485" s="982"/>
      <c r="K485" s="982"/>
      <c r="L485" s="982"/>
      <c r="M485" s="982"/>
    </row>
    <row r="486" spans="1:13" ht="17.25" thickBot="1" x14ac:dyDescent="0.3">
      <c r="A486" s="1071" t="s">
        <v>43</v>
      </c>
      <c r="B486" s="1038"/>
      <c r="C486" s="1038"/>
      <c r="D486" s="1038"/>
      <c r="E486" s="1038"/>
      <c r="G486" s="981"/>
      <c r="H486" s="982"/>
      <c r="I486" s="982"/>
      <c r="J486" s="982"/>
      <c r="K486" s="982"/>
      <c r="L486" s="982"/>
      <c r="M486" s="982"/>
    </row>
    <row r="487" spans="1:13" ht="17.25" thickBot="1" x14ac:dyDescent="0.3">
      <c r="A487" s="1063" t="s">
        <v>36</v>
      </c>
      <c r="B487" s="1038">
        <f>B477+B482</f>
        <v>1600</v>
      </c>
      <c r="C487" s="1038">
        <f t="shared" ref="C487:E487" si="78">C477+C482</f>
        <v>1500</v>
      </c>
      <c r="D487" s="1038">
        <f t="shared" si="78"/>
        <v>1500</v>
      </c>
      <c r="E487" s="1038">
        <f t="shared" si="78"/>
        <v>1500</v>
      </c>
      <c r="G487" s="981"/>
      <c r="H487" s="982"/>
      <c r="I487" s="982"/>
      <c r="J487" s="982"/>
      <c r="K487" s="982"/>
      <c r="L487" s="982"/>
      <c r="M487" s="982"/>
    </row>
    <row r="488" spans="1:13" thickBot="1" x14ac:dyDescent="0.3">
      <c r="A488" s="1072" t="s">
        <v>58</v>
      </c>
      <c r="B488" s="1766" t="s">
        <v>2656</v>
      </c>
      <c r="C488" s="1766"/>
      <c r="D488" s="1766"/>
      <c r="E488" s="1766"/>
      <c r="G488" s="981"/>
      <c r="H488" s="982"/>
      <c r="I488" s="982"/>
      <c r="J488" s="982"/>
      <c r="K488" s="982"/>
      <c r="L488" s="982"/>
      <c r="M488" s="982"/>
    </row>
    <row r="489" spans="1:13" ht="26.25" thickBot="1" x14ac:dyDescent="0.3">
      <c r="A489" s="1073" t="s">
        <v>62</v>
      </c>
      <c r="B489" s="1067" t="s">
        <v>2657</v>
      </c>
      <c r="C489" s="1067" t="s">
        <v>2658</v>
      </c>
      <c r="D489" s="1068"/>
      <c r="E489" s="1068"/>
      <c r="G489" s="981"/>
      <c r="H489" s="982"/>
      <c r="I489" s="982"/>
      <c r="J489" s="982"/>
      <c r="K489" s="982"/>
      <c r="L489" s="982"/>
      <c r="M489" s="982"/>
    </row>
    <row r="490" spans="1:13" ht="17.25" thickBot="1" x14ac:dyDescent="0.3">
      <c r="A490" s="1109" t="s">
        <v>2594</v>
      </c>
      <c r="B490" s="1796" t="s">
        <v>2659</v>
      </c>
      <c r="C490" s="1797"/>
      <c r="D490" s="1797"/>
      <c r="E490" s="1798"/>
      <c r="G490" s="981"/>
      <c r="H490" s="982"/>
      <c r="I490" s="982"/>
      <c r="J490" s="982"/>
      <c r="K490" s="982"/>
      <c r="L490" s="982"/>
      <c r="M490" s="982"/>
    </row>
    <row r="491" spans="1:13" ht="17.25" thickBot="1" x14ac:dyDescent="0.3">
      <c r="A491" s="992" t="s">
        <v>9</v>
      </c>
      <c r="B491" s="1770" t="s">
        <v>2660</v>
      </c>
      <c r="C491" s="1771"/>
      <c r="D491" s="1771"/>
      <c r="E491" s="1772"/>
      <c r="G491" s="981"/>
      <c r="H491" s="982"/>
      <c r="I491" s="982"/>
      <c r="J491" s="982"/>
      <c r="K491" s="982"/>
      <c r="L491" s="982"/>
      <c r="M491" s="982"/>
    </row>
    <row r="492" spans="1:13" ht="17.25" thickBot="1" x14ac:dyDescent="0.3">
      <c r="A492" s="992" t="s">
        <v>13</v>
      </c>
      <c r="B492" s="1776" t="s">
        <v>1261</v>
      </c>
      <c r="C492" s="1777"/>
      <c r="D492" s="1777"/>
      <c r="E492" s="1778"/>
      <c r="G492" s="981"/>
      <c r="H492" s="982"/>
      <c r="I492" s="982"/>
      <c r="J492" s="982"/>
      <c r="K492" s="982"/>
      <c r="L492" s="982"/>
      <c r="M492" s="982"/>
    </row>
    <row r="493" spans="1:13" x14ac:dyDescent="0.25">
      <c r="A493" s="1760"/>
      <c r="B493" s="987">
        <v>2019</v>
      </c>
      <c r="C493" s="987">
        <v>2020</v>
      </c>
      <c r="D493" s="987">
        <v>2021</v>
      </c>
      <c r="E493" s="987">
        <v>2022</v>
      </c>
      <c r="G493" s="981"/>
      <c r="H493" s="982"/>
      <c r="I493" s="982"/>
      <c r="J493" s="982"/>
      <c r="K493" s="982"/>
      <c r="L493" s="982"/>
      <c r="M493" s="982"/>
    </row>
    <row r="494" spans="1:13" ht="17.25" thickBot="1" x14ac:dyDescent="0.3">
      <c r="A494" s="1761"/>
      <c r="B494" s="988" t="s">
        <v>5</v>
      </c>
      <c r="C494" s="988" t="s">
        <v>6</v>
      </c>
      <c r="D494" s="988" t="s">
        <v>6</v>
      </c>
      <c r="E494" s="988" t="s">
        <v>6</v>
      </c>
      <c r="G494" s="981"/>
      <c r="H494" s="982"/>
      <c r="I494" s="982"/>
      <c r="J494" s="982"/>
      <c r="K494" s="982"/>
      <c r="L494" s="982"/>
      <c r="M494" s="982"/>
    </row>
    <row r="495" spans="1:13" ht="17.25" thickBot="1" x14ac:dyDescent="0.3">
      <c r="A495" s="992" t="s">
        <v>8</v>
      </c>
      <c r="B495" s="1047">
        <v>1</v>
      </c>
      <c r="C495" s="1047">
        <v>1</v>
      </c>
      <c r="D495" s="1047">
        <v>1</v>
      </c>
      <c r="E495" s="1047">
        <v>1</v>
      </c>
      <c r="G495" s="981"/>
      <c r="H495" s="982"/>
      <c r="I495" s="982"/>
      <c r="J495" s="982"/>
      <c r="K495" s="982"/>
      <c r="L495" s="982"/>
      <c r="M495" s="982"/>
    </row>
    <row r="496" spans="1:13" ht="17.25" thickBot="1" x14ac:dyDescent="0.3">
      <c r="A496" s="992" t="s">
        <v>14</v>
      </c>
      <c r="B496" s="1050">
        <f>B514</f>
        <v>29000</v>
      </c>
      <c r="C496" s="1050">
        <f t="shared" ref="C496:E496" si="79">C514</f>
        <v>24000</v>
      </c>
      <c r="D496" s="1050">
        <f t="shared" si="79"/>
        <v>50000</v>
      </c>
      <c r="E496" s="1050">
        <f t="shared" si="79"/>
        <v>50000</v>
      </c>
      <c r="G496" s="981"/>
      <c r="H496" s="982"/>
      <c r="I496" s="982"/>
      <c r="J496" s="982"/>
      <c r="K496" s="982"/>
      <c r="L496" s="982"/>
      <c r="M496" s="982"/>
    </row>
    <row r="497" spans="1:13" ht="17.25" thickBot="1" x14ac:dyDescent="0.3">
      <c r="A497" s="992" t="s">
        <v>20</v>
      </c>
      <c r="B497" s="1050" t="e">
        <f>#REF!/B495</f>
        <v>#REF!</v>
      </c>
      <c r="C497" s="1050">
        <f>B496/C495</f>
        <v>29000</v>
      </c>
      <c r="D497" s="1050">
        <f>C496/D495</f>
        <v>24000</v>
      </c>
      <c r="E497" s="1050">
        <f>D496/E495</f>
        <v>50000</v>
      </c>
      <c r="G497" s="981"/>
      <c r="H497" s="982"/>
      <c r="I497" s="982"/>
      <c r="J497" s="982"/>
      <c r="K497" s="982"/>
      <c r="L497" s="982"/>
      <c r="M497" s="982"/>
    </row>
    <row r="498" spans="1:13" ht="17.25" thickBot="1" x14ac:dyDescent="0.3">
      <c r="A498" s="992" t="s">
        <v>15</v>
      </c>
      <c r="B498" s="1047" t="s">
        <v>19</v>
      </c>
      <c r="C498" s="991">
        <f>C495/B495-1</f>
        <v>0</v>
      </c>
      <c r="D498" s="991">
        <f t="shared" ref="D498:E500" si="80">D495/C495-1</f>
        <v>0</v>
      </c>
      <c r="E498" s="991">
        <f t="shared" si="80"/>
        <v>0</v>
      </c>
      <c r="F498" s="981"/>
      <c r="G498" s="981"/>
      <c r="H498" s="982"/>
      <c r="I498" s="982"/>
      <c r="J498" s="982"/>
      <c r="K498" s="982"/>
      <c r="L498" s="982"/>
      <c r="M498" s="982"/>
    </row>
    <row r="499" spans="1:13" ht="17.25" thickBot="1" x14ac:dyDescent="0.3">
      <c r="A499" s="992" t="s">
        <v>16</v>
      </c>
      <c r="B499" s="1047" t="s">
        <v>19</v>
      </c>
      <c r="C499" s="991" t="e">
        <f>B496/#REF!-1</f>
        <v>#REF!</v>
      </c>
      <c r="D499" s="991">
        <f>C496/B496-1</f>
        <v>-0.17241379310344829</v>
      </c>
      <c r="E499" s="991">
        <f>D496/C496-1</f>
        <v>1.0833333333333335</v>
      </c>
      <c r="F499" s="981"/>
      <c r="G499" s="981"/>
      <c r="H499" s="982"/>
      <c r="I499" s="982"/>
      <c r="J499" s="982"/>
      <c r="K499" s="982"/>
      <c r="L499" s="982"/>
      <c r="M499" s="982"/>
    </row>
    <row r="500" spans="1:13" ht="17.25" thickBot="1" x14ac:dyDescent="0.3">
      <c r="A500" s="992" t="s">
        <v>17</v>
      </c>
      <c r="B500" s="1047" t="s">
        <v>19</v>
      </c>
      <c r="C500" s="991" t="e">
        <f>C497/B497-1</f>
        <v>#REF!</v>
      </c>
      <c r="D500" s="991">
        <f t="shared" si="80"/>
        <v>-0.17241379310344829</v>
      </c>
      <c r="E500" s="991">
        <f t="shared" si="80"/>
        <v>1.0833333333333335</v>
      </c>
      <c r="F500" s="981"/>
      <c r="G500" s="981"/>
      <c r="H500" s="982"/>
      <c r="I500" s="982"/>
      <c r="J500" s="982"/>
      <c r="K500" s="982"/>
      <c r="L500" s="982"/>
      <c r="M500" s="982"/>
    </row>
    <row r="501" spans="1:13" ht="14.25" thickBot="1" x14ac:dyDescent="0.3">
      <c r="A501" s="1763" t="s">
        <v>2614</v>
      </c>
      <c r="B501" s="1764"/>
      <c r="C501" s="1764"/>
      <c r="D501" s="1764"/>
      <c r="E501" s="1765"/>
      <c r="F501" s="981"/>
      <c r="G501" s="981"/>
      <c r="H501" s="982"/>
      <c r="I501" s="982"/>
      <c r="J501" s="982"/>
      <c r="K501" s="982"/>
      <c r="L501" s="982"/>
      <c r="M501" s="982"/>
    </row>
    <row r="502" spans="1:13" x14ac:dyDescent="0.25">
      <c r="A502" s="1760"/>
      <c r="B502" s="987">
        <v>2019</v>
      </c>
      <c r="C502" s="987">
        <v>2020</v>
      </c>
      <c r="D502" s="987">
        <v>2021</v>
      </c>
      <c r="E502" s="987">
        <v>2022</v>
      </c>
      <c r="F502" s="981"/>
      <c r="G502" s="981"/>
      <c r="H502" s="982"/>
      <c r="I502" s="982"/>
      <c r="J502" s="982"/>
      <c r="K502" s="982"/>
      <c r="L502" s="982"/>
      <c r="M502" s="982"/>
    </row>
    <row r="503" spans="1:13" ht="17.25" thickBot="1" x14ac:dyDescent="0.3">
      <c r="A503" s="1761"/>
      <c r="B503" s="988" t="s">
        <v>5</v>
      </c>
      <c r="C503" s="988" t="s">
        <v>6</v>
      </c>
      <c r="D503" s="988" t="s">
        <v>6</v>
      </c>
      <c r="E503" s="988" t="s">
        <v>6</v>
      </c>
      <c r="F503" s="981"/>
      <c r="G503" s="981"/>
      <c r="H503" s="982"/>
      <c r="I503" s="982"/>
      <c r="J503" s="982"/>
      <c r="K503" s="982"/>
      <c r="L503" s="982"/>
      <c r="M503" s="982"/>
    </row>
    <row r="504" spans="1:13" ht="17.25" thickBot="1" x14ac:dyDescent="0.3">
      <c r="A504" s="1053" t="s">
        <v>59</v>
      </c>
      <c r="B504" s="1054">
        <f>B505+B506+B507+B508</f>
        <v>0</v>
      </c>
      <c r="C504" s="1054">
        <f t="shared" ref="C504:E504" si="81">C505+C506+C507+C508</f>
        <v>0</v>
      </c>
      <c r="D504" s="1054">
        <f t="shared" si="81"/>
        <v>0</v>
      </c>
      <c r="E504" s="1054">
        <f t="shared" si="81"/>
        <v>0</v>
      </c>
      <c r="F504" s="981"/>
      <c r="G504" s="981"/>
      <c r="H504" s="982"/>
      <c r="I504" s="982"/>
      <c r="J504" s="982"/>
      <c r="K504" s="982"/>
      <c r="L504" s="982"/>
      <c r="M504" s="982"/>
    </row>
    <row r="505" spans="1:13" ht="17.25" thickBot="1" x14ac:dyDescent="0.3">
      <c r="A505" s="1055" t="s">
        <v>28</v>
      </c>
      <c r="B505" s="1054"/>
      <c r="C505" s="1054"/>
      <c r="D505" s="1054"/>
      <c r="E505" s="1054"/>
      <c r="F505" s="981"/>
      <c r="G505" s="981"/>
      <c r="H505" s="982"/>
      <c r="I505" s="982"/>
      <c r="J505" s="982"/>
      <c r="K505" s="982"/>
      <c r="L505" s="982"/>
      <c r="M505" s="982"/>
    </row>
    <row r="506" spans="1:13" ht="17.25" thickBot="1" x14ac:dyDescent="0.3">
      <c r="A506" s="1055" t="s">
        <v>60</v>
      </c>
      <c r="B506" s="1054"/>
      <c r="C506" s="1054"/>
      <c r="D506" s="1054"/>
      <c r="E506" s="1054"/>
      <c r="F506" s="981"/>
      <c r="G506" s="981"/>
      <c r="H506" s="982"/>
      <c r="I506" s="982"/>
      <c r="J506" s="982"/>
      <c r="K506" s="982"/>
      <c r="L506" s="982"/>
      <c r="M506" s="982"/>
    </row>
    <row r="507" spans="1:13" ht="17.25" thickBot="1" x14ac:dyDescent="0.3">
      <c r="A507" s="1055" t="s">
        <v>42</v>
      </c>
      <c r="B507" s="1054"/>
      <c r="C507" s="1054"/>
      <c r="D507" s="1054"/>
      <c r="E507" s="1054"/>
      <c r="F507" s="981"/>
      <c r="G507" s="981"/>
      <c r="H507" s="982"/>
      <c r="I507" s="982"/>
      <c r="J507" s="982"/>
      <c r="K507" s="982"/>
      <c r="L507" s="982"/>
      <c r="M507" s="982"/>
    </row>
    <row r="508" spans="1:13" ht="17.25" thickBot="1" x14ac:dyDescent="0.3">
      <c r="A508" s="1055" t="s">
        <v>43</v>
      </c>
      <c r="B508" s="1054"/>
      <c r="C508" s="1054"/>
      <c r="D508" s="1054"/>
      <c r="E508" s="1054"/>
      <c r="F508" s="981"/>
      <c r="G508" s="981"/>
      <c r="H508" s="982"/>
      <c r="I508" s="982"/>
      <c r="J508" s="982"/>
      <c r="K508" s="982"/>
      <c r="L508" s="982"/>
      <c r="M508" s="982"/>
    </row>
    <row r="509" spans="1:13" ht="17.25" thickBot="1" x14ac:dyDescent="0.3">
      <c r="A509" s="1079" t="s">
        <v>61</v>
      </c>
      <c r="B509" s="1086">
        <f>SUM(B510:B513)</f>
        <v>29000</v>
      </c>
      <c r="C509" s="1086">
        <f t="shared" ref="C509:E509" si="82">SUM(C510:C513)</f>
        <v>24000</v>
      </c>
      <c r="D509" s="1086">
        <f t="shared" si="82"/>
        <v>50000</v>
      </c>
      <c r="E509" s="1086">
        <f t="shared" si="82"/>
        <v>50000</v>
      </c>
      <c r="F509" s="981"/>
      <c r="G509" s="981"/>
      <c r="H509" s="982"/>
      <c r="I509" s="982"/>
      <c r="J509" s="982"/>
      <c r="K509" s="982"/>
      <c r="L509" s="982"/>
      <c r="M509" s="982"/>
    </row>
    <row r="510" spans="1:13" ht="17.25" thickBot="1" x14ac:dyDescent="0.3">
      <c r="A510" s="1071" t="s">
        <v>28</v>
      </c>
      <c r="B510" s="1051"/>
      <c r="C510" s="1051"/>
      <c r="D510" s="1051"/>
      <c r="E510" s="1051"/>
      <c r="F510" s="981"/>
      <c r="G510" s="981"/>
      <c r="H510" s="982"/>
      <c r="I510" s="982"/>
      <c r="J510" s="982"/>
      <c r="K510" s="982"/>
      <c r="L510" s="982"/>
      <c r="M510" s="982"/>
    </row>
    <row r="511" spans="1:13" ht="17.25" thickBot="1" x14ac:dyDescent="0.3">
      <c r="A511" s="1071" t="s">
        <v>60</v>
      </c>
      <c r="B511" s="1038"/>
      <c r="C511" s="1038"/>
      <c r="D511" s="1038"/>
      <c r="E511" s="1038"/>
      <c r="F511" s="981"/>
      <c r="G511" s="981"/>
      <c r="H511" s="982"/>
      <c r="I511" s="982"/>
      <c r="J511" s="982"/>
      <c r="K511" s="982"/>
      <c r="L511" s="982"/>
      <c r="M511" s="982"/>
    </row>
    <row r="512" spans="1:13" ht="17.25" thickBot="1" x14ac:dyDescent="0.3">
      <c r="A512" s="1071" t="s">
        <v>42</v>
      </c>
      <c r="B512" s="1038"/>
      <c r="C512" s="1038"/>
      <c r="D512" s="1038"/>
      <c r="E512" s="1038"/>
      <c r="F512" s="981"/>
      <c r="G512" s="981"/>
      <c r="H512" s="982"/>
      <c r="I512" s="982"/>
      <c r="J512" s="982"/>
      <c r="K512" s="982"/>
      <c r="L512" s="982"/>
      <c r="M512" s="982"/>
    </row>
    <row r="513" spans="1:13" ht="17.25" thickBot="1" x14ac:dyDescent="0.3">
      <c r="A513" s="1071" t="s">
        <v>43</v>
      </c>
      <c r="B513" s="1051">
        <v>29000</v>
      </c>
      <c r="C513" s="1037">
        <v>24000</v>
      </c>
      <c r="D513" s="1037">
        <v>50000</v>
      </c>
      <c r="E513" s="1037">
        <v>50000</v>
      </c>
      <c r="F513" s="981"/>
      <c r="G513" s="981"/>
      <c r="H513" s="982"/>
      <c r="I513" s="982"/>
      <c r="J513" s="982"/>
      <c r="K513" s="982"/>
      <c r="L513" s="982"/>
      <c r="M513" s="982"/>
    </row>
    <row r="514" spans="1:13" ht="17.25" thickBot="1" x14ac:dyDescent="0.3">
      <c r="A514" s="1063" t="s">
        <v>63</v>
      </c>
      <c r="B514" s="1038">
        <f>B509+B504</f>
        <v>29000</v>
      </c>
      <c r="C514" s="1038">
        <f t="shared" ref="C514:E514" si="83">C504+C509</f>
        <v>24000</v>
      </c>
      <c r="D514" s="1038">
        <f t="shared" si="83"/>
        <v>50000</v>
      </c>
      <c r="E514" s="1038">
        <f t="shared" si="83"/>
        <v>50000</v>
      </c>
      <c r="G514" s="981"/>
      <c r="H514" s="982"/>
      <c r="I514" s="982"/>
      <c r="J514" s="982"/>
      <c r="K514" s="982"/>
      <c r="L514" s="982"/>
      <c r="M514" s="982"/>
    </row>
    <row r="515" spans="1:13" ht="26.25" thickBot="1" x14ac:dyDescent="0.3">
      <c r="A515" s="1080" t="s">
        <v>64</v>
      </c>
      <c r="B515" s="1067" t="s">
        <v>2661</v>
      </c>
      <c r="C515" s="1082" t="s">
        <v>2662</v>
      </c>
      <c r="D515" s="1083"/>
      <c r="E515" s="1083"/>
      <c r="G515" s="981"/>
      <c r="H515" s="982"/>
      <c r="I515" s="982"/>
      <c r="J515" s="982"/>
      <c r="K515" s="982"/>
      <c r="L515" s="982"/>
      <c r="M515" s="982"/>
    </row>
    <row r="516" spans="1:13" ht="17.25" thickBot="1" x14ac:dyDescent="0.3">
      <c r="A516" s="1084" t="s">
        <v>2594</v>
      </c>
      <c r="B516" s="1759" t="s">
        <v>2663</v>
      </c>
      <c r="C516" s="1759"/>
      <c r="D516" s="1759"/>
      <c r="E516" s="1759"/>
      <c r="G516" s="981"/>
      <c r="H516" s="982"/>
      <c r="I516" s="982"/>
      <c r="J516" s="982"/>
      <c r="K516" s="982"/>
      <c r="L516" s="982"/>
      <c r="M516" s="982"/>
    </row>
    <row r="517" spans="1:13" ht="17.25" thickBot="1" x14ac:dyDescent="0.3">
      <c r="A517" s="1070" t="s">
        <v>9</v>
      </c>
      <c r="B517" s="1748" t="s">
        <v>2664</v>
      </c>
      <c r="C517" s="1748"/>
      <c r="D517" s="1748"/>
      <c r="E517" s="1748"/>
      <c r="G517" s="981"/>
      <c r="H517" s="982"/>
      <c r="I517" s="982"/>
      <c r="J517" s="982"/>
      <c r="K517" s="982"/>
      <c r="L517" s="982"/>
      <c r="M517" s="982"/>
    </row>
    <row r="518" spans="1:13" ht="17.25" thickBot="1" x14ac:dyDescent="0.3">
      <c r="A518" s="992" t="s">
        <v>13</v>
      </c>
      <c r="B518" s="1779" t="s">
        <v>1261</v>
      </c>
      <c r="C518" s="1780"/>
      <c r="D518" s="1780"/>
      <c r="E518" s="1781"/>
      <c r="G518" s="981"/>
      <c r="H518" s="982"/>
      <c r="I518" s="982"/>
      <c r="J518" s="982"/>
      <c r="K518" s="982"/>
      <c r="L518" s="982"/>
      <c r="M518" s="982"/>
    </row>
    <row r="519" spans="1:13" x14ac:dyDescent="0.25">
      <c r="A519" s="1760"/>
      <c r="B519" s="987">
        <v>2019</v>
      </c>
      <c r="C519" s="987">
        <v>2020</v>
      </c>
      <c r="D519" s="987">
        <v>2021</v>
      </c>
      <c r="E519" s="987">
        <v>2022</v>
      </c>
      <c r="G519" s="981"/>
      <c r="H519" s="982"/>
      <c r="I519" s="982"/>
      <c r="J519" s="982"/>
      <c r="K519" s="982"/>
      <c r="L519" s="982"/>
      <c r="M519" s="982"/>
    </row>
    <row r="520" spans="1:13" ht="17.25" thickBot="1" x14ac:dyDescent="0.3">
      <c r="A520" s="1761"/>
      <c r="B520" s="988" t="s">
        <v>5</v>
      </c>
      <c r="C520" s="988" t="s">
        <v>6</v>
      </c>
      <c r="D520" s="988" t="s">
        <v>6</v>
      </c>
      <c r="E520" s="988" t="s">
        <v>6</v>
      </c>
      <c r="G520" s="981"/>
      <c r="H520" s="982"/>
      <c r="I520" s="982"/>
      <c r="J520" s="982"/>
      <c r="K520" s="982"/>
      <c r="L520" s="982"/>
      <c r="M520" s="982"/>
    </row>
    <row r="521" spans="1:13" ht="17.25" thickBot="1" x14ac:dyDescent="0.3">
      <c r="A521" s="992" t="s">
        <v>8</v>
      </c>
      <c r="B521" s="1047">
        <v>1</v>
      </c>
      <c r="C521" s="1047">
        <v>1</v>
      </c>
      <c r="D521" s="1047">
        <v>1</v>
      </c>
      <c r="E521" s="1047">
        <v>1</v>
      </c>
      <c r="G521" s="981"/>
      <c r="H521" s="982"/>
      <c r="I521" s="982"/>
      <c r="J521" s="982"/>
      <c r="K521" s="982"/>
      <c r="L521" s="982"/>
      <c r="M521" s="982"/>
    </row>
    <row r="522" spans="1:13" ht="17.25" thickBot="1" x14ac:dyDescent="0.3">
      <c r="A522" s="992" t="s">
        <v>14</v>
      </c>
      <c r="B522" s="1050">
        <f>B540</f>
        <v>73721</v>
      </c>
      <c r="C522" s="1050">
        <f>C540</f>
        <v>30000</v>
      </c>
      <c r="D522" s="1050">
        <f t="shared" ref="D522:E522" si="84">D540</f>
        <v>30000</v>
      </c>
      <c r="E522" s="1050">
        <f t="shared" si="84"/>
        <v>30000</v>
      </c>
      <c r="G522" s="981"/>
      <c r="H522" s="982"/>
      <c r="I522" s="982"/>
      <c r="J522" s="982"/>
      <c r="K522" s="982"/>
      <c r="L522" s="982"/>
      <c r="M522" s="982"/>
    </row>
    <row r="523" spans="1:13" ht="17.25" thickBot="1" x14ac:dyDescent="0.3">
      <c r="A523" s="992" t="s">
        <v>20</v>
      </c>
      <c r="B523" s="1050">
        <f>B522/B521</f>
        <v>73721</v>
      </c>
      <c r="C523" s="1050">
        <f>C522/C521</f>
        <v>30000</v>
      </c>
      <c r="D523" s="1050">
        <f>C522/D521</f>
        <v>30000</v>
      </c>
      <c r="E523" s="1050">
        <f t="shared" ref="E523" si="85">E522/E521</f>
        <v>30000</v>
      </c>
      <c r="G523" s="981"/>
      <c r="H523" s="982"/>
      <c r="I523" s="982"/>
      <c r="J523" s="982"/>
      <c r="K523" s="982"/>
      <c r="L523" s="982"/>
      <c r="M523" s="982"/>
    </row>
    <row r="524" spans="1:13" ht="17.25" thickBot="1" x14ac:dyDescent="0.3">
      <c r="A524" s="992" t="s">
        <v>15</v>
      </c>
      <c r="B524" s="1047" t="s">
        <v>19</v>
      </c>
      <c r="C524" s="991">
        <f>C521/B521-1</f>
        <v>0</v>
      </c>
      <c r="D524" s="991">
        <f t="shared" ref="D524:E526" si="86">D521/C521-1</f>
        <v>0</v>
      </c>
      <c r="E524" s="991">
        <f t="shared" si="86"/>
        <v>0</v>
      </c>
      <c r="G524" s="981"/>
      <c r="H524" s="982"/>
      <c r="I524" s="982"/>
      <c r="J524" s="982"/>
      <c r="K524" s="982"/>
      <c r="L524" s="982"/>
      <c r="M524" s="982"/>
    </row>
    <row r="525" spans="1:13" ht="17.25" thickBot="1" x14ac:dyDescent="0.3">
      <c r="A525" s="992" t="s">
        <v>16</v>
      </c>
      <c r="B525" s="1047" t="s">
        <v>19</v>
      </c>
      <c r="C525" s="991" t="e">
        <f>#REF!/B522-1</f>
        <v>#REF!</v>
      </c>
      <c r="D525" s="991" t="e">
        <f>C522/#REF!-1</f>
        <v>#REF!</v>
      </c>
      <c r="E525" s="991">
        <f>E522/C522-1</f>
        <v>0</v>
      </c>
      <c r="G525" s="981"/>
      <c r="H525" s="982"/>
      <c r="I525" s="982"/>
      <c r="J525" s="982"/>
      <c r="K525" s="982"/>
      <c r="L525" s="982"/>
      <c r="M525" s="982"/>
    </row>
    <row r="526" spans="1:13" ht="17.25" thickBot="1" x14ac:dyDescent="0.3">
      <c r="A526" s="992" t="s">
        <v>17</v>
      </c>
      <c r="B526" s="1047" t="s">
        <v>19</v>
      </c>
      <c r="C526" s="991">
        <f>C523/B523-1</f>
        <v>-0.59306032202493186</v>
      </c>
      <c r="D526" s="991">
        <f t="shared" si="86"/>
        <v>0</v>
      </c>
      <c r="E526" s="991">
        <f t="shared" si="86"/>
        <v>0</v>
      </c>
      <c r="G526" s="981"/>
      <c r="H526" s="982"/>
      <c r="I526" s="982"/>
      <c r="J526" s="982"/>
      <c r="K526" s="982"/>
      <c r="L526" s="982"/>
      <c r="M526" s="982"/>
    </row>
    <row r="527" spans="1:13" thickBot="1" x14ac:dyDescent="0.3">
      <c r="A527" s="1763" t="s">
        <v>2665</v>
      </c>
      <c r="B527" s="1764"/>
      <c r="C527" s="1764"/>
      <c r="D527" s="1764"/>
      <c r="E527" s="1765"/>
      <c r="G527" s="981"/>
      <c r="H527" s="982"/>
      <c r="I527" s="982"/>
      <c r="J527" s="982"/>
      <c r="K527" s="982"/>
      <c r="L527" s="982"/>
      <c r="M527" s="982"/>
    </row>
    <row r="528" spans="1:13" x14ac:dyDescent="0.25">
      <c r="A528" s="1760"/>
      <c r="B528" s="1024">
        <v>2018</v>
      </c>
      <c r="C528" s="1024">
        <v>2019</v>
      </c>
      <c r="D528" s="1024">
        <v>2020</v>
      </c>
      <c r="E528" s="1024">
        <v>2021</v>
      </c>
      <c r="G528" s="981"/>
      <c r="H528" s="982"/>
      <c r="I528" s="982"/>
      <c r="J528" s="982"/>
      <c r="K528" s="982"/>
      <c r="L528" s="982"/>
      <c r="M528" s="982"/>
    </row>
    <row r="529" spans="1:13" ht="17.25" thickBot="1" x14ac:dyDescent="0.3">
      <c r="A529" s="1761"/>
      <c r="B529" s="1025" t="s">
        <v>5</v>
      </c>
      <c r="C529" s="1025" t="s">
        <v>6</v>
      </c>
      <c r="D529" s="1025" t="s">
        <v>6</v>
      </c>
      <c r="E529" s="1025" t="s">
        <v>6</v>
      </c>
      <c r="G529" s="981"/>
      <c r="H529" s="982"/>
      <c r="I529" s="982"/>
      <c r="J529" s="982"/>
      <c r="K529" s="982"/>
      <c r="L529" s="982"/>
      <c r="M529" s="982"/>
    </row>
    <row r="530" spans="1:13" ht="17.25" thickBot="1" x14ac:dyDescent="0.3">
      <c r="A530" s="1053" t="s">
        <v>59</v>
      </c>
      <c r="B530" s="1054">
        <f>B531+B532+B533+B534</f>
        <v>0</v>
      </c>
      <c r="C530" s="1054">
        <f t="shared" ref="C530:E530" si="87">C531+C532+C533+C534</f>
        <v>0</v>
      </c>
      <c r="D530" s="1054">
        <f t="shared" si="87"/>
        <v>0</v>
      </c>
      <c r="E530" s="1054">
        <f t="shared" si="87"/>
        <v>0</v>
      </c>
      <c r="G530" s="981"/>
      <c r="H530" s="982"/>
      <c r="I530" s="982"/>
      <c r="J530" s="982"/>
      <c r="K530" s="982"/>
      <c r="L530" s="982"/>
      <c r="M530" s="982"/>
    </row>
    <row r="531" spans="1:13" ht="17.25" thickBot="1" x14ac:dyDescent="0.3">
      <c r="A531" s="1055" t="s">
        <v>28</v>
      </c>
      <c r="B531" s="1054"/>
      <c r="C531" s="1054"/>
      <c r="D531" s="1054"/>
      <c r="E531" s="1054"/>
      <c r="G531" s="981"/>
      <c r="H531" s="982"/>
      <c r="I531" s="982"/>
      <c r="J531" s="982"/>
      <c r="K531" s="982"/>
      <c r="L531" s="982"/>
      <c r="M531" s="982"/>
    </row>
    <row r="532" spans="1:13" ht="17.25" thickBot="1" x14ac:dyDescent="0.3">
      <c r="A532" s="1055" t="s">
        <v>60</v>
      </c>
      <c r="B532" s="1054"/>
      <c r="C532" s="1054"/>
      <c r="D532" s="1054"/>
      <c r="E532" s="1054"/>
      <c r="G532" s="981"/>
      <c r="H532" s="982"/>
      <c r="I532" s="982"/>
      <c r="J532" s="982"/>
      <c r="K532" s="982"/>
      <c r="L532" s="982"/>
      <c r="M532" s="982"/>
    </row>
    <row r="533" spans="1:13" ht="17.25" thickBot="1" x14ac:dyDescent="0.3">
      <c r="A533" s="1055" t="s">
        <v>42</v>
      </c>
      <c r="B533" s="1054"/>
      <c r="C533" s="1054"/>
      <c r="D533" s="1054"/>
      <c r="E533" s="1054"/>
      <c r="G533" s="981"/>
      <c r="H533" s="982"/>
      <c r="I533" s="982"/>
      <c r="J533" s="982"/>
      <c r="K533" s="982"/>
      <c r="L533" s="982"/>
      <c r="M533" s="982"/>
    </row>
    <row r="534" spans="1:13" ht="17.25" thickBot="1" x14ac:dyDescent="0.3">
      <c r="A534" s="1055" t="s">
        <v>43</v>
      </c>
      <c r="B534" s="1054"/>
      <c r="C534" s="1054"/>
      <c r="D534" s="1054"/>
      <c r="E534" s="1054"/>
      <c r="G534" s="981"/>
      <c r="H534" s="982"/>
      <c r="I534" s="982"/>
      <c r="J534" s="982"/>
      <c r="K534" s="982"/>
      <c r="L534" s="982"/>
      <c r="M534" s="982"/>
    </row>
    <row r="535" spans="1:13" ht="17.25" thickBot="1" x14ac:dyDescent="0.3">
      <c r="A535" s="1079" t="s">
        <v>61</v>
      </c>
      <c r="B535" s="1062">
        <f>B536+B537+B538+B539</f>
        <v>73721</v>
      </c>
      <c r="C535" s="1062">
        <f t="shared" ref="C535:E535" si="88">C536+C537+C538+C539</f>
        <v>30000</v>
      </c>
      <c r="D535" s="1062">
        <f t="shared" si="88"/>
        <v>30000</v>
      </c>
      <c r="E535" s="1062">
        <f t="shared" si="88"/>
        <v>30000</v>
      </c>
      <c r="G535" s="981"/>
      <c r="H535" s="982"/>
      <c r="I535" s="982"/>
      <c r="J535" s="982"/>
      <c r="K535" s="982"/>
      <c r="L535" s="982"/>
      <c r="M535" s="982"/>
    </row>
    <row r="536" spans="1:13" ht="17.25" thickBot="1" x14ac:dyDescent="0.3">
      <c r="A536" s="1071" t="s">
        <v>28</v>
      </c>
      <c r="B536" s="1051"/>
      <c r="C536" s="1051"/>
      <c r="D536" s="1051"/>
      <c r="E536" s="1051"/>
      <c r="G536" s="981"/>
      <c r="H536" s="982"/>
      <c r="I536" s="982"/>
      <c r="J536" s="982"/>
      <c r="K536" s="982"/>
      <c r="L536" s="982"/>
      <c r="M536" s="982"/>
    </row>
    <row r="537" spans="1:13" ht="17.25" thickBot="1" x14ac:dyDescent="0.3">
      <c r="A537" s="1095" t="s">
        <v>60</v>
      </c>
      <c r="B537" s="1051">
        <v>73721</v>
      </c>
      <c r="C537" s="1051">
        <v>30000</v>
      </c>
      <c r="D537" s="1051">
        <v>30000</v>
      </c>
      <c r="E537" s="1051">
        <v>30000</v>
      </c>
      <c r="G537" s="981"/>
      <c r="H537" s="982"/>
      <c r="I537" s="982"/>
      <c r="J537" s="982"/>
      <c r="K537" s="982"/>
      <c r="L537" s="982"/>
      <c r="M537" s="982"/>
    </row>
    <row r="538" spans="1:13" ht="17.25" thickBot="1" x14ac:dyDescent="0.3">
      <c r="A538" s="1071" t="s">
        <v>42</v>
      </c>
      <c r="B538" s="1038"/>
      <c r="C538" s="1033"/>
      <c r="D538" s="1033"/>
      <c r="E538" s="1033"/>
      <c r="G538" s="981"/>
      <c r="H538" s="982"/>
      <c r="I538" s="982"/>
      <c r="J538" s="982"/>
      <c r="K538" s="982"/>
      <c r="L538" s="982"/>
      <c r="M538" s="982"/>
    </row>
    <row r="539" spans="1:13" ht="17.25" thickBot="1" x14ac:dyDescent="0.3">
      <c r="A539" s="1071" t="s">
        <v>43</v>
      </c>
      <c r="B539" s="1038"/>
      <c r="C539" s="1033"/>
      <c r="D539" s="1033"/>
      <c r="E539" s="1033"/>
      <c r="G539" s="981"/>
      <c r="H539" s="982"/>
      <c r="I539" s="982"/>
      <c r="J539" s="982"/>
      <c r="K539" s="982"/>
      <c r="L539" s="982"/>
      <c r="M539" s="982"/>
    </row>
    <row r="540" spans="1:13" ht="17.25" thickBot="1" x14ac:dyDescent="0.3">
      <c r="A540" s="1063" t="s">
        <v>65</v>
      </c>
      <c r="B540" s="1038">
        <f>B530+B535</f>
        <v>73721</v>
      </c>
      <c r="C540" s="1038">
        <f t="shared" ref="C540:E540" si="89">C530+C535</f>
        <v>30000</v>
      </c>
      <c r="D540" s="1038">
        <f t="shared" si="89"/>
        <v>30000</v>
      </c>
      <c r="E540" s="1038">
        <f t="shared" si="89"/>
        <v>30000</v>
      </c>
      <c r="G540" s="981"/>
      <c r="H540" s="982"/>
      <c r="I540" s="982"/>
      <c r="J540" s="982"/>
      <c r="K540" s="982"/>
      <c r="L540" s="982"/>
      <c r="M540" s="982"/>
    </row>
    <row r="541" spans="1:13" thickBot="1" x14ac:dyDescent="0.3">
      <c r="A541" s="1072" t="s">
        <v>58</v>
      </c>
      <c r="B541" s="1766" t="s">
        <v>2656</v>
      </c>
      <c r="C541" s="1766"/>
      <c r="D541" s="1766"/>
      <c r="E541" s="1766"/>
      <c r="G541" s="981"/>
      <c r="H541" s="982"/>
      <c r="I541" s="982"/>
      <c r="J541" s="982"/>
      <c r="K541" s="982"/>
      <c r="L541" s="982"/>
      <c r="M541" s="982"/>
    </row>
    <row r="542" spans="1:13" ht="26.25" thickBot="1" x14ac:dyDescent="0.3">
      <c r="A542" s="1080" t="s">
        <v>66</v>
      </c>
      <c r="B542" s="1110" t="s">
        <v>2666</v>
      </c>
      <c r="C542" s="1110" t="s">
        <v>2667</v>
      </c>
      <c r="D542" s="1111"/>
      <c r="E542" s="1111"/>
      <c r="G542" s="981"/>
      <c r="H542" s="982"/>
      <c r="I542" s="982"/>
      <c r="J542" s="982"/>
      <c r="K542" s="982"/>
      <c r="L542" s="982"/>
      <c r="M542" s="982"/>
    </row>
    <row r="543" spans="1:13" ht="17.25" thickBot="1" x14ac:dyDescent="0.3">
      <c r="A543" s="1092" t="s">
        <v>2594</v>
      </c>
      <c r="B543" s="1767" t="s">
        <v>2668</v>
      </c>
      <c r="C543" s="1768"/>
      <c r="D543" s="1768"/>
      <c r="E543" s="1769"/>
      <c r="G543" s="981"/>
      <c r="H543" s="982"/>
      <c r="I543" s="982"/>
      <c r="J543" s="982"/>
      <c r="K543" s="982"/>
      <c r="L543" s="982"/>
      <c r="M543" s="982"/>
    </row>
    <row r="544" spans="1:13" ht="17.25" thickBot="1" x14ac:dyDescent="0.3">
      <c r="A544" s="992" t="s">
        <v>9</v>
      </c>
      <c r="B544" s="1770" t="s">
        <v>2669</v>
      </c>
      <c r="C544" s="1771"/>
      <c r="D544" s="1771"/>
      <c r="E544" s="1772"/>
      <c r="G544" s="981"/>
      <c r="H544" s="982"/>
      <c r="I544" s="982"/>
      <c r="J544" s="982"/>
      <c r="K544" s="982"/>
      <c r="L544" s="982"/>
      <c r="M544" s="982"/>
    </row>
    <row r="545" spans="1:13" ht="17.25" thickBot="1" x14ac:dyDescent="0.3">
      <c r="A545" s="992" t="s">
        <v>13</v>
      </c>
      <c r="B545" s="1776" t="s">
        <v>1261</v>
      </c>
      <c r="C545" s="1777"/>
      <c r="D545" s="1777"/>
      <c r="E545" s="1778"/>
      <c r="G545" s="981"/>
      <c r="H545" s="982"/>
      <c r="I545" s="982"/>
      <c r="J545" s="982"/>
      <c r="K545" s="982"/>
      <c r="L545" s="982"/>
      <c r="M545" s="982"/>
    </row>
    <row r="546" spans="1:13" x14ac:dyDescent="0.25">
      <c r="A546" s="1760"/>
      <c r="B546" s="987">
        <v>2019</v>
      </c>
      <c r="C546" s="987">
        <v>2020</v>
      </c>
      <c r="D546" s="987">
        <v>2021</v>
      </c>
      <c r="E546" s="987">
        <v>2022</v>
      </c>
      <c r="F546" s="981"/>
      <c r="G546" s="981"/>
      <c r="H546" s="982"/>
      <c r="I546" s="982"/>
      <c r="J546" s="982"/>
      <c r="K546" s="982"/>
      <c r="L546" s="982"/>
      <c r="M546" s="982"/>
    </row>
    <row r="547" spans="1:13" ht="17.25" thickBot="1" x14ac:dyDescent="0.3">
      <c r="A547" s="1761"/>
      <c r="B547" s="988" t="s">
        <v>5</v>
      </c>
      <c r="C547" s="988" t="s">
        <v>6</v>
      </c>
      <c r="D547" s="988" t="s">
        <v>6</v>
      </c>
      <c r="E547" s="988" t="s">
        <v>6</v>
      </c>
      <c r="F547" s="981"/>
      <c r="G547" s="981"/>
      <c r="H547" s="982"/>
      <c r="I547" s="982"/>
      <c r="J547" s="982"/>
      <c r="K547" s="982"/>
      <c r="L547" s="982"/>
      <c r="M547" s="982"/>
    </row>
    <row r="548" spans="1:13" ht="17.25" thickBot="1" x14ac:dyDescent="0.3">
      <c r="A548" s="992" t="s">
        <v>8</v>
      </c>
      <c r="B548" s="1047">
        <v>1</v>
      </c>
      <c r="C548" s="1047">
        <v>1</v>
      </c>
      <c r="D548" s="1047">
        <v>1</v>
      </c>
      <c r="E548" s="1047">
        <v>1</v>
      </c>
      <c r="F548" s="981"/>
      <c r="G548" s="981"/>
      <c r="H548" s="982"/>
      <c r="I548" s="982"/>
      <c r="J548" s="982"/>
      <c r="K548" s="982"/>
      <c r="L548" s="982"/>
      <c r="M548" s="982"/>
    </row>
    <row r="549" spans="1:13" ht="17.25" thickBot="1" x14ac:dyDescent="0.3">
      <c r="A549" s="992" t="s">
        <v>14</v>
      </c>
      <c r="B549" s="1050">
        <f>B567</f>
        <v>3000000</v>
      </c>
      <c r="C549" s="1050">
        <f t="shared" ref="C549:E549" si="90">C567</f>
        <v>30000</v>
      </c>
      <c r="D549" s="1050">
        <f t="shared" si="90"/>
        <v>30000</v>
      </c>
      <c r="E549" s="1050">
        <f t="shared" si="90"/>
        <v>30000</v>
      </c>
      <c r="F549" s="981"/>
      <c r="G549" s="981"/>
      <c r="H549" s="982"/>
      <c r="I549" s="982"/>
      <c r="J549" s="982"/>
      <c r="K549" s="982"/>
      <c r="L549" s="982"/>
      <c r="M549" s="982"/>
    </row>
    <row r="550" spans="1:13" ht="17.25" thickBot="1" x14ac:dyDescent="0.3">
      <c r="A550" s="992" t="s">
        <v>20</v>
      </c>
      <c r="B550" s="1050">
        <f>B549/B548</f>
        <v>3000000</v>
      </c>
      <c r="C550" s="1050">
        <f t="shared" ref="C550:E550" si="91">C549/C548</f>
        <v>30000</v>
      </c>
      <c r="D550" s="1050">
        <f t="shared" si="91"/>
        <v>30000</v>
      </c>
      <c r="E550" s="1050">
        <f t="shared" si="91"/>
        <v>30000</v>
      </c>
      <c r="F550" s="981"/>
      <c r="G550" s="981"/>
      <c r="H550" s="982"/>
      <c r="I550" s="982"/>
      <c r="J550" s="982"/>
      <c r="K550" s="982"/>
      <c r="L550" s="982"/>
      <c r="M550" s="982"/>
    </row>
    <row r="551" spans="1:13" ht="17.25" thickBot="1" x14ac:dyDescent="0.3">
      <c r="A551" s="992" t="s">
        <v>15</v>
      </c>
      <c r="B551" s="1047" t="s">
        <v>19</v>
      </c>
      <c r="C551" s="991">
        <f>C548/B548-1</f>
        <v>0</v>
      </c>
      <c r="D551" s="991">
        <f t="shared" ref="D551:E553" si="92">D548/C548-1</f>
        <v>0</v>
      </c>
      <c r="E551" s="991">
        <f t="shared" si="92"/>
        <v>0</v>
      </c>
      <c r="F551" s="981"/>
      <c r="G551" s="981"/>
      <c r="H551" s="982"/>
      <c r="I551" s="982"/>
      <c r="J551" s="982"/>
      <c r="K551" s="982"/>
      <c r="L551" s="982"/>
      <c r="M551" s="982"/>
    </row>
    <row r="552" spans="1:13" ht="17.25" thickBot="1" x14ac:dyDescent="0.3">
      <c r="A552" s="992" t="s">
        <v>16</v>
      </c>
      <c r="B552" s="1047" t="s">
        <v>19</v>
      </c>
      <c r="C552" s="991">
        <f>C549/B549-1</f>
        <v>-0.99</v>
      </c>
      <c r="D552" s="991">
        <f t="shared" si="92"/>
        <v>0</v>
      </c>
      <c r="E552" s="991">
        <f t="shared" si="92"/>
        <v>0</v>
      </c>
      <c r="F552" s="981"/>
      <c r="G552" s="981"/>
      <c r="H552" s="982"/>
      <c r="I552" s="982"/>
      <c r="J552" s="982"/>
      <c r="K552" s="982"/>
      <c r="L552" s="982"/>
      <c r="M552" s="982"/>
    </row>
    <row r="553" spans="1:13" ht="17.25" thickBot="1" x14ac:dyDescent="0.3">
      <c r="A553" s="992" t="s">
        <v>17</v>
      </c>
      <c r="B553" s="1047" t="s">
        <v>19</v>
      </c>
      <c r="C553" s="991">
        <f>C550/B550-1</f>
        <v>-0.99</v>
      </c>
      <c r="D553" s="991">
        <f t="shared" si="92"/>
        <v>0</v>
      </c>
      <c r="E553" s="991">
        <f t="shared" si="92"/>
        <v>0</v>
      </c>
      <c r="F553" s="981"/>
      <c r="G553" s="981"/>
      <c r="H553" s="982"/>
      <c r="I553" s="982"/>
      <c r="J553" s="982"/>
      <c r="K553" s="982"/>
      <c r="L553" s="982"/>
      <c r="M553" s="982"/>
    </row>
    <row r="554" spans="1:13" ht="14.25" thickBot="1" x14ac:dyDescent="0.3">
      <c r="A554" s="1763" t="s">
        <v>2624</v>
      </c>
      <c r="B554" s="1764"/>
      <c r="C554" s="1764"/>
      <c r="D554" s="1764"/>
      <c r="E554" s="1765"/>
      <c r="F554" s="981"/>
      <c r="G554" s="981"/>
      <c r="H554" s="982"/>
      <c r="I554" s="982"/>
      <c r="J554" s="982"/>
      <c r="K554" s="982"/>
      <c r="L554" s="982"/>
      <c r="M554" s="982"/>
    </row>
    <row r="555" spans="1:13" x14ac:dyDescent="0.25">
      <c r="A555" s="1760"/>
      <c r="B555" s="987">
        <v>2019</v>
      </c>
      <c r="C555" s="987">
        <v>2020</v>
      </c>
      <c r="D555" s="987">
        <v>2021</v>
      </c>
      <c r="E555" s="987">
        <v>2022</v>
      </c>
      <c r="F555" s="981"/>
      <c r="G555" s="981"/>
      <c r="H555" s="982"/>
      <c r="I555" s="982"/>
      <c r="J555" s="982"/>
      <c r="K555" s="982"/>
      <c r="L555" s="982"/>
      <c r="M555" s="982"/>
    </row>
    <row r="556" spans="1:13" ht="17.25" thickBot="1" x14ac:dyDescent="0.3">
      <c r="A556" s="1761"/>
      <c r="B556" s="988" t="s">
        <v>5</v>
      </c>
      <c r="C556" s="988" t="s">
        <v>6</v>
      </c>
      <c r="D556" s="988" t="s">
        <v>6</v>
      </c>
      <c r="E556" s="988" t="s">
        <v>6</v>
      </c>
      <c r="F556" s="981"/>
      <c r="G556" s="981"/>
      <c r="H556" s="982"/>
      <c r="I556" s="982"/>
      <c r="J556" s="982"/>
      <c r="K556" s="982"/>
      <c r="L556" s="982"/>
      <c r="M556" s="982"/>
    </row>
    <row r="557" spans="1:13" ht="17.25" thickBot="1" x14ac:dyDescent="0.3">
      <c r="A557" s="1053" t="s">
        <v>59</v>
      </c>
      <c r="B557" s="1054">
        <f>B558+B559+B560+B561</f>
        <v>0</v>
      </c>
      <c r="C557" s="1054">
        <f t="shared" ref="C557:E557" si="93">C558+C559+C560+C561</f>
        <v>0</v>
      </c>
      <c r="D557" s="1054">
        <f t="shared" si="93"/>
        <v>0</v>
      </c>
      <c r="E557" s="1054">
        <f t="shared" si="93"/>
        <v>0</v>
      </c>
      <c r="F557" s="981"/>
      <c r="G557" s="981"/>
      <c r="H557" s="982"/>
      <c r="I557" s="982"/>
      <c r="J557" s="982"/>
      <c r="K557" s="982"/>
      <c r="L557" s="982"/>
      <c r="M557" s="982"/>
    </row>
    <row r="558" spans="1:13" ht="17.25" thickBot="1" x14ac:dyDescent="0.3">
      <c r="A558" s="1055" t="s">
        <v>28</v>
      </c>
      <c r="B558" s="1054"/>
      <c r="C558" s="1054"/>
      <c r="D558" s="1054"/>
      <c r="E558" s="1054"/>
      <c r="F558" s="981"/>
      <c r="G558" s="981"/>
      <c r="H558" s="982"/>
      <c r="I558" s="982"/>
      <c r="J558" s="982"/>
      <c r="K558" s="982"/>
      <c r="L558" s="982"/>
      <c r="M558" s="982"/>
    </row>
    <row r="559" spans="1:13" ht="17.25" thickBot="1" x14ac:dyDescent="0.3">
      <c r="A559" s="1055" t="s">
        <v>60</v>
      </c>
      <c r="B559" s="1054"/>
      <c r="C559" s="1054"/>
      <c r="D559" s="1054"/>
      <c r="E559" s="1054"/>
      <c r="F559" s="981"/>
      <c r="G559" s="981"/>
      <c r="H559" s="982"/>
      <c r="I559" s="982"/>
      <c r="J559" s="982"/>
      <c r="K559" s="982"/>
      <c r="L559" s="982"/>
      <c r="M559" s="982"/>
    </row>
    <row r="560" spans="1:13" ht="17.25" thickBot="1" x14ac:dyDescent="0.3">
      <c r="A560" s="1055" t="s">
        <v>42</v>
      </c>
      <c r="B560" s="1054"/>
      <c r="C560" s="1054"/>
      <c r="D560" s="1054"/>
      <c r="E560" s="1054"/>
      <c r="F560" s="981"/>
      <c r="G560" s="981"/>
      <c r="H560" s="982"/>
      <c r="I560" s="982"/>
      <c r="J560" s="982"/>
      <c r="K560" s="982"/>
      <c r="L560" s="982"/>
      <c r="M560" s="982"/>
    </row>
    <row r="561" spans="1:13" ht="17.25" thickBot="1" x14ac:dyDescent="0.3">
      <c r="A561" s="1055" t="s">
        <v>43</v>
      </c>
      <c r="B561" s="1054"/>
      <c r="C561" s="1054"/>
      <c r="D561" s="1054"/>
      <c r="E561" s="1054"/>
      <c r="F561" s="981"/>
      <c r="G561" s="981"/>
      <c r="H561" s="982"/>
      <c r="I561" s="982"/>
      <c r="J561" s="982"/>
      <c r="K561" s="982"/>
      <c r="L561" s="982"/>
      <c r="M561" s="982"/>
    </row>
    <row r="562" spans="1:13" ht="17.25" thickBot="1" x14ac:dyDescent="0.3">
      <c r="A562" s="1053" t="s">
        <v>61</v>
      </c>
      <c r="B562" s="1040">
        <f>B563+B564+B565+B566</f>
        <v>3000000</v>
      </c>
      <c r="C562" s="1040">
        <f t="shared" ref="C562:E562" si="94">C563+C564+C565+C566</f>
        <v>30000</v>
      </c>
      <c r="D562" s="1040">
        <f t="shared" si="94"/>
        <v>30000</v>
      </c>
      <c r="E562" s="1040">
        <f t="shared" si="94"/>
        <v>30000</v>
      </c>
      <c r="L562" s="982"/>
      <c r="M562" s="982"/>
    </row>
    <row r="563" spans="1:13" ht="17.25" thickBot="1" x14ac:dyDescent="0.3">
      <c r="A563" s="1055" t="s">
        <v>28</v>
      </c>
      <c r="B563" s="1050"/>
      <c r="C563" s="1050"/>
      <c r="D563" s="1050"/>
      <c r="E563" s="1050"/>
      <c r="L563" s="982"/>
      <c r="M563" s="982"/>
    </row>
    <row r="564" spans="1:13" ht="17.25" thickBot="1" x14ac:dyDescent="0.3">
      <c r="A564" s="1112" t="s">
        <v>60</v>
      </c>
      <c r="B564" s="1086">
        <v>3000000</v>
      </c>
      <c r="C564" s="1113">
        <v>30000</v>
      </c>
      <c r="D564" s="1113">
        <v>30000</v>
      </c>
      <c r="E564" s="1113">
        <v>30000</v>
      </c>
      <c r="L564" s="982"/>
      <c r="M564" s="982"/>
    </row>
    <row r="565" spans="1:13" ht="17.25" thickBot="1" x14ac:dyDescent="0.3">
      <c r="A565" s="1071" t="s">
        <v>42</v>
      </c>
      <c r="B565" s="1038"/>
      <c r="C565" s="1033"/>
      <c r="D565" s="1033"/>
      <c r="E565" s="1033"/>
      <c r="L565" s="982"/>
      <c r="M565" s="982"/>
    </row>
    <row r="566" spans="1:13" ht="17.25" thickBot="1" x14ac:dyDescent="0.3">
      <c r="A566" s="1071" t="s">
        <v>43</v>
      </c>
      <c r="B566" s="1038"/>
      <c r="C566" s="1033"/>
      <c r="D566" s="1033"/>
      <c r="E566" s="1033"/>
      <c r="L566" s="982"/>
      <c r="M566" s="982"/>
    </row>
    <row r="567" spans="1:13" ht="17.25" thickBot="1" x14ac:dyDescent="0.3">
      <c r="A567" s="1063" t="s">
        <v>68</v>
      </c>
      <c r="B567" s="1038">
        <f>B557+B562</f>
        <v>3000000</v>
      </c>
      <c r="C567" s="1038">
        <f t="shared" ref="C567:E567" si="95">C557+C562</f>
        <v>30000</v>
      </c>
      <c r="D567" s="1038">
        <f t="shared" si="95"/>
        <v>30000</v>
      </c>
      <c r="E567" s="1038">
        <f t="shared" si="95"/>
        <v>30000</v>
      </c>
      <c r="L567" s="982"/>
      <c r="M567" s="982"/>
    </row>
    <row r="568" spans="1:13" thickBot="1" x14ac:dyDescent="0.3">
      <c r="A568" s="1072" t="s">
        <v>58</v>
      </c>
      <c r="B568" s="1766" t="s">
        <v>2670</v>
      </c>
      <c r="C568" s="1766"/>
      <c r="D568" s="1766"/>
      <c r="E568" s="1766"/>
      <c r="L568" s="982"/>
      <c r="M568" s="982"/>
    </row>
    <row r="569" spans="1:13" ht="26.25" thickBot="1" x14ac:dyDescent="0.3">
      <c r="A569" s="1080" t="s">
        <v>69</v>
      </c>
      <c r="B569" s="1110" t="s">
        <v>2666</v>
      </c>
      <c r="C569" s="1110" t="s">
        <v>2671</v>
      </c>
      <c r="D569" s="1111"/>
      <c r="E569" s="1111"/>
      <c r="L569" s="982"/>
      <c r="M569" s="982"/>
    </row>
    <row r="570" spans="1:13" ht="17.25" thickBot="1" x14ac:dyDescent="0.3">
      <c r="A570" s="1092" t="s">
        <v>2594</v>
      </c>
      <c r="B570" s="1767" t="s">
        <v>2668</v>
      </c>
      <c r="C570" s="1768"/>
      <c r="D570" s="1768"/>
      <c r="E570" s="1769"/>
      <c r="L570" s="982"/>
      <c r="M570" s="982"/>
    </row>
    <row r="571" spans="1:13" ht="17.25" thickBot="1" x14ac:dyDescent="0.3">
      <c r="A571" s="992" t="s">
        <v>9</v>
      </c>
      <c r="B571" s="1770" t="s">
        <v>2669</v>
      </c>
      <c r="C571" s="1771"/>
      <c r="D571" s="1771"/>
      <c r="E571" s="1772"/>
      <c r="L571" s="982"/>
      <c r="M571" s="982"/>
    </row>
    <row r="572" spans="1:13" ht="17.25" thickBot="1" x14ac:dyDescent="0.3">
      <c r="A572" s="992" t="s">
        <v>13</v>
      </c>
      <c r="B572" s="1776" t="s">
        <v>1261</v>
      </c>
      <c r="C572" s="1777"/>
      <c r="D572" s="1777"/>
      <c r="E572" s="1778"/>
      <c r="L572" s="982"/>
      <c r="M572" s="982"/>
    </row>
    <row r="573" spans="1:13" ht="17.25" thickBot="1" x14ac:dyDescent="0.3">
      <c r="A573" s="1760"/>
      <c r="B573" s="987">
        <v>2019</v>
      </c>
      <c r="C573" s="987">
        <v>2020</v>
      </c>
      <c r="D573" s="987">
        <v>2021</v>
      </c>
      <c r="E573" s="987">
        <v>2022</v>
      </c>
      <c r="L573" s="982"/>
      <c r="M573" s="982"/>
    </row>
    <row r="574" spans="1:13" ht="17.25" thickBot="1" x14ac:dyDescent="0.3">
      <c r="A574" s="1795"/>
      <c r="B574" s="1046" t="s">
        <v>5</v>
      </c>
      <c r="C574" s="1046" t="s">
        <v>6</v>
      </c>
      <c r="D574" s="1046" t="s">
        <v>6</v>
      </c>
      <c r="E574" s="1046" t="s">
        <v>6</v>
      </c>
      <c r="L574" s="982"/>
      <c r="M574" s="982"/>
    </row>
    <row r="575" spans="1:13" ht="17.25" thickBot="1" x14ac:dyDescent="0.3">
      <c r="A575" s="994" t="s">
        <v>8</v>
      </c>
      <c r="B575" s="1046">
        <v>1</v>
      </c>
      <c r="C575" s="1046">
        <v>1</v>
      </c>
      <c r="D575" s="1046">
        <v>1</v>
      </c>
      <c r="E575" s="1046">
        <v>1</v>
      </c>
      <c r="L575" s="982"/>
      <c r="M575" s="982"/>
    </row>
    <row r="576" spans="1:13" ht="17.25" thickBot="1" x14ac:dyDescent="0.3">
      <c r="A576" s="994" t="s">
        <v>14</v>
      </c>
      <c r="B576" s="1088">
        <f>B594</f>
        <v>23180</v>
      </c>
      <c r="C576" s="1088">
        <f t="shared" ref="C576:E576" si="96">C594</f>
        <v>1828133.4</v>
      </c>
      <c r="D576" s="1088">
        <f t="shared" si="96"/>
        <v>1925648</v>
      </c>
      <c r="E576" s="1088">
        <f t="shared" si="96"/>
        <v>1950000</v>
      </c>
      <c r="L576" s="982"/>
      <c r="M576" s="982"/>
    </row>
    <row r="577" spans="1:13" ht="17.25" thickBot="1" x14ac:dyDescent="0.3">
      <c r="A577" s="994" t="s">
        <v>20</v>
      </c>
      <c r="B577" s="1051">
        <f>B576/B575</f>
        <v>23180</v>
      </c>
      <c r="C577" s="1051">
        <f t="shared" ref="C577:E577" si="97">C576/C575</f>
        <v>1828133.4</v>
      </c>
      <c r="D577" s="1051">
        <f t="shared" si="97"/>
        <v>1925648</v>
      </c>
      <c r="E577" s="1051">
        <f t="shared" si="97"/>
        <v>1950000</v>
      </c>
      <c r="L577" s="982"/>
      <c r="M577" s="982"/>
    </row>
    <row r="578" spans="1:13" ht="17.25" thickBot="1" x14ac:dyDescent="0.3">
      <c r="A578" s="994" t="s">
        <v>15</v>
      </c>
      <c r="B578" s="1046" t="s">
        <v>19</v>
      </c>
      <c r="C578" s="1052">
        <f>C575/B575-1</f>
        <v>0</v>
      </c>
      <c r="D578" s="1052">
        <f t="shared" ref="D578:E580" si="98">D575/C575-1</f>
        <v>0</v>
      </c>
      <c r="E578" s="1052">
        <f t="shared" si="98"/>
        <v>0</v>
      </c>
      <c r="F578" s="981"/>
      <c r="G578" s="981"/>
      <c r="H578" s="982"/>
      <c r="I578" s="982"/>
      <c r="J578" s="982"/>
      <c r="K578" s="982"/>
      <c r="L578" s="982"/>
      <c r="M578" s="982"/>
    </row>
    <row r="579" spans="1:13" ht="17.25" thickBot="1" x14ac:dyDescent="0.3">
      <c r="A579" s="994" t="s">
        <v>16</v>
      </c>
      <c r="B579" s="1046" t="s">
        <v>19</v>
      </c>
      <c r="C579" s="1052">
        <f>C576/B576-1</f>
        <v>77.86684210526316</v>
      </c>
      <c r="D579" s="1052">
        <f t="shared" si="98"/>
        <v>5.3341074562720747E-2</v>
      </c>
      <c r="E579" s="1052">
        <f t="shared" si="98"/>
        <v>1.2646132626523698E-2</v>
      </c>
      <c r="F579" s="981"/>
      <c r="G579" s="981"/>
      <c r="H579" s="982"/>
      <c r="I579" s="982"/>
      <c r="J579" s="982"/>
      <c r="K579" s="982"/>
      <c r="L579" s="982"/>
      <c r="M579" s="982"/>
    </row>
    <row r="580" spans="1:13" ht="17.25" thickBot="1" x14ac:dyDescent="0.3">
      <c r="A580" s="994" t="s">
        <v>17</v>
      </c>
      <c r="B580" s="1046" t="s">
        <v>19</v>
      </c>
      <c r="C580" s="1052">
        <f>C577/B577-1</f>
        <v>77.86684210526316</v>
      </c>
      <c r="D580" s="1052">
        <f t="shared" si="98"/>
        <v>5.3341074562720747E-2</v>
      </c>
      <c r="E580" s="1052">
        <f t="shared" si="98"/>
        <v>1.2646132626523698E-2</v>
      </c>
      <c r="F580" s="981"/>
      <c r="G580" s="981"/>
      <c r="H580" s="982"/>
      <c r="I580" s="982"/>
      <c r="J580" s="982"/>
      <c r="K580" s="982"/>
      <c r="L580" s="982"/>
      <c r="M580" s="982"/>
    </row>
    <row r="581" spans="1:13" ht="14.25" thickBot="1" x14ac:dyDescent="0.3">
      <c r="A581" s="1763" t="s">
        <v>2627</v>
      </c>
      <c r="B581" s="1791"/>
      <c r="C581" s="1791"/>
      <c r="D581" s="1791"/>
      <c r="E581" s="1792"/>
      <c r="F581" s="981"/>
      <c r="G581" s="981"/>
      <c r="H581" s="982"/>
      <c r="I581" s="982"/>
      <c r="J581" s="982"/>
      <c r="K581" s="982"/>
      <c r="L581" s="982"/>
      <c r="M581" s="982"/>
    </row>
    <row r="582" spans="1:13" x14ac:dyDescent="0.25">
      <c r="A582" s="1760"/>
      <c r="B582" s="987">
        <v>2019</v>
      </c>
      <c r="C582" s="987">
        <v>2020</v>
      </c>
      <c r="D582" s="987">
        <v>2021</v>
      </c>
      <c r="E582" s="987">
        <v>2022</v>
      </c>
      <c r="F582" s="981"/>
      <c r="G582" s="981"/>
      <c r="H582" s="982"/>
      <c r="I582" s="982"/>
      <c r="J582" s="982"/>
      <c r="K582" s="982"/>
      <c r="L582" s="982"/>
      <c r="M582" s="982"/>
    </row>
    <row r="583" spans="1:13" ht="17.25" thickBot="1" x14ac:dyDescent="0.3">
      <c r="A583" s="1761"/>
      <c r="B583" s="988" t="s">
        <v>5</v>
      </c>
      <c r="C583" s="988" t="s">
        <v>6</v>
      </c>
      <c r="D583" s="988" t="s">
        <v>6</v>
      </c>
      <c r="E583" s="988" t="s">
        <v>6</v>
      </c>
      <c r="F583" s="981"/>
      <c r="G583" s="981"/>
      <c r="H583" s="982"/>
      <c r="I583" s="982"/>
      <c r="J583" s="982"/>
      <c r="K583" s="982"/>
      <c r="L583" s="982"/>
      <c r="M583" s="982"/>
    </row>
    <row r="584" spans="1:13" ht="17.25" thickBot="1" x14ac:dyDescent="0.3">
      <c r="A584" s="1053" t="s">
        <v>59</v>
      </c>
      <c r="B584" s="1054">
        <f>B585+B586+B587+B588</f>
        <v>0</v>
      </c>
      <c r="C584" s="1054">
        <f t="shared" ref="C584:E584" si="99">C585+C586+C587+C588</f>
        <v>0</v>
      </c>
      <c r="D584" s="1054">
        <f t="shared" si="99"/>
        <v>0</v>
      </c>
      <c r="E584" s="1054">
        <f t="shared" si="99"/>
        <v>0</v>
      </c>
      <c r="F584" s="981"/>
      <c r="G584" s="981"/>
      <c r="H584" s="982"/>
      <c r="I584" s="982"/>
      <c r="J584" s="982"/>
      <c r="K584" s="982"/>
      <c r="L584" s="982"/>
      <c r="M584" s="982"/>
    </row>
    <row r="585" spans="1:13" ht="17.25" thickBot="1" x14ac:dyDescent="0.3">
      <c r="A585" s="1055" t="s">
        <v>28</v>
      </c>
      <c r="B585" s="1054"/>
      <c r="C585" s="1054"/>
      <c r="D585" s="1054"/>
      <c r="E585" s="1054"/>
      <c r="F585" s="981"/>
      <c r="G585" s="981"/>
      <c r="H585" s="982"/>
      <c r="I585" s="982"/>
      <c r="J585" s="982"/>
      <c r="K585" s="982"/>
      <c r="L585" s="982"/>
      <c r="M585" s="982"/>
    </row>
    <row r="586" spans="1:13" ht="17.25" thickBot="1" x14ac:dyDescent="0.3">
      <c r="A586" s="1055" t="s">
        <v>60</v>
      </c>
      <c r="B586" s="1056"/>
      <c r="C586" s="1056"/>
      <c r="D586" s="1056"/>
      <c r="E586" s="1056"/>
      <c r="F586" s="981"/>
      <c r="G586" s="981"/>
      <c r="H586" s="982"/>
      <c r="I586" s="982"/>
      <c r="J586" s="982"/>
      <c r="K586" s="982"/>
      <c r="L586" s="982"/>
      <c r="M586" s="982"/>
    </row>
    <row r="587" spans="1:13" ht="17.25" thickBot="1" x14ac:dyDescent="0.3">
      <c r="A587" s="1035" t="s">
        <v>42</v>
      </c>
      <c r="B587" s="1033"/>
      <c r="C587" s="1033"/>
      <c r="D587" s="1033"/>
      <c r="E587" s="1033"/>
      <c r="F587" s="981"/>
      <c r="G587" s="981"/>
      <c r="H587" s="982"/>
      <c r="I587" s="982"/>
      <c r="J587" s="982"/>
      <c r="K587" s="982"/>
      <c r="L587" s="982"/>
      <c r="M587" s="982"/>
    </row>
    <row r="588" spans="1:13" ht="17.25" thickBot="1" x14ac:dyDescent="0.3">
      <c r="A588" s="1035" t="s">
        <v>43</v>
      </c>
      <c r="B588" s="1033"/>
      <c r="C588" s="1033"/>
      <c r="D588" s="1033"/>
      <c r="E588" s="1033"/>
      <c r="F588" s="981"/>
      <c r="G588" s="981"/>
      <c r="H588" s="982"/>
      <c r="I588" s="982"/>
      <c r="J588" s="982"/>
      <c r="K588" s="982"/>
      <c r="L588" s="982"/>
      <c r="M588" s="982"/>
    </row>
    <row r="589" spans="1:13" ht="17.25" thickBot="1" x14ac:dyDescent="0.3">
      <c r="A589" s="1032" t="s">
        <v>61</v>
      </c>
      <c r="B589" s="1038">
        <f>B590+B591+B592+B593</f>
        <v>23180</v>
      </c>
      <c r="C589" s="1038">
        <f t="shared" ref="C589:E589" si="100">C590+C591+C592+C593</f>
        <v>1828133.4</v>
      </c>
      <c r="D589" s="1038">
        <f t="shared" si="100"/>
        <v>1925648</v>
      </c>
      <c r="E589" s="1038">
        <f t="shared" si="100"/>
        <v>1950000</v>
      </c>
      <c r="F589" s="981"/>
      <c r="G589" s="981"/>
      <c r="H589" s="982"/>
      <c r="I589" s="982"/>
      <c r="J589" s="982"/>
      <c r="K589" s="982"/>
      <c r="L589" s="982"/>
      <c r="M589" s="982"/>
    </row>
    <row r="590" spans="1:13" ht="17.25" thickBot="1" x14ac:dyDescent="0.3">
      <c r="A590" s="1035" t="s">
        <v>28</v>
      </c>
      <c r="B590" s="1051"/>
      <c r="C590" s="1051"/>
      <c r="D590" s="1051"/>
      <c r="E590" s="1051"/>
      <c r="F590" s="981"/>
      <c r="G590" s="981"/>
      <c r="H590" s="982"/>
      <c r="I590" s="982"/>
      <c r="J590" s="982"/>
      <c r="K590" s="982"/>
      <c r="L590" s="982"/>
      <c r="M590" s="982"/>
    </row>
    <row r="591" spans="1:13" ht="17.25" thickBot="1" x14ac:dyDescent="0.3">
      <c r="A591" s="1114" t="s">
        <v>60</v>
      </c>
      <c r="B591" s="1088">
        <v>23180</v>
      </c>
      <c r="C591" s="1088">
        <v>1828133.4</v>
      </c>
      <c r="D591" s="1088">
        <v>1925648</v>
      </c>
      <c r="E591" s="1088">
        <v>1950000</v>
      </c>
      <c r="F591" s="981"/>
      <c r="G591" s="981"/>
      <c r="H591" s="982"/>
      <c r="I591" s="982"/>
      <c r="J591" s="982"/>
      <c r="K591" s="982"/>
      <c r="L591" s="982"/>
      <c r="M591" s="982"/>
    </row>
    <row r="592" spans="1:13" ht="17.25" thickBot="1" x14ac:dyDescent="0.3">
      <c r="A592" s="1106" t="s">
        <v>42</v>
      </c>
      <c r="B592" s="1038"/>
      <c r="C592" s="1033"/>
      <c r="D592" s="1033"/>
      <c r="E592" s="1033"/>
      <c r="F592" s="981"/>
      <c r="G592" s="981"/>
      <c r="H592" s="982"/>
      <c r="I592" s="982"/>
      <c r="J592" s="982"/>
      <c r="K592" s="982"/>
      <c r="L592" s="982"/>
      <c r="M592" s="982"/>
    </row>
    <row r="593" spans="1:13" ht="17.25" thickBot="1" x14ac:dyDescent="0.3">
      <c r="A593" s="1115" t="s">
        <v>43</v>
      </c>
      <c r="B593" s="1038"/>
      <c r="C593" s="1033"/>
      <c r="D593" s="1033"/>
      <c r="E593" s="1033"/>
      <c r="F593" s="981"/>
      <c r="G593" s="981"/>
      <c r="H593" s="982"/>
      <c r="I593" s="982"/>
      <c r="J593" s="982"/>
      <c r="K593" s="982"/>
      <c r="L593" s="982"/>
      <c r="M593" s="982"/>
    </row>
    <row r="594" spans="1:13" ht="17.25" thickBot="1" x14ac:dyDescent="0.3">
      <c r="A594" s="1116" t="s">
        <v>71</v>
      </c>
      <c r="B594" s="1038">
        <f>B584+B589</f>
        <v>23180</v>
      </c>
      <c r="C594" s="1038">
        <f t="shared" ref="C594:E594" si="101">C584+C589</f>
        <v>1828133.4</v>
      </c>
      <c r="D594" s="1038">
        <f t="shared" si="101"/>
        <v>1925648</v>
      </c>
      <c r="E594" s="1038">
        <f t="shared" si="101"/>
        <v>1950000</v>
      </c>
      <c r="G594" s="981"/>
      <c r="H594" s="982"/>
      <c r="I594" s="982"/>
      <c r="J594" s="982"/>
      <c r="K594" s="982"/>
      <c r="L594" s="982"/>
      <c r="M594" s="982"/>
    </row>
    <row r="595" spans="1:13" thickBot="1" x14ac:dyDescent="0.3">
      <c r="A595" s="1072" t="s">
        <v>58</v>
      </c>
      <c r="B595" s="1766" t="s">
        <v>2672</v>
      </c>
      <c r="C595" s="1766"/>
      <c r="D595" s="1766"/>
      <c r="E595" s="1766"/>
      <c r="G595" s="981"/>
      <c r="H595" s="982"/>
      <c r="I595" s="982"/>
      <c r="J595" s="982"/>
      <c r="K595" s="982"/>
      <c r="L595" s="982"/>
      <c r="M595" s="982"/>
    </row>
    <row r="596" spans="1:13" ht="39" thickBot="1" x14ac:dyDescent="0.3">
      <c r="A596" s="1080" t="s">
        <v>72</v>
      </c>
      <c r="B596" s="1110" t="s">
        <v>2673</v>
      </c>
      <c r="C596" s="1110" t="s">
        <v>2674</v>
      </c>
      <c r="D596" s="1111"/>
      <c r="E596" s="1111"/>
      <c r="G596" s="981"/>
      <c r="H596" s="982"/>
      <c r="I596" s="982"/>
      <c r="J596" s="982"/>
      <c r="K596" s="982"/>
      <c r="L596" s="982"/>
      <c r="M596" s="982"/>
    </row>
    <row r="597" spans="1:13" ht="17.25" thickBot="1" x14ac:dyDescent="0.3">
      <c r="A597" s="1084" t="s">
        <v>2594</v>
      </c>
      <c r="B597" s="1759" t="s">
        <v>2675</v>
      </c>
      <c r="C597" s="1759"/>
      <c r="D597" s="1759"/>
      <c r="E597" s="1759"/>
      <c r="G597" s="981"/>
      <c r="H597" s="982"/>
      <c r="I597" s="982"/>
      <c r="J597" s="982"/>
      <c r="K597" s="982"/>
      <c r="L597" s="982"/>
      <c r="M597" s="982"/>
    </row>
    <row r="598" spans="1:13" ht="17.25" thickBot="1" x14ac:dyDescent="0.3">
      <c r="A598" s="1070" t="s">
        <v>9</v>
      </c>
      <c r="B598" s="1748" t="s">
        <v>2676</v>
      </c>
      <c r="C598" s="1748"/>
      <c r="D598" s="1748"/>
      <c r="E598" s="1748"/>
      <c r="G598" s="981"/>
      <c r="H598" s="982"/>
      <c r="I598" s="982"/>
      <c r="J598" s="982"/>
      <c r="K598" s="982"/>
      <c r="L598" s="982"/>
      <c r="M598" s="982"/>
    </row>
    <row r="599" spans="1:13" ht="17.25" thickBot="1" x14ac:dyDescent="0.3">
      <c r="A599" s="1070" t="s">
        <v>13</v>
      </c>
      <c r="B599" s="1752" t="s">
        <v>1261</v>
      </c>
      <c r="C599" s="1752"/>
      <c r="D599" s="1752"/>
      <c r="E599" s="1752"/>
      <c r="G599" s="981"/>
      <c r="H599" s="982"/>
      <c r="I599" s="982"/>
      <c r="J599" s="982"/>
      <c r="K599" s="982"/>
      <c r="L599" s="982"/>
      <c r="M599" s="982"/>
    </row>
    <row r="600" spans="1:13" ht="17.25" thickBot="1" x14ac:dyDescent="0.3">
      <c r="A600" s="1747"/>
      <c r="B600" s="1046">
        <v>2019</v>
      </c>
      <c r="C600" s="1046">
        <v>2020</v>
      </c>
      <c r="D600" s="1046">
        <v>2021</v>
      </c>
      <c r="E600" s="1046">
        <v>2022</v>
      </c>
      <c r="G600" s="981"/>
      <c r="H600" s="982"/>
      <c r="I600" s="982"/>
      <c r="J600" s="982"/>
      <c r="K600" s="982"/>
      <c r="L600" s="982"/>
      <c r="M600" s="982"/>
    </row>
    <row r="601" spans="1:13" ht="17.25" thickBot="1" x14ac:dyDescent="0.3">
      <c r="A601" s="1747"/>
      <c r="B601" s="1046" t="s">
        <v>5</v>
      </c>
      <c r="C601" s="1046" t="s">
        <v>6</v>
      </c>
      <c r="D601" s="1046" t="s">
        <v>6</v>
      </c>
      <c r="E601" s="1046" t="s">
        <v>6</v>
      </c>
      <c r="G601" s="981"/>
      <c r="H601" s="982"/>
      <c r="I601" s="982"/>
      <c r="J601" s="982"/>
      <c r="K601" s="982"/>
      <c r="L601" s="982"/>
      <c r="M601" s="982"/>
    </row>
    <row r="602" spans="1:13" ht="17.25" thickBot="1" x14ac:dyDescent="0.3">
      <c r="A602" s="1070" t="s">
        <v>8</v>
      </c>
      <c r="B602" s="1046">
        <v>1</v>
      </c>
      <c r="C602" s="1046">
        <v>0</v>
      </c>
      <c r="D602" s="1046">
        <v>0</v>
      </c>
      <c r="E602" s="1046">
        <v>0</v>
      </c>
      <c r="G602" s="981"/>
      <c r="H602" s="982"/>
      <c r="I602" s="982"/>
      <c r="J602" s="982"/>
      <c r="K602" s="982"/>
      <c r="L602" s="982"/>
      <c r="M602" s="982"/>
    </row>
    <row r="603" spans="1:13" ht="17.25" thickBot="1" x14ac:dyDescent="0.3">
      <c r="A603" s="1070" t="s">
        <v>14</v>
      </c>
      <c r="B603" s="1117">
        <f>B621</f>
        <v>78733</v>
      </c>
      <c r="C603" s="1117">
        <f t="shared" ref="C603:E603" si="102">C621</f>
        <v>0</v>
      </c>
      <c r="D603" s="1117">
        <f t="shared" si="102"/>
        <v>0</v>
      </c>
      <c r="E603" s="1117">
        <f t="shared" si="102"/>
        <v>0</v>
      </c>
      <c r="G603" s="981"/>
      <c r="H603" s="982"/>
      <c r="I603" s="982"/>
      <c r="J603" s="982"/>
      <c r="K603" s="982"/>
      <c r="L603" s="982"/>
      <c r="M603" s="982"/>
    </row>
    <row r="604" spans="1:13" ht="17.25" thickBot="1" x14ac:dyDescent="0.3">
      <c r="A604" s="1070" t="s">
        <v>20</v>
      </c>
      <c r="B604" s="1051">
        <f>B603/B602</f>
        <v>78733</v>
      </c>
      <c r="C604" s="1051" t="e">
        <f t="shared" ref="C604:E604" si="103">C603/C602</f>
        <v>#DIV/0!</v>
      </c>
      <c r="D604" s="1051" t="e">
        <f t="shared" si="103"/>
        <v>#DIV/0!</v>
      </c>
      <c r="E604" s="1051" t="e">
        <f t="shared" si="103"/>
        <v>#DIV/0!</v>
      </c>
      <c r="G604" s="981"/>
      <c r="H604" s="982"/>
      <c r="I604" s="982"/>
      <c r="J604" s="982"/>
      <c r="K604" s="982"/>
      <c r="L604" s="982"/>
      <c r="M604" s="982"/>
    </row>
    <row r="605" spans="1:13" ht="17.25" thickBot="1" x14ac:dyDescent="0.3">
      <c r="A605" s="1070" t="s">
        <v>15</v>
      </c>
      <c r="B605" s="1046" t="s">
        <v>19</v>
      </c>
      <c r="C605" s="1052">
        <f>C602/B602-1</f>
        <v>-1</v>
      </c>
      <c r="D605" s="1052" t="e">
        <f t="shared" ref="D605:E607" si="104">D602/C602-1</f>
        <v>#DIV/0!</v>
      </c>
      <c r="E605" s="1052" t="e">
        <f t="shared" si="104"/>
        <v>#DIV/0!</v>
      </c>
      <c r="G605" s="981"/>
      <c r="H605" s="982"/>
      <c r="I605" s="982"/>
      <c r="J605" s="982"/>
      <c r="K605" s="982"/>
      <c r="L605" s="982"/>
      <c r="M605" s="982"/>
    </row>
    <row r="606" spans="1:13" ht="17.25" thickBot="1" x14ac:dyDescent="0.3">
      <c r="A606" s="1070" t="s">
        <v>16</v>
      </c>
      <c r="B606" s="1046" t="s">
        <v>19</v>
      </c>
      <c r="C606" s="1052">
        <f>C603/B603-1</f>
        <v>-1</v>
      </c>
      <c r="D606" s="1052" t="e">
        <f t="shared" si="104"/>
        <v>#DIV/0!</v>
      </c>
      <c r="E606" s="1052" t="e">
        <f t="shared" si="104"/>
        <v>#DIV/0!</v>
      </c>
      <c r="G606" s="981"/>
      <c r="H606" s="982"/>
      <c r="I606" s="982"/>
      <c r="J606" s="982"/>
      <c r="K606" s="982"/>
      <c r="L606" s="982"/>
      <c r="M606" s="982"/>
    </row>
    <row r="607" spans="1:13" ht="17.25" thickBot="1" x14ac:dyDescent="0.3">
      <c r="A607" s="1070" t="s">
        <v>17</v>
      </c>
      <c r="B607" s="1046" t="s">
        <v>19</v>
      </c>
      <c r="C607" s="1052" t="e">
        <f>C604/B604-1</f>
        <v>#DIV/0!</v>
      </c>
      <c r="D607" s="1052" t="e">
        <f t="shared" si="104"/>
        <v>#DIV/0!</v>
      </c>
      <c r="E607" s="1052" t="e">
        <f t="shared" si="104"/>
        <v>#DIV/0!</v>
      </c>
      <c r="G607" s="981"/>
      <c r="H607" s="982"/>
      <c r="I607" s="982"/>
      <c r="J607" s="982"/>
      <c r="K607" s="982"/>
      <c r="L607" s="982"/>
      <c r="M607" s="982"/>
    </row>
    <row r="608" spans="1:13" thickBot="1" x14ac:dyDescent="0.3">
      <c r="A608" s="1746" t="s">
        <v>2632</v>
      </c>
      <c r="B608" s="1746"/>
      <c r="C608" s="1746"/>
      <c r="D608" s="1746"/>
      <c r="E608" s="1746"/>
      <c r="G608" s="981"/>
      <c r="H608" s="982"/>
      <c r="I608" s="982"/>
      <c r="J608" s="982"/>
      <c r="K608" s="982"/>
      <c r="L608" s="982"/>
      <c r="M608" s="982"/>
    </row>
    <row r="609" spans="1:13" ht="17.25" thickBot="1" x14ac:dyDescent="0.3">
      <c r="A609" s="1747"/>
      <c r="B609" s="1046">
        <v>2019</v>
      </c>
      <c r="C609" s="1046">
        <v>2020</v>
      </c>
      <c r="D609" s="1046">
        <v>2021</v>
      </c>
      <c r="E609" s="1046">
        <v>2022</v>
      </c>
      <c r="G609" s="981"/>
      <c r="H609" s="982"/>
      <c r="I609" s="982"/>
      <c r="J609" s="982"/>
      <c r="K609" s="982"/>
      <c r="L609" s="982"/>
      <c r="M609" s="982"/>
    </row>
    <row r="610" spans="1:13" ht="17.25" thickBot="1" x14ac:dyDescent="0.3">
      <c r="A610" s="1747"/>
      <c r="B610" s="1046" t="s">
        <v>5</v>
      </c>
      <c r="C610" s="1046" t="s">
        <v>6</v>
      </c>
      <c r="D610" s="1046" t="s">
        <v>6</v>
      </c>
      <c r="E610" s="1046" t="s">
        <v>6</v>
      </c>
      <c r="J610" s="982"/>
      <c r="K610" s="982"/>
      <c r="L610" s="982"/>
      <c r="M610" s="982"/>
    </row>
    <row r="611" spans="1:13" ht="17.25" thickBot="1" x14ac:dyDescent="0.3">
      <c r="A611" s="1089" t="s">
        <v>59</v>
      </c>
      <c r="B611" s="1033">
        <f>B612+B613+B614+B615</f>
        <v>0</v>
      </c>
      <c r="C611" s="1033">
        <f t="shared" ref="C611:E611" si="105">C612+C613+C614+C615</f>
        <v>0</v>
      </c>
      <c r="D611" s="1033">
        <f t="shared" si="105"/>
        <v>0</v>
      </c>
      <c r="E611" s="1033">
        <f t="shared" si="105"/>
        <v>0</v>
      </c>
      <c r="J611" s="982"/>
      <c r="K611" s="982"/>
      <c r="L611" s="982"/>
      <c r="M611" s="982"/>
    </row>
    <row r="612" spans="1:13" ht="17.25" thickBot="1" x14ac:dyDescent="0.3">
      <c r="A612" s="1071" t="s">
        <v>28</v>
      </c>
      <c r="B612" s="1033"/>
      <c r="C612" s="1033"/>
      <c r="D612" s="1033"/>
      <c r="E612" s="1033"/>
      <c r="J612" s="982"/>
      <c r="K612" s="982"/>
      <c r="L612" s="982"/>
      <c r="M612" s="982"/>
    </row>
    <row r="613" spans="1:13" ht="17.25" thickBot="1" x14ac:dyDescent="0.3">
      <c r="A613" s="1071" t="s">
        <v>60</v>
      </c>
      <c r="B613" s="1033"/>
      <c r="C613" s="1033"/>
      <c r="D613" s="1033"/>
      <c r="E613" s="1033"/>
      <c r="J613" s="982"/>
      <c r="K613" s="982"/>
      <c r="L613" s="982"/>
      <c r="M613" s="982"/>
    </row>
    <row r="614" spans="1:13" ht="17.25" thickBot="1" x14ac:dyDescent="0.3">
      <c r="A614" s="1071" t="s">
        <v>42</v>
      </c>
      <c r="B614" s="1033"/>
      <c r="C614" s="1033"/>
      <c r="D614" s="1033"/>
      <c r="E614" s="1118"/>
      <c r="J614" s="982"/>
      <c r="K614" s="982"/>
      <c r="L614" s="982"/>
      <c r="M614" s="982"/>
    </row>
    <row r="615" spans="1:13" ht="17.25" thickBot="1" x14ac:dyDescent="0.3">
      <c r="A615" s="1071" t="s">
        <v>43</v>
      </c>
      <c r="B615" s="1033"/>
      <c r="C615" s="1033"/>
      <c r="D615" s="1033"/>
      <c r="E615" s="1118"/>
      <c r="J615" s="982"/>
      <c r="K615" s="982"/>
      <c r="L615" s="982"/>
      <c r="M615" s="982"/>
    </row>
    <row r="616" spans="1:13" ht="17.25" thickBot="1" x14ac:dyDescent="0.3">
      <c r="A616" s="1089" t="s">
        <v>61</v>
      </c>
      <c r="B616" s="1038">
        <f>B617+B618+B619+B620</f>
        <v>78733</v>
      </c>
      <c r="C616" s="1038">
        <f t="shared" ref="C616:E616" si="106">C617+C618+C619+C620</f>
        <v>0</v>
      </c>
      <c r="D616" s="1038">
        <f t="shared" si="106"/>
        <v>0</v>
      </c>
      <c r="E616" s="1040">
        <f t="shared" si="106"/>
        <v>0</v>
      </c>
      <c r="J616" s="982"/>
      <c r="K616" s="982"/>
      <c r="L616" s="982"/>
      <c r="M616" s="982"/>
    </row>
    <row r="617" spans="1:13" ht="17.25" thickBot="1" x14ac:dyDescent="0.3">
      <c r="A617" s="1071" t="s">
        <v>28</v>
      </c>
      <c r="B617" s="1038"/>
      <c r="C617" s="1033"/>
      <c r="D617" s="1033"/>
      <c r="E617" s="1054"/>
      <c r="J617" s="982"/>
      <c r="K617" s="982"/>
      <c r="L617" s="982"/>
      <c r="M617" s="982"/>
    </row>
    <row r="618" spans="1:13" ht="17.25" thickBot="1" x14ac:dyDescent="0.3">
      <c r="A618" s="1095" t="s">
        <v>60</v>
      </c>
      <c r="B618" s="1117">
        <v>78733</v>
      </c>
      <c r="C618" s="1051"/>
      <c r="D618" s="1051"/>
      <c r="E618" s="1049"/>
      <c r="J618" s="982"/>
      <c r="K618" s="982"/>
      <c r="L618" s="982"/>
      <c r="M618" s="982"/>
    </row>
    <row r="619" spans="1:13" ht="17.25" thickBot="1" x14ac:dyDescent="0.3">
      <c r="A619" s="1071" t="s">
        <v>42</v>
      </c>
      <c r="B619" s="1038"/>
      <c r="C619" s="1033"/>
      <c r="D619" s="1033"/>
      <c r="E619" s="1054"/>
      <c r="H619" s="982"/>
      <c r="I619" s="982"/>
      <c r="J619" s="982"/>
      <c r="K619" s="982"/>
      <c r="L619" s="982"/>
      <c r="M619" s="982"/>
    </row>
    <row r="620" spans="1:13" ht="17.25" thickBot="1" x14ac:dyDescent="0.3">
      <c r="A620" s="1071" t="s">
        <v>43</v>
      </c>
      <c r="B620" s="1038"/>
      <c r="C620" s="1033"/>
      <c r="D620" s="1033"/>
      <c r="E620" s="1054"/>
      <c r="H620" s="982"/>
      <c r="I620" s="982"/>
      <c r="J620" s="982"/>
      <c r="K620" s="982"/>
      <c r="L620" s="982"/>
      <c r="M620" s="982"/>
    </row>
    <row r="621" spans="1:13" ht="17.25" thickBot="1" x14ac:dyDescent="0.3">
      <c r="A621" s="1119" t="s">
        <v>73</v>
      </c>
      <c r="B621" s="1120">
        <f>B611+B616</f>
        <v>78733</v>
      </c>
      <c r="C621" s="1120">
        <f t="shared" ref="C621:E621" si="107">C611+C616</f>
        <v>0</v>
      </c>
      <c r="D621" s="1120">
        <f t="shared" si="107"/>
        <v>0</v>
      </c>
      <c r="E621" s="1062">
        <f t="shared" si="107"/>
        <v>0</v>
      </c>
      <c r="H621" s="982"/>
      <c r="I621" s="982"/>
      <c r="J621" s="982"/>
      <c r="K621" s="982"/>
      <c r="L621" s="982"/>
      <c r="M621" s="982"/>
    </row>
    <row r="622" spans="1:13" ht="51.75" customHeight="1" thickBot="1" x14ac:dyDescent="0.3">
      <c r="A622" s="1080" t="s">
        <v>184</v>
      </c>
      <c r="B622" s="1110" t="s">
        <v>2677</v>
      </c>
      <c r="C622" s="1110" t="s">
        <v>2678</v>
      </c>
      <c r="D622" s="1111"/>
      <c r="E622" s="1111"/>
      <c r="H622" s="982"/>
      <c r="I622" s="982"/>
      <c r="J622" s="982"/>
      <c r="K622" s="982"/>
      <c r="L622" s="982"/>
      <c r="M622" s="982"/>
    </row>
    <row r="623" spans="1:13" ht="17.25" thickBot="1" x14ac:dyDescent="0.3">
      <c r="A623" s="1092" t="s">
        <v>2594</v>
      </c>
      <c r="B623" s="1767" t="s">
        <v>2679</v>
      </c>
      <c r="C623" s="1768"/>
      <c r="D623" s="1768"/>
      <c r="E623" s="1769"/>
      <c r="H623" s="982"/>
      <c r="I623" s="982"/>
      <c r="J623" s="982"/>
      <c r="K623" s="982"/>
      <c r="L623" s="982"/>
      <c r="M623" s="982"/>
    </row>
    <row r="624" spans="1:13" ht="17.25" thickBot="1" x14ac:dyDescent="0.3">
      <c r="A624" s="992" t="s">
        <v>9</v>
      </c>
      <c r="B624" s="1770" t="s">
        <v>2680</v>
      </c>
      <c r="C624" s="1771"/>
      <c r="D624" s="1771"/>
      <c r="E624" s="1772"/>
      <c r="H624" s="982"/>
      <c r="I624" s="982"/>
      <c r="J624" s="982"/>
      <c r="K624" s="982"/>
      <c r="L624" s="982"/>
      <c r="M624" s="982"/>
    </row>
    <row r="625" spans="1:13" ht="17.25" thickBot="1" x14ac:dyDescent="0.3">
      <c r="A625" s="1085" t="s">
        <v>13</v>
      </c>
      <c r="B625" s="1773" t="s">
        <v>1261</v>
      </c>
      <c r="C625" s="1774"/>
      <c r="D625" s="1774"/>
      <c r="E625" s="1775"/>
      <c r="H625" s="982"/>
      <c r="I625" s="982"/>
      <c r="J625" s="982"/>
      <c r="K625" s="982"/>
      <c r="L625" s="982"/>
      <c r="M625" s="982"/>
    </row>
    <row r="626" spans="1:13" ht="17.25" thickBot="1" x14ac:dyDescent="0.3">
      <c r="A626" s="1747"/>
      <c r="B626" s="1046">
        <v>2019</v>
      </c>
      <c r="C626" s="1046">
        <v>2020</v>
      </c>
      <c r="D626" s="1046">
        <v>2021</v>
      </c>
      <c r="E626" s="1046">
        <v>2022</v>
      </c>
      <c r="F626" s="981"/>
      <c r="G626" s="981"/>
      <c r="H626" s="982"/>
      <c r="I626" s="982"/>
      <c r="J626" s="982"/>
      <c r="K626" s="982"/>
      <c r="L626" s="982"/>
      <c r="M626" s="982"/>
    </row>
    <row r="627" spans="1:13" ht="17.25" thickBot="1" x14ac:dyDescent="0.3">
      <c r="A627" s="1747"/>
      <c r="B627" s="1046" t="s">
        <v>5</v>
      </c>
      <c r="C627" s="1046" t="s">
        <v>6</v>
      </c>
      <c r="D627" s="1046" t="s">
        <v>6</v>
      </c>
      <c r="E627" s="1046" t="s">
        <v>6</v>
      </c>
      <c r="F627" s="981"/>
      <c r="G627" s="981"/>
      <c r="H627" s="982"/>
      <c r="I627" s="982"/>
      <c r="J627" s="982"/>
      <c r="K627" s="982"/>
      <c r="L627" s="982"/>
      <c r="M627" s="982"/>
    </row>
    <row r="628" spans="1:13" ht="17.25" thickBot="1" x14ac:dyDescent="0.3">
      <c r="A628" s="1070" t="s">
        <v>8</v>
      </c>
      <c r="B628" s="1046">
        <v>1</v>
      </c>
      <c r="C628" s="1046">
        <v>1</v>
      </c>
      <c r="D628" s="1046">
        <v>0</v>
      </c>
      <c r="E628" s="1046">
        <v>0</v>
      </c>
      <c r="F628" s="981"/>
      <c r="G628" s="981"/>
      <c r="H628" s="982"/>
      <c r="I628" s="982"/>
      <c r="J628" s="982"/>
      <c r="K628" s="982"/>
      <c r="L628" s="982"/>
      <c r="M628" s="982"/>
    </row>
    <row r="629" spans="1:13" ht="17.25" thickBot="1" x14ac:dyDescent="0.3">
      <c r="A629" s="1070" t="s">
        <v>14</v>
      </c>
      <c r="B629" s="1037">
        <f>B647</f>
        <v>2747</v>
      </c>
      <c r="C629" s="1037">
        <f t="shared" ref="C629:E629" si="108">C647</f>
        <v>15000</v>
      </c>
      <c r="D629" s="1037">
        <f t="shared" si="108"/>
        <v>0</v>
      </c>
      <c r="E629" s="1037">
        <f t="shared" si="108"/>
        <v>0</v>
      </c>
      <c r="F629" s="981"/>
      <c r="G629" s="981"/>
      <c r="H629" s="982"/>
      <c r="I629" s="982"/>
      <c r="J629" s="982"/>
      <c r="K629" s="982"/>
      <c r="L629" s="982"/>
      <c r="M629" s="982"/>
    </row>
    <row r="630" spans="1:13" ht="17.25" thickBot="1" x14ac:dyDescent="0.3">
      <c r="A630" s="1070" t="s">
        <v>20</v>
      </c>
      <c r="B630" s="1051">
        <f>B629/B628</f>
        <v>2747</v>
      </c>
      <c r="C630" s="1051" t="e">
        <f>#REF!/C628</f>
        <v>#REF!</v>
      </c>
      <c r="D630" s="1051" t="e">
        <f>C629/D628</f>
        <v>#DIV/0!</v>
      </c>
      <c r="E630" s="1051" t="e">
        <f>D629/E628</f>
        <v>#DIV/0!</v>
      </c>
      <c r="F630" s="981"/>
      <c r="G630" s="981"/>
      <c r="H630" s="982"/>
      <c r="I630" s="982"/>
      <c r="J630" s="982"/>
      <c r="K630" s="982"/>
      <c r="L630" s="982"/>
      <c r="M630" s="982"/>
    </row>
    <row r="631" spans="1:13" ht="17.25" thickBot="1" x14ac:dyDescent="0.3">
      <c r="A631" s="1070" t="s">
        <v>15</v>
      </c>
      <c r="B631" s="1046" t="s">
        <v>19</v>
      </c>
      <c r="C631" s="1052">
        <f>C628/B628-1</f>
        <v>0</v>
      </c>
      <c r="D631" s="1052">
        <f t="shared" ref="D631:E633" si="109">D628/C628-1</f>
        <v>-1</v>
      </c>
      <c r="E631" s="1052" t="e">
        <f t="shared" si="109"/>
        <v>#DIV/0!</v>
      </c>
      <c r="F631" s="981"/>
      <c r="G631" s="981"/>
      <c r="H631" s="982"/>
      <c r="I631" s="982"/>
      <c r="J631" s="982"/>
      <c r="K631" s="982"/>
      <c r="L631" s="982"/>
      <c r="M631" s="982"/>
    </row>
    <row r="632" spans="1:13" ht="17.25" thickBot="1" x14ac:dyDescent="0.3">
      <c r="A632" s="1070" t="s">
        <v>16</v>
      </c>
      <c r="B632" s="1046" t="s">
        <v>19</v>
      </c>
      <c r="C632" s="1052" t="e">
        <f>#REF!/B629-1</f>
        <v>#REF!</v>
      </c>
      <c r="D632" s="1052" t="e">
        <f>C629/#REF!-1</f>
        <v>#REF!</v>
      </c>
      <c r="E632" s="1052">
        <f>D629/C629-1</f>
        <v>-1</v>
      </c>
      <c r="F632" s="981"/>
      <c r="G632" s="981"/>
      <c r="H632" s="982"/>
      <c r="I632" s="982"/>
      <c r="J632" s="982"/>
      <c r="K632" s="982"/>
      <c r="L632" s="982"/>
      <c r="M632" s="982"/>
    </row>
    <row r="633" spans="1:13" ht="17.25" thickBot="1" x14ac:dyDescent="0.3">
      <c r="A633" s="1070" t="s">
        <v>17</v>
      </c>
      <c r="B633" s="1046" t="s">
        <v>19</v>
      </c>
      <c r="C633" s="1052" t="e">
        <f>C630/B630-1</f>
        <v>#REF!</v>
      </c>
      <c r="D633" s="1052" t="e">
        <f t="shared" si="109"/>
        <v>#DIV/0!</v>
      </c>
      <c r="E633" s="1052" t="e">
        <f t="shared" si="109"/>
        <v>#DIV/0!</v>
      </c>
      <c r="F633" s="981"/>
      <c r="G633" s="981"/>
      <c r="H633" s="982"/>
      <c r="I633" s="982"/>
      <c r="J633" s="982"/>
      <c r="K633" s="982"/>
      <c r="L633" s="982"/>
      <c r="M633" s="982"/>
    </row>
    <row r="634" spans="1:13" ht="14.25" thickBot="1" x14ac:dyDescent="0.3">
      <c r="A634" s="1746" t="s">
        <v>2635</v>
      </c>
      <c r="B634" s="1746"/>
      <c r="C634" s="1746"/>
      <c r="D634" s="1746"/>
      <c r="E634" s="1746"/>
      <c r="F634" s="981"/>
      <c r="G634" s="981"/>
      <c r="H634" s="982"/>
      <c r="I634" s="982"/>
      <c r="J634" s="982"/>
      <c r="K634" s="982"/>
      <c r="L634" s="982"/>
      <c r="M634" s="982"/>
    </row>
    <row r="635" spans="1:13" x14ac:dyDescent="0.25">
      <c r="A635" s="1762"/>
      <c r="B635" s="987">
        <v>2019</v>
      </c>
      <c r="C635" s="987">
        <v>2020</v>
      </c>
      <c r="D635" s="987">
        <v>2021</v>
      </c>
      <c r="E635" s="987">
        <v>2022</v>
      </c>
      <c r="F635" s="981"/>
      <c r="G635" s="981"/>
      <c r="H635" s="982"/>
      <c r="I635" s="982"/>
      <c r="J635" s="982"/>
      <c r="K635" s="982"/>
      <c r="L635" s="982"/>
      <c r="M635" s="982"/>
    </row>
    <row r="636" spans="1:13" ht="17.25" thickBot="1" x14ac:dyDescent="0.3">
      <c r="A636" s="1761"/>
      <c r="B636" s="988" t="s">
        <v>5</v>
      </c>
      <c r="C636" s="988" t="s">
        <v>6</v>
      </c>
      <c r="D636" s="988" t="s">
        <v>6</v>
      </c>
      <c r="E636" s="988" t="s">
        <v>6</v>
      </c>
      <c r="F636" s="981"/>
      <c r="G636" s="981"/>
      <c r="H636" s="982"/>
      <c r="I636" s="982"/>
      <c r="J636" s="982"/>
      <c r="K636" s="982"/>
      <c r="L636" s="982"/>
      <c r="M636" s="982"/>
    </row>
    <row r="637" spans="1:13" ht="17.25" thickBot="1" x14ac:dyDescent="0.3">
      <c r="A637" s="1053" t="s">
        <v>59</v>
      </c>
      <c r="B637" s="1054">
        <f>B638+B639+B640+B641</f>
        <v>0</v>
      </c>
      <c r="C637" s="1054">
        <f t="shared" ref="C637:E637" si="110">C638+C639+C640+C641</f>
        <v>0</v>
      </c>
      <c r="D637" s="1054">
        <f t="shared" si="110"/>
        <v>0</v>
      </c>
      <c r="E637" s="1054">
        <f t="shared" si="110"/>
        <v>0</v>
      </c>
      <c r="F637" s="981"/>
      <c r="G637" s="981"/>
      <c r="H637" s="982"/>
      <c r="I637" s="982"/>
      <c r="J637" s="982"/>
      <c r="K637" s="982"/>
      <c r="L637" s="982"/>
      <c r="M637" s="982"/>
    </row>
    <row r="638" spans="1:13" ht="17.25" thickBot="1" x14ac:dyDescent="0.3">
      <c r="A638" s="1055" t="s">
        <v>28</v>
      </c>
      <c r="B638" s="1054"/>
      <c r="C638" s="1054"/>
      <c r="D638" s="1054"/>
      <c r="E638" s="1054"/>
      <c r="F638" s="981"/>
      <c r="G638" s="981"/>
      <c r="H638" s="982"/>
      <c r="I638" s="982"/>
      <c r="J638" s="982"/>
      <c r="K638" s="982"/>
      <c r="L638" s="982"/>
      <c r="M638" s="982"/>
    </row>
    <row r="639" spans="1:13" ht="17.25" thickBot="1" x14ac:dyDescent="0.3">
      <c r="A639" s="1055" t="s">
        <v>60</v>
      </c>
      <c r="B639" s="1054"/>
      <c r="C639" s="1054"/>
      <c r="D639" s="1054"/>
      <c r="E639" s="1054"/>
      <c r="F639" s="981"/>
      <c r="G639" s="981"/>
      <c r="H639" s="982"/>
      <c r="I639" s="982"/>
      <c r="J639" s="982"/>
      <c r="K639" s="982"/>
      <c r="L639" s="982"/>
      <c r="M639" s="982"/>
    </row>
    <row r="640" spans="1:13" ht="17.25" thickBot="1" x14ac:dyDescent="0.3">
      <c r="A640" s="1055" t="s">
        <v>42</v>
      </c>
      <c r="B640" s="1054"/>
      <c r="C640" s="1054"/>
      <c r="D640" s="1054"/>
      <c r="E640" s="1054"/>
      <c r="F640" s="981"/>
      <c r="G640" s="981"/>
      <c r="H640" s="982"/>
      <c r="I640" s="982"/>
      <c r="J640" s="982"/>
      <c r="K640" s="982"/>
      <c r="L640" s="982"/>
      <c r="M640" s="982"/>
    </row>
    <row r="641" spans="1:13" ht="17.25" thickBot="1" x14ac:dyDescent="0.3">
      <c r="A641" s="1061" t="s">
        <v>43</v>
      </c>
      <c r="B641" s="1056"/>
      <c r="C641" s="1056"/>
      <c r="D641" s="1056"/>
      <c r="E641" s="1056"/>
      <c r="F641" s="981"/>
      <c r="G641" s="981"/>
      <c r="H641" s="982"/>
      <c r="I641" s="982"/>
      <c r="J641" s="982"/>
      <c r="K641" s="982"/>
      <c r="L641" s="982"/>
      <c r="M641" s="982"/>
    </row>
    <row r="642" spans="1:13" ht="17.25" thickBot="1" x14ac:dyDescent="0.3">
      <c r="A642" s="1089" t="s">
        <v>61</v>
      </c>
      <c r="B642" s="1038">
        <f>B643+B644+B645+B646</f>
        <v>2747</v>
      </c>
      <c r="C642" s="1038">
        <f t="shared" ref="C642:E642" si="111">C643+C644+C645+C646</f>
        <v>15000</v>
      </c>
      <c r="D642" s="1038">
        <f t="shared" si="111"/>
        <v>0</v>
      </c>
      <c r="E642" s="1038">
        <f t="shared" si="111"/>
        <v>0</v>
      </c>
      <c r="G642" s="981"/>
      <c r="H642" s="982"/>
      <c r="I642" s="982"/>
      <c r="J642" s="982"/>
      <c r="K642" s="982"/>
      <c r="L642" s="982"/>
      <c r="M642" s="982"/>
    </row>
    <row r="643" spans="1:13" ht="17.25" thickBot="1" x14ac:dyDescent="0.3">
      <c r="A643" s="1071" t="s">
        <v>28</v>
      </c>
      <c r="B643" s="1038"/>
      <c r="C643" s="1033"/>
      <c r="D643" s="1033"/>
      <c r="E643" s="1033"/>
      <c r="G643" s="981"/>
      <c r="H643" s="982"/>
      <c r="I643" s="982"/>
      <c r="J643" s="982"/>
      <c r="K643" s="982"/>
      <c r="L643" s="982"/>
      <c r="M643" s="982"/>
    </row>
    <row r="644" spans="1:13" ht="17.25" thickBot="1" x14ac:dyDescent="0.3">
      <c r="A644" s="1095" t="s">
        <v>60</v>
      </c>
      <c r="B644" s="1051"/>
      <c r="C644" s="1051"/>
      <c r="D644" s="1051"/>
      <c r="E644" s="1051"/>
      <c r="G644" s="981"/>
      <c r="H644" s="982"/>
      <c r="I644" s="982"/>
      <c r="J644" s="982"/>
      <c r="K644" s="982"/>
      <c r="L644" s="982"/>
      <c r="M644" s="982"/>
    </row>
    <row r="645" spans="1:13" ht="17.25" thickBot="1" x14ac:dyDescent="0.3">
      <c r="A645" s="1071" t="s">
        <v>42</v>
      </c>
      <c r="B645" s="1038"/>
      <c r="C645" s="1033"/>
      <c r="D645" s="1033"/>
      <c r="E645" s="1033"/>
      <c r="G645" s="981"/>
      <c r="H645" s="982"/>
      <c r="I645" s="982"/>
      <c r="J645" s="982"/>
      <c r="K645" s="982"/>
      <c r="L645" s="982"/>
      <c r="M645" s="982"/>
    </row>
    <row r="646" spans="1:13" ht="17.25" thickBot="1" x14ac:dyDescent="0.3">
      <c r="A646" s="1071" t="s">
        <v>43</v>
      </c>
      <c r="B646" s="1037">
        <v>2747</v>
      </c>
      <c r="C646" s="1037">
        <v>15000</v>
      </c>
      <c r="D646" s="1037">
        <v>0</v>
      </c>
      <c r="E646" s="1037">
        <v>0</v>
      </c>
      <c r="G646" s="981"/>
      <c r="H646" s="982"/>
      <c r="I646" s="982"/>
      <c r="J646" s="982"/>
      <c r="K646" s="982"/>
      <c r="L646" s="982"/>
      <c r="M646" s="982"/>
    </row>
    <row r="647" spans="1:13" ht="17.25" thickBot="1" x14ac:dyDescent="0.3">
      <c r="A647" s="1063" t="s">
        <v>166</v>
      </c>
      <c r="B647" s="1038">
        <f>B637+B642</f>
        <v>2747</v>
      </c>
      <c r="C647" s="1038">
        <f t="shared" ref="C647:E647" si="112">C637+C642</f>
        <v>15000</v>
      </c>
      <c r="D647" s="1038">
        <f t="shared" si="112"/>
        <v>0</v>
      </c>
      <c r="E647" s="1038">
        <f t="shared" si="112"/>
        <v>0</v>
      </c>
      <c r="G647" s="981"/>
      <c r="H647" s="982"/>
      <c r="I647" s="982"/>
      <c r="J647" s="982"/>
      <c r="K647" s="982"/>
      <c r="L647" s="982"/>
      <c r="M647" s="982"/>
    </row>
    <row r="648" spans="1:13" ht="23.25" customHeight="1" thickBot="1" x14ac:dyDescent="0.3">
      <c r="A648" s="1121" t="s">
        <v>185</v>
      </c>
      <c r="B648" s="1110" t="s">
        <v>2681</v>
      </c>
      <c r="C648" s="1122" t="s">
        <v>2682</v>
      </c>
      <c r="D648" s="1123"/>
      <c r="E648" s="1123"/>
      <c r="G648" s="981"/>
      <c r="H648" s="982"/>
      <c r="I648" s="982"/>
      <c r="J648" s="982"/>
      <c r="K648" s="982"/>
      <c r="L648" s="982"/>
      <c r="M648" s="982"/>
    </row>
    <row r="649" spans="1:13" ht="17.25" thickBot="1" x14ac:dyDescent="0.3">
      <c r="A649" s="1084" t="s">
        <v>2594</v>
      </c>
      <c r="B649" s="1793"/>
      <c r="C649" s="1793"/>
      <c r="D649" s="1793"/>
      <c r="E649" s="1793"/>
      <c r="G649" s="981"/>
      <c r="H649" s="982"/>
      <c r="I649" s="982"/>
      <c r="J649" s="982"/>
      <c r="K649" s="982"/>
      <c r="L649" s="982"/>
      <c r="M649" s="982"/>
    </row>
    <row r="650" spans="1:13" ht="17.25" thickBot="1" x14ac:dyDescent="0.3">
      <c r="A650" s="992" t="s">
        <v>9</v>
      </c>
      <c r="B650" s="1782" t="s">
        <v>2683</v>
      </c>
      <c r="C650" s="1783"/>
      <c r="D650" s="1783"/>
      <c r="E650" s="1784"/>
      <c r="G650" s="981"/>
      <c r="H650" s="982"/>
      <c r="I650" s="982"/>
      <c r="J650" s="982"/>
      <c r="K650" s="982"/>
      <c r="L650" s="982"/>
      <c r="M650" s="982"/>
    </row>
    <row r="651" spans="1:13" ht="17.25" thickBot="1" x14ac:dyDescent="0.3">
      <c r="A651" s="1085" t="s">
        <v>13</v>
      </c>
      <c r="B651" s="1773" t="s">
        <v>1261</v>
      </c>
      <c r="C651" s="1774"/>
      <c r="D651" s="1774"/>
      <c r="E651" s="1775"/>
      <c r="G651" s="981"/>
      <c r="H651" s="982"/>
      <c r="I651" s="982"/>
      <c r="J651" s="982"/>
      <c r="K651" s="982"/>
      <c r="L651" s="982"/>
      <c r="M651" s="982"/>
    </row>
    <row r="652" spans="1:13" ht="17.25" thickBot="1" x14ac:dyDescent="0.3">
      <c r="A652" s="1747"/>
      <c r="B652" s="1046">
        <v>2019</v>
      </c>
      <c r="C652" s="1046">
        <v>2020</v>
      </c>
      <c r="D652" s="1046">
        <v>2021</v>
      </c>
      <c r="E652" s="1046">
        <v>2022</v>
      </c>
      <c r="G652" s="981"/>
      <c r="H652" s="982"/>
      <c r="I652" s="982"/>
      <c r="J652" s="982"/>
      <c r="K652" s="982"/>
      <c r="L652" s="982"/>
      <c r="M652" s="982"/>
    </row>
    <row r="653" spans="1:13" ht="17.25" thickBot="1" x14ac:dyDescent="0.3">
      <c r="A653" s="1747"/>
      <c r="B653" s="1046" t="s">
        <v>5</v>
      </c>
      <c r="C653" s="1046" t="s">
        <v>6</v>
      </c>
      <c r="D653" s="1046" t="s">
        <v>6</v>
      </c>
      <c r="E653" s="1046" t="s">
        <v>6</v>
      </c>
      <c r="G653" s="981"/>
      <c r="H653" s="982"/>
      <c r="I653" s="982"/>
      <c r="J653" s="982"/>
      <c r="K653" s="982"/>
      <c r="L653" s="982"/>
      <c r="M653" s="982"/>
    </row>
    <row r="654" spans="1:13" ht="17.25" thickBot="1" x14ac:dyDescent="0.3">
      <c r="A654" s="1070" t="s">
        <v>8</v>
      </c>
      <c r="B654" s="1046">
        <v>1</v>
      </c>
      <c r="C654" s="1046">
        <v>0</v>
      </c>
      <c r="D654" s="1046">
        <v>0</v>
      </c>
      <c r="E654" s="1046">
        <v>0</v>
      </c>
      <c r="G654" s="981"/>
      <c r="H654" s="982"/>
      <c r="I654" s="982"/>
      <c r="J654" s="982"/>
      <c r="K654" s="982"/>
      <c r="L654" s="982"/>
      <c r="M654" s="982"/>
    </row>
    <row r="655" spans="1:13" ht="17.25" thickBot="1" x14ac:dyDescent="0.3">
      <c r="A655" s="1070" t="s">
        <v>14</v>
      </c>
      <c r="B655" s="1117">
        <f>B673</f>
        <v>2267</v>
      </c>
      <c r="C655" s="1117">
        <f t="shared" ref="C655:E655" si="113">C673</f>
        <v>0</v>
      </c>
      <c r="D655" s="1117">
        <f t="shared" si="113"/>
        <v>0</v>
      </c>
      <c r="E655" s="1117">
        <f t="shared" si="113"/>
        <v>0</v>
      </c>
      <c r="G655" s="981"/>
      <c r="H655" s="982"/>
      <c r="I655" s="982"/>
      <c r="J655" s="982"/>
      <c r="K655" s="982"/>
      <c r="L655" s="982"/>
      <c r="M655" s="982"/>
    </row>
    <row r="656" spans="1:13" ht="17.25" thickBot="1" x14ac:dyDescent="0.3">
      <c r="A656" s="1070" t="s">
        <v>20</v>
      </c>
      <c r="B656" s="1051">
        <f>B655/B654</f>
        <v>2267</v>
      </c>
      <c r="C656" s="1051" t="e">
        <f t="shared" ref="C656:E656" si="114">C655/C654</f>
        <v>#DIV/0!</v>
      </c>
      <c r="D656" s="1051" t="e">
        <f t="shared" si="114"/>
        <v>#DIV/0!</v>
      </c>
      <c r="E656" s="1051" t="e">
        <f t="shared" si="114"/>
        <v>#DIV/0!</v>
      </c>
      <c r="G656" s="981"/>
      <c r="H656" s="982"/>
      <c r="I656" s="982"/>
      <c r="J656" s="982"/>
      <c r="K656" s="982"/>
      <c r="L656" s="982"/>
      <c r="M656" s="982"/>
    </row>
    <row r="657" spans="1:13" ht="17.25" thickBot="1" x14ac:dyDescent="0.3">
      <c r="A657" s="1070" t="s">
        <v>15</v>
      </c>
      <c r="B657" s="1046" t="s">
        <v>19</v>
      </c>
      <c r="C657" s="1052">
        <f>C654/B654-1</f>
        <v>-1</v>
      </c>
      <c r="D657" s="1052" t="e">
        <f t="shared" ref="D657:E659" si="115">D654/C654-1</f>
        <v>#DIV/0!</v>
      </c>
      <c r="E657" s="1052" t="e">
        <f t="shared" si="115"/>
        <v>#DIV/0!</v>
      </c>
      <c r="G657" s="981"/>
      <c r="H657" s="982"/>
      <c r="I657" s="982"/>
      <c r="J657" s="982"/>
      <c r="K657" s="982"/>
      <c r="L657" s="982"/>
      <c r="M657" s="982"/>
    </row>
    <row r="658" spans="1:13" ht="17.25" thickBot="1" x14ac:dyDescent="0.3">
      <c r="A658" s="1070" t="s">
        <v>16</v>
      </c>
      <c r="B658" s="1046" t="s">
        <v>19</v>
      </c>
      <c r="C658" s="1052">
        <f>C655/B655-1</f>
        <v>-1</v>
      </c>
      <c r="D658" s="1052" t="e">
        <f t="shared" si="115"/>
        <v>#DIV/0!</v>
      </c>
      <c r="E658" s="1052" t="e">
        <f t="shared" si="115"/>
        <v>#DIV/0!</v>
      </c>
      <c r="F658" s="981"/>
      <c r="G658" s="981"/>
      <c r="H658" s="982"/>
      <c r="I658" s="982"/>
      <c r="J658" s="982"/>
      <c r="K658" s="982"/>
      <c r="L658" s="982"/>
      <c r="M658" s="982"/>
    </row>
    <row r="659" spans="1:13" ht="17.25" thickBot="1" x14ac:dyDescent="0.3">
      <c r="A659" s="1070" t="s">
        <v>17</v>
      </c>
      <c r="B659" s="1046" t="s">
        <v>19</v>
      </c>
      <c r="C659" s="1052" t="e">
        <f>C656/B656-1</f>
        <v>#DIV/0!</v>
      </c>
      <c r="D659" s="1052" t="e">
        <f t="shared" si="115"/>
        <v>#DIV/0!</v>
      </c>
      <c r="E659" s="1052" t="e">
        <f t="shared" si="115"/>
        <v>#DIV/0!</v>
      </c>
      <c r="F659" s="981"/>
      <c r="G659" s="981"/>
      <c r="H659" s="982"/>
      <c r="I659" s="982"/>
      <c r="J659" s="982"/>
      <c r="K659" s="982"/>
      <c r="L659" s="982"/>
      <c r="M659" s="982"/>
    </row>
    <row r="660" spans="1:13" ht="14.25" thickBot="1" x14ac:dyDescent="0.3">
      <c r="A660" s="1790" t="s">
        <v>2640</v>
      </c>
      <c r="B660" s="1791"/>
      <c r="C660" s="1791"/>
      <c r="D660" s="1791"/>
      <c r="E660" s="1792"/>
      <c r="F660" s="981"/>
      <c r="G660" s="981"/>
      <c r="H660" s="982"/>
      <c r="I660" s="982"/>
      <c r="J660" s="982"/>
      <c r="K660" s="982"/>
      <c r="L660" s="982"/>
      <c r="M660" s="982"/>
    </row>
    <row r="661" spans="1:13" x14ac:dyDescent="0.25">
      <c r="A661" s="1760"/>
      <c r="B661" s="987">
        <v>2019</v>
      </c>
      <c r="C661" s="987">
        <v>2020</v>
      </c>
      <c r="D661" s="987">
        <v>2021</v>
      </c>
      <c r="E661" s="987">
        <v>2022</v>
      </c>
      <c r="F661" s="981"/>
      <c r="G661" s="981"/>
      <c r="H661" s="982"/>
      <c r="I661" s="982"/>
      <c r="J661" s="982"/>
      <c r="K661" s="982"/>
      <c r="L661" s="982"/>
      <c r="M661" s="982"/>
    </row>
    <row r="662" spans="1:13" ht="17.25" thickBot="1" x14ac:dyDescent="0.3">
      <c r="A662" s="1761"/>
      <c r="B662" s="988" t="s">
        <v>5</v>
      </c>
      <c r="C662" s="988" t="s">
        <v>6</v>
      </c>
      <c r="D662" s="988" t="s">
        <v>6</v>
      </c>
      <c r="E662" s="988" t="s">
        <v>6</v>
      </c>
      <c r="F662" s="981"/>
      <c r="G662" s="981"/>
      <c r="H662" s="982"/>
      <c r="I662" s="982"/>
      <c r="J662" s="982"/>
      <c r="K662" s="982"/>
      <c r="L662" s="982"/>
      <c r="M662" s="982"/>
    </row>
    <row r="663" spans="1:13" ht="17.25" thickBot="1" x14ac:dyDescent="0.3">
      <c r="A663" s="1053" t="s">
        <v>59</v>
      </c>
      <c r="B663" s="1054">
        <f>B664+B665+B666+B667</f>
        <v>0</v>
      </c>
      <c r="C663" s="1054">
        <f t="shared" ref="C663:E663" si="116">C664+C665+C666+C667</f>
        <v>0</v>
      </c>
      <c r="D663" s="1054">
        <f t="shared" si="116"/>
        <v>0</v>
      </c>
      <c r="E663" s="1054">
        <f t="shared" si="116"/>
        <v>0</v>
      </c>
      <c r="F663" s="981"/>
      <c r="G663" s="981"/>
      <c r="H663" s="982"/>
      <c r="I663" s="982"/>
      <c r="J663" s="982"/>
      <c r="K663" s="982"/>
      <c r="L663" s="982"/>
      <c r="M663" s="982"/>
    </row>
    <row r="664" spans="1:13" ht="17.25" thickBot="1" x14ac:dyDescent="0.3">
      <c r="A664" s="1055" t="s">
        <v>28</v>
      </c>
      <c r="B664" s="1054"/>
      <c r="C664" s="1054"/>
      <c r="D664" s="1054"/>
      <c r="E664" s="1054"/>
      <c r="F664" s="981"/>
      <c r="G664" s="981"/>
      <c r="H664" s="982"/>
      <c r="I664" s="982"/>
      <c r="J664" s="982"/>
      <c r="K664" s="982"/>
      <c r="L664" s="982"/>
      <c r="M664" s="982"/>
    </row>
    <row r="665" spans="1:13" ht="17.25" thickBot="1" x14ac:dyDescent="0.3">
      <c r="A665" s="1055" t="s">
        <v>60</v>
      </c>
      <c r="B665" s="1054"/>
      <c r="C665" s="1054"/>
      <c r="D665" s="1054"/>
      <c r="E665" s="1054"/>
      <c r="F665" s="981"/>
      <c r="G665" s="981"/>
      <c r="H665" s="982"/>
      <c r="I665" s="982"/>
      <c r="J665" s="982"/>
      <c r="K665" s="982"/>
      <c r="L665" s="982"/>
      <c r="M665" s="982"/>
    </row>
    <row r="666" spans="1:13" ht="17.25" thickBot="1" x14ac:dyDescent="0.3">
      <c r="A666" s="1055" t="s">
        <v>42</v>
      </c>
      <c r="B666" s="1054"/>
      <c r="C666" s="1054"/>
      <c r="D666" s="1054"/>
      <c r="E666" s="1054"/>
      <c r="F666" s="981"/>
      <c r="G666" s="981"/>
      <c r="H666" s="982"/>
      <c r="I666" s="982"/>
      <c r="J666" s="982"/>
      <c r="K666" s="982"/>
      <c r="L666" s="982"/>
      <c r="M666" s="982"/>
    </row>
    <row r="667" spans="1:13" ht="17.25" thickBot="1" x14ac:dyDescent="0.3">
      <c r="A667" s="1055" t="s">
        <v>43</v>
      </c>
      <c r="B667" s="1054"/>
      <c r="C667" s="1054"/>
      <c r="D667" s="1054"/>
      <c r="E667" s="1054"/>
      <c r="F667" s="981"/>
      <c r="G667" s="981"/>
      <c r="H667" s="982"/>
      <c r="I667" s="982"/>
      <c r="J667" s="982"/>
      <c r="K667" s="982"/>
      <c r="L667" s="982"/>
      <c r="M667" s="982"/>
    </row>
    <row r="668" spans="1:13" ht="17.25" thickBot="1" x14ac:dyDescent="0.3">
      <c r="A668" s="1053" t="s">
        <v>61</v>
      </c>
      <c r="B668" s="1040">
        <f>B669+B670+B671+B672</f>
        <v>2267</v>
      </c>
      <c r="C668" s="1040">
        <f t="shared" ref="C668:E668" si="117">C669+C670+C671+C672</f>
        <v>0</v>
      </c>
      <c r="D668" s="1040">
        <f t="shared" si="117"/>
        <v>0</v>
      </c>
      <c r="E668" s="1040">
        <f t="shared" si="117"/>
        <v>0</v>
      </c>
      <c r="F668" s="981"/>
      <c r="G668" s="981"/>
      <c r="H668" s="982"/>
      <c r="I668" s="982"/>
      <c r="J668" s="982"/>
      <c r="K668" s="982"/>
      <c r="L668" s="982"/>
      <c r="M668" s="982"/>
    </row>
    <row r="669" spans="1:13" ht="17.25" thickBot="1" x14ac:dyDescent="0.3">
      <c r="A669" s="1055" t="s">
        <v>28</v>
      </c>
      <c r="B669" s="1040"/>
      <c r="C669" s="1054"/>
      <c r="D669" s="1054"/>
      <c r="E669" s="1054"/>
      <c r="F669" s="981"/>
      <c r="G669" s="981"/>
      <c r="H669" s="982"/>
      <c r="I669" s="982"/>
      <c r="J669" s="982"/>
      <c r="K669" s="982"/>
      <c r="L669" s="982"/>
      <c r="M669" s="982"/>
    </row>
    <row r="670" spans="1:13" ht="17.25" thickBot="1" x14ac:dyDescent="0.3">
      <c r="A670" s="1112" t="s">
        <v>60</v>
      </c>
      <c r="B670" s="1124">
        <v>2267</v>
      </c>
      <c r="C670" s="1086">
        <v>0</v>
      </c>
      <c r="D670" s="1086">
        <v>0</v>
      </c>
      <c r="E670" s="1086">
        <v>0</v>
      </c>
      <c r="F670" s="981"/>
      <c r="G670" s="981"/>
      <c r="H670" s="982"/>
      <c r="I670" s="982"/>
      <c r="J670" s="982"/>
      <c r="K670" s="982"/>
      <c r="L670" s="982"/>
      <c r="M670" s="982"/>
    </row>
    <row r="671" spans="1:13" ht="17.25" thickBot="1" x14ac:dyDescent="0.3">
      <c r="A671" s="1071" t="s">
        <v>42</v>
      </c>
      <c r="B671" s="1038"/>
      <c r="C671" s="1033"/>
      <c r="D671" s="1033"/>
      <c r="E671" s="1033"/>
      <c r="F671" s="981"/>
      <c r="G671" s="981"/>
      <c r="H671" s="982"/>
      <c r="I671" s="982"/>
      <c r="J671" s="982"/>
      <c r="K671" s="982"/>
      <c r="L671" s="982"/>
      <c r="M671" s="982"/>
    </row>
    <row r="672" spans="1:13" ht="17.25" thickBot="1" x14ac:dyDescent="0.3">
      <c r="A672" s="1071" t="s">
        <v>43</v>
      </c>
      <c r="B672" s="1038"/>
      <c r="C672" s="1033"/>
      <c r="D672" s="1033"/>
      <c r="E672" s="1033"/>
      <c r="F672" s="981"/>
      <c r="G672" s="981"/>
      <c r="H672" s="982"/>
      <c r="I672" s="982"/>
      <c r="J672" s="982"/>
      <c r="K672" s="982"/>
      <c r="L672" s="982"/>
      <c r="M672" s="982"/>
    </row>
    <row r="673" spans="1:13" ht="17.25" thickBot="1" x14ac:dyDescent="0.3">
      <c r="A673" s="1063" t="s">
        <v>167</v>
      </c>
      <c r="B673" s="1038">
        <f>B663+B668</f>
        <v>2267</v>
      </c>
      <c r="C673" s="1038">
        <f t="shared" ref="C673:E673" si="118">C663+C668</f>
        <v>0</v>
      </c>
      <c r="D673" s="1038">
        <f t="shared" si="118"/>
        <v>0</v>
      </c>
      <c r="E673" s="1038">
        <f t="shared" si="118"/>
        <v>0</v>
      </c>
      <c r="F673" s="981"/>
      <c r="G673" s="981"/>
      <c r="H673" s="982"/>
      <c r="I673" s="982"/>
      <c r="J673" s="982"/>
      <c r="K673" s="982"/>
      <c r="L673" s="982"/>
      <c r="M673" s="982"/>
    </row>
    <row r="674" spans="1:13" ht="14.25" thickBot="1" x14ac:dyDescent="0.3">
      <c r="A674" s="1072" t="s">
        <v>58</v>
      </c>
      <c r="B674" s="1766" t="s">
        <v>2684</v>
      </c>
      <c r="C674" s="1766"/>
      <c r="D674" s="1766"/>
      <c r="E674" s="1766"/>
      <c r="F674" s="981"/>
      <c r="G674" s="981"/>
      <c r="H674" s="982"/>
      <c r="I674" s="982"/>
      <c r="J674" s="982"/>
      <c r="K674" s="982"/>
      <c r="L674" s="982"/>
      <c r="M674" s="982"/>
    </row>
    <row r="675" spans="1:13" ht="26.25" thickBot="1" x14ac:dyDescent="0.3">
      <c r="A675" s="1080" t="s">
        <v>186</v>
      </c>
      <c r="B675" s="1125" t="s">
        <v>2685</v>
      </c>
      <c r="C675" s="1125" t="s">
        <v>2686</v>
      </c>
      <c r="D675" s="1126"/>
      <c r="E675" s="1127"/>
      <c r="F675" s="981"/>
      <c r="G675" s="981"/>
      <c r="H675" s="982"/>
      <c r="I675" s="982"/>
      <c r="J675" s="982"/>
      <c r="K675" s="982"/>
      <c r="L675" s="982"/>
      <c r="M675" s="982"/>
    </row>
    <row r="676" spans="1:13" ht="17.25" thickBot="1" x14ac:dyDescent="0.3">
      <c r="A676" s="1084" t="s">
        <v>2594</v>
      </c>
      <c r="B676" s="1794" t="s">
        <v>2687</v>
      </c>
      <c r="C676" s="1794"/>
      <c r="D676" s="1794"/>
      <c r="E676" s="1794"/>
      <c r="F676" s="981"/>
      <c r="G676" s="981"/>
      <c r="H676" s="982"/>
      <c r="I676" s="982"/>
      <c r="J676" s="982"/>
      <c r="K676" s="982"/>
      <c r="L676" s="982"/>
      <c r="M676" s="982"/>
    </row>
    <row r="677" spans="1:13" ht="17.25" thickBot="1" x14ac:dyDescent="0.3">
      <c r="A677" s="1070" t="s">
        <v>9</v>
      </c>
      <c r="B677" s="1748" t="s">
        <v>2688</v>
      </c>
      <c r="C677" s="1748"/>
      <c r="D677" s="1748"/>
      <c r="E677" s="1748"/>
      <c r="F677" s="981"/>
      <c r="G677" s="981"/>
      <c r="H677" s="982"/>
      <c r="I677" s="982"/>
      <c r="J677" s="982"/>
      <c r="K677" s="982"/>
      <c r="L677" s="982"/>
      <c r="M677" s="982"/>
    </row>
    <row r="678" spans="1:13" ht="17.25" thickBot="1" x14ac:dyDescent="0.3">
      <c r="A678" s="1070" t="s">
        <v>13</v>
      </c>
      <c r="B678" s="1752" t="s">
        <v>1261</v>
      </c>
      <c r="C678" s="1752"/>
      <c r="D678" s="1752"/>
      <c r="E678" s="1752"/>
      <c r="F678" s="981"/>
      <c r="G678" s="981"/>
      <c r="H678" s="982"/>
      <c r="I678" s="982"/>
      <c r="J678" s="982"/>
      <c r="K678" s="982"/>
      <c r="L678" s="982"/>
      <c r="M678" s="982"/>
    </row>
    <row r="679" spans="1:13" ht="17.25" thickBot="1" x14ac:dyDescent="0.3">
      <c r="A679" s="1747"/>
      <c r="B679" s="1046">
        <v>2019</v>
      </c>
      <c r="C679" s="1046">
        <v>2020</v>
      </c>
      <c r="D679" s="1046">
        <v>2021</v>
      </c>
      <c r="E679" s="1046">
        <v>2022</v>
      </c>
      <c r="F679" s="981"/>
      <c r="G679" s="981"/>
      <c r="H679" s="982"/>
      <c r="I679" s="982"/>
      <c r="J679" s="982"/>
      <c r="K679" s="982"/>
      <c r="L679" s="982"/>
      <c r="M679" s="982"/>
    </row>
    <row r="680" spans="1:13" ht="17.25" thickBot="1" x14ac:dyDescent="0.3">
      <c r="A680" s="1747"/>
      <c r="B680" s="1046" t="s">
        <v>5</v>
      </c>
      <c r="C680" s="1046" t="s">
        <v>6</v>
      </c>
      <c r="D680" s="1046" t="s">
        <v>6</v>
      </c>
      <c r="E680" s="1046" t="s">
        <v>6</v>
      </c>
      <c r="F680" s="981"/>
      <c r="G680" s="981"/>
      <c r="H680" s="982"/>
      <c r="I680" s="982"/>
      <c r="J680" s="982"/>
      <c r="K680" s="982"/>
      <c r="L680" s="982"/>
      <c r="M680" s="982"/>
    </row>
    <row r="681" spans="1:13" ht="17.25" thickBot="1" x14ac:dyDescent="0.3">
      <c r="A681" s="1070" t="s">
        <v>8</v>
      </c>
      <c r="B681" s="1046">
        <v>2</v>
      </c>
      <c r="C681" s="1046">
        <v>2</v>
      </c>
      <c r="D681" s="1046">
        <v>2</v>
      </c>
      <c r="E681" s="1046">
        <v>0</v>
      </c>
      <c r="F681" s="981"/>
      <c r="G681" s="981"/>
      <c r="H681" s="982"/>
      <c r="I681" s="982"/>
      <c r="J681" s="982"/>
      <c r="K681" s="982"/>
      <c r="L681" s="982"/>
      <c r="M681" s="982"/>
    </row>
    <row r="682" spans="1:13" ht="17.25" thickBot="1" x14ac:dyDescent="0.3">
      <c r="A682" s="1070" t="s">
        <v>14</v>
      </c>
      <c r="B682" s="1033">
        <f>B699</f>
        <v>453</v>
      </c>
      <c r="C682" s="1033">
        <f t="shared" ref="C682:E682" si="119">C699</f>
        <v>6802</v>
      </c>
      <c r="D682" s="1033">
        <f t="shared" si="119"/>
        <v>10802</v>
      </c>
      <c r="E682" s="1033">
        <f t="shared" si="119"/>
        <v>0</v>
      </c>
      <c r="F682" s="981"/>
      <c r="G682" s="981"/>
      <c r="H682" s="982"/>
      <c r="I682" s="982"/>
      <c r="J682" s="982"/>
      <c r="K682" s="982"/>
      <c r="L682" s="982"/>
      <c r="M682" s="982"/>
    </row>
    <row r="683" spans="1:13" ht="17.25" thickBot="1" x14ac:dyDescent="0.3">
      <c r="A683" s="1070" t="s">
        <v>20</v>
      </c>
      <c r="B683" s="1051">
        <f>B682/B681</f>
        <v>226.5</v>
      </c>
      <c r="C683" s="1051">
        <f t="shared" ref="C683:E683" si="120">C682/C681</f>
        <v>3401</v>
      </c>
      <c r="D683" s="1051">
        <f t="shared" si="120"/>
        <v>5401</v>
      </c>
      <c r="E683" s="1051" t="e">
        <f t="shared" si="120"/>
        <v>#DIV/0!</v>
      </c>
      <c r="F683" s="981"/>
      <c r="G683" s="981"/>
      <c r="H683" s="982"/>
      <c r="I683" s="982"/>
      <c r="J683" s="982"/>
      <c r="K683" s="982"/>
      <c r="L683" s="982"/>
      <c r="M683" s="982"/>
    </row>
    <row r="684" spans="1:13" ht="17.25" thickBot="1" x14ac:dyDescent="0.3">
      <c r="A684" s="1070" t="s">
        <v>15</v>
      </c>
      <c r="B684" s="1046" t="s">
        <v>19</v>
      </c>
      <c r="C684" s="1052">
        <f>C681/B681-1</f>
        <v>0</v>
      </c>
      <c r="D684" s="1052">
        <f t="shared" ref="D684:E686" si="121">D681/C681-1</f>
        <v>0</v>
      </c>
      <c r="E684" s="1052">
        <f t="shared" si="121"/>
        <v>-1</v>
      </c>
      <c r="F684" s="981"/>
      <c r="G684" s="981"/>
      <c r="H684" s="982"/>
      <c r="I684" s="982"/>
      <c r="J684" s="982"/>
      <c r="K684" s="982"/>
      <c r="L684" s="982"/>
      <c r="M684" s="982"/>
    </row>
    <row r="685" spans="1:13" ht="17.25" thickBot="1" x14ac:dyDescent="0.3">
      <c r="A685" s="1070" t="s">
        <v>16</v>
      </c>
      <c r="B685" s="1046" t="s">
        <v>19</v>
      </c>
      <c r="C685" s="1052">
        <f>C682/B682-1</f>
        <v>14.015452538631347</v>
      </c>
      <c r="D685" s="1052">
        <f t="shared" si="121"/>
        <v>0.58806233460746848</v>
      </c>
      <c r="E685" s="1052">
        <f t="shared" si="121"/>
        <v>-1</v>
      </c>
      <c r="F685" s="981"/>
      <c r="G685" s="981"/>
      <c r="H685" s="982"/>
      <c r="I685" s="982"/>
      <c r="J685" s="982"/>
      <c r="K685" s="982"/>
      <c r="L685" s="982"/>
      <c r="M685" s="982"/>
    </row>
    <row r="686" spans="1:13" ht="17.25" thickBot="1" x14ac:dyDescent="0.3">
      <c r="A686" s="1070" t="s">
        <v>17</v>
      </c>
      <c r="B686" s="1046" t="s">
        <v>19</v>
      </c>
      <c r="C686" s="1052">
        <f>C683/B683-1</f>
        <v>14.015452538631347</v>
      </c>
      <c r="D686" s="1052">
        <f t="shared" si="121"/>
        <v>0.58806233460746848</v>
      </c>
      <c r="E686" s="1052" t="e">
        <f t="shared" si="121"/>
        <v>#DIV/0!</v>
      </c>
      <c r="F686" s="981"/>
      <c r="G686" s="981"/>
      <c r="H686" s="982"/>
      <c r="I686" s="982"/>
      <c r="J686" s="982"/>
      <c r="K686" s="982"/>
      <c r="L686" s="982"/>
      <c r="M686" s="982"/>
    </row>
    <row r="687" spans="1:13" ht="14.25" thickBot="1" x14ac:dyDescent="0.3">
      <c r="A687" s="1790" t="s">
        <v>2689</v>
      </c>
      <c r="B687" s="1791"/>
      <c r="C687" s="1791"/>
      <c r="D687" s="1791"/>
      <c r="E687" s="1792"/>
      <c r="F687" s="981"/>
      <c r="G687" s="981"/>
      <c r="H687" s="982"/>
      <c r="I687" s="982"/>
      <c r="J687" s="982"/>
      <c r="K687" s="982"/>
      <c r="L687" s="982"/>
      <c r="M687" s="982"/>
    </row>
    <row r="688" spans="1:13" x14ac:dyDescent="0.25">
      <c r="A688" s="1760"/>
      <c r="B688" s="987">
        <v>2019</v>
      </c>
      <c r="C688" s="987">
        <v>2020</v>
      </c>
      <c r="D688" s="987">
        <v>2021</v>
      </c>
      <c r="E688" s="987">
        <v>2022</v>
      </c>
      <c r="F688" s="981"/>
      <c r="G688" s="981"/>
      <c r="H688" s="982"/>
      <c r="I688" s="982"/>
      <c r="J688" s="982"/>
      <c r="K688" s="982"/>
      <c r="L688" s="982"/>
      <c r="M688" s="982"/>
    </row>
    <row r="689" spans="1:13" ht="17.25" thickBot="1" x14ac:dyDescent="0.3">
      <c r="A689" s="1761"/>
      <c r="B689" s="988" t="s">
        <v>5</v>
      </c>
      <c r="C689" s="988" t="s">
        <v>6</v>
      </c>
      <c r="D689" s="988" t="s">
        <v>6</v>
      </c>
      <c r="E689" s="988" t="s">
        <v>6</v>
      </c>
      <c r="F689" s="981"/>
      <c r="G689" s="981"/>
      <c r="H689" s="982"/>
      <c r="I689" s="982"/>
      <c r="J689" s="982"/>
      <c r="K689" s="982"/>
      <c r="L689" s="982"/>
      <c r="M689" s="982"/>
    </row>
    <row r="690" spans="1:13" ht="17.25" thickBot="1" x14ac:dyDescent="0.3">
      <c r="A690" s="1053" t="s">
        <v>59</v>
      </c>
      <c r="B690" s="1054">
        <f>B691+B692+B693+B694</f>
        <v>0</v>
      </c>
      <c r="C690" s="1054">
        <f t="shared" ref="C690:E690" si="122">C691+C692+C693+C694</f>
        <v>0</v>
      </c>
      <c r="D690" s="1054">
        <f t="shared" si="122"/>
        <v>0</v>
      </c>
      <c r="E690" s="1054">
        <f t="shared" si="122"/>
        <v>0</v>
      </c>
      <c r="F690" s="981"/>
      <c r="G690" s="981"/>
      <c r="H690" s="982"/>
      <c r="I690" s="982"/>
      <c r="J690" s="982"/>
      <c r="K690" s="982"/>
      <c r="L690" s="982"/>
      <c r="M690" s="982"/>
    </row>
    <row r="691" spans="1:13" ht="17.25" thickBot="1" x14ac:dyDescent="0.3">
      <c r="A691" s="1055" t="s">
        <v>28</v>
      </c>
      <c r="B691" s="1054"/>
      <c r="C691" s="1054"/>
      <c r="D691" s="1054"/>
      <c r="E691" s="1054"/>
      <c r="F691" s="981"/>
      <c r="G691" s="981"/>
      <c r="H691" s="982"/>
      <c r="I691" s="982"/>
      <c r="J691" s="982"/>
      <c r="K691" s="982"/>
      <c r="L691" s="982"/>
      <c r="M691" s="982"/>
    </row>
    <row r="692" spans="1:13" ht="17.25" thickBot="1" x14ac:dyDescent="0.3">
      <c r="A692" s="1055" t="s">
        <v>60</v>
      </c>
      <c r="B692" s="1054"/>
      <c r="C692" s="1054"/>
      <c r="D692" s="1054"/>
      <c r="E692" s="1054"/>
      <c r="F692" s="981"/>
      <c r="G692" s="981"/>
      <c r="H692" s="982"/>
      <c r="I692" s="982"/>
      <c r="J692" s="982"/>
      <c r="K692" s="982"/>
      <c r="L692" s="982"/>
      <c r="M692" s="982"/>
    </row>
    <row r="693" spans="1:13" ht="17.25" thickBot="1" x14ac:dyDescent="0.3">
      <c r="A693" s="1055" t="s">
        <v>42</v>
      </c>
      <c r="B693" s="1054"/>
      <c r="C693" s="1054"/>
      <c r="D693" s="1054"/>
      <c r="E693" s="1054"/>
      <c r="F693" s="981"/>
      <c r="G693" s="981"/>
      <c r="H693" s="982"/>
      <c r="I693" s="982"/>
      <c r="J693" s="982"/>
      <c r="K693" s="982"/>
      <c r="L693" s="982"/>
      <c r="M693" s="982"/>
    </row>
    <row r="694" spans="1:13" ht="17.25" thickBot="1" x14ac:dyDescent="0.3">
      <c r="A694" s="1055" t="s">
        <v>43</v>
      </c>
      <c r="B694" s="1054"/>
      <c r="C694" s="1054"/>
      <c r="D694" s="1054"/>
      <c r="E694" s="1054"/>
      <c r="F694" s="981"/>
      <c r="G694" s="981"/>
      <c r="H694" s="982"/>
      <c r="I694" s="982"/>
      <c r="J694" s="982"/>
      <c r="K694" s="982"/>
      <c r="L694" s="982"/>
      <c r="M694" s="982"/>
    </row>
    <row r="695" spans="1:13" ht="17.25" thickBot="1" x14ac:dyDescent="0.3">
      <c r="A695" s="1079" t="s">
        <v>61</v>
      </c>
      <c r="B695" s="1062">
        <f>B696+B697+B698+B699</f>
        <v>453</v>
      </c>
      <c r="C695" s="1062">
        <f t="shared" ref="C695:E695" si="123">C696+C697+C698+C699</f>
        <v>6802</v>
      </c>
      <c r="D695" s="1062">
        <f t="shared" si="123"/>
        <v>10802</v>
      </c>
      <c r="E695" s="1062">
        <f t="shared" si="123"/>
        <v>0</v>
      </c>
      <c r="F695" s="981"/>
      <c r="G695" s="981"/>
      <c r="H695" s="982"/>
      <c r="I695" s="982"/>
      <c r="J695" s="982"/>
      <c r="K695" s="982"/>
      <c r="L695" s="982"/>
      <c r="M695" s="982"/>
    </row>
    <row r="696" spans="1:13" ht="17.25" thickBot="1" x14ac:dyDescent="0.3">
      <c r="A696" s="1071" t="s">
        <v>28</v>
      </c>
      <c r="B696" s="1038"/>
      <c r="C696" s="1033"/>
      <c r="D696" s="1033"/>
      <c r="E696" s="1033"/>
      <c r="F696" s="981"/>
      <c r="G696" s="981"/>
      <c r="H696" s="982"/>
      <c r="I696" s="982"/>
      <c r="J696" s="982"/>
      <c r="K696" s="982"/>
      <c r="L696" s="982"/>
      <c r="M696" s="982"/>
    </row>
    <row r="697" spans="1:13" ht="17.25" thickBot="1" x14ac:dyDescent="0.3">
      <c r="A697" s="1095" t="s">
        <v>60</v>
      </c>
      <c r="B697" s="1051"/>
      <c r="C697" s="1051"/>
      <c r="D697" s="1051"/>
      <c r="E697" s="1051"/>
      <c r="F697" s="981"/>
      <c r="G697" s="981"/>
      <c r="H697" s="982"/>
      <c r="I697" s="982"/>
      <c r="J697" s="982"/>
      <c r="K697" s="982"/>
      <c r="L697" s="982"/>
      <c r="M697" s="982"/>
    </row>
    <row r="698" spans="1:13" ht="17.25" thickBot="1" x14ac:dyDescent="0.3">
      <c r="A698" s="1071" t="s">
        <v>42</v>
      </c>
      <c r="B698" s="1038"/>
      <c r="C698" s="1033"/>
      <c r="D698" s="1033"/>
      <c r="E698" s="1033"/>
      <c r="F698" s="981"/>
      <c r="G698" s="981"/>
      <c r="H698" s="982"/>
      <c r="I698" s="982"/>
      <c r="J698" s="982"/>
      <c r="K698" s="982"/>
      <c r="L698" s="982"/>
      <c r="M698" s="982"/>
    </row>
    <row r="699" spans="1:13" ht="17.25" thickBot="1" x14ac:dyDescent="0.3">
      <c r="A699" s="1071" t="s">
        <v>43</v>
      </c>
      <c r="B699" s="1033">
        <v>453</v>
      </c>
      <c r="C699" s="1033">
        <v>6802</v>
      </c>
      <c r="D699" s="1033">
        <v>10802</v>
      </c>
      <c r="E699" s="1033"/>
      <c r="F699" s="981"/>
      <c r="G699" s="981"/>
      <c r="H699" s="982"/>
      <c r="I699" s="982"/>
      <c r="J699" s="982"/>
      <c r="K699" s="982"/>
      <c r="L699" s="982"/>
      <c r="M699" s="982"/>
    </row>
    <row r="700" spans="1:13" ht="17.25" thickBot="1" x14ac:dyDescent="0.3">
      <c r="A700" s="1063" t="s">
        <v>168</v>
      </c>
      <c r="B700" s="1038">
        <f>B690+B695</f>
        <v>453</v>
      </c>
      <c r="C700" s="1038">
        <f t="shared" ref="C700:E700" si="124">C690+C695</f>
        <v>6802</v>
      </c>
      <c r="D700" s="1038">
        <f t="shared" si="124"/>
        <v>10802</v>
      </c>
      <c r="E700" s="1038">
        <f t="shared" si="124"/>
        <v>0</v>
      </c>
      <c r="F700" s="981"/>
      <c r="G700" s="981"/>
      <c r="H700" s="982"/>
      <c r="I700" s="982"/>
      <c r="J700" s="982"/>
      <c r="K700" s="982"/>
      <c r="L700" s="982"/>
      <c r="M700" s="982"/>
    </row>
    <row r="701" spans="1:13" ht="17.25" thickBot="1" x14ac:dyDescent="0.3">
      <c r="A701" s="1080" t="s">
        <v>189</v>
      </c>
      <c r="B701" s="1122" t="s">
        <v>2690</v>
      </c>
      <c r="C701" s="1122" t="s">
        <v>2691</v>
      </c>
      <c r="D701" s="1128"/>
      <c r="E701" s="1129"/>
      <c r="F701" s="981"/>
      <c r="G701" s="981"/>
      <c r="H701" s="982"/>
      <c r="I701" s="982"/>
      <c r="J701" s="982"/>
      <c r="K701" s="982"/>
      <c r="L701" s="982"/>
      <c r="M701" s="982"/>
    </row>
    <row r="702" spans="1:13" ht="17.25" thickBot="1" x14ac:dyDescent="0.3">
      <c r="A702" s="1084" t="s">
        <v>2594</v>
      </c>
      <c r="B702" s="1793"/>
      <c r="C702" s="1793"/>
      <c r="D702" s="1793"/>
      <c r="E702" s="1793"/>
      <c r="F702" s="981"/>
      <c r="G702" s="981"/>
      <c r="H702" s="982"/>
      <c r="I702" s="982"/>
      <c r="J702" s="982"/>
      <c r="K702" s="982"/>
      <c r="L702" s="982"/>
      <c r="M702" s="982"/>
    </row>
    <row r="703" spans="1:13" ht="17.25" thickBot="1" x14ac:dyDescent="0.3">
      <c r="A703" s="1070" t="s">
        <v>9</v>
      </c>
      <c r="B703" s="1748"/>
      <c r="C703" s="1748"/>
      <c r="D703" s="1748"/>
      <c r="E703" s="1748"/>
      <c r="F703" s="981"/>
      <c r="G703" s="981"/>
      <c r="H703" s="982"/>
      <c r="I703" s="982"/>
      <c r="J703" s="982"/>
      <c r="K703" s="982"/>
      <c r="L703" s="982"/>
      <c r="M703" s="982"/>
    </row>
    <row r="704" spans="1:13" ht="17.25" thickBot="1" x14ac:dyDescent="0.3">
      <c r="A704" s="1070" t="s">
        <v>13</v>
      </c>
      <c r="B704" s="1752" t="s">
        <v>1261</v>
      </c>
      <c r="C704" s="1752"/>
      <c r="D704" s="1752"/>
      <c r="E704" s="1752"/>
      <c r="F704" s="981"/>
      <c r="G704" s="981"/>
      <c r="H704" s="982"/>
      <c r="I704" s="982"/>
      <c r="J704" s="982"/>
      <c r="K704" s="982"/>
      <c r="L704" s="982"/>
      <c r="M704" s="982"/>
    </row>
    <row r="705" spans="1:13" ht="17.25" thickBot="1" x14ac:dyDescent="0.3">
      <c r="A705" s="1747"/>
      <c r="B705" s="1046">
        <v>2019</v>
      </c>
      <c r="C705" s="1046">
        <v>2020</v>
      </c>
      <c r="D705" s="1046">
        <v>2021</v>
      </c>
      <c r="E705" s="1046">
        <v>2022</v>
      </c>
      <c r="F705" s="981"/>
      <c r="G705" s="981"/>
      <c r="H705" s="982"/>
      <c r="I705" s="982"/>
      <c r="J705" s="982"/>
      <c r="K705" s="982"/>
      <c r="L705" s="982"/>
      <c r="M705" s="982"/>
    </row>
    <row r="706" spans="1:13" ht="17.25" thickBot="1" x14ac:dyDescent="0.3">
      <c r="A706" s="1747"/>
      <c r="B706" s="1046" t="s">
        <v>5</v>
      </c>
      <c r="C706" s="1046" t="s">
        <v>6</v>
      </c>
      <c r="D706" s="1046" t="s">
        <v>6</v>
      </c>
      <c r="E706" s="1046" t="s">
        <v>6</v>
      </c>
      <c r="F706" s="981"/>
      <c r="G706" s="981"/>
      <c r="H706" s="982"/>
      <c r="I706" s="982"/>
      <c r="J706" s="982"/>
      <c r="K706" s="982"/>
      <c r="L706" s="982"/>
      <c r="M706" s="982"/>
    </row>
    <row r="707" spans="1:13" ht="17.25" thickBot="1" x14ac:dyDescent="0.3">
      <c r="A707" s="1070" t="s">
        <v>8</v>
      </c>
      <c r="B707" s="1046">
        <v>2</v>
      </c>
      <c r="C707" s="1046">
        <v>0</v>
      </c>
      <c r="D707" s="1046">
        <v>0</v>
      </c>
      <c r="E707" s="1046">
        <v>0</v>
      </c>
      <c r="F707" s="981"/>
      <c r="G707" s="981"/>
      <c r="H707" s="982"/>
      <c r="I707" s="982"/>
      <c r="J707" s="982"/>
      <c r="K707" s="982"/>
      <c r="L707" s="982"/>
      <c r="M707" s="982"/>
    </row>
    <row r="708" spans="1:13" ht="17.25" thickBot="1" x14ac:dyDescent="0.3">
      <c r="A708" s="1070" t="s">
        <v>14</v>
      </c>
      <c r="B708" s="1117">
        <f>B726</f>
        <v>14300</v>
      </c>
      <c r="C708" s="1033">
        <v>0</v>
      </c>
      <c r="D708" s="1033">
        <v>0</v>
      </c>
      <c r="E708" s="1033">
        <v>0</v>
      </c>
      <c r="F708" s="981"/>
      <c r="G708" s="981"/>
      <c r="H708" s="982"/>
      <c r="I708" s="982"/>
      <c r="J708" s="982"/>
      <c r="K708" s="982"/>
      <c r="L708" s="982"/>
      <c r="M708" s="982"/>
    </row>
    <row r="709" spans="1:13" ht="17.25" thickBot="1" x14ac:dyDescent="0.3">
      <c r="A709" s="1070" t="s">
        <v>20</v>
      </c>
      <c r="B709" s="1051">
        <f>B708/B707</f>
        <v>7150</v>
      </c>
      <c r="C709" s="1051" t="e">
        <f t="shared" ref="C709:E709" si="125">C708/C707</f>
        <v>#DIV/0!</v>
      </c>
      <c r="D709" s="1051" t="e">
        <f t="shared" si="125"/>
        <v>#DIV/0!</v>
      </c>
      <c r="E709" s="1051" t="e">
        <f t="shared" si="125"/>
        <v>#DIV/0!</v>
      </c>
      <c r="F709" s="981"/>
      <c r="G709" s="981"/>
      <c r="H709" s="982"/>
      <c r="I709" s="982"/>
      <c r="J709" s="982"/>
      <c r="K709" s="982"/>
      <c r="L709" s="982"/>
      <c r="M709" s="982"/>
    </row>
    <row r="710" spans="1:13" ht="17.25" thickBot="1" x14ac:dyDescent="0.3">
      <c r="A710" s="1070" t="s">
        <v>15</v>
      </c>
      <c r="B710" s="1046" t="s">
        <v>19</v>
      </c>
      <c r="C710" s="1052">
        <f>C707/B707-1</f>
        <v>-1</v>
      </c>
      <c r="D710" s="1052" t="e">
        <f t="shared" ref="D710:E712" si="126">D707/C707-1</f>
        <v>#DIV/0!</v>
      </c>
      <c r="E710" s="1052" t="e">
        <f t="shared" si="126"/>
        <v>#DIV/0!</v>
      </c>
      <c r="F710" s="981"/>
      <c r="G710" s="981"/>
      <c r="H710" s="982"/>
      <c r="I710" s="982"/>
      <c r="J710" s="982"/>
      <c r="K710" s="982"/>
      <c r="L710" s="982"/>
      <c r="M710" s="982"/>
    </row>
    <row r="711" spans="1:13" ht="17.25" thickBot="1" x14ac:dyDescent="0.3">
      <c r="A711" s="1070" t="s">
        <v>16</v>
      </c>
      <c r="B711" s="1046" t="s">
        <v>19</v>
      </c>
      <c r="C711" s="1052">
        <f>C708/B708-1</f>
        <v>-1</v>
      </c>
      <c r="D711" s="1052" t="e">
        <f t="shared" si="126"/>
        <v>#DIV/0!</v>
      </c>
      <c r="E711" s="1052" t="e">
        <f t="shared" si="126"/>
        <v>#DIV/0!</v>
      </c>
      <c r="F711" s="981"/>
      <c r="G711" s="981"/>
      <c r="H711" s="982"/>
      <c r="I711" s="982"/>
      <c r="J711" s="982"/>
      <c r="K711" s="982"/>
      <c r="L711" s="982"/>
      <c r="M711" s="982"/>
    </row>
    <row r="712" spans="1:13" ht="17.25" thickBot="1" x14ac:dyDescent="0.3">
      <c r="A712" s="1070" t="s">
        <v>17</v>
      </c>
      <c r="B712" s="1046" t="s">
        <v>19</v>
      </c>
      <c r="C712" s="1052" t="e">
        <f>C709/B709-1</f>
        <v>#DIV/0!</v>
      </c>
      <c r="D712" s="1052" t="e">
        <f t="shared" si="126"/>
        <v>#DIV/0!</v>
      </c>
      <c r="E712" s="1052" t="e">
        <f t="shared" si="126"/>
        <v>#DIV/0!</v>
      </c>
      <c r="F712" s="981"/>
      <c r="G712" s="981"/>
      <c r="H712" s="982"/>
      <c r="I712" s="982"/>
      <c r="J712" s="982"/>
      <c r="K712" s="982"/>
      <c r="L712" s="982"/>
      <c r="M712" s="982"/>
    </row>
    <row r="713" spans="1:13" ht="14.25" thickBot="1" x14ac:dyDescent="0.3">
      <c r="A713" s="1746" t="s">
        <v>2692</v>
      </c>
      <c r="B713" s="1746"/>
      <c r="C713" s="1746"/>
      <c r="D713" s="1746"/>
      <c r="E713" s="1746"/>
      <c r="F713" s="981"/>
      <c r="G713" s="981"/>
      <c r="H713" s="982"/>
      <c r="I713" s="982"/>
      <c r="J713" s="982"/>
      <c r="K713" s="982"/>
      <c r="L713" s="982"/>
      <c r="M713" s="982"/>
    </row>
    <row r="714" spans="1:13" x14ac:dyDescent="0.25">
      <c r="A714" s="1762"/>
      <c r="B714" s="987">
        <v>2019</v>
      </c>
      <c r="C714" s="987">
        <v>2020</v>
      </c>
      <c r="D714" s="987">
        <v>2021</v>
      </c>
      <c r="E714" s="987">
        <v>2022</v>
      </c>
      <c r="F714" s="981"/>
      <c r="G714" s="981"/>
      <c r="H714" s="982"/>
      <c r="I714" s="982"/>
      <c r="J714" s="982"/>
      <c r="K714" s="982"/>
      <c r="L714" s="982"/>
      <c r="M714" s="982"/>
    </row>
    <row r="715" spans="1:13" ht="17.25" thickBot="1" x14ac:dyDescent="0.3">
      <c r="A715" s="1761"/>
      <c r="B715" s="988" t="s">
        <v>5</v>
      </c>
      <c r="C715" s="988" t="s">
        <v>6</v>
      </c>
      <c r="D715" s="988" t="s">
        <v>6</v>
      </c>
      <c r="E715" s="988" t="s">
        <v>6</v>
      </c>
      <c r="F715" s="981"/>
      <c r="G715" s="981"/>
      <c r="I715" s="982"/>
      <c r="J715" s="982"/>
      <c r="K715" s="982"/>
      <c r="L715" s="982"/>
      <c r="M715" s="982"/>
    </row>
    <row r="716" spans="1:13" ht="17.25" thickBot="1" x14ac:dyDescent="0.3">
      <c r="A716" s="1053" t="s">
        <v>59</v>
      </c>
      <c r="B716" s="1054">
        <f>B717+B718+B719+B720</f>
        <v>0</v>
      </c>
      <c r="C716" s="1054">
        <f t="shared" ref="C716:E716" si="127">C717+C718+C719+C720</f>
        <v>0</v>
      </c>
      <c r="D716" s="1054">
        <f t="shared" si="127"/>
        <v>0</v>
      </c>
      <c r="E716" s="1054">
        <f t="shared" si="127"/>
        <v>0</v>
      </c>
      <c r="F716" s="981"/>
      <c r="G716" s="981"/>
      <c r="I716" s="982"/>
      <c r="J716" s="982"/>
      <c r="K716" s="982"/>
      <c r="L716" s="982"/>
      <c r="M716" s="982"/>
    </row>
    <row r="717" spans="1:13" ht="17.25" thickBot="1" x14ac:dyDescent="0.3">
      <c r="A717" s="1055" t="s">
        <v>28</v>
      </c>
      <c r="B717" s="1054"/>
      <c r="C717" s="1054"/>
      <c r="D717" s="1054"/>
      <c r="E717" s="1054"/>
      <c r="F717" s="981"/>
      <c r="G717" s="981"/>
      <c r="I717" s="982"/>
      <c r="J717" s="982"/>
      <c r="K717" s="982"/>
      <c r="L717" s="982"/>
      <c r="M717" s="982"/>
    </row>
    <row r="718" spans="1:13" ht="17.25" thickBot="1" x14ac:dyDescent="0.3">
      <c r="A718" s="1055" t="s">
        <v>60</v>
      </c>
      <c r="B718" s="1054"/>
      <c r="C718" s="1054"/>
      <c r="D718" s="1054"/>
      <c r="E718" s="1054"/>
      <c r="F718" s="981"/>
      <c r="G718" s="981"/>
      <c r="I718" s="982"/>
      <c r="J718" s="982"/>
      <c r="K718" s="982"/>
      <c r="L718" s="982"/>
      <c r="M718" s="982"/>
    </row>
    <row r="719" spans="1:13" ht="17.25" thickBot="1" x14ac:dyDescent="0.3">
      <c r="A719" s="1055" t="s">
        <v>42</v>
      </c>
      <c r="B719" s="1054"/>
      <c r="C719" s="1054"/>
      <c r="D719" s="1054"/>
      <c r="E719" s="1054"/>
      <c r="F719" s="981"/>
      <c r="G719" s="981"/>
      <c r="I719" s="982"/>
      <c r="J719" s="982"/>
      <c r="K719" s="982"/>
      <c r="L719" s="982"/>
      <c r="M719" s="982"/>
    </row>
    <row r="720" spans="1:13" ht="17.25" thickBot="1" x14ac:dyDescent="0.3">
      <c r="A720" s="1061" t="s">
        <v>43</v>
      </c>
      <c r="B720" s="1056"/>
      <c r="C720" s="1056"/>
      <c r="D720" s="1056"/>
      <c r="E720" s="1056"/>
      <c r="F720" s="981"/>
      <c r="G720" s="981"/>
      <c r="I720" s="982"/>
      <c r="J720" s="982"/>
      <c r="K720" s="982"/>
      <c r="L720" s="982"/>
      <c r="M720" s="982"/>
    </row>
    <row r="721" spans="1:13" ht="17.25" thickBot="1" x14ac:dyDescent="0.3">
      <c r="A721" s="1089" t="s">
        <v>61</v>
      </c>
      <c r="B721" s="1038">
        <f>B722+B723+B724+B725</f>
        <v>14300</v>
      </c>
      <c r="C721" s="1038">
        <f t="shared" ref="C721:E721" si="128">C722+C723+C724+C725</f>
        <v>0</v>
      </c>
      <c r="D721" s="1038">
        <f t="shared" si="128"/>
        <v>0</v>
      </c>
      <c r="E721" s="1038">
        <f t="shared" si="128"/>
        <v>0</v>
      </c>
      <c r="F721" s="981"/>
      <c r="G721" s="981"/>
      <c r="I721" s="982"/>
      <c r="J721" s="982"/>
      <c r="K721" s="982"/>
      <c r="L721" s="982"/>
      <c r="M721" s="982"/>
    </row>
    <row r="722" spans="1:13" ht="17.25" thickBot="1" x14ac:dyDescent="0.3">
      <c r="A722" s="1071" t="s">
        <v>28</v>
      </c>
      <c r="B722" s="1038"/>
      <c r="C722" s="1033"/>
      <c r="D722" s="1033"/>
      <c r="E722" s="1033"/>
      <c r="I722" s="982"/>
      <c r="J722" s="982"/>
      <c r="K722" s="982"/>
      <c r="L722" s="982"/>
      <c r="M722" s="982"/>
    </row>
    <row r="723" spans="1:13" ht="17.25" thickBot="1" x14ac:dyDescent="0.3">
      <c r="A723" s="1095" t="s">
        <v>60</v>
      </c>
      <c r="B723" s="1117">
        <v>14300</v>
      </c>
      <c r="C723" s="1051">
        <v>0</v>
      </c>
      <c r="D723" s="1051">
        <v>0</v>
      </c>
      <c r="E723" s="1051">
        <v>0</v>
      </c>
      <c r="I723" s="982"/>
      <c r="J723" s="982"/>
      <c r="K723" s="982"/>
      <c r="L723" s="982"/>
      <c r="M723" s="982"/>
    </row>
    <row r="724" spans="1:13" ht="17.25" thickBot="1" x14ac:dyDescent="0.3">
      <c r="A724" s="1071" t="s">
        <v>42</v>
      </c>
      <c r="B724" s="1038"/>
      <c r="C724" s="1033"/>
      <c r="D724" s="1033"/>
      <c r="E724" s="1033"/>
      <c r="I724" s="982"/>
      <c r="J724" s="982"/>
      <c r="K724" s="982"/>
      <c r="L724" s="982"/>
      <c r="M724" s="982"/>
    </row>
    <row r="725" spans="1:13" ht="17.25" thickBot="1" x14ac:dyDescent="0.3">
      <c r="A725" s="1071" t="s">
        <v>43</v>
      </c>
      <c r="B725" s="1038"/>
      <c r="C725" s="1033"/>
      <c r="D725" s="1033"/>
      <c r="E725" s="1033"/>
      <c r="I725" s="982"/>
      <c r="J725" s="982"/>
      <c r="K725" s="982"/>
      <c r="L725" s="982"/>
      <c r="M725" s="982"/>
    </row>
    <row r="726" spans="1:13" ht="17.25" thickBot="1" x14ac:dyDescent="0.3">
      <c r="A726" s="1063" t="s">
        <v>169</v>
      </c>
      <c r="B726" s="1038">
        <f>B716+B721</f>
        <v>14300</v>
      </c>
      <c r="C726" s="1038">
        <f t="shared" ref="C726:E726" si="129">C716+C721</f>
        <v>0</v>
      </c>
      <c r="D726" s="1038">
        <f t="shared" si="129"/>
        <v>0</v>
      </c>
      <c r="E726" s="1038">
        <f t="shared" si="129"/>
        <v>0</v>
      </c>
      <c r="I726" s="982"/>
      <c r="J726" s="982"/>
      <c r="K726" s="982"/>
      <c r="L726" s="982"/>
      <c r="M726" s="982"/>
    </row>
    <row r="727" spans="1:13" thickBot="1" x14ac:dyDescent="0.3">
      <c r="A727" s="1072" t="s">
        <v>58</v>
      </c>
      <c r="B727" s="1766" t="s">
        <v>2684</v>
      </c>
      <c r="C727" s="1766"/>
      <c r="D727" s="1766"/>
      <c r="E727" s="1766"/>
      <c r="I727" s="982"/>
      <c r="J727" s="982"/>
      <c r="K727" s="982"/>
      <c r="L727" s="982"/>
      <c r="M727" s="982"/>
    </row>
    <row r="728" spans="1:13" ht="40.5" customHeight="1" thickBot="1" x14ac:dyDescent="0.3">
      <c r="A728" s="1080" t="s">
        <v>170</v>
      </c>
      <c r="B728" s="1122" t="s">
        <v>2693</v>
      </c>
      <c r="C728" s="1122" t="s">
        <v>2694</v>
      </c>
      <c r="D728" s="1130"/>
      <c r="E728" s="1123"/>
      <c r="I728" s="982"/>
      <c r="J728" s="982"/>
      <c r="K728" s="982"/>
      <c r="L728" s="982"/>
      <c r="M728" s="982"/>
    </row>
    <row r="729" spans="1:13" ht="17.25" thickBot="1" x14ac:dyDescent="0.3">
      <c r="A729" s="1084" t="s">
        <v>2594</v>
      </c>
      <c r="B729" s="1131"/>
      <c r="C729" s="1131"/>
      <c r="D729" s="1131"/>
      <c r="E729" s="1131"/>
      <c r="I729" s="982"/>
      <c r="J729" s="982"/>
      <c r="K729" s="982"/>
      <c r="L729" s="982"/>
      <c r="M729" s="982"/>
    </row>
    <row r="730" spans="1:13" ht="17.25" thickBot="1" x14ac:dyDescent="0.3">
      <c r="A730" s="1070" t="s">
        <v>9</v>
      </c>
      <c r="B730" s="1748" t="s">
        <v>2683</v>
      </c>
      <c r="C730" s="1748"/>
      <c r="D730" s="1748"/>
      <c r="E730" s="1748"/>
      <c r="H730" s="982"/>
      <c r="I730" s="982"/>
      <c r="J730" s="982"/>
      <c r="K730" s="982"/>
      <c r="L730" s="982"/>
      <c r="M730" s="982"/>
    </row>
    <row r="731" spans="1:13" ht="17.25" thickBot="1" x14ac:dyDescent="0.3">
      <c r="A731" s="1070" t="s">
        <v>13</v>
      </c>
      <c r="B731" s="1752" t="s">
        <v>1261</v>
      </c>
      <c r="C731" s="1752"/>
      <c r="D731" s="1752"/>
      <c r="E731" s="1752"/>
      <c r="H731" s="982"/>
      <c r="I731" s="982"/>
      <c r="J731" s="982"/>
      <c r="K731" s="982"/>
      <c r="L731" s="982"/>
      <c r="M731" s="982"/>
    </row>
    <row r="732" spans="1:13" ht="17.25" thickBot="1" x14ac:dyDescent="0.3">
      <c r="A732" s="1747"/>
      <c r="B732" s="1046">
        <v>2019</v>
      </c>
      <c r="C732" s="1046">
        <v>2020</v>
      </c>
      <c r="D732" s="1046">
        <v>2021</v>
      </c>
      <c r="E732" s="1046">
        <v>2022</v>
      </c>
      <c r="H732" s="982"/>
      <c r="I732" s="982"/>
      <c r="J732" s="982"/>
      <c r="K732" s="982"/>
      <c r="L732" s="982"/>
      <c r="M732" s="982"/>
    </row>
    <row r="733" spans="1:13" ht="17.25" thickBot="1" x14ac:dyDescent="0.3">
      <c r="A733" s="1747"/>
      <c r="B733" s="1046" t="s">
        <v>5</v>
      </c>
      <c r="C733" s="1046" t="s">
        <v>6</v>
      </c>
      <c r="D733" s="1046" t="s">
        <v>6</v>
      </c>
      <c r="E733" s="1046" t="s">
        <v>6</v>
      </c>
      <c r="H733" s="982"/>
      <c r="I733" s="982"/>
      <c r="J733" s="982"/>
      <c r="K733" s="982"/>
      <c r="L733" s="982"/>
      <c r="M733" s="982"/>
    </row>
    <row r="734" spans="1:13" ht="17.25" thickBot="1" x14ac:dyDescent="0.3">
      <c r="A734" s="1070" t="s">
        <v>8</v>
      </c>
      <c r="B734" s="1046">
        <v>1</v>
      </c>
      <c r="C734" s="1046">
        <v>1</v>
      </c>
      <c r="D734" s="1046">
        <v>1</v>
      </c>
      <c r="E734" s="1046">
        <v>0</v>
      </c>
      <c r="H734" s="982"/>
      <c r="I734" s="982"/>
      <c r="J734" s="982"/>
      <c r="K734" s="982"/>
      <c r="L734" s="982"/>
      <c r="M734" s="982"/>
    </row>
    <row r="735" spans="1:13" ht="17.25" thickBot="1" x14ac:dyDescent="0.3">
      <c r="A735" s="1070" t="s">
        <v>14</v>
      </c>
      <c r="B735" s="1088">
        <f>B753</f>
        <v>10000</v>
      </c>
      <c r="C735" s="1088">
        <f t="shared" ref="C735:D735" si="130">C753</f>
        <v>5422</v>
      </c>
      <c r="D735" s="1088">
        <f t="shared" si="130"/>
        <v>2500</v>
      </c>
      <c r="E735" s="1088">
        <v>0</v>
      </c>
      <c r="H735" s="982"/>
      <c r="I735" s="982"/>
      <c r="J735" s="982"/>
      <c r="K735" s="982"/>
      <c r="L735" s="982"/>
      <c r="M735" s="982"/>
    </row>
    <row r="736" spans="1:13" ht="17.25" thickBot="1" x14ac:dyDescent="0.3">
      <c r="A736" s="1070" t="s">
        <v>20</v>
      </c>
      <c r="B736" s="1051">
        <f>B735/B734</f>
        <v>10000</v>
      </c>
      <c r="C736" s="1051">
        <f t="shared" ref="C736:E736" si="131">C735/C734</f>
        <v>5422</v>
      </c>
      <c r="D736" s="1051">
        <f t="shared" si="131"/>
        <v>2500</v>
      </c>
      <c r="E736" s="1051" t="e">
        <f t="shared" si="131"/>
        <v>#DIV/0!</v>
      </c>
      <c r="H736" s="982"/>
      <c r="I736" s="982"/>
      <c r="J736" s="982"/>
      <c r="K736" s="982"/>
      <c r="L736" s="982"/>
      <c r="M736" s="982"/>
    </row>
    <row r="737" spans="1:13" ht="17.25" thickBot="1" x14ac:dyDescent="0.3">
      <c r="A737" s="1070" t="s">
        <v>15</v>
      </c>
      <c r="B737" s="1046" t="s">
        <v>19</v>
      </c>
      <c r="C737" s="1052">
        <f>C734/B734-1</f>
        <v>0</v>
      </c>
      <c r="D737" s="1052">
        <f t="shared" ref="D737:E739" si="132">D734/C734-1</f>
        <v>0</v>
      </c>
      <c r="E737" s="1052">
        <f t="shared" si="132"/>
        <v>-1</v>
      </c>
      <c r="F737" s="981"/>
      <c r="H737" s="982"/>
      <c r="I737" s="982"/>
      <c r="J737" s="982"/>
      <c r="K737" s="982"/>
      <c r="L737" s="982"/>
      <c r="M737" s="982"/>
    </row>
    <row r="738" spans="1:13" ht="17.25" thickBot="1" x14ac:dyDescent="0.3">
      <c r="A738" s="1070" t="s">
        <v>16</v>
      </c>
      <c r="B738" s="1046" t="s">
        <v>19</v>
      </c>
      <c r="C738" s="1052" t="e">
        <f>#REF!/B735-1</f>
        <v>#REF!</v>
      </c>
      <c r="D738" s="1052" t="e">
        <f>#REF!/#REF!-1</f>
        <v>#REF!</v>
      </c>
      <c r="E738" s="1052" t="e">
        <f>E735/#REF!-1</f>
        <v>#REF!</v>
      </c>
      <c r="F738" s="981"/>
      <c r="G738" s="981"/>
      <c r="H738" s="982"/>
      <c r="I738" s="982"/>
      <c r="J738" s="982"/>
      <c r="K738" s="982"/>
      <c r="L738" s="982"/>
      <c r="M738" s="982"/>
    </row>
    <row r="739" spans="1:13" ht="17.25" thickBot="1" x14ac:dyDescent="0.3">
      <c r="A739" s="1070" t="s">
        <v>17</v>
      </c>
      <c r="B739" s="1046" t="s">
        <v>19</v>
      </c>
      <c r="C739" s="1052">
        <f>C736/B736-1</f>
        <v>-0.45779999999999998</v>
      </c>
      <c r="D739" s="1052">
        <f t="shared" si="132"/>
        <v>-0.53891552932497233</v>
      </c>
      <c r="E739" s="1052" t="e">
        <f t="shared" si="132"/>
        <v>#DIV/0!</v>
      </c>
      <c r="F739" s="981"/>
      <c r="G739" s="981"/>
      <c r="H739" s="982"/>
      <c r="I739" s="982"/>
      <c r="J739" s="982"/>
      <c r="K739" s="982"/>
      <c r="L739" s="982"/>
      <c r="M739" s="982"/>
    </row>
    <row r="740" spans="1:13" ht="14.25" thickBot="1" x14ac:dyDescent="0.3">
      <c r="A740" s="1746" t="s">
        <v>2695</v>
      </c>
      <c r="B740" s="1746"/>
      <c r="C740" s="1746"/>
      <c r="D740" s="1746"/>
      <c r="E740" s="1746"/>
      <c r="F740" s="981"/>
      <c r="G740" s="981"/>
      <c r="H740" s="982"/>
      <c r="I740" s="982"/>
      <c r="J740" s="982"/>
      <c r="K740" s="982"/>
      <c r="L740" s="982"/>
      <c r="M740" s="982"/>
    </row>
    <row r="741" spans="1:13" x14ac:dyDescent="0.25">
      <c r="A741" s="1762"/>
      <c r="B741" s="987">
        <v>2019</v>
      </c>
      <c r="C741" s="987">
        <v>2020</v>
      </c>
      <c r="D741" s="987">
        <v>2021</v>
      </c>
      <c r="E741" s="987">
        <v>2022</v>
      </c>
      <c r="F741" s="981"/>
      <c r="G741" s="981"/>
      <c r="H741" s="982"/>
      <c r="I741" s="982"/>
      <c r="J741" s="982"/>
      <c r="K741" s="982"/>
      <c r="L741" s="982"/>
      <c r="M741" s="982"/>
    </row>
    <row r="742" spans="1:13" ht="17.25" thickBot="1" x14ac:dyDescent="0.3">
      <c r="A742" s="1762"/>
      <c r="B742" s="987" t="s">
        <v>5</v>
      </c>
      <c r="C742" s="987" t="s">
        <v>6</v>
      </c>
      <c r="D742" s="987" t="s">
        <v>6</v>
      </c>
      <c r="E742" s="987" t="s">
        <v>6</v>
      </c>
      <c r="F742" s="981"/>
      <c r="G742" s="981"/>
      <c r="H742" s="982"/>
      <c r="I742" s="982"/>
      <c r="J742" s="982"/>
      <c r="K742" s="982"/>
      <c r="L742" s="982"/>
      <c r="M742" s="982"/>
    </row>
    <row r="743" spans="1:13" ht="17.25" thickBot="1" x14ac:dyDescent="0.3">
      <c r="A743" s="1089" t="s">
        <v>59</v>
      </c>
      <c r="B743" s="1033">
        <f>B744+B745+B746+B747</f>
        <v>0</v>
      </c>
      <c r="C743" s="1033">
        <f t="shared" ref="C743:E743" si="133">C744+C745+C746+C747</f>
        <v>0</v>
      </c>
      <c r="D743" s="1033">
        <f t="shared" si="133"/>
        <v>0</v>
      </c>
      <c r="E743" s="1033">
        <f t="shared" si="133"/>
        <v>0</v>
      </c>
      <c r="F743" s="981"/>
      <c r="G743" s="981"/>
      <c r="H743" s="982"/>
      <c r="I743" s="982"/>
      <c r="J743" s="982"/>
      <c r="K743" s="982"/>
      <c r="L743" s="982"/>
      <c r="M743" s="982"/>
    </row>
    <row r="744" spans="1:13" ht="17.25" thickBot="1" x14ac:dyDescent="0.3">
      <c r="A744" s="1071" t="s">
        <v>28</v>
      </c>
      <c r="B744" s="1033"/>
      <c r="C744" s="1033"/>
      <c r="D744" s="1033"/>
      <c r="E744" s="1033"/>
      <c r="F744" s="981"/>
      <c r="G744" s="981"/>
      <c r="H744" s="982"/>
      <c r="I744" s="982"/>
      <c r="J744" s="982"/>
      <c r="K744" s="982"/>
      <c r="L744" s="982"/>
      <c r="M744" s="982"/>
    </row>
    <row r="745" spans="1:13" ht="17.25" thickBot="1" x14ac:dyDescent="0.3">
      <c r="A745" s="1071" t="s">
        <v>60</v>
      </c>
      <c r="B745" s="1033"/>
      <c r="C745" s="1033"/>
      <c r="D745" s="1033"/>
      <c r="E745" s="1033"/>
      <c r="F745" s="981"/>
      <c r="G745" s="981"/>
      <c r="H745" s="982"/>
      <c r="I745" s="982"/>
      <c r="J745" s="982"/>
      <c r="K745" s="982"/>
      <c r="L745" s="982"/>
      <c r="M745" s="982"/>
    </row>
    <row r="746" spans="1:13" ht="17.25" thickBot="1" x14ac:dyDescent="0.3">
      <c r="A746" s="1071" t="s">
        <v>42</v>
      </c>
      <c r="B746" s="1033"/>
      <c r="C746" s="1033"/>
      <c r="D746" s="1033"/>
      <c r="E746" s="1033"/>
      <c r="F746" s="981"/>
      <c r="G746" s="981"/>
      <c r="H746" s="982"/>
      <c r="I746" s="982"/>
      <c r="J746" s="982"/>
      <c r="K746" s="982"/>
      <c r="L746" s="982"/>
      <c r="M746" s="982"/>
    </row>
    <row r="747" spans="1:13" ht="17.25" thickBot="1" x14ac:dyDescent="0.3">
      <c r="A747" s="1071" t="s">
        <v>43</v>
      </c>
      <c r="B747" s="1033"/>
      <c r="C747" s="1033"/>
      <c r="D747" s="1033"/>
      <c r="E747" s="1033"/>
      <c r="F747" s="981"/>
      <c r="G747" s="981"/>
      <c r="H747" s="982"/>
      <c r="I747" s="982"/>
      <c r="J747" s="982"/>
      <c r="K747" s="982"/>
      <c r="L747" s="982"/>
      <c r="M747" s="982"/>
    </row>
    <row r="748" spans="1:13" ht="17.25" thickBot="1" x14ac:dyDescent="0.3">
      <c r="A748" s="1089" t="s">
        <v>61</v>
      </c>
      <c r="B748" s="1088">
        <f>B749+B750+B751+B752</f>
        <v>10000</v>
      </c>
      <c r="C748" s="1088">
        <f t="shared" ref="C748:E748" si="134">C749+C750+C751+C752</f>
        <v>5422</v>
      </c>
      <c r="D748" s="1088">
        <f t="shared" si="134"/>
        <v>2500</v>
      </c>
      <c r="E748" s="1088">
        <f t="shared" si="134"/>
        <v>0</v>
      </c>
      <c r="F748" s="981"/>
      <c r="G748" s="981"/>
      <c r="H748" s="982"/>
      <c r="I748" s="982"/>
      <c r="J748" s="982"/>
      <c r="K748" s="982"/>
      <c r="L748" s="982"/>
      <c r="M748" s="982"/>
    </row>
    <row r="749" spans="1:13" ht="17.25" thickBot="1" x14ac:dyDescent="0.3">
      <c r="A749" s="1071" t="s">
        <v>28</v>
      </c>
      <c r="B749" s="1038"/>
      <c r="C749" s="1033"/>
      <c r="D749" s="1033"/>
      <c r="E749" s="1033"/>
      <c r="F749" s="981"/>
      <c r="G749" s="981"/>
      <c r="H749" s="982"/>
      <c r="I749" s="982"/>
      <c r="J749" s="982"/>
      <c r="K749" s="982"/>
      <c r="L749" s="982"/>
      <c r="M749" s="982"/>
    </row>
    <row r="750" spans="1:13" ht="17.25" thickBot="1" x14ac:dyDescent="0.3">
      <c r="A750" s="1095" t="s">
        <v>60</v>
      </c>
      <c r="B750" s="1088">
        <v>10000</v>
      </c>
      <c r="C750" s="1132">
        <v>5422</v>
      </c>
      <c r="D750" s="1132">
        <v>2500</v>
      </c>
      <c r="E750" s="1051">
        <v>0</v>
      </c>
      <c r="F750" s="981"/>
      <c r="G750" s="981"/>
      <c r="H750" s="982"/>
      <c r="I750" s="982"/>
      <c r="J750" s="982"/>
      <c r="K750" s="982"/>
      <c r="L750" s="982"/>
      <c r="M750" s="982"/>
    </row>
    <row r="751" spans="1:13" ht="17.25" thickBot="1" x14ac:dyDescent="0.3">
      <c r="A751" s="1071" t="s">
        <v>42</v>
      </c>
      <c r="B751" s="1038"/>
      <c r="C751" s="1033"/>
      <c r="D751" s="1033"/>
      <c r="E751" s="1033"/>
      <c r="F751" s="981"/>
      <c r="G751" s="981"/>
      <c r="H751" s="982"/>
      <c r="I751" s="982"/>
      <c r="J751" s="982"/>
      <c r="K751" s="982"/>
      <c r="L751" s="982"/>
      <c r="M751" s="982"/>
    </row>
    <row r="752" spans="1:13" ht="17.25" thickBot="1" x14ac:dyDescent="0.3">
      <c r="A752" s="1071" t="s">
        <v>43</v>
      </c>
      <c r="B752" s="1038"/>
      <c r="C752" s="1033"/>
      <c r="D752" s="1033"/>
      <c r="E752" s="1033"/>
      <c r="F752" s="981"/>
      <c r="G752" s="981"/>
      <c r="H752" s="982"/>
      <c r="I752" s="982"/>
      <c r="J752" s="982"/>
      <c r="K752" s="982"/>
      <c r="L752" s="982"/>
      <c r="M752" s="982"/>
    </row>
    <row r="753" spans="1:13" ht="17.25" thickBot="1" x14ac:dyDescent="0.3">
      <c r="A753" s="1063" t="s">
        <v>171</v>
      </c>
      <c r="B753" s="1038">
        <f>B743+B748</f>
        <v>10000</v>
      </c>
      <c r="C753" s="1038">
        <f t="shared" ref="C753:E753" si="135">C743+C748</f>
        <v>5422</v>
      </c>
      <c r="D753" s="1038">
        <f t="shared" si="135"/>
        <v>2500</v>
      </c>
      <c r="E753" s="1038">
        <f t="shared" si="135"/>
        <v>0</v>
      </c>
      <c r="F753" s="981"/>
      <c r="G753" s="981"/>
      <c r="H753" s="982"/>
      <c r="I753" s="982"/>
      <c r="J753" s="982"/>
      <c r="K753" s="982"/>
      <c r="L753" s="982"/>
      <c r="M753" s="982"/>
    </row>
    <row r="754" spans="1:13" ht="17.25" thickBot="1" x14ac:dyDescent="0.3">
      <c r="A754" s="1072" t="s">
        <v>58</v>
      </c>
      <c r="B754" s="1789"/>
      <c r="C754" s="1789"/>
      <c r="D754" s="1789"/>
      <c r="E754" s="1789"/>
      <c r="F754" s="981"/>
      <c r="G754" s="981"/>
      <c r="H754" s="982"/>
      <c r="I754" s="982"/>
      <c r="J754" s="982"/>
      <c r="K754" s="982"/>
      <c r="L754" s="982"/>
      <c r="M754" s="982"/>
    </row>
    <row r="755" spans="1:13" ht="26.25" thickBot="1" x14ac:dyDescent="0.3">
      <c r="A755" s="1080" t="s">
        <v>172</v>
      </c>
      <c r="B755" s="1122" t="s">
        <v>103</v>
      </c>
      <c r="C755" s="1122" t="s">
        <v>2696</v>
      </c>
      <c r="D755" s="1123"/>
      <c r="E755" s="1123"/>
      <c r="F755" s="981"/>
      <c r="G755" s="981"/>
      <c r="H755" s="982"/>
      <c r="I755" s="982"/>
      <c r="J755" s="982"/>
      <c r="K755" s="982"/>
      <c r="L755" s="982"/>
      <c r="M755" s="982"/>
    </row>
    <row r="756" spans="1:13" ht="17.25" thickBot="1" x14ac:dyDescent="0.3">
      <c r="A756" s="1084" t="s">
        <v>2594</v>
      </c>
      <c r="B756" s="1131"/>
      <c r="C756" s="1131"/>
      <c r="D756" s="1131"/>
      <c r="E756" s="1131"/>
      <c r="F756" s="981"/>
      <c r="G756" s="981"/>
      <c r="H756" s="982"/>
      <c r="I756" s="982"/>
      <c r="J756" s="982"/>
      <c r="K756" s="982"/>
      <c r="L756" s="982"/>
      <c r="M756" s="982"/>
    </row>
    <row r="757" spans="1:13" ht="17.25" thickBot="1" x14ac:dyDescent="0.3">
      <c r="A757" s="1070" t="s">
        <v>9</v>
      </c>
      <c r="B757" s="1748" t="s">
        <v>2683</v>
      </c>
      <c r="C757" s="1748"/>
      <c r="D757" s="1748"/>
      <c r="E757" s="1748"/>
      <c r="F757" s="981"/>
      <c r="G757" s="981"/>
      <c r="H757" s="982"/>
      <c r="I757" s="982"/>
      <c r="J757" s="982"/>
      <c r="K757" s="982"/>
      <c r="L757" s="982"/>
      <c r="M757" s="982"/>
    </row>
    <row r="758" spans="1:13" ht="17.25" thickBot="1" x14ac:dyDescent="0.3">
      <c r="A758" s="1070" t="s">
        <v>13</v>
      </c>
      <c r="B758" s="1752" t="s">
        <v>1261</v>
      </c>
      <c r="C758" s="1752"/>
      <c r="D758" s="1752"/>
      <c r="E758" s="1752"/>
      <c r="F758" s="981"/>
      <c r="G758" s="981"/>
      <c r="H758" s="982"/>
      <c r="I758" s="982"/>
      <c r="J758" s="982"/>
      <c r="K758" s="982"/>
      <c r="L758" s="982"/>
      <c r="M758" s="982"/>
    </row>
    <row r="759" spans="1:13" ht="17.25" thickBot="1" x14ac:dyDescent="0.3">
      <c r="A759" s="1747"/>
      <c r="B759" s="1046">
        <v>2019</v>
      </c>
      <c r="C759" s="1046">
        <v>2020</v>
      </c>
      <c r="D759" s="1046">
        <v>2021</v>
      </c>
      <c r="E759" s="1046">
        <v>2022</v>
      </c>
      <c r="F759" s="981"/>
      <c r="G759" s="981"/>
      <c r="H759" s="982"/>
      <c r="I759" s="982"/>
      <c r="J759" s="982"/>
      <c r="K759" s="982"/>
      <c r="L759" s="982"/>
      <c r="M759" s="982"/>
    </row>
    <row r="760" spans="1:13" ht="17.25" thickBot="1" x14ac:dyDescent="0.3">
      <c r="A760" s="1747"/>
      <c r="B760" s="1046" t="s">
        <v>5</v>
      </c>
      <c r="C760" s="1046" t="s">
        <v>6</v>
      </c>
      <c r="D760" s="1046" t="s">
        <v>6</v>
      </c>
      <c r="E760" s="1046" t="s">
        <v>6</v>
      </c>
      <c r="F760" s="981"/>
      <c r="G760" s="981"/>
      <c r="H760" s="982"/>
      <c r="I760" s="982"/>
      <c r="J760" s="982"/>
      <c r="K760" s="982"/>
      <c r="L760" s="982"/>
      <c r="M760" s="982"/>
    </row>
    <row r="761" spans="1:13" ht="17.25" thickBot="1" x14ac:dyDescent="0.3">
      <c r="A761" s="1070" t="s">
        <v>8</v>
      </c>
      <c r="B761" s="1046">
        <v>0</v>
      </c>
      <c r="C761" s="1046">
        <v>1</v>
      </c>
      <c r="D761" s="1046">
        <v>1</v>
      </c>
      <c r="E761" s="1046">
        <v>0</v>
      </c>
      <c r="F761" s="981"/>
      <c r="G761" s="981"/>
      <c r="H761" s="982"/>
      <c r="I761" s="982"/>
      <c r="J761" s="982"/>
      <c r="K761" s="982"/>
      <c r="L761" s="982"/>
      <c r="M761" s="982"/>
    </row>
    <row r="762" spans="1:13" ht="17.25" thickBot="1" x14ac:dyDescent="0.3">
      <c r="A762" s="1070" t="s">
        <v>14</v>
      </c>
      <c r="B762" s="1051">
        <f>B780</f>
        <v>0</v>
      </c>
      <c r="C762" s="1051">
        <f t="shared" ref="C762:E762" si="136">C780</f>
        <v>6000</v>
      </c>
      <c r="D762" s="1051">
        <f t="shared" si="136"/>
        <v>6000</v>
      </c>
      <c r="E762" s="1051">
        <f t="shared" si="136"/>
        <v>0</v>
      </c>
      <c r="F762" s="981"/>
      <c r="G762" s="981"/>
      <c r="H762" s="982"/>
      <c r="I762" s="982"/>
      <c r="J762" s="982"/>
      <c r="K762" s="982"/>
      <c r="L762" s="982"/>
      <c r="M762" s="982"/>
    </row>
    <row r="763" spans="1:13" ht="17.25" thickBot="1" x14ac:dyDescent="0.3">
      <c r="A763" s="1070" t="s">
        <v>20</v>
      </c>
      <c r="B763" s="1051" t="e">
        <f>B762/B761</f>
        <v>#DIV/0!</v>
      </c>
      <c r="C763" s="1051">
        <f t="shared" ref="C763:E763" si="137">C762/C761</f>
        <v>6000</v>
      </c>
      <c r="D763" s="1051">
        <f t="shared" si="137"/>
        <v>6000</v>
      </c>
      <c r="E763" s="1051" t="e">
        <f t="shared" si="137"/>
        <v>#DIV/0!</v>
      </c>
      <c r="F763" s="981"/>
      <c r="G763" s="981"/>
      <c r="H763" s="982"/>
      <c r="I763" s="982"/>
      <c r="J763" s="982"/>
      <c r="K763" s="982"/>
      <c r="L763" s="982"/>
      <c r="M763" s="982"/>
    </row>
    <row r="764" spans="1:13" ht="17.25" thickBot="1" x14ac:dyDescent="0.3">
      <c r="A764" s="1070" t="s">
        <v>15</v>
      </c>
      <c r="B764" s="1046" t="s">
        <v>19</v>
      </c>
      <c r="C764" s="1052" t="e">
        <f>C761/B761-1</f>
        <v>#DIV/0!</v>
      </c>
      <c r="D764" s="1052">
        <f t="shared" ref="D764:E766" si="138">D761/C761-1</f>
        <v>0</v>
      </c>
      <c r="E764" s="1052">
        <f t="shared" si="138"/>
        <v>-1</v>
      </c>
      <c r="F764" s="981"/>
      <c r="G764" s="981"/>
      <c r="H764" s="982"/>
      <c r="I764" s="982"/>
      <c r="J764" s="982"/>
      <c r="K764" s="982"/>
      <c r="L764" s="982"/>
      <c r="M764" s="982"/>
    </row>
    <row r="765" spans="1:13" ht="17.25" thickBot="1" x14ac:dyDescent="0.3">
      <c r="A765" s="1070" t="s">
        <v>16</v>
      </c>
      <c r="B765" s="1046" t="s">
        <v>19</v>
      </c>
      <c r="C765" s="1052" t="e">
        <f>C762/B762-1</f>
        <v>#DIV/0!</v>
      </c>
      <c r="D765" s="1052">
        <f t="shared" si="138"/>
        <v>0</v>
      </c>
      <c r="E765" s="1052">
        <f t="shared" si="138"/>
        <v>-1</v>
      </c>
      <c r="F765" s="981"/>
      <c r="G765" s="981"/>
      <c r="H765" s="982"/>
      <c r="I765" s="982"/>
      <c r="J765" s="982"/>
      <c r="K765" s="982"/>
      <c r="L765" s="982"/>
      <c r="M765" s="982"/>
    </row>
    <row r="766" spans="1:13" ht="17.25" thickBot="1" x14ac:dyDescent="0.3">
      <c r="A766" s="992" t="s">
        <v>17</v>
      </c>
      <c r="B766" s="1047" t="s">
        <v>19</v>
      </c>
      <c r="C766" s="991" t="e">
        <f>C763/B763-1</f>
        <v>#DIV/0!</v>
      </c>
      <c r="D766" s="991">
        <f t="shared" si="138"/>
        <v>0</v>
      </c>
      <c r="E766" s="991" t="e">
        <f t="shared" si="138"/>
        <v>#DIV/0!</v>
      </c>
      <c r="F766" s="981"/>
      <c r="G766" s="981"/>
      <c r="H766" s="982"/>
      <c r="I766" s="982"/>
      <c r="J766" s="982"/>
      <c r="K766" s="982"/>
      <c r="L766" s="982"/>
      <c r="M766" s="982"/>
    </row>
    <row r="767" spans="1:13" ht="14.25" thickBot="1" x14ac:dyDescent="0.3">
      <c r="A767" s="1763" t="s">
        <v>2697</v>
      </c>
      <c r="B767" s="1764"/>
      <c r="C767" s="1764"/>
      <c r="D767" s="1764"/>
      <c r="E767" s="1765"/>
      <c r="F767" s="981"/>
      <c r="G767" s="981"/>
      <c r="H767" s="982"/>
      <c r="I767" s="982"/>
      <c r="J767" s="982"/>
      <c r="K767" s="982"/>
      <c r="L767" s="982"/>
      <c r="M767" s="982"/>
    </row>
    <row r="768" spans="1:13" x14ac:dyDescent="0.25">
      <c r="A768" s="1760"/>
      <c r="B768" s="987">
        <v>2019</v>
      </c>
      <c r="C768" s="987">
        <v>2020</v>
      </c>
      <c r="D768" s="987">
        <v>2021</v>
      </c>
      <c r="E768" s="987">
        <v>2022</v>
      </c>
      <c r="F768" s="981"/>
      <c r="G768" s="981"/>
      <c r="H768" s="982"/>
      <c r="I768" s="982"/>
      <c r="J768" s="982"/>
      <c r="K768" s="982"/>
      <c r="L768" s="982"/>
      <c r="M768" s="982"/>
    </row>
    <row r="769" spans="1:13" ht="17.25" thickBot="1" x14ac:dyDescent="0.3">
      <c r="A769" s="1761"/>
      <c r="B769" s="988" t="s">
        <v>5</v>
      </c>
      <c r="C769" s="988" t="s">
        <v>6</v>
      </c>
      <c r="D769" s="988" t="s">
        <v>6</v>
      </c>
      <c r="E769" s="988" t="s">
        <v>6</v>
      </c>
      <c r="F769" s="981"/>
      <c r="G769" s="981"/>
      <c r="H769" s="982"/>
      <c r="I769" s="982"/>
      <c r="J769" s="982"/>
      <c r="K769" s="982"/>
      <c r="L769" s="982"/>
      <c r="M769" s="982"/>
    </row>
    <row r="770" spans="1:13" ht="17.25" thickBot="1" x14ac:dyDescent="0.3">
      <c r="A770" s="1053" t="s">
        <v>59</v>
      </c>
      <c r="B770" s="1054">
        <f>B771+B772+B773+B774</f>
        <v>0</v>
      </c>
      <c r="C770" s="1054">
        <f t="shared" ref="C770:E770" si="139">C771+C772+C773+C774</f>
        <v>0</v>
      </c>
      <c r="D770" s="1054">
        <f t="shared" si="139"/>
        <v>0</v>
      </c>
      <c r="E770" s="1054">
        <f t="shared" si="139"/>
        <v>0</v>
      </c>
      <c r="F770" s="981"/>
      <c r="G770" s="981"/>
      <c r="H770" s="982"/>
      <c r="I770" s="982"/>
      <c r="J770" s="982"/>
      <c r="K770" s="982"/>
      <c r="L770" s="982"/>
      <c r="M770" s="982"/>
    </row>
    <row r="771" spans="1:13" ht="17.25" thickBot="1" x14ac:dyDescent="0.3">
      <c r="A771" s="1055" t="s">
        <v>28</v>
      </c>
      <c r="B771" s="1054"/>
      <c r="C771" s="1054"/>
      <c r="D771" s="1054"/>
      <c r="E771" s="1054"/>
      <c r="F771" s="981"/>
      <c r="G771" s="981"/>
      <c r="H771" s="982"/>
      <c r="I771" s="982"/>
      <c r="J771" s="982"/>
      <c r="K771" s="982"/>
      <c r="L771" s="982"/>
      <c r="M771" s="982"/>
    </row>
    <row r="772" spans="1:13" ht="17.25" thickBot="1" x14ac:dyDescent="0.3">
      <c r="A772" s="1055" t="s">
        <v>60</v>
      </c>
      <c r="B772" s="1054"/>
      <c r="C772" s="1054"/>
      <c r="D772" s="1054"/>
      <c r="E772" s="1054"/>
      <c r="F772" s="981"/>
      <c r="G772" s="981"/>
      <c r="H772" s="982"/>
      <c r="I772" s="982"/>
      <c r="J772" s="982"/>
      <c r="K772" s="982"/>
      <c r="L772" s="982"/>
      <c r="M772" s="982"/>
    </row>
    <row r="773" spans="1:13" ht="17.25" thickBot="1" x14ac:dyDescent="0.3">
      <c r="A773" s="1055" t="s">
        <v>42</v>
      </c>
      <c r="B773" s="1054"/>
      <c r="C773" s="1054"/>
      <c r="D773" s="1054"/>
      <c r="E773" s="1054"/>
      <c r="F773" s="981"/>
      <c r="G773" s="981"/>
      <c r="H773" s="982"/>
      <c r="I773" s="982"/>
      <c r="J773" s="982"/>
      <c r="K773" s="982"/>
      <c r="L773" s="982"/>
      <c r="M773" s="982"/>
    </row>
    <row r="774" spans="1:13" ht="17.25" thickBot="1" x14ac:dyDescent="0.3">
      <c r="A774" s="1055" t="s">
        <v>43</v>
      </c>
      <c r="B774" s="1054"/>
      <c r="C774" s="1054"/>
      <c r="D774" s="1054"/>
      <c r="E774" s="1054"/>
      <c r="F774" s="981"/>
      <c r="G774" s="981"/>
      <c r="H774" s="982"/>
      <c r="I774" s="982"/>
      <c r="J774" s="982"/>
      <c r="K774" s="982"/>
      <c r="L774" s="982"/>
      <c r="M774" s="982"/>
    </row>
    <row r="775" spans="1:13" ht="17.25" thickBot="1" x14ac:dyDescent="0.3">
      <c r="A775" s="1079" t="s">
        <v>61</v>
      </c>
      <c r="B775" s="1062">
        <f>B776+B777+B778+B779</f>
        <v>0</v>
      </c>
      <c r="C775" s="1062">
        <f t="shared" ref="C775:E775" si="140">C776+C777+C778+C779</f>
        <v>6000</v>
      </c>
      <c r="D775" s="1062">
        <f t="shared" si="140"/>
        <v>6000</v>
      </c>
      <c r="E775" s="1062">
        <f t="shared" si="140"/>
        <v>0</v>
      </c>
      <c r="F775" s="981"/>
      <c r="G775" s="981"/>
      <c r="H775" s="982"/>
      <c r="I775" s="982"/>
      <c r="J775" s="982"/>
      <c r="K775" s="982"/>
      <c r="L775" s="982"/>
      <c r="M775" s="982"/>
    </row>
    <row r="776" spans="1:13" ht="17.25" thickBot="1" x14ac:dyDescent="0.3">
      <c r="A776" s="1071" t="s">
        <v>28</v>
      </c>
      <c r="B776" s="1038"/>
      <c r="C776" s="1033"/>
      <c r="D776" s="1033"/>
      <c r="E776" s="1033"/>
      <c r="F776" s="981"/>
      <c r="G776" s="981"/>
      <c r="H776" s="982"/>
      <c r="I776" s="982"/>
      <c r="J776" s="982"/>
      <c r="K776" s="982"/>
      <c r="L776" s="982"/>
      <c r="M776" s="982"/>
    </row>
    <row r="777" spans="1:13" ht="17.25" thickBot="1" x14ac:dyDescent="0.3">
      <c r="A777" s="1095" t="s">
        <v>60</v>
      </c>
      <c r="B777" s="1038">
        <v>0</v>
      </c>
      <c r="C777" s="1038">
        <v>6000</v>
      </c>
      <c r="D777" s="1038">
        <v>6000</v>
      </c>
      <c r="E777" s="1038">
        <v>0</v>
      </c>
      <c r="F777" s="981"/>
      <c r="G777" s="981"/>
      <c r="H777" s="982"/>
      <c r="I777" s="982"/>
      <c r="J777" s="982"/>
      <c r="K777" s="982"/>
      <c r="L777" s="982"/>
      <c r="M777" s="982"/>
    </row>
    <row r="778" spans="1:13" ht="17.25" thickBot="1" x14ac:dyDescent="0.3">
      <c r="A778" s="1071" t="s">
        <v>42</v>
      </c>
      <c r="B778" s="1038"/>
      <c r="C778" s="1033"/>
      <c r="D778" s="1033"/>
      <c r="E778" s="1033"/>
      <c r="F778" s="981"/>
      <c r="G778" s="981"/>
      <c r="H778" s="982"/>
      <c r="I778" s="982"/>
      <c r="J778" s="982"/>
      <c r="K778" s="982"/>
      <c r="L778" s="982"/>
      <c r="M778" s="982"/>
    </row>
    <row r="779" spans="1:13" ht="17.25" thickBot="1" x14ac:dyDescent="0.3">
      <c r="A779" s="1071" t="s">
        <v>43</v>
      </c>
      <c r="B779" s="1038"/>
      <c r="C779" s="1033"/>
      <c r="D779" s="1033"/>
      <c r="E779" s="1033"/>
      <c r="F779" s="981"/>
      <c r="G779" s="981"/>
      <c r="H779" s="982"/>
      <c r="I779" s="982"/>
      <c r="J779" s="982"/>
      <c r="K779" s="982"/>
      <c r="L779" s="982"/>
      <c r="M779" s="982"/>
    </row>
    <row r="780" spans="1:13" ht="17.25" thickBot="1" x14ac:dyDescent="0.3">
      <c r="A780" s="1063" t="s">
        <v>173</v>
      </c>
      <c r="B780" s="1038">
        <f>B770+B775</f>
        <v>0</v>
      </c>
      <c r="C780" s="1038">
        <f t="shared" ref="C780:E780" si="141">C770+C775</f>
        <v>6000</v>
      </c>
      <c r="D780" s="1038">
        <f t="shared" si="141"/>
        <v>6000</v>
      </c>
      <c r="E780" s="1038">
        <f t="shared" si="141"/>
        <v>0</v>
      </c>
      <c r="F780" s="981"/>
      <c r="G780" s="981"/>
      <c r="H780" s="982"/>
      <c r="I780" s="982"/>
      <c r="J780" s="982"/>
      <c r="K780" s="982"/>
      <c r="L780" s="982"/>
      <c r="M780" s="982"/>
    </row>
    <row r="781" spans="1:13" ht="14.25" thickBot="1" x14ac:dyDescent="0.3">
      <c r="A781" s="1072" t="s">
        <v>58</v>
      </c>
      <c r="B781" s="1766" t="s">
        <v>2698</v>
      </c>
      <c r="C781" s="1766"/>
      <c r="D781" s="1766"/>
      <c r="E781" s="1766"/>
      <c r="F781" s="981"/>
      <c r="G781" s="981"/>
      <c r="H781" s="982"/>
      <c r="I781" s="982"/>
      <c r="J781" s="982"/>
      <c r="K781" s="982"/>
      <c r="L781" s="982"/>
      <c r="M781" s="982"/>
    </row>
    <row r="782" spans="1:13" ht="67.5" customHeight="1" thickBot="1" x14ac:dyDescent="0.3">
      <c r="A782" s="1080" t="s">
        <v>174</v>
      </c>
      <c r="B782" s="1122" t="s">
        <v>2699</v>
      </c>
      <c r="C782" s="1122" t="s">
        <v>2700</v>
      </c>
      <c r="D782" s="1123"/>
      <c r="E782" s="1123"/>
      <c r="F782" s="981"/>
      <c r="G782" s="981"/>
      <c r="H782" s="982"/>
      <c r="I782" s="982"/>
      <c r="J782" s="982"/>
      <c r="K782" s="982"/>
      <c r="L782" s="982"/>
      <c r="M782" s="982"/>
    </row>
    <row r="783" spans="1:13" ht="17.25" thickBot="1" x14ac:dyDescent="0.3">
      <c r="A783" s="1084" t="s">
        <v>2594</v>
      </c>
      <c r="B783" s="1131"/>
      <c r="C783" s="1131"/>
      <c r="D783" s="1131"/>
      <c r="E783" s="1131"/>
      <c r="F783" s="981"/>
      <c r="G783" s="981"/>
      <c r="H783" s="982"/>
      <c r="I783" s="982"/>
      <c r="J783" s="982"/>
      <c r="K783" s="982"/>
      <c r="L783" s="982"/>
      <c r="M783" s="982"/>
    </row>
    <row r="784" spans="1:13" ht="17.25" thickBot="1" x14ac:dyDescent="0.3">
      <c r="A784" s="1070" t="s">
        <v>9</v>
      </c>
      <c r="B784" s="1748" t="s">
        <v>2683</v>
      </c>
      <c r="C784" s="1748"/>
      <c r="D784" s="1748"/>
      <c r="E784" s="1748"/>
      <c r="F784" s="981"/>
      <c r="G784" s="981"/>
      <c r="H784" s="982"/>
      <c r="I784" s="982"/>
      <c r="J784" s="982"/>
      <c r="K784" s="982"/>
      <c r="L784" s="982"/>
      <c r="M784" s="982"/>
    </row>
    <row r="785" spans="1:13" ht="17.25" thickBot="1" x14ac:dyDescent="0.3">
      <c r="A785" s="1070" t="s">
        <v>13</v>
      </c>
      <c r="B785" s="1752" t="s">
        <v>1261</v>
      </c>
      <c r="C785" s="1752"/>
      <c r="D785" s="1752"/>
      <c r="E785" s="1752"/>
      <c r="F785" s="981"/>
      <c r="G785" s="981"/>
      <c r="H785" s="982"/>
      <c r="I785" s="982"/>
      <c r="J785" s="982"/>
      <c r="K785" s="982"/>
      <c r="L785" s="982"/>
      <c r="M785" s="982"/>
    </row>
    <row r="786" spans="1:13" ht="17.25" thickBot="1" x14ac:dyDescent="0.3">
      <c r="A786" s="1747"/>
      <c r="B786" s="1046">
        <v>2019</v>
      </c>
      <c r="C786" s="1046">
        <v>2020</v>
      </c>
      <c r="D786" s="1046">
        <v>2021</v>
      </c>
      <c r="E786" s="1046">
        <v>2022</v>
      </c>
      <c r="F786" s="981"/>
      <c r="G786" s="981"/>
      <c r="H786" s="982"/>
      <c r="I786" s="982"/>
      <c r="J786" s="982"/>
      <c r="K786" s="982"/>
      <c r="L786" s="982"/>
      <c r="M786" s="982"/>
    </row>
    <row r="787" spans="1:13" ht="17.25" thickBot="1" x14ac:dyDescent="0.3">
      <c r="A787" s="1747"/>
      <c r="B787" s="1046" t="s">
        <v>5</v>
      </c>
      <c r="C787" s="1046" t="s">
        <v>6</v>
      </c>
      <c r="D787" s="1046" t="s">
        <v>6</v>
      </c>
      <c r="E787" s="1046" t="s">
        <v>6</v>
      </c>
      <c r="F787" s="981"/>
      <c r="G787" s="981"/>
      <c r="H787" s="982"/>
      <c r="I787" s="982"/>
      <c r="J787" s="982"/>
      <c r="K787" s="982"/>
      <c r="L787" s="982"/>
      <c r="M787" s="982"/>
    </row>
    <row r="788" spans="1:13" ht="17.25" thickBot="1" x14ac:dyDescent="0.3">
      <c r="A788" s="1070" t="s">
        <v>8</v>
      </c>
      <c r="B788" s="1046">
        <v>2</v>
      </c>
      <c r="C788" s="1046">
        <v>3</v>
      </c>
      <c r="D788" s="1046">
        <v>0</v>
      </c>
      <c r="E788" s="1046">
        <v>0</v>
      </c>
      <c r="F788" s="981"/>
      <c r="G788" s="981"/>
      <c r="H788" s="982"/>
      <c r="I788" s="982"/>
      <c r="J788" s="982"/>
      <c r="K788" s="982"/>
      <c r="L788" s="982"/>
      <c r="M788" s="982"/>
    </row>
    <row r="789" spans="1:13" ht="17.25" thickBot="1" x14ac:dyDescent="0.3">
      <c r="A789" s="1070" t="s">
        <v>14</v>
      </c>
      <c r="B789" s="1117">
        <f>B807</f>
        <v>6202</v>
      </c>
      <c r="C789" s="1117">
        <f t="shared" ref="C789:E789" si="142">C807</f>
        <v>2879</v>
      </c>
      <c r="D789" s="1117">
        <f t="shared" si="142"/>
        <v>0</v>
      </c>
      <c r="E789" s="1117">
        <f t="shared" si="142"/>
        <v>0</v>
      </c>
      <c r="F789" s="981"/>
      <c r="G789" s="981"/>
      <c r="H789" s="982"/>
      <c r="I789" s="982"/>
      <c r="J789" s="982"/>
      <c r="K789" s="982"/>
      <c r="L789" s="982"/>
      <c r="M789" s="982"/>
    </row>
    <row r="790" spans="1:13" ht="17.25" thickBot="1" x14ac:dyDescent="0.3">
      <c r="A790" s="1070" t="s">
        <v>20</v>
      </c>
      <c r="B790" s="1051">
        <f>B789/B788</f>
        <v>3101</v>
      </c>
      <c r="C790" s="1051">
        <f t="shared" ref="C790:E790" si="143">C789/C788</f>
        <v>959.66666666666663</v>
      </c>
      <c r="D790" s="1051" t="e">
        <f t="shared" si="143"/>
        <v>#DIV/0!</v>
      </c>
      <c r="E790" s="1051" t="e">
        <f t="shared" si="143"/>
        <v>#DIV/0!</v>
      </c>
      <c r="F790" s="981"/>
      <c r="G790" s="981"/>
      <c r="H790" s="982"/>
      <c r="I790" s="982"/>
      <c r="J790" s="982"/>
      <c r="K790" s="982"/>
      <c r="L790" s="982"/>
      <c r="M790" s="982"/>
    </row>
    <row r="791" spans="1:13" ht="17.25" thickBot="1" x14ac:dyDescent="0.3">
      <c r="A791" s="1070" t="s">
        <v>15</v>
      </c>
      <c r="B791" s="1046" t="s">
        <v>19</v>
      </c>
      <c r="C791" s="1052">
        <f>C788/B788-1</f>
        <v>0.5</v>
      </c>
      <c r="D791" s="1052">
        <f t="shared" ref="D791:E793" si="144">D788/C788-1</f>
        <v>-1</v>
      </c>
      <c r="E791" s="1052" t="e">
        <f t="shared" si="144"/>
        <v>#DIV/0!</v>
      </c>
      <c r="F791" s="981"/>
      <c r="G791" s="981"/>
      <c r="H791" s="982"/>
      <c r="I791" s="982"/>
      <c r="J791" s="982"/>
      <c r="K791" s="982"/>
      <c r="L791" s="982"/>
      <c r="M791" s="982"/>
    </row>
    <row r="792" spans="1:13" ht="17.25" thickBot="1" x14ac:dyDescent="0.3">
      <c r="A792" s="1070" t="s">
        <v>16</v>
      </c>
      <c r="B792" s="1046" t="s">
        <v>19</v>
      </c>
      <c r="C792" s="1052">
        <f>C789/B789-1</f>
        <v>-0.53579490486939696</v>
      </c>
      <c r="D792" s="1052">
        <f t="shared" si="144"/>
        <v>-1</v>
      </c>
      <c r="E792" s="1052" t="e">
        <f t="shared" si="144"/>
        <v>#DIV/0!</v>
      </c>
      <c r="F792" s="981"/>
      <c r="G792" s="981"/>
      <c r="H792" s="982"/>
      <c r="I792" s="982"/>
      <c r="J792" s="982"/>
      <c r="K792" s="982"/>
      <c r="L792" s="982"/>
      <c r="M792" s="982"/>
    </row>
    <row r="793" spans="1:13" ht="17.25" thickBot="1" x14ac:dyDescent="0.3">
      <c r="A793" s="1070" t="s">
        <v>17</v>
      </c>
      <c r="B793" s="1046" t="s">
        <v>19</v>
      </c>
      <c r="C793" s="1052">
        <f>C790/B790-1</f>
        <v>-0.69052993657959805</v>
      </c>
      <c r="D793" s="1052" t="e">
        <f t="shared" si="144"/>
        <v>#DIV/0!</v>
      </c>
      <c r="E793" s="1052" t="e">
        <f t="shared" si="144"/>
        <v>#DIV/0!</v>
      </c>
      <c r="F793" s="981"/>
      <c r="G793" s="981"/>
      <c r="H793" s="982"/>
      <c r="I793" s="982"/>
      <c r="J793" s="982"/>
      <c r="K793" s="982"/>
      <c r="L793" s="982"/>
      <c r="M793" s="982"/>
    </row>
    <row r="794" spans="1:13" ht="14.25" thickBot="1" x14ac:dyDescent="0.3">
      <c r="A794" s="1746" t="s">
        <v>2701</v>
      </c>
      <c r="B794" s="1746"/>
      <c r="C794" s="1746"/>
      <c r="D794" s="1746"/>
      <c r="E794" s="1746"/>
      <c r="F794" s="981"/>
      <c r="G794" s="981"/>
      <c r="H794" s="982"/>
      <c r="I794" s="982"/>
      <c r="J794" s="982"/>
      <c r="K794" s="982"/>
      <c r="L794" s="982"/>
      <c r="M794" s="982"/>
    </row>
    <row r="795" spans="1:13" x14ac:dyDescent="0.25">
      <c r="A795" s="1762"/>
      <c r="B795" s="987">
        <v>2019</v>
      </c>
      <c r="C795" s="987">
        <v>2020</v>
      </c>
      <c r="D795" s="987">
        <v>2021</v>
      </c>
      <c r="E795" s="987">
        <v>2022</v>
      </c>
      <c r="F795" s="981"/>
      <c r="G795" s="981"/>
      <c r="H795" s="982"/>
      <c r="I795" s="982"/>
      <c r="J795" s="982"/>
      <c r="K795" s="982"/>
      <c r="L795" s="982"/>
      <c r="M795" s="982"/>
    </row>
    <row r="796" spans="1:13" ht="17.25" thickBot="1" x14ac:dyDescent="0.3">
      <c r="A796" s="1761"/>
      <c r="B796" s="988" t="s">
        <v>5</v>
      </c>
      <c r="C796" s="988" t="s">
        <v>6</v>
      </c>
      <c r="D796" s="988" t="s">
        <v>6</v>
      </c>
      <c r="E796" s="988" t="s">
        <v>6</v>
      </c>
      <c r="F796" s="981"/>
      <c r="G796" s="981"/>
      <c r="H796" s="982"/>
      <c r="I796" s="982"/>
      <c r="J796" s="982"/>
      <c r="K796" s="982"/>
      <c r="L796" s="982"/>
      <c r="M796" s="982"/>
    </row>
    <row r="797" spans="1:13" ht="17.25" thickBot="1" x14ac:dyDescent="0.3">
      <c r="A797" s="1053" t="s">
        <v>59</v>
      </c>
      <c r="B797" s="1054">
        <f>B798+B799+B800+B801</f>
        <v>0</v>
      </c>
      <c r="C797" s="1054">
        <f t="shared" ref="C797:E797" si="145">C798+C799+C800+C801</f>
        <v>0</v>
      </c>
      <c r="D797" s="1054">
        <f t="shared" si="145"/>
        <v>0</v>
      </c>
      <c r="E797" s="1054">
        <f t="shared" si="145"/>
        <v>0</v>
      </c>
      <c r="F797" s="981"/>
      <c r="G797" s="981"/>
      <c r="H797" s="982"/>
      <c r="I797" s="982"/>
      <c r="J797" s="982"/>
      <c r="K797" s="982"/>
      <c r="L797" s="982"/>
      <c r="M797" s="982"/>
    </row>
    <row r="798" spans="1:13" ht="17.25" thickBot="1" x14ac:dyDescent="0.3">
      <c r="A798" s="1061" t="s">
        <v>28</v>
      </c>
      <c r="B798" s="1056"/>
      <c r="C798" s="1056"/>
      <c r="D798" s="1056"/>
      <c r="E798" s="1056"/>
      <c r="F798" s="981"/>
      <c r="G798" s="981"/>
      <c r="H798" s="982"/>
      <c r="I798" s="982"/>
      <c r="J798" s="982"/>
      <c r="K798" s="982"/>
      <c r="L798" s="982"/>
      <c r="M798" s="982"/>
    </row>
    <row r="799" spans="1:13" ht="17.25" thickBot="1" x14ac:dyDescent="0.3">
      <c r="A799" s="1071" t="s">
        <v>60</v>
      </c>
      <c r="B799" s="1033"/>
      <c r="C799" s="1033"/>
      <c r="D799" s="1033"/>
      <c r="E799" s="1033"/>
      <c r="F799" s="981"/>
      <c r="G799" s="981"/>
      <c r="H799" s="982"/>
      <c r="I799" s="982"/>
      <c r="J799" s="982"/>
      <c r="K799" s="982"/>
      <c r="L799" s="982"/>
      <c r="M799" s="982"/>
    </row>
    <row r="800" spans="1:13" ht="17.25" thickBot="1" x14ac:dyDescent="0.3">
      <c r="A800" s="1071" t="s">
        <v>42</v>
      </c>
      <c r="B800" s="1033"/>
      <c r="C800" s="1033"/>
      <c r="D800" s="1033"/>
      <c r="E800" s="1033"/>
      <c r="F800" s="981"/>
      <c r="G800" s="981"/>
      <c r="H800" s="982"/>
      <c r="I800" s="982"/>
      <c r="J800" s="982"/>
      <c r="K800" s="982"/>
      <c r="L800" s="982"/>
      <c r="M800" s="982"/>
    </row>
    <row r="801" spans="1:13" ht="17.25" thickBot="1" x14ac:dyDescent="0.3">
      <c r="A801" s="1071" t="s">
        <v>43</v>
      </c>
      <c r="B801" s="1033"/>
      <c r="C801" s="1033"/>
      <c r="D801" s="1033"/>
      <c r="E801" s="1033"/>
      <c r="G801" s="981"/>
      <c r="H801" s="982"/>
      <c r="I801" s="982"/>
      <c r="J801" s="982"/>
      <c r="K801" s="982"/>
      <c r="L801" s="982"/>
      <c r="M801" s="982"/>
    </row>
    <row r="802" spans="1:13" ht="17.25" thickBot="1" x14ac:dyDescent="0.3">
      <c r="A802" s="1089" t="s">
        <v>61</v>
      </c>
      <c r="B802" s="1038">
        <f>B803+B804+B805+B806</f>
        <v>6202</v>
      </c>
      <c r="C802" s="1038">
        <f t="shared" ref="C802:E802" si="146">C803+C804+C805+C806</f>
        <v>2879</v>
      </c>
      <c r="D802" s="1038">
        <f t="shared" si="146"/>
        <v>0</v>
      </c>
      <c r="E802" s="1038">
        <f t="shared" si="146"/>
        <v>0</v>
      </c>
      <c r="H802" s="982"/>
      <c r="I802" s="982"/>
      <c r="J802" s="982"/>
      <c r="K802" s="982"/>
      <c r="L802" s="982"/>
      <c r="M802" s="982"/>
    </row>
    <row r="803" spans="1:13" ht="17.25" thickBot="1" x14ac:dyDescent="0.3">
      <c r="A803" s="1071" t="s">
        <v>28</v>
      </c>
      <c r="B803" s="1038"/>
      <c r="C803" s="1033"/>
      <c r="D803" s="1033"/>
      <c r="E803" s="1033"/>
      <c r="H803" s="982"/>
      <c r="I803" s="982"/>
      <c r="J803" s="982"/>
      <c r="K803" s="982"/>
      <c r="L803" s="982"/>
      <c r="M803" s="982"/>
    </row>
    <row r="804" spans="1:13" ht="17.25" thickBot="1" x14ac:dyDescent="0.3">
      <c r="A804" s="1095" t="s">
        <v>60</v>
      </c>
      <c r="B804" s="1117">
        <v>6202</v>
      </c>
      <c r="C804" s="1091">
        <v>2879</v>
      </c>
      <c r="D804" s="1051">
        <v>0</v>
      </c>
      <c r="E804" s="1051">
        <v>0</v>
      </c>
      <c r="H804" s="982"/>
      <c r="I804" s="982"/>
      <c r="J804" s="982"/>
      <c r="K804" s="982"/>
      <c r="L804" s="982"/>
      <c r="M804" s="982"/>
    </row>
    <row r="805" spans="1:13" ht="17.25" thickBot="1" x14ac:dyDescent="0.3">
      <c r="A805" s="1071" t="s">
        <v>42</v>
      </c>
      <c r="B805" s="1038"/>
      <c r="C805" s="1033"/>
      <c r="D805" s="1033"/>
      <c r="E805" s="1033"/>
      <c r="H805" s="982"/>
      <c r="I805" s="982"/>
      <c r="J805" s="982"/>
      <c r="K805" s="982"/>
      <c r="L805" s="982"/>
      <c r="M805" s="982"/>
    </row>
    <row r="806" spans="1:13" ht="17.25" thickBot="1" x14ac:dyDescent="0.3">
      <c r="A806" s="1071" t="s">
        <v>43</v>
      </c>
      <c r="B806" s="1038"/>
      <c r="C806" s="1033"/>
      <c r="D806" s="1033"/>
      <c r="E806" s="1033"/>
      <c r="H806" s="982"/>
      <c r="I806" s="982"/>
      <c r="J806" s="982"/>
      <c r="K806" s="982"/>
      <c r="L806" s="982"/>
      <c r="M806" s="982"/>
    </row>
    <row r="807" spans="1:13" ht="17.25" thickBot="1" x14ac:dyDescent="0.3">
      <c r="A807" s="1063" t="s">
        <v>175</v>
      </c>
      <c r="B807" s="1038">
        <f>B797+B802</f>
        <v>6202</v>
      </c>
      <c r="C807" s="1038">
        <f t="shared" ref="C807:E807" si="147">C797+C802</f>
        <v>2879</v>
      </c>
      <c r="D807" s="1038">
        <f t="shared" si="147"/>
        <v>0</v>
      </c>
      <c r="E807" s="1038">
        <f t="shared" si="147"/>
        <v>0</v>
      </c>
      <c r="H807" s="982"/>
      <c r="I807" s="982"/>
      <c r="J807" s="982"/>
      <c r="K807" s="982"/>
      <c r="L807" s="982"/>
      <c r="M807" s="982"/>
    </row>
    <row r="808" spans="1:13" ht="51.75" thickBot="1" x14ac:dyDescent="0.3">
      <c r="A808" s="1080" t="s">
        <v>176</v>
      </c>
      <c r="B808" s="1122" t="s">
        <v>2702</v>
      </c>
      <c r="C808" s="1122" t="s">
        <v>2703</v>
      </c>
      <c r="D808" s="1123"/>
      <c r="E808" s="1123"/>
      <c r="H808" s="982"/>
      <c r="I808" s="982"/>
      <c r="J808" s="982"/>
      <c r="K808" s="982"/>
      <c r="L808" s="982"/>
      <c r="M808" s="982"/>
    </row>
    <row r="809" spans="1:13" thickBot="1" x14ac:dyDescent="0.3">
      <c r="A809" s="1084" t="s">
        <v>2594</v>
      </c>
      <c r="B809" s="1788" t="s">
        <v>2704</v>
      </c>
      <c r="C809" s="1788"/>
      <c r="D809" s="1788"/>
      <c r="E809" s="1788"/>
      <c r="H809" s="982"/>
      <c r="I809" s="982"/>
      <c r="J809" s="982"/>
      <c r="K809" s="982"/>
      <c r="L809" s="982"/>
      <c r="M809" s="982"/>
    </row>
    <row r="810" spans="1:13" ht="17.25" thickBot="1" x14ac:dyDescent="0.3">
      <c r="A810" s="1070" t="s">
        <v>9</v>
      </c>
      <c r="B810" s="1748" t="s">
        <v>2683</v>
      </c>
      <c r="C810" s="1748"/>
      <c r="D810" s="1748"/>
      <c r="E810" s="1748"/>
      <c r="H810" s="982"/>
      <c r="I810" s="982"/>
      <c r="J810" s="982"/>
      <c r="K810" s="982"/>
      <c r="L810" s="982"/>
      <c r="M810" s="982"/>
    </row>
    <row r="811" spans="1:13" ht="17.25" thickBot="1" x14ac:dyDescent="0.3">
      <c r="A811" s="1070" t="s">
        <v>13</v>
      </c>
      <c r="B811" s="1752" t="s">
        <v>1261</v>
      </c>
      <c r="C811" s="1752"/>
      <c r="D811" s="1752"/>
      <c r="E811" s="1752"/>
      <c r="F811" s="981"/>
      <c r="H811" s="982"/>
      <c r="I811" s="982"/>
      <c r="J811" s="982"/>
      <c r="K811" s="982"/>
      <c r="L811" s="982"/>
      <c r="M811" s="982"/>
    </row>
    <row r="812" spans="1:13" ht="17.25" thickBot="1" x14ac:dyDescent="0.3">
      <c r="A812" s="1133"/>
      <c r="B812" s="1046">
        <v>2019</v>
      </c>
      <c r="C812" s="1046">
        <v>2020</v>
      </c>
      <c r="D812" s="1046">
        <v>2021</v>
      </c>
      <c r="E812" s="1046">
        <v>2022</v>
      </c>
      <c r="F812" s="981"/>
      <c r="G812" s="981"/>
      <c r="H812" s="982"/>
      <c r="I812" s="982"/>
      <c r="J812" s="982"/>
      <c r="K812" s="982"/>
      <c r="L812" s="982"/>
      <c r="M812" s="982"/>
    </row>
    <row r="813" spans="1:13" ht="17.25" thickBot="1" x14ac:dyDescent="0.3">
      <c r="A813" s="1133"/>
      <c r="B813" s="1046" t="s">
        <v>5</v>
      </c>
      <c r="C813" s="1046" t="s">
        <v>6</v>
      </c>
      <c r="D813" s="1046" t="s">
        <v>6</v>
      </c>
      <c r="E813" s="1046" t="s">
        <v>6</v>
      </c>
      <c r="F813" s="981"/>
      <c r="G813" s="981"/>
      <c r="H813" s="982"/>
      <c r="I813" s="982"/>
      <c r="J813" s="982"/>
      <c r="K813" s="982"/>
      <c r="L813" s="982"/>
      <c r="M813" s="982"/>
    </row>
    <row r="814" spans="1:13" ht="17.25" thickBot="1" x14ac:dyDescent="0.3">
      <c r="A814" s="1070" t="s">
        <v>8</v>
      </c>
      <c r="B814" s="1046">
        <v>2</v>
      </c>
      <c r="C814" s="1046">
        <v>3</v>
      </c>
      <c r="D814" s="1046">
        <v>0</v>
      </c>
      <c r="E814" s="1046">
        <v>0</v>
      </c>
      <c r="F814" s="981"/>
      <c r="G814" s="981"/>
      <c r="H814" s="982"/>
      <c r="I814" s="982"/>
      <c r="J814" s="982"/>
      <c r="K814" s="982"/>
      <c r="L814" s="982"/>
      <c r="M814" s="982"/>
    </row>
    <row r="815" spans="1:13" ht="17.25" thickBot="1" x14ac:dyDescent="0.3">
      <c r="A815" s="1070" t="s">
        <v>14</v>
      </c>
      <c r="B815" s="1117">
        <f>B833</f>
        <v>34230</v>
      </c>
      <c r="C815" s="1117">
        <f t="shared" ref="C815:E815" si="148">C833</f>
        <v>5689.6</v>
      </c>
      <c r="D815" s="1117">
        <f t="shared" si="148"/>
        <v>0</v>
      </c>
      <c r="E815" s="1117">
        <f t="shared" si="148"/>
        <v>0</v>
      </c>
      <c r="F815" s="981"/>
      <c r="G815" s="981"/>
      <c r="H815" s="982"/>
      <c r="I815" s="982"/>
      <c r="J815" s="982"/>
      <c r="K815" s="982"/>
      <c r="L815" s="982"/>
      <c r="M815" s="982"/>
    </row>
    <row r="816" spans="1:13" ht="17.25" thickBot="1" x14ac:dyDescent="0.3">
      <c r="A816" s="1070" t="s">
        <v>20</v>
      </c>
      <c r="B816" s="1051">
        <f>B815/B814</f>
        <v>17115</v>
      </c>
      <c r="C816" s="1051">
        <f t="shared" ref="C816:E816" si="149">C815/C814</f>
        <v>1896.5333333333335</v>
      </c>
      <c r="D816" s="1051" t="e">
        <f t="shared" si="149"/>
        <v>#DIV/0!</v>
      </c>
      <c r="E816" s="1051" t="e">
        <f t="shared" si="149"/>
        <v>#DIV/0!</v>
      </c>
      <c r="F816" s="981"/>
      <c r="G816" s="981"/>
      <c r="H816" s="982"/>
      <c r="I816" s="982"/>
      <c r="J816" s="982"/>
      <c r="K816" s="982"/>
      <c r="L816" s="982"/>
      <c r="M816" s="982"/>
    </row>
    <row r="817" spans="1:13" ht="17.25" thickBot="1" x14ac:dyDescent="0.3">
      <c r="A817" s="1070" t="s">
        <v>15</v>
      </c>
      <c r="B817" s="1046" t="s">
        <v>19</v>
      </c>
      <c r="C817" s="1052">
        <f>C814/B814-1</f>
        <v>0.5</v>
      </c>
      <c r="D817" s="1052">
        <f t="shared" ref="D817:E819" si="150">D814/C814-1</f>
        <v>-1</v>
      </c>
      <c r="E817" s="1052" t="e">
        <f t="shared" si="150"/>
        <v>#DIV/0!</v>
      </c>
      <c r="F817" s="981"/>
      <c r="G817" s="981"/>
      <c r="H817" s="982"/>
      <c r="I817" s="982"/>
      <c r="J817" s="982"/>
      <c r="K817" s="982"/>
      <c r="L817" s="982"/>
      <c r="M817" s="982"/>
    </row>
    <row r="818" spans="1:13" ht="17.25" thickBot="1" x14ac:dyDescent="0.3">
      <c r="A818" s="1070" t="s">
        <v>16</v>
      </c>
      <c r="B818" s="1046" t="s">
        <v>19</v>
      </c>
      <c r="C818" s="1052">
        <f>C815/B815-1</f>
        <v>-0.83378323108384456</v>
      </c>
      <c r="D818" s="1052">
        <f t="shared" si="150"/>
        <v>-1</v>
      </c>
      <c r="E818" s="1052" t="e">
        <f t="shared" si="150"/>
        <v>#DIV/0!</v>
      </c>
      <c r="F818" s="981"/>
      <c r="G818" s="981"/>
      <c r="H818" s="982"/>
      <c r="I818" s="982"/>
      <c r="J818" s="982"/>
      <c r="K818" s="982"/>
      <c r="L818" s="982"/>
      <c r="M818" s="982"/>
    </row>
    <row r="819" spans="1:13" ht="17.25" thickBot="1" x14ac:dyDescent="0.3">
      <c r="A819" s="1070" t="s">
        <v>17</v>
      </c>
      <c r="B819" s="1046" t="s">
        <v>19</v>
      </c>
      <c r="C819" s="1052">
        <f>C816/B816-1</f>
        <v>-0.889188820722563</v>
      </c>
      <c r="D819" s="1052" t="e">
        <f t="shared" si="150"/>
        <v>#DIV/0!</v>
      </c>
      <c r="E819" s="1052" t="e">
        <f t="shared" si="150"/>
        <v>#DIV/0!</v>
      </c>
      <c r="F819" s="981"/>
      <c r="G819" s="981"/>
      <c r="H819" s="982"/>
      <c r="I819" s="982"/>
      <c r="J819" s="982"/>
      <c r="K819" s="982"/>
      <c r="L819" s="982"/>
      <c r="M819" s="982"/>
    </row>
    <row r="820" spans="1:13" ht="27.75" customHeight="1" thickBot="1" x14ac:dyDescent="0.3">
      <c r="A820" s="1746" t="s">
        <v>2705</v>
      </c>
      <c r="B820" s="1746"/>
      <c r="C820" s="1746"/>
      <c r="D820" s="1746"/>
      <c r="E820" s="1746"/>
      <c r="F820" s="981"/>
      <c r="G820" s="981"/>
      <c r="H820" s="982"/>
      <c r="I820" s="982"/>
      <c r="J820" s="982"/>
      <c r="K820" s="982"/>
      <c r="L820" s="982"/>
      <c r="M820" s="982"/>
    </row>
    <row r="821" spans="1:13" ht="17.25" thickBot="1" x14ac:dyDescent="0.3">
      <c r="A821" s="1133"/>
      <c r="B821" s="1046">
        <v>2019</v>
      </c>
      <c r="C821" s="1046">
        <v>2020</v>
      </c>
      <c r="D821" s="1046">
        <v>2021</v>
      </c>
      <c r="E821" s="1046">
        <v>2022</v>
      </c>
      <c r="F821" s="981"/>
      <c r="G821" s="981"/>
      <c r="H821" s="982"/>
      <c r="I821" s="982"/>
      <c r="J821" s="982"/>
      <c r="K821" s="982"/>
      <c r="L821" s="982"/>
      <c r="M821" s="982"/>
    </row>
    <row r="822" spans="1:13" ht="17.25" thickBot="1" x14ac:dyDescent="0.3">
      <c r="A822" s="1133"/>
      <c r="B822" s="1046" t="s">
        <v>5</v>
      </c>
      <c r="C822" s="1046" t="s">
        <v>6</v>
      </c>
      <c r="D822" s="1046" t="s">
        <v>6</v>
      </c>
      <c r="E822" s="1046" t="s">
        <v>6</v>
      </c>
      <c r="F822" s="981"/>
      <c r="G822" s="981"/>
      <c r="H822" s="982"/>
      <c r="I822" s="982"/>
      <c r="J822" s="982"/>
      <c r="K822" s="982"/>
      <c r="L822" s="982"/>
      <c r="M822" s="982"/>
    </row>
    <row r="823" spans="1:13" ht="17.25" thickBot="1" x14ac:dyDescent="0.3">
      <c r="A823" s="1089" t="s">
        <v>59</v>
      </c>
      <c r="B823" s="1033">
        <f>B824+B825+B826+B827</f>
        <v>0</v>
      </c>
      <c r="C823" s="1033">
        <f t="shared" ref="C823:E823" si="151">C824+C825+C826+C827</f>
        <v>0</v>
      </c>
      <c r="D823" s="1033">
        <f t="shared" si="151"/>
        <v>0</v>
      </c>
      <c r="E823" s="1033">
        <f t="shared" si="151"/>
        <v>0</v>
      </c>
      <c r="F823" s="981"/>
      <c r="G823" s="981"/>
      <c r="H823" s="982"/>
      <c r="I823" s="982"/>
      <c r="J823" s="982"/>
      <c r="K823" s="982"/>
      <c r="L823" s="982"/>
      <c r="M823" s="982"/>
    </row>
    <row r="824" spans="1:13" ht="17.25" thickBot="1" x14ac:dyDescent="0.3">
      <c r="A824" s="1071" t="s">
        <v>28</v>
      </c>
      <c r="B824" s="1033"/>
      <c r="C824" s="1033"/>
      <c r="D824" s="1033"/>
      <c r="E824" s="1033"/>
      <c r="F824" s="981"/>
      <c r="G824" s="981"/>
      <c r="H824" s="982"/>
      <c r="I824" s="982"/>
      <c r="J824" s="982"/>
      <c r="K824" s="982"/>
      <c r="L824" s="982"/>
      <c r="M824" s="982"/>
    </row>
    <row r="825" spans="1:13" ht="17.25" thickBot="1" x14ac:dyDescent="0.3">
      <c r="A825" s="1071" t="s">
        <v>60</v>
      </c>
      <c r="B825" s="1033"/>
      <c r="C825" s="1033"/>
      <c r="D825" s="1033"/>
      <c r="E825" s="1033"/>
      <c r="F825" s="981"/>
      <c r="G825" s="981"/>
      <c r="H825" s="982"/>
      <c r="I825" s="982"/>
      <c r="J825" s="982"/>
      <c r="K825" s="982"/>
      <c r="L825" s="982"/>
      <c r="M825" s="982"/>
    </row>
    <row r="826" spans="1:13" ht="17.25" thickBot="1" x14ac:dyDescent="0.3">
      <c r="A826" s="1071" t="s">
        <v>42</v>
      </c>
      <c r="B826" s="1033"/>
      <c r="C826" s="1033"/>
      <c r="D826" s="1033"/>
      <c r="E826" s="1033"/>
      <c r="F826" s="981"/>
      <c r="G826" s="981"/>
      <c r="H826" s="982"/>
      <c r="I826" s="982"/>
      <c r="J826" s="982"/>
      <c r="K826" s="982"/>
      <c r="L826" s="982"/>
      <c r="M826" s="982"/>
    </row>
    <row r="827" spans="1:13" ht="17.25" thickBot="1" x14ac:dyDescent="0.3">
      <c r="A827" s="1071" t="s">
        <v>43</v>
      </c>
      <c r="B827" s="1033"/>
      <c r="C827" s="1033"/>
      <c r="D827" s="1033"/>
      <c r="E827" s="1033"/>
      <c r="G827" s="981"/>
      <c r="H827" s="982"/>
      <c r="I827" s="982"/>
      <c r="J827" s="982"/>
      <c r="K827" s="982"/>
      <c r="L827" s="982"/>
      <c r="M827" s="982"/>
    </row>
    <row r="828" spans="1:13" ht="17.25" thickBot="1" x14ac:dyDescent="0.3">
      <c r="A828" s="1089" t="s">
        <v>61</v>
      </c>
      <c r="B828" s="1038">
        <f>B829+B830+B831+B832</f>
        <v>34230</v>
      </c>
      <c r="C828" s="1038">
        <f t="shared" ref="C828:E828" si="152">C829+C830+C831+C832</f>
        <v>5689.6</v>
      </c>
      <c r="D828" s="1038">
        <f t="shared" si="152"/>
        <v>0</v>
      </c>
      <c r="E828" s="1038">
        <f t="shared" si="152"/>
        <v>0</v>
      </c>
      <c r="G828" s="981"/>
      <c r="H828" s="982"/>
      <c r="I828" s="982"/>
      <c r="J828" s="982"/>
      <c r="K828" s="982"/>
      <c r="L828" s="982"/>
      <c r="M828" s="982"/>
    </row>
    <row r="829" spans="1:13" ht="17.25" thickBot="1" x14ac:dyDescent="0.3">
      <c r="A829" s="1071" t="s">
        <v>28</v>
      </c>
      <c r="B829" s="1038"/>
      <c r="C829" s="1033"/>
      <c r="D829" s="1033"/>
      <c r="E829" s="1033"/>
      <c r="G829" s="981"/>
      <c r="H829" s="982"/>
      <c r="I829" s="982"/>
      <c r="J829" s="982"/>
      <c r="K829" s="982"/>
      <c r="L829" s="982"/>
      <c r="M829" s="982"/>
    </row>
    <row r="830" spans="1:13" ht="17.25" thickBot="1" x14ac:dyDescent="0.3">
      <c r="A830" s="1071" t="s">
        <v>60</v>
      </c>
      <c r="B830" s="1117">
        <v>34230</v>
      </c>
      <c r="C830" s="1091">
        <v>5689.6</v>
      </c>
      <c r="D830" s="1038">
        <v>0</v>
      </c>
      <c r="E830" s="1038">
        <v>0</v>
      </c>
      <c r="G830" s="981"/>
      <c r="H830" s="982"/>
      <c r="I830" s="982"/>
      <c r="J830" s="982"/>
      <c r="K830" s="982"/>
      <c r="L830" s="982"/>
      <c r="M830" s="982"/>
    </row>
    <row r="831" spans="1:13" ht="17.25" thickBot="1" x14ac:dyDescent="0.3">
      <c r="A831" s="1071" t="s">
        <v>42</v>
      </c>
      <c r="B831" s="1038"/>
      <c r="C831" s="1033"/>
      <c r="D831" s="1033"/>
      <c r="E831" s="1033"/>
      <c r="G831" s="981"/>
      <c r="H831" s="982"/>
      <c r="I831" s="982"/>
      <c r="J831" s="982"/>
      <c r="K831" s="982"/>
      <c r="L831" s="982"/>
      <c r="M831" s="982"/>
    </row>
    <row r="832" spans="1:13" ht="17.25" thickBot="1" x14ac:dyDescent="0.3">
      <c r="A832" s="1071" t="s">
        <v>43</v>
      </c>
      <c r="B832" s="1038"/>
      <c r="C832" s="1033"/>
      <c r="D832" s="1033"/>
      <c r="E832" s="1033"/>
      <c r="G832" s="981"/>
      <c r="H832" s="982"/>
      <c r="I832" s="982"/>
      <c r="J832" s="982"/>
      <c r="K832" s="982"/>
      <c r="L832" s="982"/>
      <c r="M832" s="982"/>
    </row>
    <row r="833" spans="1:13" ht="17.25" thickBot="1" x14ac:dyDescent="0.3">
      <c r="A833" s="1063" t="s">
        <v>177</v>
      </c>
      <c r="B833" s="1038">
        <f>B823+B828</f>
        <v>34230</v>
      </c>
      <c r="C833" s="1038">
        <f t="shared" ref="C833:E833" si="153">C823+C828</f>
        <v>5689.6</v>
      </c>
      <c r="D833" s="1038">
        <f t="shared" si="153"/>
        <v>0</v>
      </c>
      <c r="E833" s="1038">
        <f t="shared" si="153"/>
        <v>0</v>
      </c>
      <c r="G833" s="981"/>
      <c r="H833" s="982"/>
      <c r="I833" s="982"/>
      <c r="J833" s="982"/>
      <c r="K833" s="982"/>
      <c r="L833" s="982"/>
      <c r="M833" s="982"/>
    </row>
    <row r="834" spans="1:13" ht="51.75" thickBot="1" x14ac:dyDescent="0.3">
      <c r="A834" s="1080" t="s">
        <v>178</v>
      </c>
      <c r="B834" s="1122" t="s">
        <v>2706</v>
      </c>
      <c r="C834" s="1122" t="s">
        <v>2707</v>
      </c>
      <c r="D834" s="1130"/>
      <c r="E834" s="1130"/>
      <c r="G834" s="981"/>
      <c r="H834" s="982"/>
      <c r="I834" s="982"/>
      <c r="J834" s="982"/>
      <c r="K834" s="982"/>
      <c r="L834" s="982"/>
      <c r="M834" s="982"/>
    </row>
    <row r="835" spans="1:13" thickBot="1" x14ac:dyDescent="0.3">
      <c r="A835" s="1084" t="s">
        <v>2594</v>
      </c>
      <c r="B835" s="1788" t="s">
        <v>2708</v>
      </c>
      <c r="C835" s="1788"/>
      <c r="D835" s="1788"/>
      <c r="E835" s="1788"/>
      <c r="G835" s="981"/>
      <c r="H835" s="982"/>
      <c r="I835" s="982"/>
      <c r="J835" s="982"/>
      <c r="K835" s="982"/>
      <c r="L835" s="982"/>
      <c r="M835" s="982"/>
    </row>
    <row r="836" spans="1:13" ht="17.25" thickBot="1" x14ac:dyDescent="0.3">
      <c r="A836" s="1070" t="s">
        <v>9</v>
      </c>
      <c r="B836" s="1748"/>
      <c r="C836" s="1748"/>
      <c r="D836" s="1748"/>
      <c r="E836" s="1748"/>
      <c r="G836" s="981"/>
      <c r="H836" s="982"/>
      <c r="I836" s="982"/>
      <c r="J836" s="982"/>
      <c r="K836" s="982"/>
      <c r="L836" s="982"/>
      <c r="M836" s="982"/>
    </row>
    <row r="837" spans="1:13" ht="17.25" thickBot="1" x14ac:dyDescent="0.3">
      <c r="A837" s="1070" t="s">
        <v>13</v>
      </c>
      <c r="B837" s="1752" t="s">
        <v>1261</v>
      </c>
      <c r="C837" s="1752"/>
      <c r="D837" s="1752"/>
      <c r="E837" s="1752"/>
      <c r="G837" s="981"/>
      <c r="H837" s="982"/>
      <c r="I837" s="982"/>
      <c r="J837" s="982"/>
      <c r="K837" s="982"/>
      <c r="L837" s="982"/>
      <c r="M837" s="982"/>
    </row>
    <row r="838" spans="1:13" ht="17.25" thickBot="1" x14ac:dyDescent="0.3">
      <c r="A838" s="1747"/>
      <c r="B838" s="1046">
        <v>2019</v>
      </c>
      <c r="C838" s="1046">
        <v>2020</v>
      </c>
      <c r="D838" s="1046">
        <v>2021</v>
      </c>
      <c r="E838" s="1046">
        <v>2022</v>
      </c>
      <c r="G838" s="981"/>
      <c r="H838" s="982"/>
      <c r="I838" s="982"/>
      <c r="J838" s="982"/>
      <c r="K838" s="982"/>
      <c r="L838" s="982"/>
      <c r="M838" s="982"/>
    </row>
    <row r="839" spans="1:13" ht="17.25" thickBot="1" x14ac:dyDescent="0.3">
      <c r="A839" s="1747"/>
      <c r="B839" s="1046" t="s">
        <v>5</v>
      </c>
      <c r="C839" s="1046" t="s">
        <v>6</v>
      </c>
      <c r="D839" s="1046" t="s">
        <v>6</v>
      </c>
      <c r="E839" s="1046" t="s">
        <v>6</v>
      </c>
      <c r="G839" s="981"/>
      <c r="H839" s="982"/>
      <c r="I839" s="982"/>
      <c r="J839" s="982"/>
      <c r="K839" s="982"/>
      <c r="L839" s="982"/>
      <c r="M839" s="982"/>
    </row>
    <row r="840" spans="1:13" ht="17.25" thickBot="1" x14ac:dyDescent="0.3">
      <c r="A840" s="1070" t="s">
        <v>8</v>
      </c>
      <c r="B840" s="1046">
        <v>1</v>
      </c>
      <c r="C840" s="1046">
        <v>2</v>
      </c>
      <c r="D840" s="1046">
        <v>0</v>
      </c>
      <c r="E840" s="1046">
        <v>0</v>
      </c>
      <c r="G840" s="981"/>
      <c r="H840" s="982"/>
      <c r="I840" s="982"/>
      <c r="J840" s="982"/>
      <c r="K840" s="982"/>
      <c r="L840" s="982"/>
      <c r="M840" s="982"/>
    </row>
    <row r="841" spans="1:13" ht="17.25" thickBot="1" x14ac:dyDescent="0.3">
      <c r="A841" s="1070" t="s">
        <v>14</v>
      </c>
      <c r="B841" s="1117">
        <f>B859</f>
        <v>8938</v>
      </c>
      <c r="C841" s="1117">
        <f t="shared" ref="C841:E841" si="154">C859</f>
        <v>3830</v>
      </c>
      <c r="D841" s="1117">
        <f t="shared" si="154"/>
        <v>0</v>
      </c>
      <c r="E841" s="1117">
        <f t="shared" si="154"/>
        <v>0</v>
      </c>
      <c r="G841" s="981"/>
      <c r="H841" s="982"/>
      <c r="I841" s="982"/>
      <c r="J841" s="982"/>
      <c r="K841" s="982"/>
      <c r="L841" s="982"/>
      <c r="M841" s="982"/>
    </row>
    <row r="842" spans="1:13" ht="17.25" thickBot="1" x14ac:dyDescent="0.3">
      <c r="A842" s="1070" t="s">
        <v>20</v>
      </c>
      <c r="B842" s="1051">
        <f>B841/B840</f>
        <v>8938</v>
      </c>
      <c r="C842" s="1051" t="e">
        <f>#REF!/C840</f>
        <v>#REF!</v>
      </c>
      <c r="D842" s="1051" t="e">
        <f t="shared" ref="D842:E842" si="155">D841/D840</f>
        <v>#DIV/0!</v>
      </c>
      <c r="E842" s="1051" t="e">
        <f t="shared" si="155"/>
        <v>#DIV/0!</v>
      </c>
      <c r="F842" s="981"/>
      <c r="G842" s="981"/>
      <c r="H842" s="982"/>
      <c r="I842" s="982"/>
      <c r="J842" s="982"/>
      <c r="K842" s="982"/>
      <c r="L842" s="982"/>
      <c r="M842" s="982"/>
    </row>
    <row r="843" spans="1:13" ht="17.25" thickBot="1" x14ac:dyDescent="0.3">
      <c r="A843" s="1070" t="s">
        <v>15</v>
      </c>
      <c r="B843" s="1046" t="s">
        <v>19</v>
      </c>
      <c r="C843" s="1052">
        <f>C840/B840-1</f>
        <v>1</v>
      </c>
      <c r="D843" s="1052">
        <f t="shared" ref="D843:E845" si="156">D840/C840-1</f>
        <v>-1</v>
      </c>
      <c r="E843" s="1052" t="e">
        <f t="shared" si="156"/>
        <v>#DIV/0!</v>
      </c>
      <c r="F843" s="981"/>
      <c r="G843" s="981"/>
      <c r="H843" s="982"/>
      <c r="I843" s="982"/>
      <c r="J843" s="982"/>
      <c r="K843" s="982"/>
      <c r="L843" s="982"/>
      <c r="M843" s="982"/>
    </row>
    <row r="844" spans="1:13" ht="17.25" thickBot="1" x14ac:dyDescent="0.3">
      <c r="A844" s="1070" t="s">
        <v>16</v>
      </c>
      <c r="B844" s="1046" t="s">
        <v>19</v>
      </c>
      <c r="C844" s="1052" t="e">
        <f>#REF!/B841-1</f>
        <v>#REF!</v>
      </c>
      <c r="D844" s="1052" t="e">
        <f>D841/#REF!-1</f>
        <v>#REF!</v>
      </c>
      <c r="E844" s="1052" t="e">
        <f t="shared" si="156"/>
        <v>#DIV/0!</v>
      </c>
      <c r="F844" s="981"/>
      <c r="G844" s="981"/>
      <c r="H844" s="982"/>
      <c r="I844" s="982"/>
      <c r="J844" s="982"/>
      <c r="K844" s="982"/>
      <c r="L844" s="982"/>
      <c r="M844" s="982"/>
    </row>
    <row r="845" spans="1:13" ht="17.25" thickBot="1" x14ac:dyDescent="0.3">
      <c r="A845" s="1070" t="s">
        <v>17</v>
      </c>
      <c r="B845" s="1046" t="s">
        <v>19</v>
      </c>
      <c r="C845" s="1052" t="e">
        <f>C842/B842-1</f>
        <v>#REF!</v>
      </c>
      <c r="D845" s="1052" t="e">
        <f t="shared" si="156"/>
        <v>#DIV/0!</v>
      </c>
      <c r="E845" s="1052" t="e">
        <f t="shared" si="156"/>
        <v>#DIV/0!</v>
      </c>
      <c r="F845" s="981"/>
      <c r="G845" s="981"/>
      <c r="H845" s="982"/>
      <c r="I845" s="982"/>
      <c r="J845" s="982"/>
      <c r="K845" s="982"/>
      <c r="L845" s="982"/>
      <c r="M845" s="982"/>
    </row>
    <row r="846" spans="1:13" ht="14.25" thickBot="1" x14ac:dyDescent="0.3">
      <c r="A846" s="1746" t="s">
        <v>2709</v>
      </c>
      <c r="B846" s="1746"/>
      <c r="C846" s="1746"/>
      <c r="D846" s="1746"/>
      <c r="E846" s="1746"/>
      <c r="F846" s="981"/>
      <c r="G846" s="981"/>
      <c r="H846" s="982"/>
      <c r="I846" s="982"/>
      <c r="J846" s="982"/>
      <c r="K846" s="982"/>
      <c r="L846" s="982"/>
      <c r="M846" s="982"/>
    </row>
    <row r="847" spans="1:13" ht="17.25" thickBot="1" x14ac:dyDescent="0.3">
      <c r="A847" s="1747"/>
      <c r="B847" s="1046">
        <v>2019</v>
      </c>
      <c r="C847" s="1046">
        <v>2020</v>
      </c>
      <c r="D847" s="1046">
        <v>2021</v>
      </c>
      <c r="E847" s="1046">
        <v>2022</v>
      </c>
      <c r="F847" s="981"/>
      <c r="G847" s="981"/>
      <c r="H847" s="982"/>
      <c r="I847" s="982"/>
      <c r="J847" s="982"/>
      <c r="K847" s="982"/>
      <c r="L847" s="982"/>
      <c r="M847" s="982"/>
    </row>
    <row r="848" spans="1:13" ht="17.25" thickBot="1" x14ac:dyDescent="0.3">
      <c r="A848" s="1747"/>
      <c r="B848" s="1046" t="s">
        <v>5</v>
      </c>
      <c r="C848" s="1046" t="s">
        <v>6</v>
      </c>
      <c r="D848" s="1046" t="s">
        <v>6</v>
      </c>
      <c r="E848" s="1046" t="s">
        <v>6</v>
      </c>
      <c r="F848" s="981"/>
      <c r="G848" s="981"/>
      <c r="H848" s="982"/>
      <c r="I848" s="982"/>
      <c r="J848" s="982"/>
      <c r="K848" s="982"/>
      <c r="L848" s="982"/>
      <c r="M848" s="982"/>
    </row>
    <row r="849" spans="1:13" ht="17.25" thickBot="1" x14ac:dyDescent="0.3">
      <c r="A849" s="1089" t="s">
        <v>59</v>
      </c>
      <c r="B849" s="1033">
        <f>B850+B851+B852+B853</f>
        <v>0</v>
      </c>
      <c r="C849" s="1033">
        <f t="shared" ref="C849:E849" si="157">C850+C851+C852+C853</f>
        <v>0</v>
      </c>
      <c r="D849" s="1033">
        <f t="shared" si="157"/>
        <v>0</v>
      </c>
      <c r="E849" s="1033">
        <f t="shared" si="157"/>
        <v>0</v>
      </c>
      <c r="F849" s="981"/>
      <c r="G849" s="981"/>
      <c r="H849" s="982"/>
      <c r="I849" s="982"/>
      <c r="J849" s="982"/>
      <c r="K849" s="982"/>
      <c r="L849" s="982"/>
      <c r="M849" s="982"/>
    </row>
    <row r="850" spans="1:13" ht="17.25" thickBot="1" x14ac:dyDescent="0.3">
      <c r="A850" s="1071" t="s">
        <v>28</v>
      </c>
      <c r="B850" s="1033"/>
      <c r="C850" s="1033"/>
      <c r="D850" s="1033"/>
      <c r="E850" s="1033"/>
      <c r="F850" s="981"/>
      <c r="G850" s="981"/>
      <c r="H850" s="982"/>
      <c r="I850" s="982"/>
      <c r="J850" s="982"/>
      <c r="K850" s="982"/>
      <c r="L850" s="982"/>
      <c r="M850" s="982"/>
    </row>
    <row r="851" spans="1:13" ht="17.25" thickBot="1" x14ac:dyDescent="0.3">
      <c r="A851" s="1071" t="s">
        <v>60</v>
      </c>
      <c r="B851" s="1033"/>
      <c r="C851" s="1033"/>
      <c r="D851" s="1033"/>
      <c r="E851" s="1033"/>
      <c r="F851" s="981"/>
      <c r="G851" s="981"/>
      <c r="H851" s="982"/>
      <c r="I851" s="982"/>
      <c r="J851" s="982"/>
      <c r="K851" s="982"/>
      <c r="L851" s="982"/>
      <c r="M851" s="982"/>
    </row>
    <row r="852" spans="1:13" ht="17.25" thickBot="1" x14ac:dyDescent="0.3">
      <c r="A852" s="1071" t="s">
        <v>42</v>
      </c>
      <c r="B852" s="1033"/>
      <c r="C852" s="1033"/>
      <c r="D852" s="1033"/>
      <c r="E852" s="1033"/>
      <c r="F852" s="981"/>
      <c r="G852" s="981"/>
      <c r="H852" s="982"/>
      <c r="I852" s="982"/>
      <c r="J852" s="982"/>
      <c r="K852" s="982"/>
      <c r="L852" s="982"/>
      <c r="M852" s="982"/>
    </row>
    <row r="853" spans="1:13" ht="17.25" thickBot="1" x14ac:dyDescent="0.3">
      <c r="A853" s="1071" t="s">
        <v>43</v>
      </c>
      <c r="B853" s="1033"/>
      <c r="C853" s="1033"/>
      <c r="D853" s="1033"/>
      <c r="E853" s="1033"/>
      <c r="F853" s="981"/>
      <c r="G853" s="981"/>
      <c r="H853" s="982"/>
      <c r="I853" s="982"/>
      <c r="J853" s="982"/>
      <c r="K853" s="982"/>
      <c r="L853" s="982"/>
      <c r="M853" s="982"/>
    </row>
    <row r="854" spans="1:13" ht="17.25" thickBot="1" x14ac:dyDescent="0.3">
      <c r="A854" s="1089" t="s">
        <v>61</v>
      </c>
      <c r="B854" s="1038">
        <f>B855+B856+B857+B858</f>
        <v>8938</v>
      </c>
      <c r="C854" s="1038">
        <f t="shared" ref="C854:E854" si="158">C855+C856+C857+C858</f>
        <v>3830</v>
      </c>
      <c r="D854" s="1038">
        <f t="shared" si="158"/>
        <v>0</v>
      </c>
      <c r="E854" s="1038">
        <f t="shared" si="158"/>
        <v>0</v>
      </c>
      <c r="F854" s="981"/>
      <c r="G854" s="981"/>
      <c r="H854" s="982"/>
      <c r="I854" s="982"/>
      <c r="J854" s="982"/>
      <c r="K854" s="982"/>
      <c r="L854" s="982"/>
      <c r="M854" s="982"/>
    </row>
    <row r="855" spans="1:13" ht="17.25" thickBot="1" x14ac:dyDescent="0.3">
      <c r="A855" s="1071" t="s">
        <v>28</v>
      </c>
      <c r="B855" s="1038"/>
      <c r="C855" s="1033"/>
      <c r="D855" s="1033"/>
      <c r="E855" s="1033"/>
      <c r="F855" s="981"/>
      <c r="G855" s="981"/>
      <c r="H855" s="982"/>
      <c r="I855" s="982"/>
      <c r="J855" s="982"/>
      <c r="K855" s="982"/>
      <c r="L855" s="982"/>
      <c r="M855" s="982"/>
    </row>
    <row r="856" spans="1:13" ht="17.25" thickBot="1" x14ac:dyDescent="0.3">
      <c r="A856" s="1095" t="s">
        <v>60</v>
      </c>
      <c r="B856" s="1117">
        <v>8938</v>
      </c>
      <c r="C856" s="1091">
        <v>3830</v>
      </c>
      <c r="D856" s="1117">
        <v>0</v>
      </c>
      <c r="E856" s="1038">
        <v>0</v>
      </c>
      <c r="F856" s="981"/>
      <c r="G856" s="981"/>
      <c r="H856" s="982"/>
      <c r="I856" s="982"/>
      <c r="J856" s="982"/>
      <c r="K856" s="982"/>
      <c r="L856" s="982"/>
      <c r="M856" s="982"/>
    </row>
    <row r="857" spans="1:13" ht="17.25" thickBot="1" x14ac:dyDescent="0.3">
      <c r="A857" s="1071" t="s">
        <v>42</v>
      </c>
      <c r="B857" s="1038"/>
      <c r="C857" s="1033"/>
      <c r="D857" s="1033"/>
      <c r="E857" s="1033"/>
      <c r="F857" s="981"/>
      <c r="G857" s="981"/>
      <c r="H857" s="982"/>
      <c r="I857" s="982"/>
      <c r="J857" s="982"/>
      <c r="K857" s="982"/>
      <c r="L857" s="982"/>
      <c r="M857" s="982"/>
    </row>
    <row r="858" spans="1:13" ht="17.25" thickBot="1" x14ac:dyDescent="0.3">
      <c r="A858" s="1071" t="s">
        <v>43</v>
      </c>
      <c r="B858" s="1038"/>
      <c r="C858" s="1033"/>
      <c r="D858" s="1033"/>
      <c r="E858" s="1033"/>
      <c r="F858" s="981"/>
      <c r="G858" s="981"/>
      <c r="H858" s="982"/>
      <c r="I858" s="982"/>
      <c r="J858" s="982"/>
      <c r="K858" s="982"/>
      <c r="L858" s="982"/>
      <c r="M858" s="982"/>
    </row>
    <row r="859" spans="1:13" ht="17.25" thickBot="1" x14ac:dyDescent="0.3">
      <c r="A859" s="1063" t="s">
        <v>179</v>
      </c>
      <c r="B859" s="1038">
        <f>B849+B854</f>
        <v>8938</v>
      </c>
      <c r="C859" s="1038">
        <f t="shared" ref="C859:E859" si="159">C849+C854</f>
        <v>3830</v>
      </c>
      <c r="D859" s="1038">
        <f t="shared" si="159"/>
        <v>0</v>
      </c>
      <c r="E859" s="1038">
        <f t="shared" si="159"/>
        <v>0</v>
      </c>
      <c r="F859" s="981"/>
      <c r="G859" s="981"/>
      <c r="H859" s="982"/>
      <c r="I859" s="982"/>
      <c r="J859" s="982"/>
      <c r="K859" s="982"/>
      <c r="L859" s="982"/>
      <c r="M859" s="982"/>
    </row>
    <row r="860" spans="1:13" ht="26.25" thickBot="1" x14ac:dyDescent="0.3">
      <c r="A860" s="1080" t="s">
        <v>180</v>
      </c>
      <c r="B860" s="1122" t="s">
        <v>2710</v>
      </c>
      <c r="C860" s="1122" t="s">
        <v>2711</v>
      </c>
      <c r="D860" s="1123"/>
      <c r="E860" s="1123"/>
      <c r="F860" s="981"/>
      <c r="G860" s="981"/>
      <c r="H860" s="982"/>
      <c r="I860" s="982"/>
      <c r="J860" s="982"/>
      <c r="K860" s="982"/>
      <c r="L860" s="982"/>
      <c r="M860" s="982"/>
    </row>
    <row r="861" spans="1:13" ht="14.25" thickBot="1" x14ac:dyDescent="0.3">
      <c r="A861" s="1084" t="s">
        <v>2594</v>
      </c>
      <c r="B861" s="1788" t="s">
        <v>2711</v>
      </c>
      <c r="C861" s="1788"/>
      <c r="D861" s="1788"/>
      <c r="E861" s="1788"/>
      <c r="F861" s="981"/>
      <c r="G861" s="981"/>
      <c r="H861" s="982"/>
      <c r="I861" s="982"/>
      <c r="J861" s="982"/>
      <c r="K861" s="982"/>
      <c r="L861" s="982"/>
      <c r="M861" s="982"/>
    </row>
    <row r="862" spans="1:13" ht="17.25" thickBot="1" x14ac:dyDescent="0.3">
      <c r="A862" s="1070" t="s">
        <v>9</v>
      </c>
      <c r="B862" s="1748" t="s">
        <v>2687</v>
      </c>
      <c r="C862" s="1748"/>
      <c r="D862" s="1748"/>
      <c r="E862" s="1748"/>
      <c r="F862" s="981"/>
      <c r="G862" s="981"/>
      <c r="H862" s="982"/>
      <c r="I862" s="982"/>
      <c r="J862" s="982"/>
      <c r="K862" s="982"/>
      <c r="L862" s="982"/>
      <c r="M862" s="982"/>
    </row>
    <row r="863" spans="1:13" ht="17.25" thickBot="1" x14ac:dyDescent="0.3">
      <c r="A863" s="1070" t="s">
        <v>13</v>
      </c>
      <c r="B863" s="1752" t="s">
        <v>1261</v>
      </c>
      <c r="C863" s="1752"/>
      <c r="D863" s="1752"/>
      <c r="E863" s="1752"/>
      <c r="F863" s="981"/>
      <c r="G863" s="981"/>
      <c r="H863" s="982"/>
      <c r="I863" s="982"/>
      <c r="J863" s="982"/>
      <c r="K863" s="982"/>
      <c r="L863" s="982"/>
      <c r="M863" s="982"/>
    </row>
    <row r="864" spans="1:13" ht="17.25" thickBot="1" x14ac:dyDescent="0.3">
      <c r="A864" s="1747"/>
      <c r="B864" s="1046">
        <v>2019</v>
      </c>
      <c r="C864" s="1046">
        <v>2020</v>
      </c>
      <c r="D864" s="1046">
        <v>2021</v>
      </c>
      <c r="E864" s="1046">
        <v>2022</v>
      </c>
      <c r="F864" s="981"/>
      <c r="G864" s="981"/>
      <c r="H864" s="982"/>
      <c r="I864" s="982"/>
      <c r="J864" s="982"/>
      <c r="K864" s="982"/>
      <c r="L864" s="982"/>
      <c r="M864" s="982"/>
    </row>
    <row r="865" spans="1:13" ht="17.25" thickBot="1" x14ac:dyDescent="0.3">
      <c r="A865" s="1747"/>
      <c r="B865" s="1046" t="s">
        <v>5</v>
      </c>
      <c r="C865" s="1046" t="s">
        <v>6</v>
      </c>
      <c r="D865" s="1046" t="s">
        <v>6</v>
      </c>
      <c r="E865" s="1046" t="s">
        <v>6</v>
      </c>
      <c r="F865" s="981"/>
      <c r="G865" s="981"/>
      <c r="H865" s="982"/>
      <c r="I865" s="982"/>
      <c r="J865" s="982"/>
      <c r="K865" s="982"/>
      <c r="L865" s="982"/>
      <c r="M865" s="982"/>
    </row>
    <row r="866" spans="1:13" ht="17.25" thickBot="1" x14ac:dyDescent="0.3">
      <c r="A866" s="1070" t="s">
        <v>8</v>
      </c>
      <c r="B866" s="1046">
        <v>1</v>
      </c>
      <c r="C866" s="1046">
        <v>0</v>
      </c>
      <c r="D866" s="1046">
        <v>0</v>
      </c>
      <c r="E866" s="1046">
        <v>0</v>
      </c>
      <c r="F866" s="981"/>
      <c r="G866" s="981"/>
      <c r="H866" s="982"/>
      <c r="I866" s="982"/>
      <c r="J866" s="982"/>
      <c r="K866" s="982"/>
      <c r="L866" s="982"/>
      <c r="M866" s="982"/>
    </row>
    <row r="867" spans="1:13" ht="17.25" thickBot="1" x14ac:dyDescent="0.3">
      <c r="A867" s="1070" t="s">
        <v>14</v>
      </c>
      <c r="B867" s="1088">
        <f>B885</f>
        <v>28429</v>
      </c>
      <c r="C867" s="1088">
        <f t="shared" ref="C867:E867" si="160">C885</f>
        <v>0</v>
      </c>
      <c r="D867" s="1088">
        <f t="shared" si="160"/>
        <v>0</v>
      </c>
      <c r="E867" s="1088">
        <f t="shared" si="160"/>
        <v>0</v>
      </c>
      <c r="F867" s="981"/>
      <c r="G867" s="981"/>
      <c r="H867" s="982"/>
      <c r="I867" s="982"/>
      <c r="J867" s="982"/>
      <c r="K867" s="982"/>
      <c r="L867" s="982"/>
      <c r="M867" s="982"/>
    </row>
    <row r="868" spans="1:13" ht="17.25" thickBot="1" x14ac:dyDescent="0.3">
      <c r="A868" s="992" t="s">
        <v>20</v>
      </c>
      <c r="B868" s="1050">
        <f>B867/B866</f>
        <v>28429</v>
      </c>
      <c r="C868" s="1050" t="e">
        <f t="shared" ref="C868:E868" si="161">C867/C866</f>
        <v>#DIV/0!</v>
      </c>
      <c r="D868" s="1050" t="e">
        <f t="shared" si="161"/>
        <v>#DIV/0!</v>
      </c>
      <c r="E868" s="1050" t="e">
        <f t="shared" si="161"/>
        <v>#DIV/0!</v>
      </c>
      <c r="F868" s="981"/>
      <c r="G868" s="981"/>
      <c r="H868" s="982"/>
      <c r="I868" s="982"/>
      <c r="J868" s="982"/>
      <c r="K868" s="982"/>
      <c r="L868" s="982"/>
      <c r="M868" s="982"/>
    </row>
    <row r="869" spans="1:13" ht="17.25" thickBot="1" x14ac:dyDescent="0.3">
      <c r="A869" s="992" t="s">
        <v>15</v>
      </c>
      <c r="B869" s="1047" t="s">
        <v>19</v>
      </c>
      <c r="C869" s="991">
        <f>C866/B866-1</f>
        <v>-1</v>
      </c>
      <c r="D869" s="991" t="e">
        <f t="shared" ref="D869:E871" si="162">D866/C866-1</f>
        <v>#DIV/0!</v>
      </c>
      <c r="E869" s="991" t="e">
        <f t="shared" si="162"/>
        <v>#DIV/0!</v>
      </c>
      <c r="F869" s="981"/>
      <c r="G869" s="981"/>
      <c r="H869" s="982"/>
      <c r="I869" s="982"/>
      <c r="J869" s="982"/>
      <c r="K869" s="982"/>
      <c r="L869" s="982"/>
      <c r="M869" s="982"/>
    </row>
    <row r="870" spans="1:13" ht="17.25" thickBot="1" x14ac:dyDescent="0.3">
      <c r="A870" s="992" t="s">
        <v>16</v>
      </c>
      <c r="B870" s="1047" t="s">
        <v>19</v>
      </c>
      <c r="C870" s="991">
        <f>C867/B867-1</f>
        <v>-1</v>
      </c>
      <c r="D870" s="991" t="e">
        <f t="shared" si="162"/>
        <v>#DIV/0!</v>
      </c>
      <c r="E870" s="991" t="e">
        <f t="shared" si="162"/>
        <v>#DIV/0!</v>
      </c>
      <c r="F870" s="981"/>
      <c r="G870" s="981"/>
      <c r="H870" s="982"/>
      <c r="I870" s="982"/>
      <c r="J870" s="982"/>
      <c r="K870" s="982"/>
      <c r="L870" s="982"/>
      <c r="M870" s="982"/>
    </row>
    <row r="871" spans="1:13" ht="17.25" thickBot="1" x14ac:dyDescent="0.3">
      <c r="A871" s="992" t="s">
        <v>17</v>
      </c>
      <c r="B871" s="1047" t="s">
        <v>19</v>
      </c>
      <c r="C871" s="991" t="e">
        <f>C868/B868-1</f>
        <v>#DIV/0!</v>
      </c>
      <c r="D871" s="991" t="e">
        <f t="shared" si="162"/>
        <v>#DIV/0!</v>
      </c>
      <c r="E871" s="991" t="e">
        <f t="shared" si="162"/>
        <v>#DIV/0!</v>
      </c>
      <c r="F871" s="981"/>
      <c r="G871" s="981"/>
      <c r="H871" s="982"/>
      <c r="I871" s="982"/>
      <c r="J871" s="982"/>
      <c r="K871" s="982"/>
      <c r="L871" s="982"/>
      <c r="M871" s="982"/>
    </row>
    <row r="872" spans="1:13" ht="14.25" thickBot="1" x14ac:dyDescent="0.3">
      <c r="A872" s="1763" t="s">
        <v>2712</v>
      </c>
      <c r="B872" s="1764"/>
      <c r="C872" s="1764"/>
      <c r="D872" s="1764"/>
      <c r="E872" s="1765"/>
      <c r="F872" s="981"/>
      <c r="G872" s="981"/>
      <c r="H872" s="982"/>
      <c r="I872" s="982"/>
      <c r="J872" s="982"/>
      <c r="K872" s="982"/>
      <c r="L872" s="982"/>
      <c r="M872" s="982"/>
    </row>
    <row r="873" spans="1:13" x14ac:dyDescent="0.25">
      <c r="A873" s="1760"/>
      <c r="B873" s="987">
        <v>2019</v>
      </c>
      <c r="C873" s="987">
        <v>2020</v>
      </c>
      <c r="D873" s="987">
        <v>2021</v>
      </c>
      <c r="E873" s="987">
        <v>2022</v>
      </c>
      <c r="F873" s="981"/>
      <c r="G873" s="981"/>
      <c r="H873" s="982"/>
      <c r="I873" s="982"/>
      <c r="J873" s="982"/>
      <c r="K873" s="982"/>
      <c r="L873" s="982"/>
      <c r="M873" s="982"/>
    </row>
    <row r="874" spans="1:13" ht="17.25" thickBot="1" x14ac:dyDescent="0.3">
      <c r="A874" s="1761"/>
      <c r="B874" s="988" t="s">
        <v>5</v>
      </c>
      <c r="C874" s="988" t="s">
        <v>6</v>
      </c>
      <c r="D874" s="988" t="s">
        <v>6</v>
      </c>
      <c r="E874" s="988" t="s">
        <v>6</v>
      </c>
      <c r="F874" s="981"/>
      <c r="G874" s="981"/>
      <c r="H874" s="982"/>
      <c r="I874" s="982"/>
      <c r="J874" s="982"/>
      <c r="K874" s="982"/>
      <c r="L874" s="982"/>
      <c r="M874" s="982"/>
    </row>
    <row r="875" spans="1:13" ht="17.25" thickBot="1" x14ac:dyDescent="0.3">
      <c r="A875" s="1079" t="s">
        <v>59</v>
      </c>
      <c r="B875" s="1056">
        <f>B876+B877+B878+B879</f>
        <v>0</v>
      </c>
      <c r="C875" s="1056">
        <f t="shared" ref="C875:E875" si="163">C876+C877+C878+C879</f>
        <v>0</v>
      </c>
      <c r="D875" s="1056">
        <f t="shared" si="163"/>
        <v>0</v>
      </c>
      <c r="E875" s="1056">
        <f t="shared" si="163"/>
        <v>0</v>
      </c>
      <c r="F875" s="981"/>
      <c r="G875" s="981"/>
      <c r="H875" s="982"/>
      <c r="I875" s="982"/>
      <c r="J875" s="982"/>
      <c r="K875" s="982"/>
      <c r="L875" s="982"/>
      <c r="M875" s="982"/>
    </row>
    <row r="876" spans="1:13" ht="17.25" thickBot="1" x14ac:dyDescent="0.3">
      <c r="A876" s="1071" t="s">
        <v>28</v>
      </c>
      <c r="B876" s="1033"/>
      <c r="C876" s="1033"/>
      <c r="D876" s="1033"/>
      <c r="E876" s="1033"/>
      <c r="F876" s="981"/>
      <c r="G876" s="981"/>
      <c r="H876" s="982"/>
      <c r="I876" s="982"/>
      <c r="J876" s="982"/>
      <c r="K876" s="982"/>
      <c r="L876" s="982"/>
      <c r="M876" s="982"/>
    </row>
    <row r="877" spans="1:13" ht="17.25" thickBot="1" x14ac:dyDescent="0.3">
      <c r="A877" s="1071" t="s">
        <v>60</v>
      </c>
      <c r="B877" s="1033"/>
      <c r="C877" s="1033"/>
      <c r="D877" s="1033"/>
      <c r="E877" s="1033"/>
      <c r="F877" s="981"/>
      <c r="G877" s="981"/>
      <c r="H877" s="982"/>
      <c r="I877" s="982"/>
      <c r="J877" s="982"/>
      <c r="K877" s="982"/>
      <c r="L877" s="982"/>
      <c r="M877" s="982"/>
    </row>
    <row r="878" spans="1:13" ht="17.25" thickBot="1" x14ac:dyDescent="0.3">
      <c r="A878" s="1071" t="s">
        <v>42</v>
      </c>
      <c r="B878" s="1033"/>
      <c r="C878" s="1033"/>
      <c r="D878" s="1033"/>
      <c r="E878" s="1033"/>
      <c r="F878" s="981"/>
      <c r="G878" s="981"/>
      <c r="H878" s="982"/>
      <c r="I878" s="982"/>
      <c r="J878" s="982"/>
      <c r="K878" s="982"/>
      <c r="L878" s="982"/>
      <c r="M878" s="982"/>
    </row>
    <row r="879" spans="1:13" ht="17.25" thickBot="1" x14ac:dyDescent="0.3">
      <c r="A879" s="1071" t="s">
        <v>43</v>
      </c>
      <c r="B879" s="1033"/>
      <c r="C879" s="1033"/>
      <c r="D879" s="1033"/>
      <c r="E879" s="1033"/>
      <c r="F879" s="981"/>
      <c r="G879" s="981"/>
      <c r="H879" s="982"/>
      <c r="I879" s="982"/>
      <c r="J879" s="982"/>
      <c r="K879" s="982"/>
      <c r="L879" s="982"/>
      <c r="M879" s="982"/>
    </row>
    <row r="880" spans="1:13" ht="17.25" thickBot="1" x14ac:dyDescent="0.3">
      <c r="A880" s="1089" t="s">
        <v>61</v>
      </c>
      <c r="B880" s="1038">
        <f>B881+B882+B883+B884</f>
        <v>28429</v>
      </c>
      <c r="C880" s="1038">
        <f t="shared" ref="C880:E880" si="164">C881+C882+C883+C884</f>
        <v>0</v>
      </c>
      <c r="D880" s="1038">
        <f t="shared" si="164"/>
        <v>0</v>
      </c>
      <c r="E880" s="1038">
        <f t="shared" si="164"/>
        <v>0</v>
      </c>
      <c r="F880" s="981"/>
      <c r="G880" s="981"/>
      <c r="H880" s="982"/>
      <c r="I880" s="982"/>
      <c r="J880" s="982"/>
      <c r="K880" s="982"/>
      <c r="L880" s="982"/>
      <c r="M880" s="982"/>
    </row>
    <row r="881" spans="1:13" ht="17.25" thickBot="1" x14ac:dyDescent="0.3">
      <c r="A881" s="1071" t="s">
        <v>28</v>
      </c>
      <c r="B881" s="1038"/>
      <c r="C881" s="1033"/>
      <c r="D881" s="1033"/>
      <c r="E881" s="1033"/>
      <c r="F881" s="981"/>
      <c r="G881" s="981"/>
      <c r="H881" s="982"/>
      <c r="I881" s="982"/>
      <c r="J881" s="982"/>
      <c r="K881" s="982"/>
      <c r="L881" s="982"/>
      <c r="M881" s="982"/>
    </row>
    <row r="882" spans="1:13" ht="17.25" thickBot="1" x14ac:dyDescent="0.3">
      <c r="A882" s="1095" t="s">
        <v>60</v>
      </c>
      <c r="B882" s="1088">
        <v>28429</v>
      </c>
      <c r="C882" s="1033">
        <v>0</v>
      </c>
      <c r="D882" s="1033">
        <v>0</v>
      </c>
      <c r="E882" s="1033">
        <v>0</v>
      </c>
      <c r="F882" s="981"/>
      <c r="G882" s="981"/>
      <c r="H882" s="982"/>
      <c r="I882" s="982"/>
      <c r="J882" s="982"/>
      <c r="K882" s="982"/>
      <c r="L882" s="982"/>
      <c r="M882" s="982"/>
    </row>
    <row r="883" spans="1:13" ht="17.25" thickBot="1" x14ac:dyDescent="0.3">
      <c r="A883" s="1071" t="s">
        <v>42</v>
      </c>
      <c r="B883" s="1038"/>
      <c r="C883" s="1033"/>
      <c r="D883" s="1033"/>
      <c r="E883" s="1033"/>
      <c r="F883" s="981"/>
      <c r="G883" s="981"/>
      <c r="H883" s="982"/>
      <c r="I883" s="982"/>
      <c r="J883" s="982"/>
      <c r="K883" s="982"/>
      <c r="L883" s="982"/>
      <c r="M883" s="982"/>
    </row>
    <row r="884" spans="1:13" ht="17.25" thickBot="1" x14ac:dyDescent="0.3">
      <c r="A884" s="1071" t="s">
        <v>43</v>
      </c>
      <c r="B884" s="1038"/>
      <c r="C884" s="1033"/>
      <c r="D884" s="1033"/>
      <c r="E884" s="1033"/>
      <c r="F884" s="981"/>
      <c r="G884" s="981"/>
      <c r="H884" s="982"/>
      <c r="I884" s="982"/>
      <c r="J884" s="982"/>
      <c r="K884" s="982"/>
      <c r="L884" s="982"/>
      <c r="M884" s="982"/>
    </row>
    <row r="885" spans="1:13" ht="17.25" thickBot="1" x14ac:dyDescent="0.3">
      <c r="A885" s="1063" t="s">
        <v>181</v>
      </c>
      <c r="B885" s="1038">
        <f>B875+B880</f>
        <v>28429</v>
      </c>
      <c r="C885" s="1038">
        <f t="shared" ref="C885:E885" si="165">C875+C880</f>
        <v>0</v>
      </c>
      <c r="D885" s="1038">
        <f t="shared" si="165"/>
        <v>0</v>
      </c>
      <c r="E885" s="1038">
        <f t="shared" si="165"/>
        <v>0</v>
      </c>
      <c r="F885" s="981"/>
      <c r="G885" s="981"/>
      <c r="H885" s="982"/>
      <c r="I885" s="982"/>
      <c r="J885" s="982"/>
      <c r="K885" s="982"/>
      <c r="L885" s="982"/>
      <c r="M885" s="982"/>
    </row>
    <row r="886" spans="1:13" ht="14.25" thickBot="1" x14ac:dyDescent="0.3">
      <c r="A886" s="1072" t="s">
        <v>58</v>
      </c>
      <c r="B886" s="1766" t="s">
        <v>2713</v>
      </c>
      <c r="C886" s="1766"/>
      <c r="D886" s="1766"/>
      <c r="E886" s="1766"/>
      <c r="F886" s="981"/>
      <c r="G886" s="981"/>
      <c r="H886" s="982"/>
      <c r="I886" s="982"/>
      <c r="J886" s="982"/>
      <c r="K886" s="982"/>
      <c r="L886" s="982"/>
      <c r="M886" s="982"/>
    </row>
    <row r="887" spans="1:13" ht="26.25" thickBot="1" x14ac:dyDescent="0.3">
      <c r="A887" s="1080" t="s">
        <v>182</v>
      </c>
      <c r="B887" s="1134" t="s">
        <v>103</v>
      </c>
      <c r="C887" s="1134" t="s">
        <v>2714</v>
      </c>
      <c r="D887" s="1123"/>
      <c r="E887" s="1123"/>
      <c r="F887" s="981"/>
      <c r="G887" s="981"/>
      <c r="H887" s="982"/>
      <c r="I887" s="982"/>
      <c r="J887" s="982"/>
      <c r="K887" s="982"/>
      <c r="L887" s="982"/>
      <c r="M887" s="982"/>
    </row>
    <row r="888" spans="1:13" ht="17.25" thickBot="1" x14ac:dyDescent="0.3">
      <c r="A888" s="1084" t="s">
        <v>2594</v>
      </c>
      <c r="B888" s="1131"/>
      <c r="C888" s="1131"/>
      <c r="D888" s="1131"/>
      <c r="E888" s="1131"/>
      <c r="F888" s="981"/>
      <c r="G888" s="981"/>
      <c r="H888" s="982"/>
      <c r="I888" s="982"/>
      <c r="J888" s="982"/>
      <c r="K888" s="982"/>
      <c r="L888" s="982"/>
      <c r="M888" s="982"/>
    </row>
    <row r="889" spans="1:13" ht="17.25" thickBot="1" x14ac:dyDescent="0.3">
      <c r="A889" s="1070" t="s">
        <v>9</v>
      </c>
      <c r="B889" s="1748" t="s">
        <v>2683</v>
      </c>
      <c r="C889" s="1748"/>
      <c r="D889" s="1748"/>
      <c r="E889" s="1748"/>
      <c r="F889" s="981"/>
      <c r="G889" s="981"/>
      <c r="H889" s="982"/>
      <c r="I889" s="982"/>
      <c r="J889" s="982"/>
      <c r="K889" s="982"/>
      <c r="L889" s="982"/>
      <c r="M889" s="982"/>
    </row>
    <row r="890" spans="1:13" ht="17.25" thickBot="1" x14ac:dyDescent="0.3">
      <c r="A890" s="1070" t="s">
        <v>13</v>
      </c>
      <c r="B890" s="1752" t="s">
        <v>1261</v>
      </c>
      <c r="C890" s="1752"/>
      <c r="D890" s="1752"/>
      <c r="E890" s="1752"/>
      <c r="G890" s="981"/>
      <c r="H890" s="982"/>
      <c r="I890" s="982"/>
      <c r="J890" s="982"/>
      <c r="K890" s="982"/>
      <c r="L890" s="982"/>
      <c r="M890" s="982"/>
    </row>
    <row r="891" spans="1:13" ht="17.25" thickBot="1" x14ac:dyDescent="0.3">
      <c r="A891" s="1747"/>
      <c r="B891" s="1046">
        <v>2019</v>
      </c>
      <c r="C891" s="1046">
        <v>2020</v>
      </c>
      <c r="D891" s="1046">
        <v>2021</v>
      </c>
      <c r="E891" s="1046">
        <v>2022</v>
      </c>
      <c r="G891" s="981"/>
      <c r="H891" s="982"/>
      <c r="I891" s="982"/>
      <c r="J891" s="982"/>
      <c r="K891" s="982"/>
      <c r="L891" s="982"/>
      <c r="M891" s="982"/>
    </row>
    <row r="892" spans="1:13" ht="17.25" thickBot="1" x14ac:dyDescent="0.3">
      <c r="A892" s="1747"/>
      <c r="B892" s="1046" t="s">
        <v>5</v>
      </c>
      <c r="C892" s="1046" t="s">
        <v>6</v>
      </c>
      <c r="D892" s="1046" t="s">
        <v>6</v>
      </c>
      <c r="E892" s="1046" t="s">
        <v>6</v>
      </c>
      <c r="G892" s="981"/>
      <c r="H892" s="982"/>
      <c r="I892" s="982"/>
      <c r="J892" s="982"/>
      <c r="K892" s="982"/>
      <c r="L892" s="982"/>
      <c r="M892" s="982"/>
    </row>
    <row r="893" spans="1:13" ht="17.25" thickBot="1" x14ac:dyDescent="0.3">
      <c r="A893" s="992" t="s">
        <v>8</v>
      </c>
      <c r="B893" s="1047">
        <v>0</v>
      </c>
      <c r="C893" s="1047">
        <v>1</v>
      </c>
      <c r="D893" s="1047">
        <v>1</v>
      </c>
      <c r="E893" s="1047">
        <v>0</v>
      </c>
      <c r="G893" s="981"/>
      <c r="H893" s="982"/>
      <c r="I893" s="982"/>
      <c r="J893" s="982"/>
      <c r="K893" s="982"/>
      <c r="L893" s="982"/>
      <c r="M893" s="982"/>
    </row>
    <row r="894" spans="1:13" ht="17.25" thickBot="1" x14ac:dyDescent="0.3">
      <c r="A894" s="992" t="s">
        <v>14</v>
      </c>
      <c r="B894" s="1050">
        <f>B912</f>
        <v>0</v>
      </c>
      <c r="C894" s="1050">
        <f t="shared" ref="C894:E894" si="166">C912</f>
        <v>23046</v>
      </c>
      <c r="D894" s="1050">
        <f t="shared" si="166"/>
        <v>15852</v>
      </c>
      <c r="E894" s="1050">
        <f t="shared" si="166"/>
        <v>0</v>
      </c>
      <c r="G894" s="981"/>
      <c r="H894" s="982"/>
      <c r="I894" s="982"/>
      <c r="J894" s="982"/>
      <c r="K894" s="982"/>
      <c r="L894" s="982"/>
      <c r="M894" s="982"/>
    </row>
    <row r="895" spans="1:13" ht="17.25" thickBot="1" x14ac:dyDescent="0.3">
      <c r="A895" s="992" t="s">
        <v>20</v>
      </c>
      <c r="B895" s="1050" t="e">
        <f>B894/B893</f>
        <v>#DIV/0!</v>
      </c>
      <c r="C895" s="1050">
        <f t="shared" ref="C895:E895" si="167">C894/C893</f>
        <v>23046</v>
      </c>
      <c r="D895" s="1050">
        <f t="shared" si="167"/>
        <v>15852</v>
      </c>
      <c r="E895" s="1050" t="e">
        <f t="shared" si="167"/>
        <v>#DIV/0!</v>
      </c>
      <c r="G895" s="981"/>
      <c r="H895" s="982"/>
      <c r="I895" s="982"/>
      <c r="J895" s="982"/>
      <c r="K895" s="982"/>
      <c r="L895" s="982"/>
      <c r="M895" s="982"/>
    </row>
    <row r="896" spans="1:13" ht="17.25" thickBot="1" x14ac:dyDescent="0.3">
      <c r="A896" s="992" t="s">
        <v>15</v>
      </c>
      <c r="B896" s="1047" t="s">
        <v>19</v>
      </c>
      <c r="C896" s="991" t="e">
        <f>C893/B893-1</f>
        <v>#DIV/0!</v>
      </c>
      <c r="D896" s="991">
        <f t="shared" ref="D896:E898" si="168">D893/C893-1</f>
        <v>0</v>
      </c>
      <c r="E896" s="991">
        <f t="shared" si="168"/>
        <v>-1</v>
      </c>
      <c r="G896" s="981"/>
      <c r="H896" s="982"/>
      <c r="I896" s="982"/>
      <c r="J896" s="982"/>
      <c r="K896" s="982"/>
      <c r="L896" s="982"/>
      <c r="M896" s="982"/>
    </row>
    <row r="897" spans="1:13" ht="17.25" thickBot="1" x14ac:dyDescent="0.3">
      <c r="A897" s="992" t="s">
        <v>16</v>
      </c>
      <c r="B897" s="1047" t="s">
        <v>19</v>
      </c>
      <c r="C897" s="991" t="e">
        <f>C894/B894-1</f>
        <v>#DIV/0!</v>
      </c>
      <c r="D897" s="991">
        <f t="shared" si="168"/>
        <v>-0.31215829211142931</v>
      </c>
      <c r="E897" s="991">
        <f t="shared" si="168"/>
        <v>-1</v>
      </c>
      <c r="G897" s="981"/>
      <c r="H897" s="982"/>
      <c r="I897" s="982"/>
      <c r="J897" s="982"/>
      <c r="K897" s="982"/>
      <c r="L897" s="982"/>
      <c r="M897" s="982"/>
    </row>
    <row r="898" spans="1:13" ht="17.25" thickBot="1" x14ac:dyDescent="0.3">
      <c r="A898" s="992" t="s">
        <v>17</v>
      </c>
      <c r="B898" s="1047" t="s">
        <v>19</v>
      </c>
      <c r="C898" s="991" t="e">
        <f>C895/B895-1</f>
        <v>#DIV/0!</v>
      </c>
      <c r="D898" s="991">
        <f t="shared" si="168"/>
        <v>-0.31215829211142931</v>
      </c>
      <c r="E898" s="991" t="e">
        <f t="shared" si="168"/>
        <v>#DIV/0!</v>
      </c>
      <c r="G898" s="981"/>
      <c r="H898" s="982"/>
      <c r="I898" s="982"/>
      <c r="J898" s="982"/>
      <c r="K898" s="982"/>
      <c r="L898" s="982"/>
      <c r="M898" s="982"/>
    </row>
    <row r="899" spans="1:13" thickBot="1" x14ac:dyDescent="0.3">
      <c r="A899" s="1763" t="s">
        <v>2715</v>
      </c>
      <c r="B899" s="1764"/>
      <c r="C899" s="1764"/>
      <c r="D899" s="1764"/>
      <c r="E899" s="1765"/>
      <c r="G899" s="981"/>
      <c r="H899" s="982"/>
      <c r="I899" s="982"/>
      <c r="J899" s="982"/>
      <c r="K899" s="982"/>
      <c r="L899" s="982"/>
      <c r="M899" s="982"/>
    </row>
    <row r="900" spans="1:13" x14ac:dyDescent="0.25">
      <c r="A900" s="1760"/>
      <c r="B900" s="987">
        <v>2019</v>
      </c>
      <c r="C900" s="987">
        <v>2020</v>
      </c>
      <c r="D900" s="987">
        <v>2021</v>
      </c>
      <c r="E900" s="987">
        <v>2022</v>
      </c>
      <c r="G900" s="981"/>
      <c r="H900" s="982"/>
      <c r="I900" s="982"/>
      <c r="J900" s="982"/>
      <c r="K900" s="982"/>
      <c r="L900" s="982"/>
      <c r="M900" s="982"/>
    </row>
    <row r="901" spans="1:13" ht="17.25" thickBot="1" x14ac:dyDescent="0.3">
      <c r="A901" s="1762"/>
      <c r="B901" s="987" t="s">
        <v>5</v>
      </c>
      <c r="C901" s="987" t="s">
        <v>6</v>
      </c>
      <c r="D901" s="987" t="s">
        <v>6</v>
      </c>
      <c r="E901" s="987" t="s">
        <v>6</v>
      </c>
      <c r="G901" s="981"/>
      <c r="H901" s="982"/>
      <c r="I901" s="982"/>
      <c r="J901" s="982"/>
      <c r="K901" s="982"/>
      <c r="L901" s="982"/>
      <c r="M901" s="982"/>
    </row>
    <row r="902" spans="1:13" ht="17.25" thickBot="1" x14ac:dyDescent="0.3">
      <c r="A902" s="1089" t="s">
        <v>59</v>
      </c>
      <c r="B902" s="1033">
        <f>B903+B904+B905+B906</f>
        <v>0</v>
      </c>
      <c r="C902" s="1033">
        <f t="shared" ref="C902:E902" si="169">C903+C904+C905+C906</f>
        <v>0</v>
      </c>
      <c r="D902" s="1033">
        <f t="shared" si="169"/>
        <v>0</v>
      </c>
      <c r="E902" s="1033">
        <f t="shared" si="169"/>
        <v>0</v>
      </c>
      <c r="G902" s="981"/>
      <c r="H902" s="982"/>
      <c r="I902" s="982"/>
      <c r="J902" s="982"/>
      <c r="K902" s="982"/>
      <c r="L902" s="982"/>
      <c r="M902" s="982"/>
    </row>
    <row r="903" spans="1:13" ht="17.25" thickBot="1" x14ac:dyDescent="0.3">
      <c r="A903" s="1071" t="s">
        <v>28</v>
      </c>
      <c r="B903" s="1033"/>
      <c r="C903" s="1033"/>
      <c r="D903" s="1033"/>
      <c r="E903" s="1033"/>
      <c r="G903" s="981"/>
      <c r="H903" s="982"/>
      <c r="I903" s="982"/>
      <c r="J903" s="982"/>
      <c r="K903" s="982"/>
      <c r="L903" s="982"/>
      <c r="M903" s="982"/>
    </row>
    <row r="904" spans="1:13" ht="17.25" thickBot="1" x14ac:dyDescent="0.3">
      <c r="A904" s="1071" t="s">
        <v>60</v>
      </c>
      <c r="B904" s="1033"/>
      <c r="C904" s="1033"/>
      <c r="D904" s="1033"/>
      <c r="E904" s="1033"/>
      <c r="G904" s="981"/>
      <c r="H904" s="982"/>
      <c r="I904" s="982"/>
      <c r="J904" s="982"/>
      <c r="K904" s="982"/>
      <c r="L904" s="982"/>
      <c r="M904" s="982"/>
    </row>
    <row r="905" spans="1:13" ht="17.25" thickBot="1" x14ac:dyDescent="0.3">
      <c r="A905" s="1071" t="s">
        <v>42</v>
      </c>
      <c r="B905" s="1033"/>
      <c r="C905" s="1033"/>
      <c r="D905" s="1033"/>
      <c r="E905" s="1033"/>
      <c r="G905" s="981"/>
      <c r="H905" s="982"/>
      <c r="I905" s="982"/>
      <c r="J905" s="982"/>
      <c r="K905" s="982"/>
      <c r="L905" s="982"/>
      <c r="M905" s="982"/>
    </row>
    <row r="906" spans="1:13" ht="17.25" thickBot="1" x14ac:dyDescent="0.3">
      <c r="A906" s="1071" t="s">
        <v>43</v>
      </c>
      <c r="B906" s="1033"/>
      <c r="C906" s="1033"/>
      <c r="D906" s="1033"/>
      <c r="E906" s="1033"/>
      <c r="G906" s="981"/>
      <c r="H906" s="982"/>
      <c r="I906" s="982"/>
      <c r="J906" s="982"/>
      <c r="K906" s="982"/>
      <c r="L906" s="982"/>
      <c r="M906" s="982"/>
    </row>
    <row r="907" spans="1:13" ht="17.25" thickBot="1" x14ac:dyDescent="0.3">
      <c r="A907" s="1089" t="s">
        <v>61</v>
      </c>
      <c r="B907" s="1038">
        <f>B908+B909+B910+B911</f>
        <v>0</v>
      </c>
      <c r="C907" s="1038">
        <f>SUM(C908:C911)</f>
        <v>23046</v>
      </c>
      <c r="D907" s="1038">
        <f t="shared" ref="D907:E907" si="170">SUM(D908:D911)</f>
        <v>15852</v>
      </c>
      <c r="E907" s="1038">
        <f t="shared" si="170"/>
        <v>0</v>
      </c>
      <c r="G907" s="981"/>
      <c r="H907" s="982"/>
      <c r="I907" s="982"/>
      <c r="J907" s="982"/>
      <c r="K907" s="982"/>
      <c r="L907" s="982"/>
      <c r="M907" s="982"/>
    </row>
    <row r="908" spans="1:13" ht="17.25" thickBot="1" x14ac:dyDescent="0.3">
      <c r="A908" s="1071" t="s">
        <v>28</v>
      </c>
      <c r="B908" s="1038"/>
      <c r="C908" s="1033"/>
      <c r="D908" s="1033"/>
      <c r="E908" s="1033"/>
      <c r="G908" s="981"/>
      <c r="H908" s="982"/>
      <c r="I908" s="982"/>
      <c r="J908" s="982"/>
      <c r="K908" s="982"/>
      <c r="L908" s="982"/>
      <c r="M908" s="982"/>
    </row>
    <row r="909" spans="1:13" ht="17.25" thickBot="1" x14ac:dyDescent="0.35">
      <c r="A909" s="1071" t="s">
        <v>60</v>
      </c>
      <c r="B909" s="1038">
        <v>0</v>
      </c>
      <c r="C909" s="1091">
        <v>23046</v>
      </c>
      <c r="D909" s="1091">
        <v>15852</v>
      </c>
      <c r="E909" s="1048">
        <v>0</v>
      </c>
      <c r="G909" s="981"/>
      <c r="H909" s="982"/>
      <c r="I909" s="982"/>
      <c r="J909" s="982"/>
      <c r="K909" s="982"/>
      <c r="L909" s="982"/>
      <c r="M909" s="982"/>
    </row>
    <row r="910" spans="1:13" ht="17.25" thickBot="1" x14ac:dyDescent="0.3">
      <c r="A910" s="1071" t="s">
        <v>42</v>
      </c>
      <c r="B910" s="1038"/>
      <c r="C910" s="1033"/>
      <c r="D910" s="1033"/>
      <c r="E910" s="1033"/>
      <c r="G910" s="981"/>
      <c r="H910" s="982"/>
      <c r="I910" s="982"/>
      <c r="J910" s="982"/>
      <c r="K910" s="982"/>
      <c r="L910" s="982"/>
      <c r="M910" s="982"/>
    </row>
    <row r="911" spans="1:13" ht="17.25" thickBot="1" x14ac:dyDescent="0.3">
      <c r="A911" s="1071" t="s">
        <v>43</v>
      </c>
      <c r="B911" s="1038"/>
      <c r="C911" s="1033"/>
      <c r="D911" s="1033"/>
      <c r="E911" s="1033"/>
      <c r="G911" s="981"/>
      <c r="H911" s="982"/>
      <c r="I911" s="982"/>
      <c r="J911" s="982"/>
      <c r="K911" s="982"/>
      <c r="L911" s="982"/>
      <c r="M911" s="982"/>
    </row>
    <row r="912" spans="1:13" ht="17.25" thickBot="1" x14ac:dyDescent="0.3">
      <c r="A912" s="1063" t="s">
        <v>183</v>
      </c>
      <c r="B912" s="1038">
        <f>B902+B907</f>
        <v>0</v>
      </c>
      <c r="C912" s="1038">
        <f>C902+C907</f>
        <v>23046</v>
      </c>
      <c r="D912" s="1038">
        <f t="shared" ref="D912:E912" si="171">D902+D907</f>
        <v>15852</v>
      </c>
      <c r="E912" s="1038">
        <f t="shared" si="171"/>
        <v>0</v>
      </c>
      <c r="G912" s="981"/>
      <c r="H912" s="982"/>
      <c r="I912" s="982"/>
      <c r="J912" s="982"/>
      <c r="K912" s="982"/>
      <c r="L912" s="982"/>
      <c r="M912" s="982"/>
    </row>
    <row r="913" spans="1:13" ht="17.25" thickBot="1" x14ac:dyDescent="0.3">
      <c r="A913" s="1100" t="s">
        <v>190</v>
      </c>
      <c r="B913" s="1748" t="s">
        <v>2716</v>
      </c>
      <c r="C913" s="1748"/>
      <c r="D913" s="1748"/>
      <c r="E913" s="1748"/>
      <c r="G913" s="981"/>
      <c r="H913" s="982"/>
      <c r="I913" s="982"/>
      <c r="J913" s="982"/>
      <c r="K913" s="982"/>
      <c r="L913" s="982"/>
      <c r="M913" s="982"/>
    </row>
    <row r="914" spans="1:13" ht="17.25" thickBot="1" x14ac:dyDescent="0.3">
      <c r="A914" s="1748" t="s">
        <v>191</v>
      </c>
      <c r="B914" s="1748"/>
      <c r="C914" s="1748"/>
      <c r="D914" s="1748"/>
      <c r="E914" s="1748"/>
      <c r="G914" s="981"/>
      <c r="H914" s="982"/>
      <c r="I914" s="982"/>
      <c r="J914" s="982"/>
      <c r="K914" s="982"/>
      <c r="L914" s="982"/>
      <c r="M914" s="982"/>
    </row>
    <row r="915" spans="1:13" ht="27.75" thickBot="1" x14ac:dyDescent="0.3">
      <c r="A915" s="1070" t="s">
        <v>2580</v>
      </c>
      <c r="B915" s="1101">
        <v>0.04</v>
      </c>
      <c r="C915" s="1101">
        <v>0.06</v>
      </c>
      <c r="D915" s="1101">
        <v>0.1</v>
      </c>
      <c r="E915" s="1101">
        <v>0.1</v>
      </c>
      <c r="G915" s="981"/>
      <c r="H915" s="982"/>
      <c r="I915" s="982"/>
      <c r="J915" s="982"/>
      <c r="K915" s="982"/>
      <c r="L915" s="982"/>
      <c r="M915" s="982"/>
    </row>
    <row r="916" spans="1:13" ht="27.75" thickBot="1" x14ac:dyDescent="0.3">
      <c r="A916" s="1070" t="s">
        <v>2582</v>
      </c>
      <c r="B916" s="1101">
        <v>1</v>
      </c>
      <c r="C916" s="1101">
        <v>1</v>
      </c>
      <c r="D916" s="1101">
        <v>1</v>
      </c>
      <c r="E916" s="1101">
        <v>1</v>
      </c>
      <c r="G916" s="981"/>
      <c r="H916" s="982"/>
      <c r="I916" s="982"/>
      <c r="J916" s="982"/>
      <c r="K916" s="982"/>
      <c r="L916" s="982"/>
      <c r="M916" s="982"/>
    </row>
    <row r="917" spans="1:13" thickBot="1" x14ac:dyDescent="0.3">
      <c r="A917" s="1786" t="s">
        <v>2717</v>
      </c>
      <c r="B917" s="1786"/>
      <c r="C917" s="1786"/>
      <c r="D917" s="1786"/>
      <c r="E917" s="1786"/>
      <c r="G917" s="981"/>
      <c r="H917" s="982"/>
      <c r="I917" s="982"/>
      <c r="J917" s="982"/>
      <c r="K917" s="982"/>
      <c r="L917" s="982"/>
      <c r="M917" s="982"/>
    </row>
    <row r="918" spans="1:13" ht="64.5" thickBot="1" x14ac:dyDescent="0.3">
      <c r="A918" s="1102" t="s">
        <v>75</v>
      </c>
      <c r="B918" s="1081" t="s">
        <v>2718</v>
      </c>
      <c r="C918" s="1081" t="s">
        <v>2719</v>
      </c>
      <c r="D918" s="1103"/>
      <c r="E918" s="1103"/>
      <c r="G918" s="981"/>
      <c r="H918" s="982"/>
      <c r="I918" s="982"/>
      <c r="J918" s="982"/>
      <c r="K918" s="982"/>
      <c r="L918" s="982"/>
      <c r="M918" s="982"/>
    </row>
    <row r="919" spans="1:13" ht="17.25" thickBot="1" x14ac:dyDescent="0.3">
      <c r="A919" s="1069" t="s">
        <v>2594</v>
      </c>
      <c r="B919" s="1787" t="s">
        <v>2720</v>
      </c>
      <c r="C919" s="1787"/>
      <c r="D919" s="1787"/>
      <c r="E919" s="1787"/>
      <c r="G919" s="981"/>
      <c r="H919" s="982"/>
      <c r="I919" s="982"/>
      <c r="J919" s="982"/>
      <c r="K919" s="982"/>
      <c r="L919" s="982"/>
      <c r="M919" s="982"/>
    </row>
    <row r="920" spans="1:13" ht="17.25" thickBot="1" x14ac:dyDescent="0.3">
      <c r="A920" s="1070" t="s">
        <v>9</v>
      </c>
      <c r="B920" s="1785" t="s">
        <v>2721</v>
      </c>
      <c r="C920" s="1785"/>
      <c r="D920" s="1785"/>
      <c r="E920" s="1785"/>
      <c r="G920" s="981"/>
      <c r="H920" s="982"/>
      <c r="I920" s="982"/>
      <c r="J920" s="982"/>
      <c r="K920" s="982"/>
      <c r="L920" s="982"/>
      <c r="M920" s="982"/>
    </row>
    <row r="921" spans="1:13" ht="17.25" thickBot="1" x14ac:dyDescent="0.3">
      <c r="A921" s="1070" t="s">
        <v>13</v>
      </c>
      <c r="B921" s="1752" t="s">
        <v>1261</v>
      </c>
      <c r="C921" s="1752"/>
      <c r="D921" s="1752"/>
      <c r="E921" s="1752"/>
      <c r="G921" s="981"/>
      <c r="H921" s="982"/>
      <c r="I921" s="982"/>
      <c r="J921" s="982"/>
      <c r="K921" s="982"/>
      <c r="L921" s="982"/>
      <c r="M921" s="982"/>
    </row>
    <row r="922" spans="1:13" ht="17.25" thickBot="1" x14ac:dyDescent="0.3">
      <c r="A922" s="1747"/>
      <c r="B922" s="1046">
        <v>2019</v>
      </c>
      <c r="C922" s="1046">
        <v>2020</v>
      </c>
      <c r="D922" s="1046">
        <v>2021</v>
      </c>
      <c r="E922" s="1046">
        <v>2022</v>
      </c>
      <c r="G922" s="981"/>
      <c r="H922" s="982"/>
      <c r="I922" s="982"/>
      <c r="J922" s="982"/>
      <c r="K922" s="982"/>
      <c r="L922" s="982"/>
      <c r="M922" s="982"/>
    </row>
    <row r="923" spans="1:13" ht="17.25" thickBot="1" x14ac:dyDescent="0.3">
      <c r="A923" s="1747"/>
      <c r="B923" s="1046" t="s">
        <v>5</v>
      </c>
      <c r="C923" s="1046" t="s">
        <v>6</v>
      </c>
      <c r="D923" s="1046" t="s">
        <v>6</v>
      </c>
      <c r="E923" s="1046" t="s">
        <v>6</v>
      </c>
      <c r="G923" s="981"/>
      <c r="H923" s="982"/>
      <c r="I923" s="982"/>
      <c r="J923" s="982"/>
      <c r="K923" s="982"/>
      <c r="L923" s="982"/>
      <c r="M923" s="982"/>
    </row>
    <row r="924" spans="1:13" ht="17.25" thickBot="1" x14ac:dyDescent="0.3">
      <c r="A924" s="1070" t="s">
        <v>8</v>
      </c>
      <c r="B924" s="1036">
        <v>5</v>
      </c>
      <c r="C924" s="1036">
        <v>5</v>
      </c>
      <c r="D924" s="1036">
        <v>5</v>
      </c>
      <c r="E924" s="1036">
        <v>5</v>
      </c>
      <c r="G924" s="981"/>
      <c r="H924" s="982"/>
      <c r="I924" s="982"/>
      <c r="J924" s="982"/>
      <c r="K924" s="982"/>
      <c r="L924" s="982"/>
      <c r="M924" s="982"/>
    </row>
    <row r="925" spans="1:13" ht="17.25" thickBot="1" x14ac:dyDescent="0.3">
      <c r="A925" s="1070" t="s">
        <v>14</v>
      </c>
      <c r="B925" s="1036">
        <f>B943</f>
        <v>6000</v>
      </c>
      <c r="C925" s="1036">
        <f t="shared" ref="C925:E925" si="172">C943</f>
        <v>19650</v>
      </c>
      <c r="D925" s="1036">
        <f t="shared" si="172"/>
        <v>15650</v>
      </c>
      <c r="E925" s="1036">
        <f t="shared" si="172"/>
        <v>9650</v>
      </c>
      <c r="G925" s="981"/>
      <c r="H925" s="982"/>
      <c r="I925" s="982"/>
      <c r="J925" s="982"/>
      <c r="K925" s="982"/>
      <c r="L925" s="982"/>
      <c r="M925" s="982"/>
    </row>
    <row r="926" spans="1:13" ht="17.25" thickBot="1" x14ac:dyDescent="0.3">
      <c r="A926" s="1070" t="s">
        <v>20</v>
      </c>
      <c r="B926" s="1036">
        <f>B925/B924</f>
        <v>1200</v>
      </c>
      <c r="C926" s="1036">
        <f>C925/C924</f>
        <v>3930</v>
      </c>
      <c r="D926" s="1036">
        <f>D925/D924</f>
        <v>3130</v>
      </c>
      <c r="E926" s="1036">
        <f>E925/E924</f>
        <v>1930</v>
      </c>
      <c r="G926" s="981"/>
      <c r="H926" s="982"/>
      <c r="I926" s="982"/>
      <c r="J926" s="982"/>
      <c r="K926" s="982"/>
      <c r="L926" s="982"/>
      <c r="M926" s="982"/>
    </row>
    <row r="927" spans="1:13" ht="17.25" thickBot="1" x14ac:dyDescent="0.3">
      <c r="A927" s="1070" t="s">
        <v>15</v>
      </c>
      <c r="B927" s="1135" t="s">
        <v>19</v>
      </c>
      <c r="C927" s="1136">
        <f t="shared" ref="C927:E929" si="173">C924/B924-1</f>
        <v>0</v>
      </c>
      <c r="D927" s="1136">
        <f t="shared" si="173"/>
        <v>0</v>
      </c>
      <c r="E927" s="1136">
        <f t="shared" si="173"/>
        <v>0</v>
      </c>
      <c r="G927" s="981"/>
      <c r="H927" s="982"/>
      <c r="I927" s="982"/>
      <c r="J927" s="982"/>
      <c r="K927" s="982"/>
      <c r="L927" s="982"/>
      <c r="M927" s="982"/>
    </row>
    <row r="928" spans="1:13" ht="17.25" thickBot="1" x14ac:dyDescent="0.3">
      <c r="A928" s="992" t="s">
        <v>16</v>
      </c>
      <c r="B928" s="1029" t="s">
        <v>19</v>
      </c>
      <c r="C928" s="1030">
        <f t="shared" si="173"/>
        <v>2.2749999999999999</v>
      </c>
      <c r="D928" s="1030">
        <f t="shared" si="173"/>
        <v>-0.20356234096692116</v>
      </c>
      <c r="E928" s="1030">
        <f t="shared" si="173"/>
        <v>-0.38338658146964855</v>
      </c>
      <c r="G928" s="981"/>
      <c r="H928" s="982"/>
      <c r="I928" s="982"/>
      <c r="J928" s="982"/>
      <c r="K928" s="982"/>
      <c r="L928" s="982"/>
      <c r="M928" s="982"/>
    </row>
    <row r="929" spans="1:13" ht="17.25" thickBot="1" x14ac:dyDescent="0.3">
      <c r="A929" s="992" t="s">
        <v>17</v>
      </c>
      <c r="B929" s="1029" t="s">
        <v>19</v>
      </c>
      <c r="C929" s="1030">
        <f t="shared" si="173"/>
        <v>2.2749999999999999</v>
      </c>
      <c r="D929" s="1030">
        <f t="shared" si="173"/>
        <v>-0.20356234096692116</v>
      </c>
      <c r="E929" s="1030">
        <f t="shared" si="173"/>
        <v>-0.38338658146964855</v>
      </c>
      <c r="G929" s="981"/>
      <c r="H929" s="982"/>
      <c r="I929" s="982"/>
      <c r="J929" s="982"/>
      <c r="K929" s="982"/>
      <c r="L929" s="982"/>
      <c r="M929" s="982"/>
    </row>
    <row r="930" spans="1:13" thickBot="1" x14ac:dyDescent="0.3">
      <c r="A930" s="1763" t="s">
        <v>2597</v>
      </c>
      <c r="B930" s="1764"/>
      <c r="C930" s="1764"/>
      <c r="D930" s="1764"/>
      <c r="E930" s="1765"/>
      <c r="G930" s="981"/>
      <c r="H930" s="982"/>
      <c r="I930" s="982"/>
      <c r="J930" s="982"/>
      <c r="K930" s="982"/>
      <c r="L930" s="982"/>
      <c r="M930" s="982"/>
    </row>
    <row r="931" spans="1:13" x14ac:dyDescent="0.25">
      <c r="A931" s="1760"/>
      <c r="B931" s="987">
        <v>2019</v>
      </c>
      <c r="C931" s="987">
        <v>2020</v>
      </c>
      <c r="D931" s="987">
        <v>2021</v>
      </c>
      <c r="E931" s="987">
        <v>2022</v>
      </c>
      <c r="G931" s="981"/>
      <c r="H931" s="982"/>
      <c r="I931" s="982"/>
      <c r="J931" s="982"/>
      <c r="K931" s="982"/>
      <c r="L931" s="982"/>
      <c r="M931" s="982"/>
    </row>
    <row r="932" spans="1:13" ht="17.25" thickBot="1" x14ac:dyDescent="0.3">
      <c r="A932" s="1761"/>
      <c r="B932" s="988" t="s">
        <v>5</v>
      </c>
      <c r="C932" s="988" t="s">
        <v>6</v>
      </c>
      <c r="D932" s="988" t="s">
        <v>6</v>
      </c>
      <c r="E932" s="988" t="s">
        <v>6</v>
      </c>
      <c r="G932" s="981"/>
      <c r="H932" s="982"/>
      <c r="I932" s="982"/>
      <c r="J932" s="982"/>
      <c r="K932" s="982"/>
      <c r="L932" s="982"/>
      <c r="M932" s="982"/>
    </row>
    <row r="933" spans="1:13" ht="17.25" thickBot="1" x14ac:dyDescent="0.3">
      <c r="A933" s="1053" t="s">
        <v>59</v>
      </c>
      <c r="B933" s="1054">
        <f>B934+B935+B936+B937</f>
        <v>6000</v>
      </c>
      <c r="C933" s="1054">
        <f t="shared" ref="C933:E933" si="174">C934+C935+C936+C937</f>
        <v>19650</v>
      </c>
      <c r="D933" s="1054">
        <f t="shared" si="174"/>
        <v>15650</v>
      </c>
      <c r="E933" s="1054">
        <f t="shared" si="174"/>
        <v>9650</v>
      </c>
      <c r="G933" s="981"/>
      <c r="H933" s="982"/>
      <c r="I933" s="982"/>
      <c r="J933" s="982"/>
      <c r="K933" s="982"/>
      <c r="L933" s="982"/>
      <c r="M933" s="982"/>
    </row>
    <row r="934" spans="1:13" ht="17.25" thickBot="1" x14ac:dyDescent="0.3">
      <c r="A934" s="1055" t="s">
        <v>28</v>
      </c>
      <c r="B934" s="1054">
        <v>6000</v>
      </c>
      <c r="C934" s="1054">
        <v>19650</v>
      </c>
      <c r="D934" s="1054">
        <v>15650</v>
      </c>
      <c r="E934" s="1054">
        <v>9650</v>
      </c>
      <c r="G934" s="981"/>
      <c r="H934" s="982"/>
      <c r="I934" s="982"/>
      <c r="J934" s="982"/>
      <c r="K934" s="982"/>
      <c r="L934" s="982"/>
      <c r="M934" s="982"/>
    </row>
    <row r="935" spans="1:13" ht="17.25" thickBot="1" x14ac:dyDescent="0.3">
      <c r="A935" s="1055" t="s">
        <v>60</v>
      </c>
      <c r="B935" s="1054"/>
      <c r="C935" s="1054"/>
      <c r="D935" s="1054"/>
      <c r="E935" s="1054"/>
      <c r="G935" s="981"/>
      <c r="H935" s="982"/>
      <c r="I935" s="982"/>
      <c r="J935" s="982"/>
      <c r="K935" s="982"/>
      <c r="L935" s="982"/>
      <c r="M935" s="982"/>
    </row>
    <row r="936" spans="1:13" ht="17.25" thickBot="1" x14ac:dyDescent="0.3">
      <c r="A936" s="1055" t="s">
        <v>42</v>
      </c>
      <c r="B936" s="1054"/>
      <c r="C936" s="1054"/>
      <c r="D936" s="1054"/>
      <c r="E936" s="1054"/>
      <c r="G936" s="981"/>
      <c r="H936" s="982"/>
      <c r="I936" s="982"/>
      <c r="J936" s="982"/>
      <c r="K936" s="982"/>
      <c r="L936" s="982"/>
      <c r="M936" s="982"/>
    </row>
    <row r="937" spans="1:13" ht="17.25" thickBot="1" x14ac:dyDescent="0.3">
      <c r="A937" s="1055" t="s">
        <v>43</v>
      </c>
      <c r="B937" s="1054"/>
      <c r="C937" s="1054"/>
      <c r="D937" s="1054"/>
      <c r="E937" s="1054"/>
      <c r="G937" s="981"/>
      <c r="H937" s="982"/>
      <c r="I937" s="982"/>
      <c r="J937" s="982"/>
      <c r="K937" s="982"/>
      <c r="L937" s="982"/>
      <c r="M937" s="982"/>
    </row>
    <row r="938" spans="1:13" ht="17.25" thickBot="1" x14ac:dyDescent="0.3">
      <c r="A938" s="1053" t="s">
        <v>61</v>
      </c>
      <c r="B938" s="1040">
        <f>B939+B940+B941+B942</f>
        <v>0</v>
      </c>
      <c r="C938" s="1040">
        <f t="shared" ref="C938:E938" si="175">C939+C940+C941+C942</f>
        <v>0</v>
      </c>
      <c r="D938" s="1040">
        <f t="shared" si="175"/>
        <v>0</v>
      </c>
      <c r="E938" s="1040">
        <f t="shared" si="175"/>
        <v>0</v>
      </c>
      <c r="F938" s="981"/>
      <c r="G938" s="981"/>
      <c r="H938" s="982"/>
      <c r="I938" s="982"/>
      <c r="J938" s="982"/>
      <c r="K938" s="982"/>
      <c r="L938" s="982"/>
      <c r="M938" s="982"/>
    </row>
    <row r="939" spans="1:13" ht="17.25" thickBot="1" x14ac:dyDescent="0.3">
      <c r="A939" s="1055" t="s">
        <v>28</v>
      </c>
      <c r="B939" s="1040"/>
      <c r="C939" s="1054"/>
      <c r="D939" s="1054"/>
      <c r="E939" s="1054"/>
      <c r="F939" s="981"/>
      <c r="G939" s="981"/>
      <c r="H939" s="982"/>
      <c r="I939" s="982"/>
      <c r="J939" s="982"/>
      <c r="K939" s="982"/>
      <c r="L939" s="982"/>
      <c r="M939" s="982"/>
    </row>
    <row r="940" spans="1:13" ht="17.25" thickBot="1" x14ac:dyDescent="0.3">
      <c r="A940" s="1061" t="s">
        <v>60</v>
      </c>
      <c r="B940" s="1062"/>
      <c r="C940" s="1056"/>
      <c r="D940" s="1056"/>
      <c r="E940" s="1056"/>
      <c r="F940" s="981"/>
      <c r="G940" s="981"/>
      <c r="H940" s="982"/>
      <c r="I940" s="982"/>
      <c r="J940" s="982"/>
      <c r="K940" s="982"/>
      <c r="L940" s="982"/>
      <c r="M940" s="982"/>
    </row>
    <row r="941" spans="1:13" ht="17.25" thickBot="1" x14ac:dyDescent="0.3">
      <c r="A941" s="1071" t="s">
        <v>42</v>
      </c>
      <c r="B941" s="1038"/>
      <c r="C941" s="1033"/>
      <c r="D941" s="1033"/>
      <c r="E941" s="1033"/>
      <c r="F941" s="981"/>
      <c r="G941" s="981"/>
      <c r="H941" s="982"/>
      <c r="I941" s="982"/>
      <c r="J941" s="982"/>
      <c r="K941" s="982"/>
      <c r="L941" s="982"/>
      <c r="M941" s="982"/>
    </row>
    <row r="942" spans="1:13" ht="17.25" thickBot="1" x14ac:dyDescent="0.3">
      <c r="A942" s="1071" t="s">
        <v>43</v>
      </c>
      <c r="B942" s="1038"/>
      <c r="C942" s="1033"/>
      <c r="D942" s="1033"/>
      <c r="E942" s="1033"/>
      <c r="F942" s="981"/>
      <c r="G942" s="981"/>
      <c r="H942" s="982"/>
      <c r="I942" s="982"/>
      <c r="J942" s="982"/>
      <c r="K942" s="982"/>
      <c r="L942" s="982"/>
      <c r="M942" s="982"/>
    </row>
    <row r="943" spans="1:13" ht="17.25" thickBot="1" x14ac:dyDescent="0.3">
      <c r="A943" s="1063" t="s">
        <v>26</v>
      </c>
      <c r="B943" s="1038">
        <f>B933+B938</f>
        <v>6000</v>
      </c>
      <c r="C943" s="1038">
        <f t="shared" ref="C943:E943" si="176">C933+C938</f>
        <v>19650</v>
      </c>
      <c r="D943" s="1038">
        <f t="shared" si="176"/>
        <v>15650</v>
      </c>
      <c r="E943" s="1038">
        <f t="shared" si="176"/>
        <v>9650</v>
      </c>
      <c r="F943" s="981"/>
      <c r="G943" s="981"/>
      <c r="H943" s="982"/>
      <c r="I943" s="982"/>
      <c r="J943" s="982"/>
      <c r="K943" s="982"/>
      <c r="L943" s="982"/>
      <c r="M943" s="982"/>
    </row>
    <row r="944" spans="1:13" ht="39" thickBot="1" x14ac:dyDescent="0.3">
      <c r="A944" s="1102" t="s">
        <v>40</v>
      </c>
      <c r="B944" s="1137" t="s">
        <v>2722</v>
      </c>
      <c r="C944" s="1082" t="s">
        <v>2723</v>
      </c>
      <c r="D944" s="1083"/>
      <c r="E944" s="1083"/>
      <c r="F944" s="981"/>
      <c r="G944" s="981"/>
      <c r="H944" s="982"/>
      <c r="I944" s="982"/>
      <c r="J944" s="982"/>
      <c r="K944" s="982"/>
      <c r="L944" s="982"/>
      <c r="M944" s="982"/>
    </row>
    <row r="945" spans="1:13" ht="17.25" thickBot="1" x14ac:dyDescent="0.3">
      <c r="A945" s="1104" t="s">
        <v>2594</v>
      </c>
      <c r="B945" s="1748" t="s">
        <v>2724</v>
      </c>
      <c r="C945" s="1748"/>
      <c r="D945" s="1748"/>
      <c r="E945" s="1748"/>
      <c r="F945" s="981"/>
      <c r="G945" s="981"/>
      <c r="H945" s="982"/>
      <c r="I945" s="982"/>
      <c r="J945" s="982"/>
      <c r="K945" s="982"/>
      <c r="L945" s="982"/>
      <c r="M945" s="982"/>
    </row>
    <row r="946" spans="1:13" ht="17.25" thickBot="1" x14ac:dyDescent="0.3">
      <c r="A946" s="1070" t="s">
        <v>9</v>
      </c>
      <c r="B946" s="1748" t="s">
        <v>2725</v>
      </c>
      <c r="C946" s="1748"/>
      <c r="D946" s="1748"/>
      <c r="E946" s="1748"/>
      <c r="F946" s="981"/>
      <c r="G946" s="981"/>
      <c r="H946" s="982"/>
      <c r="I946" s="982"/>
      <c r="J946" s="982"/>
      <c r="K946" s="982"/>
      <c r="L946" s="982"/>
      <c r="M946" s="982"/>
    </row>
    <row r="947" spans="1:13" ht="17.25" thickBot="1" x14ac:dyDescent="0.3">
      <c r="A947" s="992" t="s">
        <v>13</v>
      </c>
      <c r="B947" s="1779" t="s">
        <v>1261</v>
      </c>
      <c r="C947" s="1780"/>
      <c r="D947" s="1780"/>
      <c r="E947" s="1781"/>
      <c r="F947" s="981"/>
      <c r="G947" s="981"/>
      <c r="H947" s="982"/>
      <c r="I947" s="982"/>
      <c r="J947" s="982"/>
      <c r="K947" s="982"/>
      <c r="L947" s="982"/>
      <c r="M947" s="982"/>
    </row>
    <row r="948" spans="1:13" x14ac:dyDescent="0.25">
      <c r="A948" s="1760"/>
      <c r="B948" s="987">
        <v>2019</v>
      </c>
      <c r="C948" s="987">
        <v>2020</v>
      </c>
      <c r="D948" s="987">
        <v>2021</v>
      </c>
      <c r="E948" s="987">
        <v>2022</v>
      </c>
      <c r="F948" s="981"/>
      <c r="G948" s="981"/>
      <c r="H948" s="982"/>
      <c r="I948" s="982"/>
      <c r="J948" s="982"/>
      <c r="K948" s="982"/>
      <c r="L948" s="982"/>
      <c r="M948" s="982"/>
    </row>
    <row r="949" spans="1:13" ht="17.25" thickBot="1" x14ac:dyDescent="0.3">
      <c r="A949" s="1761"/>
      <c r="B949" s="988" t="s">
        <v>5</v>
      </c>
      <c r="C949" s="988" t="s">
        <v>6</v>
      </c>
      <c r="D949" s="988" t="s">
        <v>6</v>
      </c>
      <c r="E949" s="988" t="s">
        <v>6</v>
      </c>
      <c r="F949" s="981"/>
      <c r="G949" s="981"/>
      <c r="H949" s="982"/>
      <c r="I949" s="982"/>
      <c r="J949" s="982"/>
      <c r="K949" s="982"/>
      <c r="L949" s="982"/>
      <c r="M949" s="982"/>
    </row>
    <row r="950" spans="1:13" ht="17.25" thickBot="1" x14ac:dyDescent="0.3">
      <c r="A950" s="992" t="s">
        <v>8</v>
      </c>
      <c r="B950" s="1047">
        <v>1</v>
      </c>
      <c r="C950" s="1047">
        <v>0</v>
      </c>
      <c r="D950" s="1047">
        <v>0</v>
      </c>
      <c r="E950" s="1047">
        <v>0</v>
      </c>
      <c r="F950" s="981"/>
      <c r="G950" s="981"/>
      <c r="H950" s="982"/>
      <c r="I950" s="982"/>
      <c r="J950" s="982"/>
      <c r="K950" s="982"/>
      <c r="L950" s="982"/>
      <c r="M950" s="982"/>
    </row>
    <row r="951" spans="1:13" ht="17.25" thickBot="1" x14ac:dyDescent="0.3">
      <c r="A951" s="992" t="s">
        <v>14</v>
      </c>
      <c r="B951" s="1050">
        <f>B969</f>
        <v>2000</v>
      </c>
      <c r="C951" s="1050">
        <f t="shared" ref="C951:E951" si="177">C969</f>
        <v>0</v>
      </c>
      <c r="D951" s="1050">
        <f t="shared" si="177"/>
        <v>0</v>
      </c>
      <c r="E951" s="1050">
        <f t="shared" si="177"/>
        <v>0</v>
      </c>
      <c r="F951" s="981"/>
      <c r="G951" s="981"/>
      <c r="H951" s="982"/>
      <c r="I951" s="982"/>
      <c r="J951" s="982"/>
      <c r="K951" s="982"/>
      <c r="L951" s="982"/>
      <c r="M951" s="982"/>
    </row>
    <row r="952" spans="1:13" ht="17.25" thickBot="1" x14ac:dyDescent="0.3">
      <c r="A952" s="992" t="s">
        <v>20</v>
      </c>
      <c r="B952" s="1050">
        <f>B951/B950</f>
        <v>2000</v>
      </c>
      <c r="C952" s="1050" t="e">
        <f t="shared" ref="C952:E952" si="178">C951/C950</f>
        <v>#DIV/0!</v>
      </c>
      <c r="D952" s="1050" t="e">
        <f t="shared" si="178"/>
        <v>#DIV/0!</v>
      </c>
      <c r="E952" s="1050" t="e">
        <f t="shared" si="178"/>
        <v>#DIV/0!</v>
      </c>
      <c r="F952" s="981"/>
      <c r="G952" s="981"/>
      <c r="H952" s="982"/>
      <c r="I952" s="982"/>
      <c r="J952" s="982"/>
      <c r="K952" s="982"/>
      <c r="L952" s="982"/>
      <c r="M952" s="982"/>
    </row>
    <row r="953" spans="1:13" ht="17.25" thickBot="1" x14ac:dyDescent="0.3">
      <c r="A953" s="992" t="s">
        <v>15</v>
      </c>
      <c r="B953" s="1047" t="s">
        <v>19</v>
      </c>
      <c r="C953" s="991">
        <f>C950/B950-1</f>
        <v>-1</v>
      </c>
      <c r="D953" s="991" t="e">
        <f t="shared" ref="D953:E955" si="179">D950/C950-1</f>
        <v>#DIV/0!</v>
      </c>
      <c r="E953" s="991" t="e">
        <f t="shared" si="179"/>
        <v>#DIV/0!</v>
      </c>
      <c r="F953" s="981"/>
      <c r="G953" s="981"/>
      <c r="H953" s="982"/>
      <c r="I953" s="982"/>
      <c r="J953" s="982"/>
      <c r="K953" s="982"/>
      <c r="L953" s="982"/>
      <c r="M953" s="982"/>
    </row>
    <row r="954" spans="1:13" ht="17.25" thickBot="1" x14ac:dyDescent="0.3">
      <c r="A954" s="992" t="s">
        <v>16</v>
      </c>
      <c r="B954" s="1047" t="s">
        <v>19</v>
      </c>
      <c r="C954" s="991">
        <f>C951/B951-1</f>
        <v>-1</v>
      </c>
      <c r="D954" s="991" t="e">
        <f t="shared" si="179"/>
        <v>#DIV/0!</v>
      </c>
      <c r="E954" s="991" t="e">
        <f t="shared" si="179"/>
        <v>#DIV/0!</v>
      </c>
      <c r="G954" s="981"/>
      <c r="H954" s="982"/>
      <c r="I954" s="982"/>
      <c r="J954" s="982"/>
      <c r="K954" s="982"/>
      <c r="L954" s="982"/>
      <c r="M954" s="982"/>
    </row>
    <row r="955" spans="1:13" ht="17.25" thickBot="1" x14ac:dyDescent="0.3">
      <c r="A955" s="992" t="s">
        <v>17</v>
      </c>
      <c r="B955" s="1047" t="s">
        <v>19</v>
      </c>
      <c r="C955" s="991" t="e">
        <f>C952/B952-1</f>
        <v>#DIV/0!</v>
      </c>
      <c r="D955" s="991" t="e">
        <f t="shared" si="179"/>
        <v>#DIV/0!</v>
      </c>
      <c r="E955" s="991" t="e">
        <f t="shared" si="179"/>
        <v>#DIV/0!</v>
      </c>
      <c r="G955" s="981"/>
      <c r="H955" s="982"/>
      <c r="I955" s="982"/>
      <c r="J955" s="982"/>
      <c r="K955" s="982"/>
      <c r="L955" s="982"/>
      <c r="M955" s="982"/>
    </row>
    <row r="956" spans="1:13" thickBot="1" x14ac:dyDescent="0.3">
      <c r="A956" s="1763" t="s">
        <v>2602</v>
      </c>
      <c r="B956" s="1764"/>
      <c r="C956" s="1764"/>
      <c r="D956" s="1764"/>
      <c r="E956" s="1765"/>
      <c r="G956" s="981"/>
      <c r="H956" s="982"/>
      <c r="I956" s="982"/>
      <c r="J956" s="982"/>
      <c r="K956" s="982"/>
      <c r="L956" s="982"/>
      <c r="M956" s="982"/>
    </row>
    <row r="957" spans="1:13" x14ac:dyDescent="0.25">
      <c r="A957" s="1760"/>
      <c r="B957" s="1024">
        <v>2018</v>
      </c>
      <c r="C957" s="1024">
        <v>2019</v>
      </c>
      <c r="D957" s="1024">
        <v>2020</v>
      </c>
      <c r="E957" s="1024">
        <v>2021</v>
      </c>
      <c r="G957" s="981"/>
      <c r="H957" s="982"/>
      <c r="I957" s="982"/>
      <c r="J957" s="982"/>
      <c r="K957" s="982"/>
      <c r="L957" s="982"/>
      <c r="M957" s="982"/>
    </row>
    <row r="958" spans="1:13" ht="17.25" thickBot="1" x14ac:dyDescent="0.3">
      <c r="A958" s="1761"/>
      <c r="B958" s="1025" t="s">
        <v>5</v>
      </c>
      <c r="C958" s="1025" t="s">
        <v>6</v>
      </c>
      <c r="D958" s="1025" t="s">
        <v>6</v>
      </c>
      <c r="E958" s="1025" t="s">
        <v>6</v>
      </c>
      <c r="G958" s="981"/>
      <c r="H958" s="982"/>
      <c r="I958" s="982"/>
      <c r="J958" s="982"/>
      <c r="K958" s="982"/>
      <c r="L958" s="982"/>
      <c r="M958" s="982"/>
    </row>
    <row r="959" spans="1:13" ht="17.25" thickBot="1" x14ac:dyDescent="0.3">
      <c r="A959" s="1053" t="s">
        <v>59</v>
      </c>
      <c r="B959" s="1054">
        <f>B960+B961+B962+B963</f>
        <v>2000</v>
      </c>
      <c r="C959" s="1054">
        <f t="shared" ref="C959:E959" si="180">C960+C961+C962+C963</f>
        <v>0</v>
      </c>
      <c r="D959" s="1054">
        <f t="shared" si="180"/>
        <v>0</v>
      </c>
      <c r="E959" s="1054">
        <f t="shared" si="180"/>
        <v>0</v>
      </c>
      <c r="G959" s="981"/>
      <c r="H959" s="982"/>
      <c r="I959" s="982"/>
      <c r="J959" s="982"/>
      <c r="K959" s="982"/>
      <c r="L959" s="982"/>
      <c r="M959" s="982"/>
    </row>
    <row r="960" spans="1:13" ht="17.25" thickBot="1" x14ac:dyDescent="0.3">
      <c r="A960" s="1055" t="s">
        <v>28</v>
      </c>
      <c r="B960" s="1050">
        <v>2000</v>
      </c>
      <c r="C960" s="1050"/>
      <c r="D960" s="1050"/>
      <c r="E960" s="1050"/>
      <c r="G960" s="981"/>
      <c r="H960" s="982"/>
      <c r="I960" s="982"/>
      <c r="J960" s="982"/>
      <c r="K960" s="982"/>
      <c r="L960" s="982"/>
      <c r="M960" s="982"/>
    </row>
    <row r="961" spans="1:13" ht="17.25" thickBot="1" x14ac:dyDescent="0.3">
      <c r="A961" s="1055" t="s">
        <v>60</v>
      </c>
      <c r="B961" s="1054"/>
      <c r="C961" s="1054"/>
      <c r="D961" s="1054"/>
      <c r="E961" s="1054"/>
      <c r="G961" s="981"/>
      <c r="H961" s="982"/>
      <c r="I961" s="982"/>
      <c r="J961" s="982"/>
      <c r="K961" s="982"/>
      <c r="L961" s="982"/>
      <c r="M961" s="982"/>
    </row>
    <row r="962" spans="1:13" ht="17.25" thickBot="1" x14ac:dyDescent="0.3">
      <c r="A962" s="1055" t="s">
        <v>42</v>
      </c>
      <c r="B962" s="1054"/>
      <c r="C962" s="1054"/>
      <c r="D962" s="1054"/>
      <c r="E962" s="1054"/>
      <c r="G962" s="981"/>
      <c r="H962" s="982"/>
      <c r="I962" s="982"/>
      <c r="J962" s="982"/>
      <c r="K962" s="982"/>
      <c r="L962" s="982"/>
      <c r="M962" s="982"/>
    </row>
    <row r="963" spans="1:13" ht="17.25" thickBot="1" x14ac:dyDescent="0.3">
      <c r="A963" s="1055" t="s">
        <v>43</v>
      </c>
      <c r="B963" s="1054"/>
      <c r="C963" s="1054"/>
      <c r="D963" s="1054"/>
      <c r="E963" s="1054"/>
      <c r="G963" s="981"/>
      <c r="H963" s="982"/>
      <c r="I963" s="982"/>
      <c r="J963" s="982"/>
      <c r="K963" s="982"/>
      <c r="L963" s="982"/>
      <c r="M963" s="982"/>
    </row>
    <row r="964" spans="1:13" ht="17.25" thickBot="1" x14ac:dyDescent="0.3">
      <c r="A964" s="1053" t="s">
        <v>61</v>
      </c>
      <c r="B964" s="1040">
        <f>B965+B966+B967+B968</f>
        <v>0</v>
      </c>
      <c r="C964" s="1040">
        <f t="shared" ref="C964:E964" si="181">C965+C966+C967+C968</f>
        <v>0</v>
      </c>
      <c r="D964" s="1040">
        <f t="shared" si="181"/>
        <v>0</v>
      </c>
      <c r="E964" s="1040">
        <f t="shared" si="181"/>
        <v>0</v>
      </c>
      <c r="G964" s="981"/>
      <c r="H964" s="982"/>
      <c r="I964" s="982"/>
      <c r="J964" s="982"/>
      <c r="K964" s="982"/>
      <c r="L964" s="982"/>
      <c r="M964" s="982"/>
    </row>
    <row r="965" spans="1:13" ht="17.25" thickBot="1" x14ac:dyDescent="0.3">
      <c r="A965" s="1061" t="s">
        <v>28</v>
      </c>
      <c r="B965" s="1062"/>
      <c r="C965" s="1056"/>
      <c r="D965" s="1056"/>
      <c r="E965" s="1056"/>
      <c r="G965" s="981"/>
      <c r="H965" s="982"/>
      <c r="I965" s="982"/>
      <c r="J965" s="982"/>
      <c r="K965" s="982"/>
      <c r="L965" s="982"/>
      <c r="M965" s="982"/>
    </row>
    <row r="966" spans="1:13" ht="17.25" thickBot="1" x14ac:dyDescent="0.3">
      <c r="A966" s="1071" t="s">
        <v>60</v>
      </c>
      <c r="B966" s="1038"/>
      <c r="C966" s="1033"/>
      <c r="D966" s="1033"/>
      <c r="E966" s="1033"/>
      <c r="G966" s="981"/>
      <c r="H966" s="982"/>
      <c r="I966" s="982"/>
      <c r="J966" s="982"/>
      <c r="K966" s="982"/>
      <c r="L966" s="982"/>
      <c r="M966" s="982"/>
    </row>
    <row r="967" spans="1:13" ht="17.25" thickBot="1" x14ac:dyDescent="0.3">
      <c r="A967" s="1071" t="s">
        <v>42</v>
      </c>
      <c r="B967" s="1038"/>
      <c r="C967" s="1033"/>
      <c r="D967" s="1033"/>
      <c r="E967" s="1033"/>
      <c r="G967" s="981"/>
      <c r="H967" s="982"/>
      <c r="I967" s="982"/>
      <c r="J967" s="982"/>
      <c r="K967" s="982"/>
      <c r="L967" s="982"/>
      <c r="M967" s="982"/>
    </row>
    <row r="968" spans="1:13" ht="17.25" thickBot="1" x14ac:dyDescent="0.3">
      <c r="A968" s="1071" t="s">
        <v>43</v>
      </c>
      <c r="B968" s="1038"/>
      <c r="C968" s="1033"/>
      <c r="D968" s="1033"/>
      <c r="E968" s="1033"/>
      <c r="G968" s="981"/>
      <c r="H968" s="982"/>
      <c r="I968" s="982"/>
      <c r="J968" s="982"/>
      <c r="K968" s="982"/>
      <c r="L968" s="982"/>
      <c r="M968" s="982"/>
    </row>
    <row r="969" spans="1:13" ht="17.25" thickBot="1" x14ac:dyDescent="0.3">
      <c r="A969" s="1063" t="s">
        <v>35</v>
      </c>
      <c r="B969" s="1038">
        <f>B959+B964</f>
        <v>2000</v>
      </c>
      <c r="C969" s="1038">
        <f t="shared" ref="C969:E969" si="182">C959+C964</f>
        <v>0</v>
      </c>
      <c r="D969" s="1038">
        <f t="shared" si="182"/>
        <v>0</v>
      </c>
      <c r="E969" s="1038">
        <f t="shared" si="182"/>
        <v>0</v>
      </c>
      <c r="G969" s="981"/>
      <c r="H969" s="982"/>
      <c r="I969" s="982"/>
      <c r="J969" s="982"/>
      <c r="K969" s="982"/>
      <c r="L969" s="982"/>
      <c r="M969" s="982"/>
    </row>
    <row r="970" spans="1:13" ht="77.25" thickBot="1" x14ac:dyDescent="0.3">
      <c r="A970" s="1102" t="s">
        <v>1399</v>
      </c>
      <c r="B970" s="1137" t="s">
        <v>2726</v>
      </c>
      <c r="C970" s="1067" t="s">
        <v>2727</v>
      </c>
      <c r="D970" s="1138"/>
      <c r="E970" s="1138"/>
      <c r="F970" s="981"/>
      <c r="G970" s="981"/>
      <c r="H970" s="982"/>
      <c r="I970" s="982"/>
      <c r="J970" s="982"/>
      <c r="K970" s="982"/>
      <c r="L970" s="982"/>
      <c r="M970" s="982"/>
    </row>
    <row r="971" spans="1:13" ht="17.25" thickBot="1" x14ac:dyDescent="0.3">
      <c r="A971" s="1045" t="s">
        <v>2594</v>
      </c>
      <c r="B971" s="1782" t="s">
        <v>2728</v>
      </c>
      <c r="C971" s="1783"/>
      <c r="D971" s="1783"/>
      <c r="E971" s="1784"/>
      <c r="F971" s="981"/>
      <c r="G971" s="981"/>
      <c r="H971" s="982"/>
      <c r="I971" s="982"/>
      <c r="J971" s="982"/>
      <c r="K971" s="982"/>
      <c r="L971" s="982"/>
      <c r="M971" s="982"/>
    </row>
    <row r="972" spans="1:13" ht="17.25" thickBot="1" x14ac:dyDescent="0.3">
      <c r="A972" s="992" t="s">
        <v>9</v>
      </c>
      <c r="B972" s="1770" t="s">
        <v>2729</v>
      </c>
      <c r="C972" s="1771"/>
      <c r="D972" s="1771"/>
      <c r="E972" s="1772"/>
      <c r="F972" s="981"/>
      <c r="G972" s="981"/>
      <c r="H972" s="982"/>
      <c r="I972" s="982"/>
      <c r="J972" s="982"/>
      <c r="K972" s="982"/>
      <c r="L972" s="982"/>
      <c r="M972" s="982"/>
    </row>
    <row r="973" spans="1:13" ht="17.25" thickBot="1" x14ac:dyDescent="0.3">
      <c r="A973" s="992" t="s">
        <v>13</v>
      </c>
      <c r="B973" s="1776" t="s">
        <v>1261</v>
      </c>
      <c r="C973" s="1777"/>
      <c r="D973" s="1777"/>
      <c r="E973" s="1778"/>
      <c r="F973" s="981"/>
      <c r="G973" s="981"/>
      <c r="H973" s="982"/>
      <c r="I973" s="982"/>
      <c r="J973" s="982"/>
      <c r="K973" s="982"/>
      <c r="L973" s="982"/>
      <c r="M973" s="982"/>
    </row>
    <row r="974" spans="1:13" x14ac:dyDescent="0.25">
      <c r="A974" s="1760"/>
      <c r="B974" s="987">
        <v>2019</v>
      </c>
      <c r="C974" s="987">
        <v>2020</v>
      </c>
      <c r="D974" s="987">
        <v>2021</v>
      </c>
      <c r="E974" s="987">
        <v>2022</v>
      </c>
      <c r="F974" s="981"/>
      <c r="G974" s="981"/>
      <c r="H974" s="982"/>
      <c r="I974" s="982"/>
      <c r="J974" s="982"/>
      <c r="K974" s="982"/>
      <c r="L974" s="982"/>
      <c r="M974" s="982"/>
    </row>
    <row r="975" spans="1:13" ht="17.25" thickBot="1" x14ac:dyDescent="0.3">
      <c r="A975" s="1761"/>
      <c r="B975" s="988" t="s">
        <v>5</v>
      </c>
      <c r="C975" s="988" t="s">
        <v>6</v>
      </c>
      <c r="D975" s="988" t="s">
        <v>6</v>
      </c>
      <c r="E975" s="988" t="s">
        <v>6</v>
      </c>
      <c r="F975" s="981"/>
      <c r="G975" s="981"/>
      <c r="H975" s="982"/>
      <c r="I975" s="982"/>
      <c r="J975" s="982"/>
      <c r="K975" s="982"/>
      <c r="L975" s="982"/>
      <c r="M975" s="982"/>
    </row>
    <row r="976" spans="1:13" ht="17.25" thickBot="1" x14ac:dyDescent="0.3">
      <c r="A976" s="992" t="s">
        <v>8</v>
      </c>
      <c r="B976" s="1047">
        <v>1</v>
      </c>
      <c r="C976" s="1047">
        <v>0</v>
      </c>
      <c r="D976" s="1047">
        <v>0</v>
      </c>
      <c r="E976" s="1047">
        <v>0</v>
      </c>
      <c r="F976" s="981"/>
      <c r="G976" s="981"/>
      <c r="H976" s="982"/>
      <c r="I976" s="982"/>
      <c r="J976" s="982"/>
      <c r="K976" s="982"/>
      <c r="L976" s="982"/>
      <c r="M976" s="982"/>
    </row>
    <row r="977" spans="1:13" ht="17.25" thickBot="1" x14ac:dyDescent="0.3">
      <c r="A977" s="992" t="s">
        <v>14</v>
      </c>
      <c r="B977" s="1050">
        <f>B995</f>
        <v>2000</v>
      </c>
      <c r="C977" s="1050">
        <f t="shared" ref="C977:E977" si="183">C995</f>
        <v>0</v>
      </c>
      <c r="D977" s="1050">
        <f t="shared" si="183"/>
        <v>0</v>
      </c>
      <c r="E977" s="1050">
        <f t="shared" si="183"/>
        <v>0</v>
      </c>
      <c r="F977" s="981"/>
      <c r="G977" s="981"/>
      <c r="H977" s="982"/>
      <c r="I977" s="982"/>
      <c r="J977" s="982"/>
      <c r="K977" s="982"/>
      <c r="L977" s="982"/>
      <c r="M977" s="982"/>
    </row>
    <row r="978" spans="1:13" ht="17.25" thickBot="1" x14ac:dyDescent="0.3">
      <c r="A978" s="992" t="s">
        <v>20</v>
      </c>
      <c r="B978" s="1050">
        <f>B977/B976</f>
        <v>2000</v>
      </c>
      <c r="C978" s="1050" t="e">
        <f t="shared" ref="C978:E978" si="184">C977/C976</f>
        <v>#DIV/0!</v>
      </c>
      <c r="D978" s="1050" t="e">
        <f t="shared" si="184"/>
        <v>#DIV/0!</v>
      </c>
      <c r="E978" s="1050" t="e">
        <f t="shared" si="184"/>
        <v>#DIV/0!</v>
      </c>
      <c r="F978" s="981"/>
      <c r="G978" s="981"/>
      <c r="H978" s="982"/>
      <c r="I978" s="982"/>
      <c r="J978" s="982"/>
      <c r="K978" s="982"/>
      <c r="L978" s="982"/>
      <c r="M978" s="982"/>
    </row>
    <row r="979" spans="1:13" ht="17.25" thickBot="1" x14ac:dyDescent="0.3">
      <c r="A979" s="992" t="s">
        <v>15</v>
      </c>
      <c r="B979" s="1047" t="s">
        <v>19</v>
      </c>
      <c r="C979" s="991">
        <f>C976/B976-1</f>
        <v>-1</v>
      </c>
      <c r="D979" s="991" t="e">
        <f t="shared" ref="D979:E981" si="185">D976/C976-1</f>
        <v>#DIV/0!</v>
      </c>
      <c r="E979" s="991" t="e">
        <f t="shared" si="185"/>
        <v>#DIV/0!</v>
      </c>
      <c r="F979" s="981"/>
      <c r="G979" s="981"/>
      <c r="H979" s="982"/>
      <c r="I979" s="982"/>
      <c r="J979" s="982"/>
      <c r="K979" s="982"/>
      <c r="L979" s="982"/>
      <c r="M979" s="982"/>
    </row>
    <row r="980" spans="1:13" ht="17.25" thickBot="1" x14ac:dyDescent="0.3">
      <c r="A980" s="992" t="s">
        <v>16</v>
      </c>
      <c r="B980" s="1047" t="s">
        <v>19</v>
      </c>
      <c r="C980" s="991">
        <f>C977/B977-1</f>
        <v>-1</v>
      </c>
      <c r="D980" s="991" t="e">
        <f t="shared" si="185"/>
        <v>#DIV/0!</v>
      </c>
      <c r="E980" s="991" t="e">
        <f t="shared" si="185"/>
        <v>#DIV/0!</v>
      </c>
      <c r="F980" s="981"/>
      <c r="G980" s="981"/>
      <c r="H980" s="982"/>
      <c r="I980" s="982"/>
      <c r="J980" s="982"/>
      <c r="K980" s="982"/>
      <c r="L980" s="982"/>
      <c r="M980" s="982"/>
    </row>
    <row r="981" spans="1:13" ht="17.25" thickBot="1" x14ac:dyDescent="0.3">
      <c r="A981" s="992" t="s">
        <v>17</v>
      </c>
      <c r="B981" s="1047" t="s">
        <v>19</v>
      </c>
      <c r="C981" s="991" t="e">
        <f>C978/B978-1</f>
        <v>#DIV/0!</v>
      </c>
      <c r="D981" s="991" t="e">
        <f t="shared" si="185"/>
        <v>#DIV/0!</v>
      </c>
      <c r="E981" s="991" t="e">
        <f t="shared" si="185"/>
        <v>#DIV/0!</v>
      </c>
      <c r="F981" s="981"/>
      <c r="G981" s="981"/>
      <c r="H981" s="982"/>
      <c r="I981" s="982"/>
      <c r="J981" s="982"/>
      <c r="K981" s="982"/>
      <c r="L981" s="982"/>
      <c r="M981" s="982"/>
    </row>
    <row r="982" spans="1:13" ht="14.25" thickBot="1" x14ac:dyDescent="0.3">
      <c r="A982" s="1763" t="s">
        <v>2608</v>
      </c>
      <c r="B982" s="1764"/>
      <c r="C982" s="1764"/>
      <c r="D982" s="1764"/>
      <c r="E982" s="1765"/>
      <c r="F982" s="981"/>
      <c r="G982" s="981"/>
      <c r="H982" s="982"/>
      <c r="I982" s="982"/>
      <c r="J982" s="982"/>
      <c r="K982" s="982"/>
      <c r="L982" s="982"/>
      <c r="M982" s="982"/>
    </row>
    <row r="983" spans="1:13" x14ac:dyDescent="0.25">
      <c r="A983" s="1760"/>
      <c r="B983" s="987">
        <v>2019</v>
      </c>
      <c r="C983" s="987">
        <v>2020</v>
      </c>
      <c r="D983" s="987">
        <v>2021</v>
      </c>
      <c r="E983" s="987">
        <v>2022</v>
      </c>
      <c r="F983" s="981"/>
      <c r="G983" s="981"/>
      <c r="H983" s="982"/>
      <c r="I983" s="982"/>
      <c r="J983" s="982"/>
      <c r="K983" s="982"/>
      <c r="L983" s="982"/>
      <c r="M983" s="982"/>
    </row>
    <row r="984" spans="1:13" ht="17.25" thickBot="1" x14ac:dyDescent="0.3">
      <c r="A984" s="1761"/>
      <c r="B984" s="988" t="s">
        <v>5</v>
      </c>
      <c r="C984" s="988" t="s">
        <v>6</v>
      </c>
      <c r="D984" s="988" t="s">
        <v>6</v>
      </c>
      <c r="E984" s="988" t="s">
        <v>6</v>
      </c>
      <c r="F984" s="981"/>
      <c r="G984" s="981"/>
      <c r="H984" s="982"/>
      <c r="I984" s="982"/>
      <c r="J984" s="982"/>
      <c r="K984" s="982"/>
      <c r="L984" s="982"/>
      <c r="M984" s="982"/>
    </row>
    <row r="985" spans="1:13" ht="17.25" thickBot="1" x14ac:dyDescent="0.3">
      <c r="A985" s="1053" t="s">
        <v>59</v>
      </c>
      <c r="B985" s="1054">
        <f>B986+B987+B988+B989</f>
        <v>2000</v>
      </c>
      <c r="C985" s="1054">
        <f t="shared" ref="C985:E985" si="186">C986+C987+C988+C989</f>
        <v>0</v>
      </c>
      <c r="D985" s="1054">
        <f t="shared" si="186"/>
        <v>0</v>
      </c>
      <c r="E985" s="1054">
        <f t="shared" si="186"/>
        <v>0</v>
      </c>
      <c r="F985" s="981"/>
      <c r="G985" s="981"/>
      <c r="H985" s="982"/>
      <c r="I985" s="982"/>
      <c r="J985" s="982"/>
      <c r="K985" s="982"/>
      <c r="L985" s="982"/>
      <c r="M985" s="982"/>
    </row>
    <row r="986" spans="1:13" ht="17.25" thickBot="1" x14ac:dyDescent="0.3">
      <c r="A986" s="1055" t="s">
        <v>28</v>
      </c>
      <c r="B986" s="1050">
        <v>2000</v>
      </c>
      <c r="C986" s="1050"/>
      <c r="D986" s="1050"/>
      <c r="E986" s="1050"/>
      <c r="G986" s="981"/>
      <c r="H986" s="982"/>
      <c r="I986" s="982"/>
      <c r="J986" s="982"/>
      <c r="K986" s="982"/>
      <c r="L986" s="982"/>
      <c r="M986" s="982"/>
    </row>
    <row r="987" spans="1:13" ht="17.25" thickBot="1" x14ac:dyDescent="0.3">
      <c r="A987" s="1055" t="s">
        <v>60</v>
      </c>
      <c r="B987" s="1054"/>
      <c r="C987" s="1054"/>
      <c r="D987" s="1054"/>
      <c r="E987" s="1054"/>
      <c r="G987" s="981"/>
      <c r="H987" s="982"/>
      <c r="I987" s="982"/>
      <c r="J987" s="982"/>
      <c r="K987" s="982"/>
      <c r="L987" s="982"/>
      <c r="M987" s="982"/>
    </row>
    <row r="988" spans="1:13" ht="17.25" thickBot="1" x14ac:dyDescent="0.3">
      <c r="A988" s="1055" t="s">
        <v>42</v>
      </c>
      <c r="B988" s="1054"/>
      <c r="C988" s="1054"/>
      <c r="D988" s="1054"/>
      <c r="E988" s="1054"/>
      <c r="G988" s="981"/>
      <c r="H988" s="982"/>
      <c r="I988" s="982"/>
      <c r="J988" s="982"/>
      <c r="K988" s="982"/>
      <c r="L988" s="982"/>
      <c r="M988" s="982"/>
    </row>
    <row r="989" spans="1:13" ht="17.25" thickBot="1" x14ac:dyDescent="0.3">
      <c r="A989" s="1055" t="s">
        <v>43</v>
      </c>
      <c r="B989" s="1054"/>
      <c r="C989" s="1054"/>
      <c r="D989" s="1054"/>
      <c r="E989" s="1054"/>
      <c r="G989" s="981"/>
      <c r="H989" s="982"/>
      <c r="I989" s="982"/>
      <c r="J989" s="982"/>
      <c r="K989" s="982"/>
      <c r="L989" s="982"/>
      <c r="M989" s="982"/>
    </row>
    <row r="990" spans="1:13" ht="17.25" thickBot="1" x14ac:dyDescent="0.3">
      <c r="A990" s="1079" t="s">
        <v>61</v>
      </c>
      <c r="B990" s="1062">
        <f>B991+B992+B993+B994</f>
        <v>0</v>
      </c>
      <c r="C990" s="1062">
        <f t="shared" ref="C990:E990" si="187">C991+C992+C993+C994</f>
        <v>0</v>
      </c>
      <c r="D990" s="1062">
        <f t="shared" si="187"/>
        <v>0</v>
      </c>
      <c r="E990" s="1062">
        <f t="shared" si="187"/>
        <v>0</v>
      </c>
      <c r="G990" s="981"/>
      <c r="H990" s="982"/>
      <c r="I990" s="982"/>
      <c r="J990" s="982"/>
      <c r="K990" s="982"/>
      <c r="L990" s="982"/>
      <c r="M990" s="982"/>
    </row>
    <row r="991" spans="1:13" ht="17.25" thickBot="1" x14ac:dyDescent="0.3">
      <c r="A991" s="1071" t="s">
        <v>28</v>
      </c>
      <c r="B991" s="1038"/>
      <c r="C991" s="1033"/>
      <c r="D991" s="1033"/>
      <c r="E991" s="1033"/>
      <c r="G991" s="981"/>
      <c r="H991" s="982"/>
      <c r="I991" s="982"/>
      <c r="J991" s="982"/>
      <c r="K991" s="982"/>
      <c r="L991" s="982"/>
      <c r="M991" s="982"/>
    </row>
    <row r="992" spans="1:13" ht="17.25" thickBot="1" x14ac:dyDescent="0.3">
      <c r="A992" s="1071" t="s">
        <v>60</v>
      </c>
      <c r="B992" s="1038"/>
      <c r="C992" s="1033"/>
      <c r="D992" s="1033"/>
      <c r="E992" s="1033"/>
      <c r="G992" s="981"/>
      <c r="H992" s="982"/>
      <c r="I992" s="982"/>
      <c r="J992" s="982"/>
      <c r="K992" s="982"/>
      <c r="L992" s="982"/>
      <c r="M992" s="982"/>
    </row>
    <row r="993" spans="1:13" ht="17.25" thickBot="1" x14ac:dyDescent="0.3">
      <c r="A993" s="1071" t="s">
        <v>42</v>
      </c>
      <c r="B993" s="1038"/>
      <c r="C993" s="1033"/>
      <c r="D993" s="1033"/>
      <c r="E993" s="1033"/>
      <c r="G993" s="981"/>
      <c r="H993" s="982"/>
      <c r="I993" s="982"/>
      <c r="J993" s="982"/>
      <c r="K993" s="982"/>
      <c r="L993" s="982"/>
      <c r="M993" s="982"/>
    </row>
    <row r="994" spans="1:13" ht="17.25" thickBot="1" x14ac:dyDescent="0.3">
      <c r="A994" s="1071" t="s">
        <v>43</v>
      </c>
      <c r="B994" s="1038"/>
      <c r="C994" s="1033"/>
      <c r="D994" s="1033"/>
      <c r="E994" s="1033"/>
      <c r="G994" s="981"/>
      <c r="H994" s="982"/>
      <c r="I994" s="982"/>
      <c r="J994" s="982"/>
      <c r="K994" s="982"/>
      <c r="L994" s="982"/>
      <c r="M994" s="982"/>
    </row>
    <row r="995" spans="1:13" ht="17.25" thickBot="1" x14ac:dyDescent="0.3">
      <c r="A995" s="1063" t="s">
        <v>36</v>
      </c>
      <c r="B995" s="1038">
        <f>B985+B990</f>
        <v>2000</v>
      </c>
      <c r="C995" s="1038">
        <f t="shared" ref="C995:E995" si="188">C985+C990</f>
        <v>0</v>
      </c>
      <c r="D995" s="1038">
        <f t="shared" si="188"/>
        <v>0</v>
      </c>
      <c r="E995" s="1038">
        <f t="shared" si="188"/>
        <v>0</v>
      </c>
      <c r="G995" s="981"/>
      <c r="H995" s="982"/>
      <c r="I995" s="982"/>
      <c r="J995" s="982"/>
      <c r="K995" s="982"/>
      <c r="L995" s="982"/>
      <c r="M995" s="982"/>
    </row>
    <row r="996" spans="1:13" ht="39" thickBot="1" x14ac:dyDescent="0.3">
      <c r="A996" s="1073" t="s">
        <v>62</v>
      </c>
      <c r="B996" s="1066" t="s">
        <v>2730</v>
      </c>
      <c r="C996" s="1074" t="s">
        <v>2731</v>
      </c>
      <c r="D996" s="1075"/>
      <c r="E996" s="1075"/>
      <c r="G996" s="981"/>
      <c r="H996" s="982"/>
      <c r="I996" s="982"/>
      <c r="J996" s="982"/>
      <c r="K996" s="982"/>
      <c r="L996" s="982"/>
      <c r="M996" s="982"/>
    </row>
    <row r="997" spans="1:13" ht="17.25" thickBot="1" x14ac:dyDescent="0.3">
      <c r="A997" s="1108" t="s">
        <v>2594</v>
      </c>
      <c r="B997" s="1748" t="s">
        <v>1150</v>
      </c>
      <c r="C997" s="1748"/>
      <c r="D997" s="1748"/>
      <c r="E997" s="1748"/>
      <c r="G997" s="981"/>
      <c r="H997" s="982"/>
      <c r="I997" s="982"/>
      <c r="J997" s="982"/>
      <c r="K997" s="982"/>
      <c r="L997" s="982"/>
      <c r="M997" s="982"/>
    </row>
    <row r="998" spans="1:13" ht="17.25" thickBot="1" x14ac:dyDescent="0.3">
      <c r="A998" s="1070" t="s">
        <v>9</v>
      </c>
      <c r="B998" s="1748" t="s">
        <v>2732</v>
      </c>
      <c r="C998" s="1748"/>
      <c r="D998" s="1748"/>
      <c r="E998" s="1748"/>
      <c r="G998" s="981"/>
      <c r="H998" s="982"/>
      <c r="I998" s="982"/>
      <c r="J998" s="982"/>
      <c r="K998" s="982"/>
      <c r="L998" s="982"/>
      <c r="M998" s="982"/>
    </row>
    <row r="999" spans="1:13" ht="17.25" thickBot="1" x14ac:dyDescent="0.3">
      <c r="A999" s="1070" t="s">
        <v>13</v>
      </c>
      <c r="B999" s="1752" t="s">
        <v>1261</v>
      </c>
      <c r="C999" s="1752"/>
      <c r="D999" s="1752"/>
      <c r="E999" s="1752"/>
      <c r="G999" s="981"/>
      <c r="H999" s="982"/>
      <c r="I999" s="982"/>
      <c r="J999" s="982"/>
      <c r="K999" s="982"/>
      <c r="L999" s="982"/>
      <c r="M999" s="982"/>
    </row>
    <row r="1000" spans="1:13" ht="17.25" thickBot="1" x14ac:dyDescent="0.3">
      <c r="A1000" s="1747"/>
      <c r="B1000" s="1046">
        <v>2019</v>
      </c>
      <c r="C1000" s="1046">
        <v>2020</v>
      </c>
      <c r="D1000" s="1046">
        <v>2021</v>
      </c>
      <c r="E1000" s="1046">
        <v>2022</v>
      </c>
      <c r="G1000" s="981"/>
      <c r="H1000" s="982"/>
      <c r="I1000" s="982"/>
      <c r="J1000" s="982"/>
      <c r="K1000" s="982"/>
      <c r="L1000" s="982"/>
      <c r="M1000" s="982"/>
    </row>
    <row r="1001" spans="1:13" ht="17.25" thickBot="1" x14ac:dyDescent="0.3">
      <c r="A1001" s="1747"/>
      <c r="B1001" s="1046" t="s">
        <v>5</v>
      </c>
      <c r="C1001" s="1046" t="s">
        <v>6</v>
      </c>
      <c r="D1001" s="1046" t="s">
        <v>6</v>
      </c>
      <c r="E1001" s="1046" t="s">
        <v>6</v>
      </c>
      <c r="G1001" s="981"/>
      <c r="H1001" s="982"/>
      <c r="I1001" s="982"/>
      <c r="J1001" s="982"/>
      <c r="K1001" s="982"/>
      <c r="L1001" s="982"/>
      <c r="M1001" s="982"/>
    </row>
    <row r="1002" spans="1:13" ht="17.25" thickBot="1" x14ac:dyDescent="0.3">
      <c r="A1002" s="1070" t="s">
        <v>8</v>
      </c>
      <c r="B1002" s="1046">
        <v>1</v>
      </c>
      <c r="C1002" s="1046">
        <v>0</v>
      </c>
      <c r="D1002" s="1046">
        <v>0</v>
      </c>
      <c r="E1002" s="1046">
        <v>0</v>
      </c>
      <c r="G1002" s="981"/>
      <c r="H1002" s="982"/>
      <c r="I1002" s="982"/>
      <c r="J1002" s="982"/>
      <c r="K1002" s="982"/>
      <c r="L1002" s="982"/>
      <c r="M1002" s="982"/>
    </row>
    <row r="1003" spans="1:13" ht="17.25" thickBot="1" x14ac:dyDescent="0.3">
      <c r="A1003" s="1070" t="s">
        <v>14</v>
      </c>
      <c r="B1003" s="1037">
        <f>B1021</f>
        <v>1150</v>
      </c>
      <c r="C1003" s="1037">
        <f t="shared" ref="C1003:E1003" si="189">C1021</f>
        <v>0</v>
      </c>
      <c r="D1003" s="1037">
        <f t="shared" si="189"/>
        <v>0</v>
      </c>
      <c r="E1003" s="1037">
        <f t="shared" si="189"/>
        <v>0</v>
      </c>
      <c r="G1003" s="981"/>
      <c r="H1003" s="982"/>
      <c r="I1003" s="982"/>
      <c r="J1003" s="982"/>
      <c r="K1003" s="982"/>
      <c r="L1003" s="982"/>
      <c r="M1003" s="982"/>
    </row>
    <row r="1004" spans="1:13" ht="17.25" thickBot="1" x14ac:dyDescent="0.3">
      <c r="A1004" s="1070" t="s">
        <v>20</v>
      </c>
      <c r="B1004" s="1051">
        <f>B1003/B1002</f>
        <v>1150</v>
      </c>
      <c r="C1004" s="1051" t="e">
        <f t="shared" ref="C1004:E1004" si="190">C1003/C1002</f>
        <v>#DIV/0!</v>
      </c>
      <c r="D1004" s="1051" t="e">
        <f t="shared" si="190"/>
        <v>#DIV/0!</v>
      </c>
      <c r="E1004" s="1051" t="e">
        <f t="shared" si="190"/>
        <v>#DIV/0!</v>
      </c>
      <c r="G1004" s="981"/>
      <c r="H1004" s="982"/>
      <c r="I1004" s="982"/>
      <c r="J1004" s="982"/>
      <c r="K1004" s="982"/>
      <c r="L1004" s="982"/>
      <c r="M1004" s="982"/>
    </row>
    <row r="1005" spans="1:13" ht="17.25" thickBot="1" x14ac:dyDescent="0.3">
      <c r="A1005" s="1070" t="s">
        <v>15</v>
      </c>
      <c r="B1005" s="1046" t="s">
        <v>19</v>
      </c>
      <c r="C1005" s="1052">
        <f>C1002/B1002-1</f>
        <v>-1</v>
      </c>
      <c r="D1005" s="1052" t="e">
        <f t="shared" ref="D1005:E1007" si="191">D1002/C1002-1</f>
        <v>#DIV/0!</v>
      </c>
      <c r="E1005" s="1052" t="e">
        <f t="shared" si="191"/>
        <v>#DIV/0!</v>
      </c>
      <c r="G1005" s="981"/>
      <c r="H1005" s="982"/>
      <c r="I1005" s="982"/>
      <c r="J1005" s="982"/>
      <c r="K1005" s="982"/>
      <c r="L1005" s="982"/>
      <c r="M1005" s="982"/>
    </row>
    <row r="1006" spans="1:13" ht="17.25" thickBot="1" x14ac:dyDescent="0.3">
      <c r="A1006" s="1070" t="s">
        <v>16</v>
      </c>
      <c r="B1006" s="1046" t="s">
        <v>19</v>
      </c>
      <c r="C1006" s="1052">
        <f>C1003/B1003-1</f>
        <v>-1</v>
      </c>
      <c r="D1006" s="1052" t="e">
        <f t="shared" si="191"/>
        <v>#DIV/0!</v>
      </c>
      <c r="E1006" s="1052" t="e">
        <f t="shared" si="191"/>
        <v>#DIV/0!</v>
      </c>
      <c r="G1006" s="981"/>
      <c r="H1006" s="982"/>
      <c r="I1006" s="982"/>
      <c r="J1006" s="982"/>
      <c r="K1006" s="982"/>
      <c r="L1006" s="982"/>
      <c r="M1006" s="982"/>
    </row>
    <row r="1007" spans="1:13" ht="17.25" thickBot="1" x14ac:dyDescent="0.3">
      <c r="A1007" s="1070" t="s">
        <v>17</v>
      </c>
      <c r="B1007" s="1046" t="s">
        <v>19</v>
      </c>
      <c r="C1007" s="1052" t="e">
        <f>C1004/B1004-1</f>
        <v>#DIV/0!</v>
      </c>
      <c r="D1007" s="1052" t="e">
        <f t="shared" si="191"/>
        <v>#DIV/0!</v>
      </c>
      <c r="E1007" s="1052" t="e">
        <f t="shared" si="191"/>
        <v>#DIV/0!</v>
      </c>
      <c r="G1007" s="981"/>
      <c r="H1007" s="982"/>
      <c r="I1007" s="982"/>
      <c r="J1007" s="982"/>
      <c r="K1007" s="982"/>
      <c r="L1007" s="982"/>
      <c r="M1007" s="982"/>
    </row>
    <row r="1008" spans="1:13" thickBot="1" x14ac:dyDescent="0.3">
      <c r="A1008" s="1746" t="s">
        <v>2614</v>
      </c>
      <c r="B1008" s="1746"/>
      <c r="C1008" s="1746"/>
      <c r="D1008" s="1746"/>
      <c r="E1008" s="1746"/>
      <c r="G1008" s="981"/>
      <c r="H1008" s="982"/>
      <c r="I1008" s="982"/>
      <c r="J1008" s="982"/>
      <c r="K1008" s="982"/>
      <c r="L1008" s="982"/>
      <c r="M1008" s="982"/>
    </row>
    <row r="1009" spans="1:13" ht="17.25" thickBot="1" x14ac:dyDescent="0.3">
      <c r="A1009" s="1747"/>
      <c r="B1009" s="1046">
        <v>2019</v>
      </c>
      <c r="C1009" s="1046">
        <v>2020</v>
      </c>
      <c r="D1009" s="1046">
        <v>2021</v>
      </c>
      <c r="E1009" s="1046">
        <v>2022</v>
      </c>
      <c r="G1009" s="981"/>
      <c r="H1009" s="982"/>
      <c r="I1009" s="982"/>
      <c r="J1009" s="982"/>
      <c r="K1009" s="982"/>
      <c r="L1009" s="982"/>
      <c r="M1009" s="982"/>
    </row>
    <row r="1010" spans="1:13" ht="17.25" thickBot="1" x14ac:dyDescent="0.3">
      <c r="A1010" s="1747"/>
      <c r="B1010" s="1046" t="s">
        <v>5</v>
      </c>
      <c r="C1010" s="1046" t="s">
        <v>6</v>
      </c>
      <c r="D1010" s="1046" t="s">
        <v>6</v>
      </c>
      <c r="E1010" s="1046" t="s">
        <v>6</v>
      </c>
      <c r="G1010" s="981"/>
      <c r="H1010" s="982"/>
      <c r="I1010" s="982"/>
      <c r="J1010" s="982"/>
      <c r="K1010" s="982"/>
      <c r="L1010" s="982"/>
      <c r="M1010" s="982"/>
    </row>
    <row r="1011" spans="1:13" ht="17.25" thickBot="1" x14ac:dyDescent="0.3">
      <c r="A1011" s="1089" t="s">
        <v>59</v>
      </c>
      <c r="B1011" s="1033">
        <f>B1012+B1013+B1014+B1015</f>
        <v>1150</v>
      </c>
      <c r="C1011" s="1033">
        <f t="shared" ref="C1011:E1011" si="192">C1012+C1013+C1014+C1015</f>
        <v>0</v>
      </c>
      <c r="D1011" s="1033">
        <f t="shared" si="192"/>
        <v>0</v>
      </c>
      <c r="E1011" s="1033">
        <f t="shared" si="192"/>
        <v>0</v>
      </c>
      <c r="G1011" s="981"/>
      <c r="H1011" s="982"/>
      <c r="I1011" s="982"/>
      <c r="J1011" s="982"/>
      <c r="K1011" s="982"/>
      <c r="L1011" s="982"/>
      <c r="M1011" s="982"/>
    </row>
    <row r="1012" spans="1:13" ht="17.25" thickBot="1" x14ac:dyDescent="0.3">
      <c r="A1012" s="1071" t="s">
        <v>28</v>
      </c>
      <c r="B1012" s="1037">
        <v>1150</v>
      </c>
      <c r="C1012" s="1051"/>
      <c r="D1012" s="1051"/>
      <c r="E1012" s="1051"/>
      <c r="G1012" s="981"/>
      <c r="H1012" s="982"/>
      <c r="I1012" s="982"/>
      <c r="J1012" s="982"/>
      <c r="K1012" s="982"/>
      <c r="L1012" s="982"/>
      <c r="M1012" s="982"/>
    </row>
    <row r="1013" spans="1:13" ht="17.25" thickBot="1" x14ac:dyDescent="0.3">
      <c r="A1013" s="1071" t="s">
        <v>60</v>
      </c>
      <c r="B1013" s="1033"/>
      <c r="C1013" s="1033"/>
      <c r="D1013" s="1033"/>
      <c r="E1013" s="1033"/>
      <c r="G1013" s="981"/>
      <c r="H1013" s="982"/>
      <c r="I1013" s="982"/>
      <c r="J1013" s="982"/>
      <c r="K1013" s="982"/>
      <c r="L1013" s="982"/>
      <c r="M1013" s="982"/>
    </row>
    <row r="1014" spans="1:13" ht="17.25" thickBot="1" x14ac:dyDescent="0.3">
      <c r="A1014" s="1071" t="s">
        <v>42</v>
      </c>
      <c r="B1014" s="1033"/>
      <c r="C1014" s="1033"/>
      <c r="D1014" s="1033"/>
      <c r="E1014" s="1033"/>
      <c r="G1014" s="981"/>
      <c r="H1014" s="982"/>
      <c r="I1014" s="982"/>
      <c r="J1014" s="982"/>
      <c r="K1014" s="982"/>
      <c r="L1014" s="982"/>
      <c r="M1014" s="982"/>
    </row>
    <row r="1015" spans="1:13" ht="17.25" thickBot="1" x14ac:dyDescent="0.3">
      <c r="A1015" s="1071" t="s">
        <v>43</v>
      </c>
      <c r="B1015" s="1033"/>
      <c r="C1015" s="1033"/>
      <c r="D1015" s="1033"/>
      <c r="E1015" s="1033"/>
      <c r="G1015" s="981"/>
      <c r="H1015" s="982"/>
      <c r="I1015" s="982"/>
      <c r="J1015" s="982"/>
      <c r="K1015" s="982"/>
      <c r="L1015" s="982"/>
      <c r="M1015" s="982"/>
    </row>
    <row r="1016" spans="1:13" ht="17.25" thickBot="1" x14ac:dyDescent="0.3">
      <c r="A1016" s="1089" t="s">
        <v>61</v>
      </c>
      <c r="B1016" s="1038">
        <f>B1017+B1018+B1019+B1020</f>
        <v>0</v>
      </c>
      <c r="C1016" s="1038">
        <f t="shared" ref="C1016:E1016" si="193">C1017+C1018+C1019+C1020</f>
        <v>0</v>
      </c>
      <c r="D1016" s="1038">
        <f t="shared" si="193"/>
        <v>0</v>
      </c>
      <c r="E1016" s="1038">
        <f t="shared" si="193"/>
        <v>0</v>
      </c>
      <c r="G1016" s="981"/>
      <c r="H1016" s="982"/>
      <c r="I1016" s="982"/>
      <c r="J1016" s="982"/>
      <c r="K1016" s="982"/>
      <c r="L1016" s="982"/>
      <c r="M1016" s="982"/>
    </row>
    <row r="1017" spans="1:13" ht="17.25" thickBot="1" x14ac:dyDescent="0.3">
      <c r="A1017" s="1071" t="s">
        <v>28</v>
      </c>
      <c r="B1017" s="1038"/>
      <c r="C1017" s="1038"/>
      <c r="D1017" s="1038"/>
      <c r="E1017" s="1038"/>
      <c r="G1017" s="981"/>
      <c r="H1017" s="982"/>
      <c r="I1017" s="982"/>
      <c r="J1017" s="982"/>
      <c r="K1017" s="982"/>
      <c r="L1017" s="982"/>
      <c r="M1017" s="982"/>
    </row>
    <row r="1018" spans="1:13" ht="17.25" thickBot="1" x14ac:dyDescent="0.3">
      <c r="A1018" s="1071" t="s">
        <v>60</v>
      </c>
      <c r="B1018" s="1038"/>
      <c r="C1018" s="1038"/>
      <c r="D1018" s="1038"/>
      <c r="E1018" s="1038"/>
      <c r="F1018" s="981"/>
      <c r="G1018" s="981"/>
      <c r="H1018" s="982"/>
      <c r="I1018" s="982"/>
      <c r="J1018" s="982"/>
      <c r="K1018" s="982"/>
      <c r="L1018" s="982"/>
      <c r="M1018" s="982"/>
    </row>
    <row r="1019" spans="1:13" ht="17.25" thickBot="1" x14ac:dyDescent="0.3">
      <c r="A1019" s="1071" t="s">
        <v>42</v>
      </c>
      <c r="B1019" s="1038"/>
      <c r="C1019" s="1038"/>
      <c r="D1019" s="1038"/>
      <c r="E1019" s="1038"/>
      <c r="F1019" s="981"/>
      <c r="G1019" s="981"/>
      <c r="H1019" s="982"/>
      <c r="I1019" s="982"/>
      <c r="J1019" s="982"/>
      <c r="K1019" s="982"/>
      <c r="L1019" s="982"/>
      <c r="M1019" s="982"/>
    </row>
    <row r="1020" spans="1:13" ht="17.25" thickBot="1" x14ac:dyDescent="0.3">
      <c r="A1020" s="1071" t="s">
        <v>43</v>
      </c>
      <c r="B1020" s="1038"/>
      <c r="C1020" s="1038"/>
      <c r="D1020" s="1038"/>
      <c r="E1020" s="1038"/>
      <c r="F1020" s="981"/>
      <c r="G1020" s="981"/>
      <c r="H1020" s="982"/>
      <c r="I1020" s="982"/>
      <c r="J1020" s="982"/>
      <c r="K1020" s="982"/>
      <c r="L1020" s="982"/>
      <c r="M1020" s="982"/>
    </row>
    <row r="1021" spans="1:13" ht="17.25" thickBot="1" x14ac:dyDescent="0.3">
      <c r="A1021" s="1063" t="s">
        <v>63</v>
      </c>
      <c r="B1021" s="1038">
        <f>B1011+B1016</f>
        <v>1150</v>
      </c>
      <c r="C1021" s="1038">
        <f t="shared" ref="C1021:E1021" si="194">C1011+C1016</f>
        <v>0</v>
      </c>
      <c r="D1021" s="1038">
        <f t="shared" si="194"/>
        <v>0</v>
      </c>
      <c r="E1021" s="1038">
        <f t="shared" si="194"/>
        <v>0</v>
      </c>
      <c r="F1021" s="981"/>
      <c r="G1021" s="981"/>
      <c r="H1021" s="982"/>
      <c r="I1021" s="982"/>
      <c r="J1021" s="982"/>
      <c r="K1021" s="982"/>
      <c r="L1021" s="982"/>
      <c r="M1021" s="982"/>
    </row>
    <row r="1022" spans="1:13" ht="14.25" thickBot="1" x14ac:dyDescent="0.3">
      <c r="A1022" s="1072" t="s">
        <v>58</v>
      </c>
      <c r="B1022" s="1766" t="s">
        <v>2733</v>
      </c>
      <c r="C1022" s="1766"/>
      <c r="D1022" s="1766"/>
      <c r="E1022" s="1766"/>
      <c r="F1022" s="981"/>
      <c r="G1022" s="981"/>
      <c r="H1022" s="982"/>
      <c r="I1022" s="982"/>
      <c r="J1022" s="982"/>
      <c r="K1022" s="982"/>
      <c r="L1022" s="982"/>
      <c r="M1022" s="982"/>
    </row>
    <row r="1023" spans="1:13" ht="64.5" thickBot="1" x14ac:dyDescent="0.3">
      <c r="A1023" s="1073" t="s">
        <v>64</v>
      </c>
      <c r="B1023" s="1134" t="s">
        <v>2734</v>
      </c>
      <c r="C1023" s="1074" t="s">
        <v>2735</v>
      </c>
      <c r="D1023" s="1075"/>
      <c r="E1023" s="1075"/>
      <c r="F1023" s="981"/>
      <c r="G1023" s="981"/>
      <c r="H1023" s="982"/>
      <c r="I1023" s="982"/>
      <c r="J1023" s="982"/>
      <c r="K1023" s="982"/>
      <c r="L1023" s="982"/>
      <c r="M1023" s="982"/>
    </row>
    <row r="1024" spans="1:13" ht="17.25" thickBot="1" x14ac:dyDescent="0.3">
      <c r="A1024" s="1108" t="s">
        <v>2594</v>
      </c>
      <c r="B1024" s="1748" t="s">
        <v>2736</v>
      </c>
      <c r="C1024" s="1748"/>
      <c r="D1024" s="1748"/>
      <c r="E1024" s="1748"/>
      <c r="F1024" s="981"/>
      <c r="G1024" s="981"/>
      <c r="H1024" s="982"/>
      <c r="I1024" s="982"/>
      <c r="J1024" s="982"/>
      <c r="K1024" s="982"/>
      <c r="L1024" s="982"/>
      <c r="M1024" s="982"/>
    </row>
    <row r="1025" spans="1:13" ht="17.25" thickBot="1" x14ac:dyDescent="0.3">
      <c r="A1025" s="1070" t="s">
        <v>9</v>
      </c>
      <c r="B1025" s="1748" t="s">
        <v>2729</v>
      </c>
      <c r="C1025" s="1748"/>
      <c r="D1025" s="1748"/>
      <c r="E1025" s="1748"/>
      <c r="F1025" s="981"/>
      <c r="G1025" s="981"/>
      <c r="H1025" s="982"/>
      <c r="I1025" s="982"/>
      <c r="J1025" s="982"/>
      <c r="K1025" s="982"/>
      <c r="L1025" s="982"/>
      <c r="M1025" s="982"/>
    </row>
    <row r="1026" spans="1:13" ht="17.25" thickBot="1" x14ac:dyDescent="0.3">
      <c r="A1026" s="1070" t="s">
        <v>13</v>
      </c>
      <c r="B1026" s="1752" t="s">
        <v>1261</v>
      </c>
      <c r="C1026" s="1752"/>
      <c r="D1026" s="1752"/>
      <c r="E1026" s="1752"/>
      <c r="F1026" s="981"/>
      <c r="G1026" s="981"/>
      <c r="H1026" s="982"/>
      <c r="I1026" s="982"/>
      <c r="J1026" s="982"/>
      <c r="K1026" s="982"/>
      <c r="L1026" s="982"/>
      <c r="M1026" s="982"/>
    </row>
    <row r="1027" spans="1:13" ht="17.25" thickBot="1" x14ac:dyDescent="0.3">
      <c r="A1027" s="1747"/>
      <c r="B1027" s="1046">
        <v>2019</v>
      </c>
      <c r="C1027" s="1046">
        <v>2020</v>
      </c>
      <c r="D1027" s="1046">
        <v>2021</v>
      </c>
      <c r="E1027" s="1046">
        <v>2022</v>
      </c>
      <c r="F1027" s="981"/>
      <c r="G1027" s="981"/>
      <c r="H1027" s="982"/>
      <c r="I1027" s="982"/>
      <c r="J1027" s="982"/>
      <c r="K1027" s="982"/>
      <c r="L1027" s="982"/>
      <c r="M1027" s="982"/>
    </row>
    <row r="1028" spans="1:13" ht="17.25" thickBot="1" x14ac:dyDescent="0.3">
      <c r="A1028" s="1747"/>
      <c r="B1028" s="1046" t="s">
        <v>5</v>
      </c>
      <c r="C1028" s="1046" t="s">
        <v>6</v>
      </c>
      <c r="D1028" s="1046" t="s">
        <v>6</v>
      </c>
      <c r="E1028" s="1046" t="s">
        <v>6</v>
      </c>
      <c r="F1028" s="981"/>
      <c r="G1028" s="981"/>
      <c r="H1028" s="982"/>
      <c r="I1028" s="982"/>
      <c r="J1028" s="982"/>
      <c r="K1028" s="982"/>
      <c r="L1028" s="982"/>
      <c r="M1028" s="982"/>
    </row>
    <row r="1029" spans="1:13" ht="17.25" thickBot="1" x14ac:dyDescent="0.3">
      <c r="A1029" s="1070" t="s">
        <v>8</v>
      </c>
      <c r="B1029" s="1046">
        <v>1</v>
      </c>
      <c r="C1029" s="1046">
        <v>1</v>
      </c>
      <c r="D1029" s="1046">
        <v>1</v>
      </c>
      <c r="E1029" s="1046">
        <v>1</v>
      </c>
      <c r="F1029" s="981"/>
      <c r="G1029" s="981"/>
      <c r="H1029" s="982"/>
      <c r="I1029" s="982"/>
      <c r="J1029" s="982"/>
      <c r="K1029" s="982"/>
      <c r="L1029" s="982"/>
      <c r="M1029" s="982"/>
    </row>
    <row r="1030" spans="1:13" ht="17.25" thickBot="1" x14ac:dyDescent="0.3">
      <c r="A1030" s="1070" t="s">
        <v>14</v>
      </c>
      <c r="B1030" s="1037">
        <f>B1048</f>
        <v>1500</v>
      </c>
      <c r="C1030" s="1037">
        <f t="shared" ref="C1030:E1030" si="195">C1048</f>
        <v>2000</v>
      </c>
      <c r="D1030" s="1037">
        <f t="shared" si="195"/>
        <v>2500</v>
      </c>
      <c r="E1030" s="1037">
        <f t="shared" si="195"/>
        <v>2500</v>
      </c>
      <c r="F1030" s="981"/>
      <c r="G1030" s="981"/>
      <c r="H1030" s="982"/>
      <c r="I1030" s="982"/>
      <c r="J1030" s="982"/>
      <c r="K1030" s="982"/>
      <c r="L1030" s="982"/>
      <c r="M1030" s="982"/>
    </row>
    <row r="1031" spans="1:13" ht="17.25" thickBot="1" x14ac:dyDescent="0.3">
      <c r="A1031" s="1070" t="s">
        <v>20</v>
      </c>
      <c r="B1031" s="1051">
        <f>B1030/B1029</f>
        <v>1500</v>
      </c>
      <c r="C1031" s="1051">
        <f t="shared" ref="C1031:E1031" si="196">C1030/C1029</f>
        <v>2000</v>
      </c>
      <c r="D1031" s="1051">
        <f t="shared" si="196"/>
        <v>2500</v>
      </c>
      <c r="E1031" s="1051">
        <f t="shared" si="196"/>
        <v>2500</v>
      </c>
      <c r="F1031" s="981"/>
      <c r="G1031" s="981"/>
      <c r="H1031" s="982"/>
      <c r="I1031" s="982"/>
      <c r="J1031" s="982"/>
      <c r="K1031" s="982"/>
      <c r="L1031" s="982"/>
      <c r="M1031" s="982"/>
    </row>
    <row r="1032" spans="1:13" ht="17.25" thickBot="1" x14ac:dyDescent="0.3">
      <c r="A1032" s="1070" t="s">
        <v>15</v>
      </c>
      <c r="B1032" s="1046" t="s">
        <v>19</v>
      </c>
      <c r="C1032" s="1052">
        <f>C1029/B1029-1</f>
        <v>0</v>
      </c>
      <c r="D1032" s="1052">
        <f t="shared" ref="D1032:E1034" si="197">D1029/C1029-1</f>
        <v>0</v>
      </c>
      <c r="E1032" s="1052">
        <f t="shared" si="197"/>
        <v>0</v>
      </c>
      <c r="F1032" s="981"/>
      <c r="G1032" s="981"/>
      <c r="H1032" s="982"/>
      <c r="I1032" s="982"/>
      <c r="J1032" s="982"/>
      <c r="K1032" s="982"/>
      <c r="L1032" s="982"/>
      <c r="M1032" s="982"/>
    </row>
    <row r="1033" spans="1:13" ht="17.25" thickBot="1" x14ac:dyDescent="0.3">
      <c r="A1033" s="1070" t="s">
        <v>16</v>
      </c>
      <c r="B1033" s="1046" t="s">
        <v>19</v>
      </c>
      <c r="C1033" s="1052">
        <f>C1030/B1030-1</f>
        <v>0.33333333333333326</v>
      </c>
      <c r="D1033" s="1052">
        <f t="shared" si="197"/>
        <v>0.25</v>
      </c>
      <c r="E1033" s="1052">
        <f t="shared" si="197"/>
        <v>0</v>
      </c>
      <c r="F1033" s="981"/>
      <c r="G1033" s="981"/>
      <c r="H1033" s="982"/>
      <c r="I1033" s="982"/>
      <c r="J1033" s="982"/>
      <c r="K1033" s="982"/>
      <c r="L1033" s="982"/>
      <c r="M1033" s="982"/>
    </row>
    <row r="1034" spans="1:13" ht="17.25" thickBot="1" x14ac:dyDescent="0.3">
      <c r="A1034" s="1070" t="s">
        <v>17</v>
      </c>
      <c r="B1034" s="1046" t="s">
        <v>19</v>
      </c>
      <c r="C1034" s="1052">
        <f>C1031/B1031-1</f>
        <v>0.33333333333333326</v>
      </c>
      <c r="D1034" s="1052">
        <f t="shared" si="197"/>
        <v>0.25</v>
      </c>
      <c r="E1034" s="1052">
        <f t="shared" si="197"/>
        <v>0</v>
      </c>
      <c r="G1034" s="981"/>
      <c r="H1034" s="982"/>
      <c r="I1034" s="982"/>
      <c r="J1034" s="982"/>
      <c r="K1034" s="982"/>
      <c r="L1034" s="982"/>
      <c r="M1034" s="982"/>
    </row>
    <row r="1035" spans="1:13" thickBot="1" x14ac:dyDescent="0.3">
      <c r="A1035" s="1746" t="s">
        <v>2619</v>
      </c>
      <c r="B1035" s="1746"/>
      <c r="C1035" s="1746"/>
      <c r="D1035" s="1746"/>
      <c r="E1035" s="1746"/>
      <c r="G1035" s="981"/>
      <c r="H1035" s="982"/>
      <c r="I1035" s="982"/>
      <c r="J1035" s="982"/>
      <c r="K1035" s="982"/>
      <c r="L1035" s="982"/>
      <c r="M1035" s="982"/>
    </row>
    <row r="1036" spans="1:13" x14ac:dyDescent="0.25">
      <c r="A1036" s="1762"/>
      <c r="B1036" s="987">
        <v>2019</v>
      </c>
      <c r="C1036" s="987">
        <v>2020</v>
      </c>
      <c r="D1036" s="987">
        <v>2021</v>
      </c>
      <c r="E1036" s="987">
        <v>2022</v>
      </c>
      <c r="G1036" s="981"/>
      <c r="H1036" s="982"/>
      <c r="I1036" s="982"/>
      <c r="J1036" s="982"/>
      <c r="K1036" s="982"/>
      <c r="L1036" s="982"/>
      <c r="M1036" s="982"/>
    </row>
    <row r="1037" spans="1:13" ht="17.25" thickBot="1" x14ac:dyDescent="0.3">
      <c r="A1037" s="1761"/>
      <c r="B1037" s="988" t="s">
        <v>5</v>
      </c>
      <c r="C1037" s="988" t="s">
        <v>6</v>
      </c>
      <c r="D1037" s="988" t="s">
        <v>6</v>
      </c>
      <c r="E1037" s="988" t="s">
        <v>6</v>
      </c>
      <c r="G1037" s="981"/>
      <c r="H1037" s="982"/>
      <c r="I1037" s="982"/>
      <c r="J1037" s="982"/>
      <c r="K1037" s="982"/>
      <c r="L1037" s="982"/>
      <c r="M1037" s="982"/>
    </row>
    <row r="1038" spans="1:13" ht="17.25" thickBot="1" x14ac:dyDescent="0.3">
      <c r="A1038" s="1053" t="s">
        <v>59</v>
      </c>
      <c r="B1038" s="1054">
        <f>B1039+B1040+B1041+B1042</f>
        <v>1500</v>
      </c>
      <c r="C1038" s="1054">
        <f t="shared" ref="C1038:E1038" si="198">C1039+C1040+C1041+C1042</f>
        <v>2000</v>
      </c>
      <c r="D1038" s="1054">
        <f t="shared" si="198"/>
        <v>2500</v>
      </c>
      <c r="E1038" s="1054">
        <f t="shared" si="198"/>
        <v>2500</v>
      </c>
      <c r="G1038" s="981"/>
      <c r="H1038" s="982"/>
      <c r="I1038" s="982"/>
      <c r="J1038" s="982"/>
      <c r="K1038" s="982"/>
      <c r="L1038" s="982"/>
      <c r="M1038" s="982"/>
    </row>
    <row r="1039" spans="1:13" ht="17.25" thickBot="1" x14ac:dyDescent="0.3">
      <c r="A1039" s="1055" t="s">
        <v>28</v>
      </c>
      <c r="B1039" s="1050">
        <v>1500</v>
      </c>
      <c r="C1039" s="1050">
        <v>2000</v>
      </c>
      <c r="D1039" s="1050">
        <v>2500</v>
      </c>
      <c r="E1039" s="1050">
        <v>2500</v>
      </c>
      <c r="G1039" s="981"/>
      <c r="H1039" s="982"/>
      <c r="I1039" s="982"/>
      <c r="J1039" s="982"/>
      <c r="K1039" s="982"/>
      <c r="L1039" s="982"/>
      <c r="M1039" s="982"/>
    </row>
    <row r="1040" spans="1:13" ht="17.25" thickBot="1" x14ac:dyDescent="0.3">
      <c r="A1040" s="1055" t="s">
        <v>60</v>
      </c>
      <c r="B1040" s="1054"/>
      <c r="C1040" s="1054"/>
      <c r="D1040" s="1054"/>
      <c r="E1040" s="1054"/>
      <c r="G1040" s="981"/>
      <c r="H1040" s="982"/>
      <c r="I1040" s="982"/>
      <c r="J1040" s="982"/>
      <c r="K1040" s="982"/>
      <c r="L1040" s="982"/>
      <c r="M1040" s="982"/>
    </row>
    <row r="1041" spans="1:13" ht="17.25" thickBot="1" x14ac:dyDescent="0.3">
      <c r="A1041" s="1055" t="s">
        <v>42</v>
      </c>
      <c r="B1041" s="1054"/>
      <c r="C1041" s="1054"/>
      <c r="D1041" s="1054"/>
      <c r="E1041" s="1054"/>
      <c r="G1041" s="981"/>
      <c r="H1041" s="982"/>
      <c r="I1041" s="982"/>
      <c r="J1041" s="982"/>
      <c r="K1041" s="982"/>
      <c r="L1041" s="982"/>
      <c r="M1041" s="982"/>
    </row>
    <row r="1042" spans="1:13" ht="17.25" thickBot="1" x14ac:dyDescent="0.3">
      <c r="A1042" s="1055" t="s">
        <v>43</v>
      </c>
      <c r="B1042" s="1054"/>
      <c r="C1042" s="1054"/>
      <c r="D1042" s="1054"/>
      <c r="E1042" s="1054"/>
      <c r="G1042" s="981"/>
      <c r="H1042" s="982"/>
      <c r="I1042" s="982"/>
      <c r="J1042" s="982"/>
      <c r="K1042" s="982"/>
      <c r="L1042" s="982"/>
      <c r="M1042" s="982"/>
    </row>
    <row r="1043" spans="1:13" ht="17.25" thickBot="1" x14ac:dyDescent="0.3">
      <c r="A1043" s="1053" t="s">
        <v>61</v>
      </c>
      <c r="B1043" s="1040">
        <f>B1044+B1045+B1046+B1047</f>
        <v>0</v>
      </c>
      <c r="C1043" s="1040">
        <f t="shared" ref="C1043:E1043" si="199">C1044+C1045+C1046+C1047</f>
        <v>0</v>
      </c>
      <c r="D1043" s="1040">
        <f t="shared" si="199"/>
        <v>0</v>
      </c>
      <c r="E1043" s="1040">
        <f t="shared" si="199"/>
        <v>0</v>
      </c>
      <c r="G1043" s="981"/>
      <c r="H1043" s="982"/>
      <c r="I1043" s="982"/>
      <c r="J1043" s="982"/>
      <c r="K1043" s="982"/>
      <c r="L1043" s="982"/>
      <c r="M1043" s="982"/>
    </row>
    <row r="1044" spans="1:13" ht="17.25" thickBot="1" x14ac:dyDescent="0.3">
      <c r="A1044" s="1055" t="s">
        <v>28</v>
      </c>
      <c r="B1044" s="1040"/>
      <c r="C1044" s="1040"/>
      <c r="D1044" s="1040"/>
      <c r="E1044" s="1040"/>
      <c r="G1044" s="981"/>
      <c r="H1044" s="982"/>
      <c r="I1044" s="982"/>
      <c r="J1044" s="982"/>
      <c r="K1044" s="982"/>
      <c r="L1044" s="982"/>
      <c r="M1044" s="982"/>
    </row>
    <row r="1045" spans="1:13" ht="17.25" thickBot="1" x14ac:dyDescent="0.3">
      <c r="A1045" s="1055" t="s">
        <v>60</v>
      </c>
      <c r="B1045" s="1040"/>
      <c r="C1045" s="1040"/>
      <c r="D1045" s="1040"/>
      <c r="E1045" s="1040"/>
      <c r="G1045" s="981"/>
      <c r="H1045" s="982"/>
      <c r="I1045" s="982"/>
      <c r="J1045" s="982"/>
      <c r="K1045" s="982"/>
      <c r="L1045" s="982"/>
      <c r="M1045" s="982"/>
    </row>
    <row r="1046" spans="1:13" ht="17.25" thickBot="1" x14ac:dyDescent="0.3">
      <c r="A1046" s="1055" t="s">
        <v>42</v>
      </c>
      <c r="B1046" s="1040"/>
      <c r="C1046" s="1040"/>
      <c r="D1046" s="1040"/>
      <c r="E1046" s="1040"/>
      <c r="G1046" s="981"/>
      <c r="H1046" s="982"/>
      <c r="I1046" s="982"/>
      <c r="J1046" s="982"/>
      <c r="K1046" s="982"/>
      <c r="L1046" s="982"/>
      <c r="M1046" s="982"/>
    </row>
    <row r="1047" spans="1:13" ht="17.25" thickBot="1" x14ac:dyDescent="0.3">
      <c r="A1047" s="1061" t="s">
        <v>43</v>
      </c>
      <c r="B1047" s="1062"/>
      <c r="C1047" s="1062"/>
      <c r="D1047" s="1062"/>
      <c r="E1047" s="1062"/>
      <c r="G1047" s="981"/>
      <c r="H1047" s="982"/>
      <c r="I1047" s="982"/>
      <c r="J1047" s="982"/>
      <c r="K1047" s="982"/>
      <c r="L1047" s="982"/>
      <c r="M1047" s="982"/>
    </row>
    <row r="1048" spans="1:13" ht="17.25" thickBot="1" x14ac:dyDescent="0.3">
      <c r="A1048" s="1063" t="s">
        <v>65</v>
      </c>
      <c r="B1048" s="1038">
        <f>B1038+B1043</f>
        <v>1500</v>
      </c>
      <c r="C1048" s="1038">
        <f t="shared" ref="C1048:E1048" si="200">C1038+C1043</f>
        <v>2000</v>
      </c>
      <c r="D1048" s="1038">
        <f t="shared" si="200"/>
        <v>2500</v>
      </c>
      <c r="E1048" s="1038">
        <f t="shared" si="200"/>
        <v>2500</v>
      </c>
      <c r="G1048" s="981"/>
      <c r="H1048" s="982"/>
      <c r="I1048" s="982"/>
      <c r="J1048" s="982"/>
      <c r="K1048" s="982"/>
      <c r="L1048" s="982"/>
      <c r="M1048" s="982"/>
    </row>
    <row r="1049" spans="1:13" thickBot="1" x14ac:dyDescent="0.3">
      <c r="A1049" s="1072" t="s">
        <v>58</v>
      </c>
      <c r="B1049" s="1766" t="s">
        <v>2737</v>
      </c>
      <c r="C1049" s="1766"/>
      <c r="D1049" s="1766"/>
      <c r="E1049" s="1766"/>
      <c r="G1049" s="981"/>
      <c r="H1049" s="982"/>
      <c r="I1049" s="982"/>
      <c r="J1049" s="982"/>
      <c r="K1049" s="982"/>
      <c r="L1049" s="982"/>
      <c r="M1049" s="982"/>
    </row>
    <row r="1050" spans="1:13" ht="64.5" thickBot="1" x14ac:dyDescent="0.3">
      <c r="A1050" s="1080" t="s">
        <v>66</v>
      </c>
      <c r="B1050" s="1066" t="s">
        <v>2738</v>
      </c>
      <c r="C1050" s="1082" t="s">
        <v>2739</v>
      </c>
      <c r="D1050" s="1083"/>
      <c r="E1050" s="1083"/>
      <c r="F1050" s="981"/>
      <c r="G1050" s="981"/>
      <c r="H1050" s="982"/>
      <c r="I1050" s="982"/>
      <c r="J1050" s="982"/>
      <c r="K1050" s="982"/>
      <c r="L1050" s="982"/>
      <c r="M1050" s="982"/>
    </row>
    <row r="1051" spans="1:13" ht="17.25" thickBot="1" x14ac:dyDescent="0.3">
      <c r="A1051" s="1092" t="s">
        <v>2594</v>
      </c>
      <c r="B1051" s="1767" t="s">
        <v>2740</v>
      </c>
      <c r="C1051" s="1768"/>
      <c r="D1051" s="1768"/>
      <c r="E1051" s="1769"/>
      <c r="F1051" s="981"/>
      <c r="G1051" s="981"/>
      <c r="H1051" s="982"/>
      <c r="I1051" s="982"/>
      <c r="J1051" s="982"/>
      <c r="K1051" s="982"/>
      <c r="L1051" s="982"/>
      <c r="M1051" s="982"/>
    </row>
    <row r="1052" spans="1:13" ht="17.25" thickBot="1" x14ac:dyDescent="0.3">
      <c r="A1052" s="992" t="s">
        <v>9</v>
      </c>
      <c r="B1052" s="1770" t="s">
        <v>2741</v>
      </c>
      <c r="C1052" s="1771"/>
      <c r="D1052" s="1771"/>
      <c r="E1052" s="1772"/>
      <c r="F1052" s="981"/>
      <c r="G1052" s="981"/>
      <c r="H1052" s="982"/>
      <c r="I1052" s="982"/>
      <c r="J1052" s="982"/>
      <c r="K1052" s="982"/>
      <c r="L1052" s="982"/>
      <c r="M1052" s="982"/>
    </row>
    <row r="1053" spans="1:13" ht="17.25" thickBot="1" x14ac:dyDescent="0.3">
      <c r="A1053" s="1085" t="s">
        <v>13</v>
      </c>
      <c r="B1053" s="1773" t="s">
        <v>1261</v>
      </c>
      <c r="C1053" s="1774"/>
      <c r="D1053" s="1774"/>
      <c r="E1053" s="1775"/>
      <c r="F1053" s="981"/>
      <c r="G1053" s="981"/>
      <c r="H1053" s="982"/>
      <c r="I1053" s="982"/>
      <c r="J1053" s="982"/>
      <c r="K1053" s="982"/>
      <c r="L1053" s="982"/>
      <c r="M1053" s="982"/>
    </row>
    <row r="1054" spans="1:13" ht="17.25" thickBot="1" x14ac:dyDescent="0.3">
      <c r="A1054" s="1747"/>
      <c r="B1054" s="1046">
        <v>2019</v>
      </c>
      <c r="C1054" s="1046">
        <v>2020</v>
      </c>
      <c r="D1054" s="1046">
        <v>2021</v>
      </c>
      <c r="E1054" s="1046">
        <v>2022</v>
      </c>
      <c r="F1054" s="981"/>
      <c r="G1054" s="981"/>
      <c r="H1054" s="982"/>
      <c r="I1054" s="982"/>
      <c r="J1054" s="982"/>
      <c r="K1054" s="982"/>
      <c r="L1054" s="982"/>
      <c r="M1054" s="982"/>
    </row>
    <row r="1055" spans="1:13" ht="17.25" thickBot="1" x14ac:dyDescent="0.3">
      <c r="A1055" s="1747"/>
      <c r="B1055" s="1046" t="s">
        <v>5</v>
      </c>
      <c r="C1055" s="1046" t="s">
        <v>6</v>
      </c>
      <c r="D1055" s="1046" t="s">
        <v>6</v>
      </c>
      <c r="E1055" s="1046" t="s">
        <v>6</v>
      </c>
      <c r="F1055" s="981"/>
      <c r="G1055" s="981"/>
      <c r="H1055" s="982"/>
      <c r="I1055" s="982"/>
      <c r="J1055" s="982"/>
      <c r="K1055" s="982"/>
      <c r="L1055" s="982"/>
      <c r="M1055" s="982"/>
    </row>
    <row r="1056" spans="1:13" ht="17.25" thickBot="1" x14ac:dyDescent="0.3">
      <c r="A1056" s="1070" t="s">
        <v>8</v>
      </c>
      <c r="B1056" s="1046">
        <v>1</v>
      </c>
      <c r="C1056" s="1046">
        <v>0</v>
      </c>
      <c r="D1056" s="1046">
        <v>0</v>
      </c>
      <c r="E1056" s="1046">
        <v>0</v>
      </c>
      <c r="F1056" s="981"/>
      <c r="G1056" s="981"/>
      <c r="H1056" s="982"/>
      <c r="I1056" s="982"/>
      <c r="J1056" s="982"/>
      <c r="K1056" s="982"/>
      <c r="L1056" s="982"/>
      <c r="M1056" s="982"/>
    </row>
    <row r="1057" spans="1:13" ht="17.25" thickBot="1" x14ac:dyDescent="0.3">
      <c r="A1057" s="1070" t="s">
        <v>14</v>
      </c>
      <c r="B1057" s="1037">
        <f>B1075</f>
        <v>4000</v>
      </c>
      <c r="C1057" s="1037">
        <f t="shared" ref="C1057:E1057" si="201">C1075</f>
        <v>0</v>
      </c>
      <c r="D1057" s="1037">
        <f t="shared" si="201"/>
        <v>0</v>
      </c>
      <c r="E1057" s="1037">
        <f t="shared" si="201"/>
        <v>0</v>
      </c>
      <c r="F1057" s="981"/>
      <c r="G1057" s="981"/>
      <c r="H1057" s="982"/>
      <c r="I1057" s="982"/>
      <c r="J1057" s="982"/>
      <c r="K1057" s="982"/>
      <c r="L1057" s="982"/>
      <c r="M1057" s="982"/>
    </row>
    <row r="1058" spans="1:13" ht="17.25" thickBot="1" x14ac:dyDescent="0.3">
      <c r="A1058" s="1070" t="s">
        <v>20</v>
      </c>
      <c r="B1058" s="1051">
        <f>B1057/B1056</f>
        <v>4000</v>
      </c>
      <c r="C1058" s="1051" t="e">
        <f t="shared" ref="C1058:E1058" si="202">C1057/C1056</f>
        <v>#DIV/0!</v>
      </c>
      <c r="D1058" s="1051" t="e">
        <f t="shared" si="202"/>
        <v>#DIV/0!</v>
      </c>
      <c r="E1058" s="1051" t="e">
        <f t="shared" si="202"/>
        <v>#DIV/0!</v>
      </c>
      <c r="F1058" s="981"/>
      <c r="G1058" s="981"/>
      <c r="H1058" s="982"/>
      <c r="I1058" s="982"/>
      <c r="J1058" s="982"/>
      <c r="K1058" s="982"/>
      <c r="L1058" s="982"/>
      <c r="M1058" s="982"/>
    </row>
    <row r="1059" spans="1:13" ht="17.25" thickBot="1" x14ac:dyDescent="0.3">
      <c r="A1059" s="1070" t="s">
        <v>15</v>
      </c>
      <c r="B1059" s="1046" t="s">
        <v>19</v>
      </c>
      <c r="C1059" s="1052">
        <f>C1056/B1056-1</f>
        <v>-1</v>
      </c>
      <c r="D1059" s="1052" t="e">
        <f t="shared" ref="D1059:E1061" si="203">D1056/C1056-1</f>
        <v>#DIV/0!</v>
      </c>
      <c r="E1059" s="1052" t="e">
        <f t="shared" si="203"/>
        <v>#DIV/0!</v>
      </c>
      <c r="F1059" s="981"/>
      <c r="G1059" s="981"/>
      <c r="H1059" s="982"/>
      <c r="I1059" s="982"/>
      <c r="J1059" s="982"/>
      <c r="K1059" s="982"/>
      <c r="L1059" s="982"/>
      <c r="M1059" s="982"/>
    </row>
    <row r="1060" spans="1:13" ht="17.25" thickBot="1" x14ac:dyDescent="0.3">
      <c r="A1060" s="1070" t="s">
        <v>16</v>
      </c>
      <c r="B1060" s="1046" t="s">
        <v>19</v>
      </c>
      <c r="C1060" s="1052">
        <f>C1057/B1057-1</f>
        <v>-1</v>
      </c>
      <c r="D1060" s="1052" t="e">
        <f t="shared" si="203"/>
        <v>#DIV/0!</v>
      </c>
      <c r="E1060" s="1052" t="e">
        <f t="shared" si="203"/>
        <v>#DIV/0!</v>
      </c>
      <c r="F1060" s="981"/>
      <c r="G1060" s="981"/>
      <c r="H1060" s="982"/>
      <c r="I1060" s="982"/>
      <c r="J1060" s="982"/>
      <c r="K1060" s="982"/>
      <c r="L1060" s="982"/>
      <c r="M1060" s="982"/>
    </row>
    <row r="1061" spans="1:13" ht="17.25" thickBot="1" x14ac:dyDescent="0.3">
      <c r="A1061" s="1070" t="s">
        <v>17</v>
      </c>
      <c r="B1061" s="1046" t="s">
        <v>19</v>
      </c>
      <c r="C1061" s="1052" t="e">
        <f>C1058/B1058-1</f>
        <v>#DIV/0!</v>
      </c>
      <c r="D1061" s="1052" t="e">
        <f t="shared" si="203"/>
        <v>#DIV/0!</v>
      </c>
      <c r="E1061" s="1052" t="e">
        <f t="shared" si="203"/>
        <v>#DIV/0!</v>
      </c>
      <c r="F1061" s="981"/>
      <c r="G1061" s="981"/>
      <c r="H1061" s="982"/>
      <c r="I1061" s="982"/>
      <c r="J1061" s="982"/>
      <c r="K1061" s="982"/>
      <c r="L1061" s="982"/>
      <c r="M1061" s="982"/>
    </row>
    <row r="1062" spans="1:13" ht="14.25" thickBot="1" x14ac:dyDescent="0.3">
      <c r="A1062" s="1746" t="s">
        <v>2624</v>
      </c>
      <c r="B1062" s="1746"/>
      <c r="C1062" s="1746"/>
      <c r="D1062" s="1746"/>
      <c r="E1062" s="1746"/>
      <c r="F1062" s="981"/>
      <c r="G1062" s="981"/>
      <c r="H1062" s="982"/>
      <c r="I1062" s="982"/>
      <c r="J1062" s="982"/>
      <c r="K1062" s="982"/>
      <c r="L1062" s="982"/>
      <c r="M1062" s="982"/>
    </row>
    <row r="1063" spans="1:13" ht="17.25" thickBot="1" x14ac:dyDescent="0.3">
      <c r="A1063" s="1747"/>
      <c r="B1063" s="1046">
        <v>2019</v>
      </c>
      <c r="C1063" s="1046">
        <v>2020</v>
      </c>
      <c r="D1063" s="1046">
        <v>2021</v>
      </c>
      <c r="E1063" s="1046">
        <v>2022</v>
      </c>
      <c r="F1063" s="981"/>
      <c r="G1063" s="981"/>
      <c r="H1063" s="982"/>
      <c r="I1063" s="982"/>
      <c r="J1063" s="982"/>
      <c r="K1063" s="982"/>
      <c r="L1063" s="982"/>
      <c r="M1063" s="982"/>
    </row>
    <row r="1064" spans="1:13" ht="17.25" thickBot="1" x14ac:dyDescent="0.3">
      <c r="A1064" s="1747"/>
      <c r="B1064" s="1046" t="s">
        <v>5</v>
      </c>
      <c r="C1064" s="1046" t="s">
        <v>6</v>
      </c>
      <c r="D1064" s="1046" t="s">
        <v>6</v>
      </c>
      <c r="E1064" s="1046" t="s">
        <v>6</v>
      </c>
      <c r="F1064" s="981"/>
      <c r="G1064" s="981"/>
      <c r="H1064" s="982"/>
      <c r="I1064" s="982"/>
      <c r="J1064" s="982"/>
      <c r="K1064" s="982"/>
      <c r="L1064" s="982"/>
      <c r="M1064" s="982"/>
    </row>
    <row r="1065" spans="1:13" ht="17.25" thickBot="1" x14ac:dyDescent="0.3">
      <c r="A1065" s="1089" t="s">
        <v>59</v>
      </c>
      <c r="B1065" s="1033">
        <f>B1066+B1067+B1068+B1069</f>
        <v>4000</v>
      </c>
      <c r="C1065" s="1033">
        <f t="shared" ref="C1065:E1065" si="204">C1066+C1067+C1068+C1069</f>
        <v>0</v>
      </c>
      <c r="D1065" s="1033">
        <f t="shared" si="204"/>
        <v>0</v>
      </c>
      <c r="E1065" s="1033">
        <f t="shared" si="204"/>
        <v>0</v>
      </c>
      <c r="F1065" s="981"/>
      <c r="G1065" s="981"/>
      <c r="H1065" s="982"/>
      <c r="I1065" s="982"/>
      <c r="J1065" s="982"/>
      <c r="K1065" s="982"/>
      <c r="L1065" s="982"/>
      <c r="M1065" s="982"/>
    </row>
    <row r="1066" spans="1:13" ht="17.25" thickBot="1" x14ac:dyDescent="0.3">
      <c r="A1066" s="1071" t="s">
        <v>28</v>
      </c>
      <c r="B1066" s="1037">
        <v>4000</v>
      </c>
      <c r="C1066" s="1051">
        <v>0</v>
      </c>
      <c r="D1066" s="1051">
        <v>0</v>
      </c>
      <c r="E1066" s="1051">
        <v>0</v>
      </c>
      <c r="G1066" s="981"/>
      <c r="H1066" s="982"/>
      <c r="I1066" s="982"/>
      <c r="J1066" s="982"/>
      <c r="K1066" s="982"/>
      <c r="L1066" s="982"/>
      <c r="M1066" s="982"/>
    </row>
    <row r="1067" spans="1:13" ht="17.25" thickBot="1" x14ac:dyDescent="0.3">
      <c r="A1067" s="1071" t="s">
        <v>60</v>
      </c>
      <c r="B1067" s="1033"/>
      <c r="C1067" s="1033"/>
      <c r="D1067" s="1033"/>
      <c r="E1067" s="1033"/>
      <c r="G1067" s="981"/>
      <c r="H1067" s="982"/>
      <c r="I1067" s="982"/>
      <c r="J1067" s="982"/>
      <c r="K1067" s="982"/>
      <c r="L1067" s="982"/>
      <c r="M1067" s="982"/>
    </row>
    <row r="1068" spans="1:13" ht="17.25" thickBot="1" x14ac:dyDescent="0.3">
      <c r="A1068" s="1071" t="s">
        <v>42</v>
      </c>
      <c r="B1068" s="1033"/>
      <c r="C1068" s="1033"/>
      <c r="D1068" s="1033"/>
      <c r="E1068" s="1033"/>
      <c r="G1068" s="981"/>
      <c r="H1068" s="982"/>
      <c r="I1068" s="982"/>
      <c r="J1068" s="982"/>
      <c r="K1068" s="982"/>
      <c r="L1068" s="982"/>
      <c r="M1068" s="982"/>
    </row>
    <row r="1069" spans="1:13" ht="17.25" thickBot="1" x14ac:dyDescent="0.3">
      <c r="A1069" s="1071" t="s">
        <v>43</v>
      </c>
      <c r="B1069" s="1033"/>
      <c r="C1069" s="1033"/>
      <c r="D1069" s="1033"/>
      <c r="E1069" s="1033"/>
      <c r="G1069" s="981"/>
      <c r="H1069" s="982"/>
      <c r="I1069" s="982"/>
      <c r="J1069" s="982"/>
      <c r="K1069" s="982"/>
      <c r="L1069" s="982"/>
      <c r="M1069" s="982"/>
    </row>
    <row r="1070" spans="1:13" ht="17.25" thickBot="1" x14ac:dyDescent="0.3">
      <c r="A1070" s="1089" t="s">
        <v>61</v>
      </c>
      <c r="B1070" s="1038">
        <f>B1071+B1072+B1073+B1074</f>
        <v>0</v>
      </c>
      <c r="C1070" s="1038">
        <f t="shared" ref="C1070:E1070" si="205">C1071+C1072+C1073+C1074</f>
        <v>0</v>
      </c>
      <c r="D1070" s="1038">
        <f t="shared" si="205"/>
        <v>0</v>
      </c>
      <c r="E1070" s="1038">
        <f t="shared" si="205"/>
        <v>0</v>
      </c>
      <c r="G1070" s="981"/>
      <c r="H1070" s="982"/>
      <c r="I1070" s="982"/>
      <c r="J1070" s="982"/>
      <c r="K1070" s="982"/>
      <c r="L1070" s="982"/>
      <c r="M1070" s="982"/>
    </row>
    <row r="1071" spans="1:13" ht="17.25" thickBot="1" x14ac:dyDescent="0.3">
      <c r="A1071" s="1071" t="s">
        <v>28</v>
      </c>
      <c r="B1071" s="1038"/>
      <c r="C1071" s="1033"/>
      <c r="D1071" s="1033"/>
      <c r="E1071" s="1033"/>
      <c r="G1071" s="981"/>
      <c r="H1071" s="982"/>
      <c r="I1071" s="982"/>
      <c r="J1071" s="982"/>
      <c r="K1071" s="982"/>
      <c r="L1071" s="982"/>
      <c r="M1071" s="982"/>
    </row>
    <row r="1072" spans="1:13" ht="17.25" thickBot="1" x14ac:dyDescent="0.3">
      <c r="A1072" s="1071" t="s">
        <v>60</v>
      </c>
      <c r="B1072" s="1038"/>
      <c r="C1072" s="1033"/>
      <c r="D1072" s="1033"/>
      <c r="E1072" s="1033"/>
      <c r="G1072" s="981"/>
      <c r="H1072" s="982"/>
      <c r="I1072" s="982"/>
      <c r="J1072" s="982"/>
      <c r="K1072" s="982"/>
      <c r="L1072" s="982"/>
      <c r="M1072" s="982"/>
    </row>
    <row r="1073" spans="1:13" ht="17.25" thickBot="1" x14ac:dyDescent="0.3">
      <c r="A1073" s="1071" t="s">
        <v>42</v>
      </c>
      <c r="B1073" s="1038"/>
      <c r="C1073" s="1033"/>
      <c r="D1073" s="1033"/>
      <c r="E1073" s="1033"/>
      <c r="G1073" s="981"/>
      <c r="H1073" s="982"/>
      <c r="I1073" s="982"/>
      <c r="J1073" s="982"/>
      <c r="K1073" s="982"/>
      <c r="L1073" s="982"/>
      <c r="M1073" s="982"/>
    </row>
    <row r="1074" spans="1:13" ht="17.25" thickBot="1" x14ac:dyDescent="0.3">
      <c r="A1074" s="1071" t="s">
        <v>43</v>
      </c>
      <c r="B1074" s="1038"/>
      <c r="C1074" s="1033"/>
      <c r="D1074" s="1033"/>
      <c r="E1074" s="1033"/>
      <c r="G1074" s="981"/>
      <c r="H1074" s="982"/>
      <c r="I1074" s="982"/>
      <c r="J1074" s="982"/>
      <c r="K1074" s="982"/>
      <c r="L1074" s="982"/>
      <c r="M1074" s="982"/>
    </row>
    <row r="1075" spans="1:13" ht="17.25" thickBot="1" x14ac:dyDescent="0.3">
      <c r="A1075" s="1063" t="s">
        <v>68</v>
      </c>
      <c r="B1075" s="1038">
        <f>B1065+B1070</f>
        <v>4000</v>
      </c>
      <c r="C1075" s="1038">
        <f t="shared" ref="C1075:E1075" si="206">C1065+C1070</f>
        <v>0</v>
      </c>
      <c r="D1075" s="1038">
        <f t="shared" si="206"/>
        <v>0</v>
      </c>
      <c r="E1075" s="1038">
        <f t="shared" si="206"/>
        <v>0</v>
      </c>
      <c r="G1075" s="981"/>
      <c r="H1075" s="982"/>
      <c r="I1075" s="982"/>
      <c r="J1075" s="982"/>
      <c r="K1075" s="982"/>
      <c r="L1075" s="982"/>
      <c r="M1075" s="982"/>
    </row>
    <row r="1076" spans="1:13" ht="51.75" thickBot="1" x14ac:dyDescent="0.3">
      <c r="A1076" s="1080" t="s">
        <v>69</v>
      </c>
      <c r="B1076" s="1066" t="s">
        <v>2742</v>
      </c>
      <c r="C1076" s="1082" t="s">
        <v>2743</v>
      </c>
      <c r="D1076" s="1083"/>
      <c r="E1076" s="1083"/>
      <c r="G1076" s="981"/>
      <c r="H1076" s="982"/>
      <c r="I1076" s="982"/>
      <c r="J1076" s="982"/>
      <c r="K1076" s="982"/>
      <c r="L1076" s="982"/>
      <c r="M1076" s="982"/>
    </row>
    <row r="1077" spans="1:13" ht="17.25" thickBot="1" x14ac:dyDescent="0.3">
      <c r="A1077" s="1084" t="s">
        <v>2594</v>
      </c>
      <c r="B1077" s="1759" t="s">
        <v>2744</v>
      </c>
      <c r="C1077" s="1759"/>
      <c r="D1077" s="1759"/>
      <c r="E1077" s="1759"/>
      <c r="G1077" s="981"/>
      <c r="H1077" s="982"/>
      <c r="I1077" s="982"/>
      <c r="J1077" s="982"/>
      <c r="K1077" s="982"/>
      <c r="L1077" s="982"/>
      <c r="M1077" s="982"/>
    </row>
    <row r="1078" spans="1:13" ht="17.25" thickBot="1" x14ac:dyDescent="0.3">
      <c r="A1078" s="1070" t="s">
        <v>9</v>
      </c>
      <c r="B1078" s="1748" t="s">
        <v>2745</v>
      </c>
      <c r="C1078" s="1748"/>
      <c r="D1078" s="1748"/>
      <c r="E1078" s="1748"/>
      <c r="G1078" s="981"/>
      <c r="H1078" s="982"/>
      <c r="I1078" s="982"/>
      <c r="J1078" s="982"/>
      <c r="K1078" s="982"/>
      <c r="L1078" s="982"/>
      <c r="M1078" s="982"/>
    </row>
    <row r="1079" spans="1:13" ht="17.25" thickBot="1" x14ac:dyDescent="0.3">
      <c r="A1079" s="1070" t="s">
        <v>13</v>
      </c>
      <c r="B1079" s="1752" t="s">
        <v>1261</v>
      </c>
      <c r="C1079" s="1752"/>
      <c r="D1079" s="1752"/>
      <c r="E1079" s="1752"/>
      <c r="G1079" s="981"/>
      <c r="H1079" s="982"/>
      <c r="I1079" s="982"/>
      <c r="J1079" s="982"/>
      <c r="K1079" s="982"/>
      <c r="L1079" s="982"/>
      <c r="M1079" s="982"/>
    </row>
    <row r="1080" spans="1:13" x14ac:dyDescent="0.25">
      <c r="A1080" s="1762"/>
      <c r="B1080" s="987">
        <v>2019</v>
      </c>
      <c r="C1080" s="987">
        <v>2020</v>
      </c>
      <c r="D1080" s="987">
        <v>2021</v>
      </c>
      <c r="E1080" s="987">
        <v>2022</v>
      </c>
      <c r="G1080" s="981"/>
      <c r="H1080" s="982"/>
      <c r="I1080" s="982"/>
      <c r="J1080" s="982"/>
      <c r="K1080" s="982"/>
      <c r="L1080" s="982"/>
      <c r="M1080" s="982"/>
    </row>
    <row r="1081" spans="1:13" ht="17.25" thickBot="1" x14ac:dyDescent="0.3">
      <c r="A1081" s="1761"/>
      <c r="B1081" s="988" t="s">
        <v>5</v>
      </c>
      <c r="C1081" s="988" t="s">
        <v>6</v>
      </c>
      <c r="D1081" s="988" t="s">
        <v>6</v>
      </c>
      <c r="E1081" s="988" t="s">
        <v>6</v>
      </c>
      <c r="G1081" s="981"/>
      <c r="H1081" s="982"/>
      <c r="I1081" s="982"/>
      <c r="J1081" s="982"/>
      <c r="K1081" s="982"/>
      <c r="L1081" s="982"/>
      <c r="M1081" s="982"/>
    </row>
    <row r="1082" spans="1:13" ht="17.25" thickBot="1" x14ac:dyDescent="0.3">
      <c r="A1082" s="992" t="s">
        <v>8</v>
      </c>
      <c r="B1082" s="1047">
        <v>1</v>
      </c>
      <c r="C1082" s="1047">
        <v>0</v>
      </c>
      <c r="D1082" s="1047">
        <v>0</v>
      </c>
      <c r="E1082" s="1047">
        <v>0</v>
      </c>
      <c r="G1082" s="981"/>
      <c r="H1082" s="982"/>
      <c r="I1082" s="982"/>
      <c r="J1082" s="982"/>
      <c r="K1082" s="982"/>
      <c r="L1082" s="982"/>
      <c r="M1082" s="982"/>
    </row>
    <row r="1083" spans="1:13" ht="17.25" thickBot="1" x14ac:dyDescent="0.3">
      <c r="A1083" s="992" t="s">
        <v>14</v>
      </c>
      <c r="B1083" s="1050">
        <f>B1101</f>
        <v>300000</v>
      </c>
      <c r="C1083" s="1050">
        <f t="shared" ref="C1083:E1083" si="207">C1101</f>
        <v>0</v>
      </c>
      <c r="D1083" s="1050">
        <f t="shared" si="207"/>
        <v>0</v>
      </c>
      <c r="E1083" s="1050">
        <f t="shared" si="207"/>
        <v>0</v>
      </c>
      <c r="G1083" s="981"/>
      <c r="H1083" s="982"/>
      <c r="I1083" s="982"/>
      <c r="J1083" s="982"/>
      <c r="K1083" s="982"/>
      <c r="L1083" s="982"/>
      <c r="M1083" s="982"/>
    </row>
    <row r="1084" spans="1:13" ht="17.25" thickBot="1" x14ac:dyDescent="0.3">
      <c r="A1084" s="992" t="s">
        <v>20</v>
      </c>
      <c r="B1084" s="1050">
        <f>B1083/B1082</f>
        <v>300000</v>
      </c>
      <c r="C1084" s="1050" t="e">
        <f t="shared" ref="C1084:E1084" si="208">C1083/C1082</f>
        <v>#DIV/0!</v>
      </c>
      <c r="D1084" s="1050" t="e">
        <f t="shared" si="208"/>
        <v>#DIV/0!</v>
      </c>
      <c r="E1084" s="1050" t="e">
        <f t="shared" si="208"/>
        <v>#DIV/0!</v>
      </c>
      <c r="G1084" s="981"/>
      <c r="H1084" s="982"/>
      <c r="I1084" s="982"/>
      <c r="J1084" s="982"/>
      <c r="K1084" s="982"/>
      <c r="L1084" s="982"/>
      <c r="M1084" s="982"/>
    </row>
    <row r="1085" spans="1:13" ht="17.25" thickBot="1" x14ac:dyDescent="0.3">
      <c r="A1085" s="992" t="s">
        <v>15</v>
      </c>
      <c r="B1085" s="1047" t="s">
        <v>19</v>
      </c>
      <c r="C1085" s="991">
        <f>C1082/B1082-1</f>
        <v>-1</v>
      </c>
      <c r="D1085" s="991" t="e">
        <f t="shared" ref="D1085:E1087" si="209">D1082/C1082-1</f>
        <v>#DIV/0!</v>
      </c>
      <c r="E1085" s="991" t="e">
        <f t="shared" si="209"/>
        <v>#DIV/0!</v>
      </c>
      <c r="G1085" s="981"/>
      <c r="H1085" s="982"/>
      <c r="I1085" s="982"/>
      <c r="J1085" s="982"/>
      <c r="K1085" s="982"/>
      <c r="L1085" s="982"/>
      <c r="M1085" s="982"/>
    </row>
    <row r="1086" spans="1:13" ht="17.25" thickBot="1" x14ac:dyDescent="0.3">
      <c r="A1086" s="992" t="s">
        <v>16</v>
      </c>
      <c r="B1086" s="1047" t="s">
        <v>19</v>
      </c>
      <c r="C1086" s="991">
        <f>C1083/B1083-1</f>
        <v>-1</v>
      </c>
      <c r="D1086" s="991" t="e">
        <f t="shared" si="209"/>
        <v>#DIV/0!</v>
      </c>
      <c r="E1086" s="991" t="e">
        <f t="shared" si="209"/>
        <v>#DIV/0!</v>
      </c>
      <c r="G1086" s="981"/>
      <c r="H1086" s="982"/>
      <c r="I1086" s="982"/>
      <c r="J1086" s="982"/>
      <c r="K1086" s="982"/>
      <c r="L1086" s="982"/>
      <c r="M1086" s="982"/>
    </row>
    <row r="1087" spans="1:13" ht="17.25" thickBot="1" x14ac:dyDescent="0.3">
      <c r="A1087" s="992" t="s">
        <v>17</v>
      </c>
      <c r="B1087" s="1047" t="s">
        <v>19</v>
      </c>
      <c r="C1087" s="991" t="e">
        <f>C1084/B1084-1</f>
        <v>#DIV/0!</v>
      </c>
      <c r="D1087" s="991" t="e">
        <f t="shared" si="209"/>
        <v>#DIV/0!</v>
      </c>
      <c r="E1087" s="991" t="e">
        <f t="shared" si="209"/>
        <v>#DIV/0!</v>
      </c>
      <c r="G1087" s="981"/>
      <c r="H1087" s="982"/>
      <c r="I1087" s="982"/>
      <c r="J1087" s="982"/>
      <c r="K1087" s="982"/>
      <c r="L1087" s="982"/>
      <c r="M1087" s="982"/>
    </row>
    <row r="1088" spans="1:13" thickBot="1" x14ac:dyDescent="0.3">
      <c r="A1088" s="1763" t="s">
        <v>2627</v>
      </c>
      <c r="B1088" s="1764"/>
      <c r="C1088" s="1764"/>
      <c r="D1088" s="1764"/>
      <c r="E1088" s="1765"/>
      <c r="G1088" s="981"/>
      <c r="H1088" s="982"/>
      <c r="I1088" s="982"/>
      <c r="J1088" s="982"/>
      <c r="K1088" s="982"/>
      <c r="L1088" s="982"/>
      <c r="M1088" s="982"/>
    </row>
    <row r="1089" spans="1:13" x14ac:dyDescent="0.25">
      <c r="A1089" s="1760"/>
      <c r="B1089" s="1024">
        <v>2018</v>
      </c>
      <c r="C1089" s="1024">
        <v>2019</v>
      </c>
      <c r="D1089" s="1024">
        <v>2020</v>
      </c>
      <c r="E1089" s="1024">
        <v>2021</v>
      </c>
      <c r="G1089" s="981"/>
      <c r="H1089" s="982"/>
      <c r="I1089" s="982"/>
      <c r="J1089" s="982"/>
      <c r="K1089" s="982"/>
      <c r="L1089" s="982"/>
      <c r="M1089" s="982"/>
    </row>
    <row r="1090" spans="1:13" ht="17.25" thickBot="1" x14ac:dyDescent="0.3">
      <c r="A1090" s="1761"/>
      <c r="B1090" s="1025" t="s">
        <v>5</v>
      </c>
      <c r="C1090" s="1025" t="s">
        <v>6</v>
      </c>
      <c r="D1090" s="1025" t="s">
        <v>6</v>
      </c>
      <c r="E1090" s="1025" t="s">
        <v>6</v>
      </c>
      <c r="G1090" s="981"/>
      <c r="H1090" s="982"/>
      <c r="I1090" s="982"/>
      <c r="J1090" s="982"/>
      <c r="K1090" s="982"/>
      <c r="L1090" s="982"/>
      <c r="M1090" s="982"/>
    </row>
    <row r="1091" spans="1:13" ht="17.25" thickBot="1" x14ac:dyDescent="0.3">
      <c r="A1091" s="1053" t="s">
        <v>59</v>
      </c>
      <c r="B1091" s="1054">
        <f>B1092+B1093+B1094+B1095</f>
        <v>0</v>
      </c>
      <c r="C1091" s="1054">
        <f t="shared" ref="C1091:E1091" si="210">C1092+C1093+C1094+C1095</f>
        <v>0</v>
      </c>
      <c r="D1091" s="1054">
        <f t="shared" si="210"/>
        <v>0</v>
      </c>
      <c r="E1091" s="1054">
        <f t="shared" si="210"/>
        <v>0</v>
      </c>
      <c r="G1091" s="981"/>
      <c r="H1091" s="982"/>
      <c r="I1091" s="982"/>
      <c r="J1091" s="982"/>
      <c r="K1091" s="982"/>
      <c r="L1091" s="982"/>
      <c r="M1091" s="982"/>
    </row>
    <row r="1092" spans="1:13" ht="17.25" thickBot="1" x14ac:dyDescent="0.3">
      <c r="A1092" s="1055" t="s">
        <v>28</v>
      </c>
      <c r="B1092" s="1054"/>
      <c r="C1092" s="1054"/>
      <c r="D1092" s="1054"/>
      <c r="E1092" s="1054"/>
      <c r="G1092" s="981"/>
      <c r="H1092" s="982"/>
      <c r="I1092" s="982"/>
      <c r="J1092" s="982"/>
      <c r="K1092" s="982"/>
      <c r="L1092" s="982"/>
      <c r="M1092" s="982"/>
    </row>
    <row r="1093" spans="1:13" ht="17.25" thickBot="1" x14ac:dyDescent="0.3">
      <c r="A1093" s="1055" t="s">
        <v>60</v>
      </c>
      <c r="B1093" s="1054"/>
      <c r="C1093" s="1054"/>
      <c r="D1093" s="1054"/>
      <c r="E1093" s="1054"/>
      <c r="G1093" s="981"/>
      <c r="H1093" s="982"/>
      <c r="I1093" s="982"/>
      <c r="J1093" s="982"/>
      <c r="K1093" s="982"/>
      <c r="L1093" s="982"/>
      <c r="M1093" s="982"/>
    </row>
    <row r="1094" spans="1:13" ht="17.25" thickBot="1" x14ac:dyDescent="0.3">
      <c r="A1094" s="1055" t="s">
        <v>42</v>
      </c>
      <c r="B1094" s="1054"/>
      <c r="C1094" s="1054"/>
      <c r="D1094" s="1054"/>
      <c r="E1094" s="1054"/>
      <c r="G1094" s="981"/>
      <c r="H1094" s="982"/>
      <c r="I1094" s="982"/>
      <c r="J1094" s="982"/>
      <c r="K1094" s="982"/>
      <c r="L1094" s="982"/>
      <c r="M1094" s="982"/>
    </row>
    <row r="1095" spans="1:13" ht="17.25" thickBot="1" x14ac:dyDescent="0.3">
      <c r="A1095" s="1055" t="s">
        <v>43</v>
      </c>
      <c r="B1095" s="1054"/>
      <c r="C1095" s="1054"/>
      <c r="D1095" s="1054"/>
      <c r="E1095" s="1054"/>
      <c r="G1095" s="981"/>
      <c r="H1095" s="982"/>
      <c r="I1095" s="982"/>
      <c r="J1095" s="982"/>
      <c r="K1095" s="982"/>
      <c r="L1095" s="982"/>
      <c r="M1095" s="982"/>
    </row>
    <row r="1096" spans="1:13" ht="17.25" thickBot="1" x14ac:dyDescent="0.3">
      <c r="A1096" s="1079" t="s">
        <v>61</v>
      </c>
      <c r="B1096" s="1062">
        <f>B1097+B1098+B1099+B1100</f>
        <v>300000</v>
      </c>
      <c r="C1096" s="1062">
        <f t="shared" ref="C1096:E1096" si="211">C1097+C1098+C1099+C1100</f>
        <v>0</v>
      </c>
      <c r="D1096" s="1062">
        <f t="shared" si="211"/>
        <v>0</v>
      </c>
      <c r="E1096" s="1062">
        <f t="shared" si="211"/>
        <v>0</v>
      </c>
      <c r="G1096" s="981"/>
      <c r="H1096" s="982"/>
      <c r="I1096" s="982"/>
      <c r="J1096" s="982"/>
      <c r="K1096" s="982"/>
      <c r="L1096" s="982"/>
      <c r="M1096" s="982"/>
    </row>
    <row r="1097" spans="1:13" ht="17.25" thickBot="1" x14ac:dyDescent="0.3">
      <c r="A1097" s="1071" t="s">
        <v>28</v>
      </c>
      <c r="B1097" s="1038"/>
      <c r="C1097" s="1033"/>
      <c r="D1097" s="1033"/>
      <c r="E1097" s="1033"/>
      <c r="G1097" s="981"/>
      <c r="H1097" s="982"/>
      <c r="I1097" s="982"/>
      <c r="J1097" s="982"/>
      <c r="K1097" s="982"/>
      <c r="L1097" s="982"/>
      <c r="M1097" s="982"/>
    </row>
    <row r="1098" spans="1:13" ht="17.25" thickBot="1" x14ac:dyDescent="0.3">
      <c r="A1098" s="1095" t="s">
        <v>60</v>
      </c>
      <c r="B1098" s="1051">
        <v>300000</v>
      </c>
      <c r="C1098" s="1051">
        <v>0</v>
      </c>
      <c r="D1098" s="1051">
        <v>0</v>
      </c>
      <c r="E1098" s="1051">
        <v>0</v>
      </c>
      <c r="F1098" s="981"/>
      <c r="G1098" s="981"/>
      <c r="H1098" s="982"/>
      <c r="I1098" s="982"/>
      <c r="J1098" s="982"/>
      <c r="K1098" s="982"/>
      <c r="L1098" s="982"/>
      <c r="M1098" s="982"/>
    </row>
    <row r="1099" spans="1:13" ht="17.25" thickBot="1" x14ac:dyDescent="0.3">
      <c r="A1099" s="1071" t="s">
        <v>42</v>
      </c>
      <c r="B1099" s="1038"/>
      <c r="C1099" s="1033"/>
      <c r="D1099" s="1033"/>
      <c r="E1099" s="1033"/>
      <c r="F1099" s="981"/>
      <c r="G1099" s="981"/>
      <c r="H1099" s="982"/>
      <c r="I1099" s="982"/>
      <c r="J1099" s="982"/>
      <c r="K1099" s="982"/>
      <c r="L1099" s="982"/>
      <c r="M1099" s="982"/>
    </row>
    <row r="1100" spans="1:13" ht="17.25" thickBot="1" x14ac:dyDescent="0.3">
      <c r="A1100" s="1071" t="s">
        <v>43</v>
      </c>
      <c r="B1100" s="1038"/>
      <c r="C1100" s="1033"/>
      <c r="D1100" s="1033"/>
      <c r="E1100" s="1033"/>
      <c r="F1100" s="981"/>
      <c r="G1100" s="981"/>
      <c r="H1100" s="982"/>
      <c r="I1100" s="982"/>
      <c r="J1100" s="982"/>
      <c r="K1100" s="982"/>
      <c r="L1100" s="982"/>
      <c r="M1100" s="982"/>
    </row>
    <row r="1101" spans="1:13" ht="17.25" thickBot="1" x14ac:dyDescent="0.3">
      <c r="A1101" s="1063" t="s">
        <v>71</v>
      </c>
      <c r="B1101" s="1038">
        <f>B1091+B1096</f>
        <v>300000</v>
      </c>
      <c r="C1101" s="1038">
        <f t="shared" ref="C1101:E1101" si="212">C1091+C1096</f>
        <v>0</v>
      </c>
      <c r="D1101" s="1038">
        <f t="shared" si="212"/>
        <v>0</v>
      </c>
      <c r="E1101" s="1038">
        <f t="shared" si="212"/>
        <v>0</v>
      </c>
      <c r="F1101" s="981"/>
      <c r="G1101" s="981"/>
      <c r="H1101" s="982"/>
      <c r="I1101" s="982"/>
      <c r="J1101" s="982"/>
      <c r="K1101" s="982"/>
      <c r="L1101" s="982"/>
      <c r="M1101" s="982"/>
    </row>
    <row r="1102" spans="1:13" ht="39" thickBot="1" x14ac:dyDescent="0.3">
      <c r="A1102" s="1080" t="s">
        <v>72</v>
      </c>
      <c r="B1102" s="1066" t="s">
        <v>2746</v>
      </c>
      <c r="C1102" s="1082" t="s">
        <v>2747</v>
      </c>
      <c r="D1102" s="1083"/>
      <c r="E1102" s="1083"/>
      <c r="F1102" s="981"/>
      <c r="G1102" s="981"/>
      <c r="H1102" s="982"/>
      <c r="I1102" s="982"/>
      <c r="J1102" s="982"/>
      <c r="K1102" s="982"/>
      <c r="L1102" s="982"/>
      <c r="M1102" s="982"/>
    </row>
    <row r="1103" spans="1:13" ht="17.25" thickBot="1" x14ac:dyDescent="0.3">
      <c r="A1103" s="1084" t="s">
        <v>2594</v>
      </c>
      <c r="B1103" s="1759" t="s">
        <v>1150</v>
      </c>
      <c r="C1103" s="1759"/>
      <c r="D1103" s="1759"/>
      <c r="E1103" s="1759"/>
      <c r="F1103" s="981"/>
      <c r="G1103" s="981"/>
      <c r="H1103" s="982"/>
      <c r="I1103" s="982"/>
      <c r="J1103" s="982"/>
      <c r="K1103" s="982"/>
      <c r="L1103" s="982"/>
      <c r="M1103" s="982"/>
    </row>
    <row r="1104" spans="1:13" ht="17.25" thickBot="1" x14ac:dyDescent="0.3">
      <c r="A1104" s="1070" t="s">
        <v>9</v>
      </c>
      <c r="B1104" s="1748" t="s">
        <v>2748</v>
      </c>
      <c r="C1104" s="1748"/>
      <c r="D1104" s="1748"/>
      <c r="E1104" s="1748"/>
      <c r="F1104" s="981"/>
      <c r="G1104" s="981"/>
      <c r="H1104" s="982"/>
      <c r="I1104" s="982"/>
      <c r="J1104" s="982"/>
      <c r="K1104" s="982"/>
      <c r="L1104" s="982"/>
      <c r="M1104" s="982"/>
    </row>
    <row r="1105" spans="1:13" ht="17.25" thickBot="1" x14ac:dyDescent="0.3">
      <c r="A1105" s="1070" t="s">
        <v>13</v>
      </c>
      <c r="B1105" s="1752" t="s">
        <v>1261</v>
      </c>
      <c r="C1105" s="1752"/>
      <c r="D1105" s="1752"/>
      <c r="E1105" s="1752"/>
      <c r="F1105" s="981"/>
      <c r="G1105" s="981"/>
      <c r="H1105" s="982"/>
      <c r="I1105" s="982"/>
      <c r="J1105" s="982"/>
      <c r="K1105" s="982"/>
      <c r="L1105" s="982"/>
      <c r="M1105" s="982"/>
    </row>
    <row r="1106" spans="1:13" ht="17.25" thickBot="1" x14ac:dyDescent="0.3">
      <c r="A1106" s="1747"/>
      <c r="B1106" s="1046">
        <v>2019</v>
      </c>
      <c r="C1106" s="1046">
        <v>2020</v>
      </c>
      <c r="D1106" s="1046">
        <v>2021</v>
      </c>
      <c r="E1106" s="1046">
        <v>2022</v>
      </c>
      <c r="F1106" s="981"/>
      <c r="G1106" s="981"/>
      <c r="H1106" s="982"/>
      <c r="I1106" s="982"/>
      <c r="J1106" s="982"/>
      <c r="K1106" s="982"/>
      <c r="L1106" s="982"/>
      <c r="M1106" s="982"/>
    </row>
    <row r="1107" spans="1:13" ht="17.25" thickBot="1" x14ac:dyDescent="0.3">
      <c r="A1107" s="1747"/>
      <c r="B1107" s="1046" t="s">
        <v>5</v>
      </c>
      <c r="C1107" s="1046" t="s">
        <v>6</v>
      </c>
      <c r="D1107" s="1046" t="s">
        <v>6</v>
      </c>
      <c r="E1107" s="1046" t="s">
        <v>6</v>
      </c>
      <c r="F1107" s="981"/>
      <c r="G1107" s="981"/>
      <c r="H1107" s="982"/>
      <c r="I1107" s="982"/>
      <c r="J1107" s="982"/>
      <c r="K1107" s="982"/>
      <c r="L1107" s="982"/>
      <c r="M1107" s="982"/>
    </row>
    <row r="1108" spans="1:13" ht="17.25" thickBot="1" x14ac:dyDescent="0.3">
      <c r="A1108" s="1070" t="s">
        <v>8</v>
      </c>
      <c r="B1108" s="1046">
        <v>1</v>
      </c>
      <c r="C1108" s="1046">
        <v>0</v>
      </c>
      <c r="D1108" s="1046">
        <v>0</v>
      </c>
      <c r="E1108" s="1046">
        <v>0</v>
      </c>
      <c r="F1108" s="981"/>
      <c r="G1108" s="981"/>
      <c r="H1108" s="982"/>
      <c r="I1108" s="982"/>
      <c r="J1108" s="982"/>
      <c r="K1108" s="982"/>
      <c r="L1108" s="982"/>
      <c r="M1108" s="982"/>
    </row>
    <row r="1109" spans="1:13" ht="17.25" thickBot="1" x14ac:dyDescent="0.3">
      <c r="A1109" s="1070" t="s">
        <v>14</v>
      </c>
      <c r="B1109" s="1117">
        <f>B1127</f>
        <v>30000</v>
      </c>
      <c r="C1109" s="1117">
        <f t="shared" ref="C1109:E1109" si="213">C1127</f>
        <v>0</v>
      </c>
      <c r="D1109" s="1117">
        <f t="shared" si="213"/>
        <v>0</v>
      </c>
      <c r="E1109" s="1117">
        <f t="shared" si="213"/>
        <v>0</v>
      </c>
      <c r="F1109" s="981"/>
      <c r="G1109" s="981"/>
      <c r="H1109" s="982"/>
      <c r="I1109" s="982"/>
      <c r="J1109" s="982"/>
      <c r="K1109" s="982"/>
      <c r="L1109" s="982"/>
      <c r="M1109" s="982"/>
    </row>
    <row r="1110" spans="1:13" ht="17.25" thickBot="1" x14ac:dyDescent="0.3">
      <c r="A1110" s="1070" t="s">
        <v>20</v>
      </c>
      <c r="B1110" s="1051">
        <f>B1109/B1108</f>
        <v>30000</v>
      </c>
      <c r="C1110" s="1051" t="e">
        <f t="shared" ref="C1110:E1110" si="214">C1109/C1108</f>
        <v>#DIV/0!</v>
      </c>
      <c r="D1110" s="1051" t="e">
        <f t="shared" si="214"/>
        <v>#DIV/0!</v>
      </c>
      <c r="E1110" s="1051" t="e">
        <f t="shared" si="214"/>
        <v>#DIV/0!</v>
      </c>
      <c r="F1110" s="981"/>
      <c r="G1110" s="981"/>
      <c r="H1110" s="982"/>
      <c r="I1110" s="982"/>
      <c r="J1110" s="982"/>
      <c r="K1110" s="982"/>
      <c r="L1110" s="982"/>
      <c r="M1110" s="982"/>
    </row>
    <row r="1111" spans="1:13" ht="17.25" thickBot="1" x14ac:dyDescent="0.3">
      <c r="A1111" s="1070" t="s">
        <v>15</v>
      </c>
      <c r="B1111" s="1046" t="s">
        <v>19</v>
      </c>
      <c r="C1111" s="1052">
        <f>C1108/B1108-1</f>
        <v>-1</v>
      </c>
      <c r="D1111" s="1052" t="e">
        <f t="shared" ref="D1111:E1113" si="215">D1108/C1108-1</f>
        <v>#DIV/0!</v>
      </c>
      <c r="E1111" s="1052" t="e">
        <f t="shared" si="215"/>
        <v>#DIV/0!</v>
      </c>
      <c r="F1111" s="981"/>
      <c r="G1111" s="981"/>
      <c r="H1111" s="982"/>
      <c r="I1111" s="982"/>
      <c r="J1111" s="982"/>
      <c r="K1111" s="982"/>
      <c r="L1111" s="982"/>
      <c r="M1111" s="982"/>
    </row>
    <row r="1112" spans="1:13" ht="17.25" thickBot="1" x14ac:dyDescent="0.3">
      <c r="A1112" s="1070" t="s">
        <v>16</v>
      </c>
      <c r="B1112" s="1046" t="s">
        <v>19</v>
      </c>
      <c r="C1112" s="1052">
        <f>C1109/B1109-1</f>
        <v>-1</v>
      </c>
      <c r="D1112" s="1052" t="e">
        <f t="shared" si="215"/>
        <v>#DIV/0!</v>
      </c>
      <c r="E1112" s="1052" t="e">
        <f t="shared" si="215"/>
        <v>#DIV/0!</v>
      </c>
      <c r="F1112" s="981"/>
      <c r="G1112" s="981"/>
      <c r="H1112" s="982"/>
      <c r="I1112" s="982"/>
      <c r="J1112" s="982"/>
      <c r="K1112" s="982"/>
      <c r="L1112" s="982"/>
      <c r="M1112" s="982"/>
    </row>
    <row r="1113" spans="1:13" ht="17.25" thickBot="1" x14ac:dyDescent="0.3">
      <c r="A1113" s="1070" t="s">
        <v>17</v>
      </c>
      <c r="B1113" s="1046" t="s">
        <v>19</v>
      </c>
      <c r="C1113" s="1052" t="e">
        <f>C1110/B1110-1</f>
        <v>#DIV/0!</v>
      </c>
      <c r="D1113" s="1052" t="e">
        <f t="shared" si="215"/>
        <v>#DIV/0!</v>
      </c>
      <c r="E1113" s="1052" t="e">
        <f t="shared" si="215"/>
        <v>#DIV/0!</v>
      </c>
      <c r="F1113" s="981"/>
      <c r="G1113" s="981"/>
      <c r="H1113" s="982"/>
      <c r="I1113" s="982"/>
      <c r="J1113" s="982"/>
      <c r="K1113" s="982"/>
      <c r="L1113" s="982"/>
      <c r="M1113" s="982"/>
    </row>
    <row r="1114" spans="1:13" ht="14.25" thickBot="1" x14ac:dyDescent="0.3">
      <c r="A1114" s="1746" t="s">
        <v>2632</v>
      </c>
      <c r="B1114" s="1746"/>
      <c r="C1114" s="1746"/>
      <c r="D1114" s="1746"/>
      <c r="E1114" s="1746"/>
      <c r="F1114" s="981"/>
      <c r="G1114" s="981"/>
      <c r="H1114" s="982"/>
      <c r="I1114" s="982"/>
      <c r="J1114" s="982"/>
      <c r="K1114" s="982"/>
      <c r="L1114" s="982"/>
      <c r="M1114" s="982"/>
    </row>
    <row r="1115" spans="1:13" ht="17.25" thickBot="1" x14ac:dyDescent="0.3">
      <c r="A1115" s="1747"/>
      <c r="B1115" s="1046">
        <v>2019</v>
      </c>
      <c r="C1115" s="1046">
        <v>2020</v>
      </c>
      <c r="D1115" s="1046">
        <v>2021</v>
      </c>
      <c r="E1115" s="1046">
        <v>2022</v>
      </c>
      <c r="F1115" s="981"/>
      <c r="G1115" s="981"/>
      <c r="H1115" s="982"/>
      <c r="I1115" s="982"/>
      <c r="J1115" s="982"/>
      <c r="K1115" s="982"/>
      <c r="L1115" s="982"/>
      <c r="M1115" s="982"/>
    </row>
    <row r="1116" spans="1:13" ht="17.25" thickBot="1" x14ac:dyDescent="0.3">
      <c r="A1116" s="1747"/>
      <c r="B1116" s="1046" t="s">
        <v>5</v>
      </c>
      <c r="C1116" s="1046" t="s">
        <v>6</v>
      </c>
      <c r="D1116" s="1046" t="s">
        <v>6</v>
      </c>
      <c r="E1116" s="1046" t="s">
        <v>6</v>
      </c>
      <c r="F1116" s="981"/>
      <c r="G1116" s="981"/>
      <c r="H1116" s="982"/>
      <c r="I1116" s="982"/>
      <c r="J1116" s="982"/>
      <c r="K1116" s="982"/>
      <c r="L1116" s="982"/>
      <c r="M1116" s="982"/>
    </row>
    <row r="1117" spans="1:13" ht="17.25" thickBot="1" x14ac:dyDescent="0.3">
      <c r="A1117" s="1089" t="s">
        <v>59</v>
      </c>
      <c r="B1117" s="1033">
        <f>B1118+B1119+B1120+B1121</f>
        <v>0</v>
      </c>
      <c r="C1117" s="1033">
        <f t="shared" ref="C1117:E1117" si="216">C1118+C1119+C1120+C1121</f>
        <v>0</v>
      </c>
      <c r="D1117" s="1033">
        <f t="shared" si="216"/>
        <v>0</v>
      </c>
      <c r="E1117" s="1033">
        <f t="shared" si="216"/>
        <v>0</v>
      </c>
      <c r="F1117" s="981"/>
      <c r="G1117" s="981"/>
      <c r="H1117" s="982"/>
      <c r="I1117" s="982"/>
      <c r="J1117" s="982"/>
      <c r="K1117" s="982"/>
      <c r="L1117" s="982"/>
      <c r="M1117" s="982"/>
    </row>
    <row r="1118" spans="1:13" ht="17.25" thickBot="1" x14ac:dyDescent="0.3">
      <c r="A1118" s="1071" t="s">
        <v>28</v>
      </c>
      <c r="B1118" s="1033"/>
      <c r="C1118" s="1033"/>
      <c r="D1118" s="1033"/>
      <c r="E1118" s="1033"/>
      <c r="F1118" s="981"/>
      <c r="G1118" s="981"/>
      <c r="H1118" s="982"/>
      <c r="I1118" s="982"/>
      <c r="J1118" s="982"/>
      <c r="K1118" s="982"/>
      <c r="L1118" s="982"/>
      <c r="M1118" s="982"/>
    </row>
    <row r="1119" spans="1:13" ht="17.25" thickBot="1" x14ac:dyDescent="0.3">
      <c r="A1119" s="1071" t="s">
        <v>60</v>
      </c>
      <c r="B1119" s="1033"/>
      <c r="C1119" s="1033"/>
      <c r="D1119" s="1033"/>
      <c r="E1119" s="1033"/>
      <c r="F1119" s="981"/>
      <c r="G1119" s="981"/>
      <c r="H1119" s="982"/>
      <c r="I1119" s="982"/>
      <c r="J1119" s="982"/>
      <c r="K1119" s="982"/>
      <c r="L1119" s="982"/>
      <c r="M1119" s="982"/>
    </row>
    <row r="1120" spans="1:13" ht="17.25" thickBot="1" x14ac:dyDescent="0.3">
      <c r="A1120" s="1055" t="s">
        <v>42</v>
      </c>
      <c r="B1120" s="1054"/>
      <c r="C1120" s="1054"/>
      <c r="D1120" s="1054"/>
      <c r="E1120" s="1054"/>
      <c r="F1120" s="981"/>
      <c r="G1120" s="981"/>
      <c r="H1120" s="982"/>
      <c r="I1120" s="982"/>
      <c r="J1120" s="982"/>
      <c r="K1120" s="982"/>
      <c r="L1120" s="982"/>
      <c r="M1120" s="982"/>
    </row>
    <row r="1121" spans="1:13" ht="17.25" thickBot="1" x14ac:dyDescent="0.3">
      <c r="A1121" s="1055" t="s">
        <v>43</v>
      </c>
      <c r="B1121" s="1054"/>
      <c r="C1121" s="1054"/>
      <c r="D1121" s="1054"/>
      <c r="E1121" s="1054"/>
      <c r="F1121" s="981"/>
      <c r="G1121" s="981"/>
      <c r="H1121" s="982"/>
      <c r="I1121" s="982"/>
      <c r="J1121" s="982"/>
      <c r="K1121" s="982"/>
      <c r="L1121" s="982"/>
      <c r="M1121" s="982"/>
    </row>
    <row r="1122" spans="1:13" ht="17.25" thickBot="1" x14ac:dyDescent="0.3">
      <c r="A1122" s="1079" t="s">
        <v>61</v>
      </c>
      <c r="B1122" s="1062">
        <f>B1123+B1124+B1125+B1126</f>
        <v>30000</v>
      </c>
      <c r="C1122" s="1062">
        <f t="shared" ref="C1122:E1122" si="217">C1123+C1124+C1125+C1126</f>
        <v>0</v>
      </c>
      <c r="D1122" s="1062">
        <f t="shared" si="217"/>
        <v>0</v>
      </c>
      <c r="E1122" s="1062">
        <f t="shared" si="217"/>
        <v>0</v>
      </c>
      <c r="F1122" s="981"/>
      <c r="G1122" s="981"/>
      <c r="H1122" s="982"/>
      <c r="I1122" s="982"/>
      <c r="J1122" s="982"/>
      <c r="K1122" s="982"/>
      <c r="L1122" s="982"/>
      <c r="M1122" s="982"/>
    </row>
    <row r="1123" spans="1:13" ht="17.25" thickBot="1" x14ac:dyDescent="0.3">
      <c r="A1123" s="1071" t="s">
        <v>28</v>
      </c>
      <c r="B1123" s="1038"/>
      <c r="C1123" s="1033"/>
      <c r="D1123" s="1033"/>
      <c r="E1123" s="1033"/>
      <c r="F1123" s="981"/>
      <c r="G1123" s="981"/>
      <c r="H1123" s="982"/>
      <c r="I1123" s="982"/>
      <c r="J1123" s="982"/>
      <c r="K1123" s="982"/>
      <c r="L1123" s="982"/>
      <c r="M1123" s="982"/>
    </row>
    <row r="1124" spans="1:13" ht="17.25" thickBot="1" x14ac:dyDescent="0.3">
      <c r="A1124" s="1095" t="s">
        <v>60</v>
      </c>
      <c r="B1124" s="1117">
        <v>30000</v>
      </c>
      <c r="C1124" s="1051"/>
      <c r="D1124" s="1051"/>
      <c r="E1124" s="1051"/>
      <c r="F1124" s="981"/>
      <c r="G1124" s="981"/>
      <c r="H1124" s="982"/>
      <c r="I1124" s="982"/>
      <c r="J1124" s="982"/>
      <c r="K1124" s="982"/>
      <c r="L1124" s="982"/>
      <c r="M1124" s="982"/>
    </row>
    <row r="1125" spans="1:13" ht="17.25" thickBot="1" x14ac:dyDescent="0.3">
      <c r="A1125" s="1071" t="s">
        <v>42</v>
      </c>
      <c r="B1125" s="1038"/>
      <c r="C1125" s="1033"/>
      <c r="D1125" s="1033"/>
      <c r="E1125" s="1033"/>
      <c r="F1125" s="981"/>
      <c r="G1125" s="981"/>
      <c r="H1125" s="982"/>
      <c r="I1125" s="982"/>
      <c r="J1125" s="982"/>
      <c r="K1125" s="982"/>
      <c r="L1125" s="982"/>
      <c r="M1125" s="982"/>
    </row>
    <row r="1126" spans="1:13" ht="17.25" thickBot="1" x14ac:dyDescent="0.3">
      <c r="A1126" s="1071" t="s">
        <v>43</v>
      </c>
      <c r="B1126" s="1038"/>
      <c r="C1126" s="1033"/>
      <c r="D1126" s="1033"/>
      <c r="E1126" s="1033"/>
      <c r="F1126" s="981"/>
      <c r="G1126" s="981"/>
      <c r="H1126" s="982"/>
      <c r="I1126" s="982"/>
      <c r="J1126" s="982"/>
      <c r="K1126" s="982"/>
      <c r="L1126" s="982"/>
      <c r="M1126" s="982"/>
    </row>
    <row r="1127" spans="1:13" ht="17.25" thickBot="1" x14ac:dyDescent="0.3">
      <c r="A1127" s="1063" t="s">
        <v>73</v>
      </c>
      <c r="B1127" s="1038">
        <f>B1117+B1122</f>
        <v>30000</v>
      </c>
      <c r="C1127" s="1038">
        <f t="shared" ref="C1127:E1127" si="218">C1117+C1122</f>
        <v>0</v>
      </c>
      <c r="D1127" s="1038">
        <f t="shared" si="218"/>
        <v>0</v>
      </c>
      <c r="E1127" s="1038">
        <f t="shared" si="218"/>
        <v>0</v>
      </c>
      <c r="F1127" s="981"/>
      <c r="G1127" s="981"/>
      <c r="H1127" s="982"/>
      <c r="I1127" s="982"/>
      <c r="J1127" s="982"/>
      <c r="K1127" s="982"/>
      <c r="L1127" s="982"/>
      <c r="M1127" s="982"/>
    </row>
    <row r="1128" spans="1:13" ht="72" customHeight="1" thickBot="1" x14ac:dyDescent="0.3">
      <c r="A1128" s="1080" t="s">
        <v>184</v>
      </c>
      <c r="B1128" s="1122" t="s">
        <v>2749</v>
      </c>
      <c r="C1128" s="1122" t="s">
        <v>2750</v>
      </c>
      <c r="D1128" s="1139"/>
      <c r="E1128" s="1139"/>
      <c r="F1128" s="981"/>
      <c r="G1128" s="981"/>
      <c r="H1128" s="982"/>
      <c r="I1128" s="982"/>
      <c r="J1128" s="982"/>
      <c r="K1128" s="982"/>
      <c r="L1128" s="982"/>
      <c r="M1128" s="982"/>
    </row>
    <row r="1129" spans="1:13" ht="17.25" thickBot="1" x14ac:dyDescent="0.3">
      <c r="A1129" s="1070" t="s">
        <v>9</v>
      </c>
      <c r="B1129" s="1748" t="s">
        <v>2751</v>
      </c>
      <c r="C1129" s="1748"/>
      <c r="D1129" s="1748"/>
      <c r="E1129" s="1748"/>
      <c r="F1129" s="981"/>
      <c r="G1129" s="981"/>
      <c r="H1129" s="982"/>
      <c r="I1129" s="982"/>
      <c r="J1129" s="982"/>
      <c r="K1129" s="982"/>
      <c r="L1129" s="982"/>
      <c r="M1129" s="982"/>
    </row>
    <row r="1130" spans="1:13" ht="17.25" thickBot="1" x14ac:dyDescent="0.3">
      <c r="A1130" s="1070" t="s">
        <v>13</v>
      </c>
      <c r="B1130" s="1752" t="s">
        <v>2752</v>
      </c>
      <c r="C1130" s="1752"/>
      <c r="D1130" s="1752"/>
      <c r="E1130" s="1752"/>
      <c r="F1130" s="981"/>
      <c r="G1130" s="981"/>
      <c r="H1130" s="982"/>
      <c r="I1130" s="982"/>
      <c r="J1130" s="982"/>
      <c r="K1130" s="982"/>
      <c r="L1130" s="982"/>
      <c r="M1130" s="982"/>
    </row>
    <row r="1131" spans="1:13" ht="17.25" thickBot="1" x14ac:dyDescent="0.3">
      <c r="A1131" s="1747"/>
      <c r="B1131" s="1046">
        <v>2019</v>
      </c>
      <c r="C1131" s="1046">
        <v>2020</v>
      </c>
      <c r="D1131" s="1046">
        <v>2021</v>
      </c>
      <c r="E1131" s="1046">
        <v>2022</v>
      </c>
      <c r="F1131" s="981"/>
      <c r="G1131" s="981"/>
      <c r="H1131" s="982"/>
      <c r="I1131" s="982"/>
      <c r="J1131" s="982"/>
      <c r="K1131" s="982"/>
      <c r="L1131" s="982"/>
      <c r="M1131" s="982"/>
    </row>
    <row r="1132" spans="1:13" ht="17.25" thickBot="1" x14ac:dyDescent="0.3">
      <c r="A1132" s="1747"/>
      <c r="B1132" s="1046" t="s">
        <v>5</v>
      </c>
      <c r="C1132" s="1046" t="s">
        <v>6</v>
      </c>
      <c r="D1132" s="1046" t="s">
        <v>6</v>
      </c>
      <c r="E1132" s="1046" t="s">
        <v>6</v>
      </c>
      <c r="F1132" s="981"/>
      <c r="G1132" s="981"/>
      <c r="H1132" s="982"/>
      <c r="I1132" s="982"/>
      <c r="J1132" s="982"/>
      <c r="K1132" s="982"/>
      <c r="L1132" s="982"/>
      <c r="M1132" s="982"/>
    </row>
    <row r="1133" spans="1:13" ht="17.25" thickBot="1" x14ac:dyDescent="0.3">
      <c r="A1133" s="1070" t="s">
        <v>8</v>
      </c>
      <c r="B1133" s="1046">
        <v>1</v>
      </c>
      <c r="C1133" s="1046">
        <v>1</v>
      </c>
      <c r="D1133" s="1046">
        <v>1</v>
      </c>
      <c r="E1133" s="1046">
        <v>0</v>
      </c>
      <c r="F1133" s="981"/>
      <c r="G1133" s="981"/>
      <c r="H1133" s="982"/>
      <c r="I1133" s="982"/>
      <c r="J1133" s="982"/>
      <c r="K1133" s="982"/>
      <c r="L1133" s="982"/>
      <c r="M1133" s="982"/>
    </row>
    <row r="1134" spans="1:13" ht="17.25" thickBot="1" x14ac:dyDescent="0.3">
      <c r="A1134" s="1070" t="s">
        <v>14</v>
      </c>
      <c r="B1134" s="1037">
        <f>B1152</f>
        <v>1950</v>
      </c>
      <c r="C1134" s="1037">
        <f t="shared" ref="C1134:E1134" si="219">C1152</f>
        <v>1950</v>
      </c>
      <c r="D1134" s="1037">
        <f t="shared" si="219"/>
        <v>1025</v>
      </c>
      <c r="E1134" s="1037">
        <f t="shared" si="219"/>
        <v>0</v>
      </c>
      <c r="F1134" s="981"/>
      <c r="G1134" s="981"/>
      <c r="H1134" s="982"/>
      <c r="I1134" s="982"/>
      <c r="J1134" s="982"/>
      <c r="K1134" s="982"/>
      <c r="L1134" s="982"/>
      <c r="M1134" s="982"/>
    </row>
    <row r="1135" spans="1:13" ht="17.25" thickBot="1" x14ac:dyDescent="0.3">
      <c r="A1135" s="1070" t="s">
        <v>20</v>
      </c>
      <c r="B1135" s="1051">
        <f>B1134/B1133</f>
        <v>1950</v>
      </c>
      <c r="C1135" s="1051">
        <f t="shared" ref="C1135:E1135" si="220">C1134/C1133</f>
        <v>1950</v>
      </c>
      <c r="D1135" s="1051">
        <f t="shared" si="220"/>
        <v>1025</v>
      </c>
      <c r="E1135" s="1051" t="e">
        <f t="shared" si="220"/>
        <v>#DIV/0!</v>
      </c>
      <c r="F1135" s="981"/>
      <c r="G1135" s="981"/>
      <c r="H1135" s="982"/>
      <c r="I1135" s="982"/>
      <c r="J1135" s="982"/>
      <c r="K1135" s="982"/>
      <c r="L1135" s="982"/>
      <c r="M1135" s="982"/>
    </row>
    <row r="1136" spans="1:13" ht="17.25" thickBot="1" x14ac:dyDescent="0.3">
      <c r="A1136" s="1070" t="s">
        <v>15</v>
      </c>
      <c r="B1136" s="1046" t="s">
        <v>19</v>
      </c>
      <c r="C1136" s="1052">
        <f>C1133/B1133-1</f>
        <v>0</v>
      </c>
      <c r="D1136" s="1052">
        <f t="shared" ref="D1136:E1138" si="221">D1133/C1133-1</f>
        <v>0</v>
      </c>
      <c r="E1136" s="1052">
        <f t="shared" si="221"/>
        <v>-1</v>
      </c>
      <c r="F1136" s="981"/>
      <c r="G1136" s="981"/>
      <c r="H1136" s="982"/>
      <c r="I1136" s="982"/>
      <c r="J1136" s="982"/>
      <c r="K1136" s="982"/>
      <c r="L1136" s="982"/>
      <c r="M1136" s="982"/>
    </row>
    <row r="1137" spans="1:13" ht="17.25" thickBot="1" x14ac:dyDescent="0.3">
      <c r="A1137" s="1070" t="s">
        <v>16</v>
      </c>
      <c r="B1137" s="1046" t="s">
        <v>19</v>
      </c>
      <c r="C1137" s="1052" t="e">
        <f>#REF!/B1134-1</f>
        <v>#REF!</v>
      </c>
      <c r="D1137" s="1052" t="e">
        <f>C1134/#REF!-1</f>
        <v>#REF!</v>
      </c>
      <c r="E1137" s="1052">
        <f>D1134/C1134-1</f>
        <v>-0.47435897435897434</v>
      </c>
      <c r="F1137" s="981"/>
      <c r="G1137" s="981"/>
      <c r="H1137" s="982"/>
      <c r="I1137" s="982"/>
      <c r="J1137" s="982"/>
      <c r="K1137" s="982"/>
      <c r="L1137" s="982"/>
      <c r="M1137" s="982"/>
    </row>
    <row r="1138" spans="1:13" ht="17.25" thickBot="1" x14ac:dyDescent="0.3">
      <c r="A1138" s="1070" t="s">
        <v>17</v>
      </c>
      <c r="B1138" s="1046" t="s">
        <v>19</v>
      </c>
      <c r="C1138" s="1052">
        <f>C1135/B1135-1</f>
        <v>0</v>
      </c>
      <c r="D1138" s="1052">
        <f t="shared" si="221"/>
        <v>-0.47435897435897434</v>
      </c>
      <c r="E1138" s="1052" t="e">
        <f t="shared" si="221"/>
        <v>#DIV/0!</v>
      </c>
      <c r="F1138" s="981"/>
      <c r="G1138" s="981"/>
      <c r="H1138" s="982"/>
      <c r="I1138" s="982"/>
      <c r="J1138" s="982"/>
      <c r="K1138" s="982"/>
      <c r="L1138" s="982"/>
      <c r="M1138" s="982"/>
    </row>
    <row r="1139" spans="1:13" ht="14.25" thickBot="1" x14ac:dyDescent="0.3">
      <c r="A1139" s="1746" t="s">
        <v>2635</v>
      </c>
      <c r="B1139" s="1746"/>
      <c r="C1139" s="1746"/>
      <c r="D1139" s="1746"/>
      <c r="E1139" s="1746"/>
      <c r="F1139" s="981"/>
      <c r="G1139" s="981"/>
      <c r="H1139" s="982"/>
      <c r="I1139" s="982"/>
      <c r="J1139" s="982"/>
      <c r="K1139" s="982"/>
      <c r="L1139" s="982"/>
      <c r="M1139" s="982"/>
    </row>
    <row r="1140" spans="1:13" ht="17.25" thickBot="1" x14ac:dyDescent="0.3">
      <c r="A1140" s="1747"/>
      <c r="B1140" s="1046">
        <v>2019</v>
      </c>
      <c r="C1140" s="1046">
        <v>2020</v>
      </c>
      <c r="D1140" s="1046">
        <v>2021</v>
      </c>
      <c r="E1140" s="1046">
        <v>2022</v>
      </c>
      <c r="F1140" s="981"/>
      <c r="G1140" s="981"/>
      <c r="H1140" s="982"/>
      <c r="I1140" s="982"/>
      <c r="J1140" s="982"/>
      <c r="K1140" s="982"/>
      <c r="L1140" s="982"/>
      <c r="M1140" s="982"/>
    </row>
    <row r="1141" spans="1:13" ht="17.25" thickBot="1" x14ac:dyDescent="0.3">
      <c r="A1141" s="1747"/>
      <c r="B1141" s="1046" t="s">
        <v>5</v>
      </c>
      <c r="C1141" s="1046" t="s">
        <v>6</v>
      </c>
      <c r="D1141" s="1046" t="s">
        <v>6</v>
      </c>
      <c r="E1141" s="1046" t="s">
        <v>6</v>
      </c>
      <c r="F1141" s="981"/>
      <c r="G1141" s="981"/>
      <c r="H1141" s="982"/>
      <c r="I1141" s="982"/>
      <c r="J1141" s="982"/>
      <c r="K1141" s="982"/>
      <c r="L1141" s="982"/>
      <c r="M1141" s="982"/>
    </row>
    <row r="1142" spans="1:13" ht="17.25" thickBot="1" x14ac:dyDescent="0.3">
      <c r="A1142" s="1089" t="s">
        <v>59</v>
      </c>
      <c r="B1142" s="1033">
        <f>B1143+B1144+B1145+B1146</f>
        <v>1950</v>
      </c>
      <c r="C1142" s="1033">
        <f t="shared" ref="C1142:E1142" si="222">C1143+C1144+C1145+C1146</f>
        <v>1950</v>
      </c>
      <c r="D1142" s="1033">
        <f t="shared" si="222"/>
        <v>1025</v>
      </c>
      <c r="E1142" s="1033">
        <f t="shared" si="222"/>
        <v>0</v>
      </c>
      <c r="F1142" s="981"/>
      <c r="G1142" s="981"/>
      <c r="H1142" s="982"/>
      <c r="I1142" s="982"/>
      <c r="J1142" s="982"/>
      <c r="K1142" s="982"/>
      <c r="L1142" s="982"/>
      <c r="M1142" s="982"/>
    </row>
    <row r="1143" spans="1:13" ht="17.25" thickBot="1" x14ac:dyDescent="0.3">
      <c r="A1143" s="1071" t="s">
        <v>28</v>
      </c>
      <c r="B1143" s="1033"/>
      <c r="C1143" s="1033"/>
      <c r="D1143" s="1033"/>
      <c r="E1143" s="1033"/>
      <c r="F1143" s="981"/>
      <c r="G1143" s="981"/>
      <c r="H1143" s="982"/>
      <c r="I1143" s="982"/>
      <c r="J1143" s="982"/>
      <c r="K1143" s="982"/>
      <c r="L1143" s="982"/>
      <c r="M1143" s="982"/>
    </row>
    <row r="1144" spans="1:13" ht="17.25" thickBot="1" x14ac:dyDescent="0.3">
      <c r="A1144" s="1071" t="s">
        <v>60</v>
      </c>
      <c r="B1144" s="1033"/>
      <c r="C1144" s="1033"/>
      <c r="D1144" s="1033"/>
      <c r="E1144" s="1033"/>
      <c r="F1144" s="981"/>
      <c r="G1144" s="981"/>
      <c r="H1144" s="982"/>
      <c r="I1144" s="982"/>
      <c r="J1144" s="982"/>
      <c r="K1144" s="982"/>
      <c r="L1144" s="982"/>
      <c r="M1144" s="982"/>
    </row>
    <row r="1145" spans="1:13" ht="17.25" thickBot="1" x14ac:dyDescent="0.3">
      <c r="A1145" s="1071" t="s">
        <v>42</v>
      </c>
      <c r="B1145" s="1033"/>
      <c r="C1145" s="1033"/>
      <c r="D1145" s="1033"/>
      <c r="E1145" s="1033"/>
      <c r="F1145" s="981"/>
      <c r="G1145" s="981"/>
      <c r="H1145" s="982"/>
      <c r="I1145" s="982"/>
      <c r="J1145" s="982"/>
      <c r="K1145" s="982"/>
      <c r="L1145" s="982"/>
      <c r="M1145" s="982"/>
    </row>
    <row r="1146" spans="1:13" ht="17.25" thickBot="1" x14ac:dyDescent="0.3">
      <c r="A1146" s="1071" t="s">
        <v>43</v>
      </c>
      <c r="B1146" s="1037">
        <v>1950</v>
      </c>
      <c r="C1146" s="1037">
        <v>1950</v>
      </c>
      <c r="D1146" s="1037">
        <v>1025</v>
      </c>
      <c r="E1146" s="1037">
        <v>0</v>
      </c>
      <c r="F1146" s="981"/>
      <c r="G1146" s="981"/>
      <c r="H1146" s="982"/>
      <c r="I1146" s="982"/>
      <c r="J1146" s="982"/>
      <c r="K1146" s="982"/>
      <c r="L1146" s="982"/>
      <c r="M1146" s="982"/>
    </row>
    <row r="1147" spans="1:13" ht="17.25" thickBot="1" x14ac:dyDescent="0.3">
      <c r="A1147" s="1089" t="s">
        <v>61</v>
      </c>
      <c r="B1147" s="1038">
        <f>B1148+B1149+B1150+B1151</f>
        <v>0</v>
      </c>
      <c r="C1147" s="1038">
        <f t="shared" ref="C1147:E1147" si="223">C1148+C1149+C1150+C1151</f>
        <v>0</v>
      </c>
      <c r="D1147" s="1038">
        <f t="shared" si="223"/>
        <v>0</v>
      </c>
      <c r="E1147" s="1038">
        <f t="shared" si="223"/>
        <v>0</v>
      </c>
      <c r="F1147" s="981"/>
      <c r="G1147" s="981"/>
      <c r="H1147" s="982"/>
      <c r="I1147" s="982"/>
      <c r="J1147" s="982"/>
      <c r="K1147" s="982"/>
      <c r="L1147" s="982"/>
      <c r="M1147" s="982"/>
    </row>
    <row r="1148" spans="1:13" ht="17.25" thickBot="1" x14ac:dyDescent="0.3">
      <c r="A1148" s="1071" t="s">
        <v>28</v>
      </c>
      <c r="B1148" s="1038"/>
      <c r="C1148" s="1033"/>
      <c r="D1148" s="1033"/>
      <c r="E1148" s="1033"/>
      <c r="F1148" s="981"/>
      <c r="G1148" s="981"/>
      <c r="H1148" s="982"/>
      <c r="I1148" s="982"/>
      <c r="J1148" s="982"/>
      <c r="K1148" s="982"/>
      <c r="L1148" s="982"/>
      <c r="M1148" s="982"/>
    </row>
    <row r="1149" spans="1:13" ht="17.25" thickBot="1" x14ac:dyDescent="0.3">
      <c r="A1149" s="1095" t="s">
        <v>60</v>
      </c>
      <c r="B1149" s="1051"/>
      <c r="C1149" s="1051"/>
      <c r="D1149" s="1051"/>
      <c r="E1149" s="1051"/>
      <c r="F1149" s="981"/>
      <c r="G1149" s="981"/>
      <c r="H1149" s="982"/>
      <c r="I1149" s="982"/>
      <c r="J1149" s="982"/>
      <c r="K1149" s="982"/>
      <c r="L1149" s="982"/>
      <c r="M1149" s="982"/>
    </row>
    <row r="1150" spans="1:13" ht="17.25" thickBot="1" x14ac:dyDescent="0.3">
      <c r="A1150" s="1071" t="s">
        <v>42</v>
      </c>
      <c r="B1150" s="1038"/>
      <c r="C1150" s="1033"/>
      <c r="D1150" s="1033"/>
      <c r="E1150" s="1033"/>
      <c r="F1150" s="981"/>
      <c r="G1150" s="981"/>
      <c r="H1150" s="982"/>
      <c r="I1150" s="982"/>
      <c r="J1150" s="982"/>
      <c r="K1150" s="982"/>
      <c r="L1150" s="982"/>
      <c r="M1150" s="982"/>
    </row>
    <row r="1151" spans="1:13" ht="17.25" thickBot="1" x14ac:dyDescent="0.3">
      <c r="A1151" s="1071" t="s">
        <v>43</v>
      </c>
      <c r="B1151" s="1038"/>
      <c r="C1151" s="1033"/>
      <c r="D1151" s="1033"/>
      <c r="E1151" s="1033"/>
      <c r="F1151" s="981"/>
      <c r="G1151" s="981"/>
      <c r="H1151" s="982"/>
      <c r="I1151" s="982"/>
      <c r="J1151" s="982"/>
      <c r="K1151" s="982"/>
      <c r="L1151" s="982"/>
      <c r="M1151" s="982"/>
    </row>
    <row r="1152" spans="1:13" ht="17.25" thickBot="1" x14ac:dyDescent="0.3">
      <c r="A1152" s="1063" t="s">
        <v>166</v>
      </c>
      <c r="B1152" s="1038">
        <f>B1142+B1147</f>
        <v>1950</v>
      </c>
      <c r="C1152" s="1038">
        <f t="shared" ref="C1152:E1152" si="224">C1142+C1147</f>
        <v>1950</v>
      </c>
      <c r="D1152" s="1038">
        <f t="shared" si="224"/>
        <v>1025</v>
      </c>
      <c r="E1152" s="1038">
        <f t="shared" si="224"/>
        <v>0</v>
      </c>
      <c r="F1152" s="981"/>
      <c r="G1152" s="981"/>
      <c r="H1152" s="982"/>
      <c r="I1152" s="982"/>
      <c r="J1152" s="982"/>
      <c r="K1152" s="982"/>
      <c r="L1152" s="982"/>
      <c r="M1152" s="982"/>
    </row>
    <row r="1153" spans="1:13" ht="51.75" thickBot="1" x14ac:dyDescent="0.3">
      <c r="A1153" s="1080" t="s">
        <v>185</v>
      </c>
      <c r="B1153" s="1122" t="s">
        <v>2753</v>
      </c>
      <c r="C1153" s="1122" t="s">
        <v>2754</v>
      </c>
      <c r="D1153" s="1139"/>
      <c r="E1153" s="1139"/>
      <c r="F1153" s="981"/>
      <c r="G1153" s="981"/>
      <c r="H1153" s="982"/>
      <c r="I1153" s="982"/>
      <c r="J1153" s="982"/>
      <c r="K1153" s="982"/>
      <c r="L1153" s="982"/>
      <c r="M1153" s="982"/>
    </row>
    <row r="1154" spans="1:13" ht="48.75" customHeight="1" thickBot="1" x14ac:dyDescent="0.3">
      <c r="A1154" s="1084" t="s">
        <v>2594</v>
      </c>
      <c r="B1154" s="1759" t="s">
        <v>2687</v>
      </c>
      <c r="C1154" s="1759"/>
      <c r="D1154" s="1759"/>
      <c r="E1154" s="1759"/>
      <c r="F1154" s="981"/>
      <c r="G1154" s="981"/>
      <c r="H1154" s="982"/>
      <c r="I1154" s="982"/>
      <c r="J1154" s="982"/>
      <c r="K1154" s="982"/>
      <c r="L1154" s="982"/>
      <c r="M1154" s="982"/>
    </row>
    <row r="1155" spans="1:13" ht="17.25" thickBot="1" x14ac:dyDescent="0.3">
      <c r="A1155" s="1070" t="s">
        <v>9</v>
      </c>
      <c r="B1155" s="1748" t="s">
        <v>2755</v>
      </c>
      <c r="C1155" s="1748"/>
      <c r="D1155" s="1748"/>
      <c r="E1155" s="1748"/>
      <c r="F1155" s="981"/>
      <c r="G1155" s="981"/>
      <c r="H1155" s="982"/>
      <c r="I1155" s="982"/>
      <c r="J1155" s="982"/>
      <c r="K1155" s="982"/>
      <c r="L1155" s="982"/>
      <c r="M1155" s="982"/>
    </row>
    <row r="1156" spans="1:13" ht="17.25" thickBot="1" x14ac:dyDescent="0.3">
      <c r="A1156" s="1070" t="s">
        <v>13</v>
      </c>
      <c r="B1156" s="1752" t="s">
        <v>2752</v>
      </c>
      <c r="C1156" s="1752"/>
      <c r="D1156" s="1752"/>
      <c r="E1156" s="1752"/>
      <c r="F1156" s="981"/>
      <c r="G1156" s="981"/>
      <c r="H1156" s="982"/>
      <c r="I1156" s="982"/>
      <c r="J1156" s="982"/>
      <c r="K1156" s="982"/>
      <c r="L1156" s="982"/>
      <c r="M1156" s="982"/>
    </row>
    <row r="1157" spans="1:13" ht="17.25" thickBot="1" x14ac:dyDescent="0.3">
      <c r="A1157" s="1747"/>
      <c r="B1157" s="1046">
        <v>2019</v>
      </c>
      <c r="C1157" s="1046">
        <v>2020</v>
      </c>
      <c r="D1157" s="1046">
        <v>2021</v>
      </c>
      <c r="E1157" s="1046">
        <v>2022</v>
      </c>
      <c r="F1157" s="981"/>
      <c r="G1157" s="981"/>
      <c r="H1157" s="982"/>
      <c r="I1157" s="982"/>
      <c r="J1157" s="982"/>
      <c r="K1157" s="982"/>
      <c r="L1157" s="982"/>
      <c r="M1157" s="982"/>
    </row>
    <row r="1158" spans="1:13" ht="17.25" thickBot="1" x14ac:dyDescent="0.3">
      <c r="A1158" s="1747"/>
      <c r="B1158" s="1046" t="s">
        <v>5</v>
      </c>
      <c r="C1158" s="1046" t="s">
        <v>6</v>
      </c>
      <c r="D1158" s="1046" t="s">
        <v>6</v>
      </c>
      <c r="E1158" s="1046" t="s">
        <v>6</v>
      </c>
      <c r="F1158" s="981"/>
      <c r="G1158" s="981"/>
      <c r="H1158" s="982"/>
      <c r="I1158" s="982"/>
      <c r="J1158" s="982"/>
      <c r="K1158" s="982"/>
      <c r="L1158" s="982"/>
      <c r="M1158" s="982"/>
    </row>
    <row r="1159" spans="1:13" ht="17.25" thickBot="1" x14ac:dyDescent="0.3">
      <c r="A1159" s="1070" t="s">
        <v>8</v>
      </c>
      <c r="B1159" s="1046">
        <v>1</v>
      </c>
      <c r="C1159" s="1046">
        <v>1</v>
      </c>
      <c r="D1159" s="1046">
        <v>1</v>
      </c>
      <c r="E1159" s="1046">
        <v>1</v>
      </c>
      <c r="F1159" s="981"/>
      <c r="G1159" s="981"/>
      <c r="H1159" s="982"/>
      <c r="I1159" s="982"/>
      <c r="J1159" s="982"/>
      <c r="K1159" s="982"/>
      <c r="L1159" s="982"/>
      <c r="M1159" s="982"/>
    </row>
    <row r="1160" spans="1:13" ht="17.25" thickBot="1" x14ac:dyDescent="0.3">
      <c r="A1160" s="1070" t="s">
        <v>14</v>
      </c>
      <c r="B1160" s="1037">
        <f>B1178</f>
        <v>4251</v>
      </c>
      <c r="C1160" s="1037">
        <f t="shared" ref="C1160:E1160" si="225">C1178</f>
        <v>9352</v>
      </c>
      <c r="D1160" s="1037">
        <f t="shared" si="225"/>
        <v>0</v>
      </c>
      <c r="E1160" s="1037">
        <f t="shared" si="225"/>
        <v>0</v>
      </c>
      <c r="F1160" s="981"/>
      <c r="G1160" s="981"/>
      <c r="H1160" s="982"/>
      <c r="I1160" s="982"/>
      <c r="J1160" s="982"/>
      <c r="K1160" s="982"/>
      <c r="L1160" s="982"/>
      <c r="M1160" s="982"/>
    </row>
    <row r="1161" spans="1:13" ht="17.25" thickBot="1" x14ac:dyDescent="0.3">
      <c r="A1161" s="1070" t="s">
        <v>20</v>
      </c>
      <c r="B1161" s="1051">
        <f>B1160/B1159</f>
        <v>4251</v>
      </c>
      <c r="C1161" s="1051" t="e">
        <f>#REF!/C1159</f>
        <v>#REF!</v>
      </c>
      <c r="D1161" s="1051">
        <f>C1160/D1159</f>
        <v>9352</v>
      </c>
      <c r="E1161" s="1051">
        <f>D1160/E1159</f>
        <v>0</v>
      </c>
      <c r="F1161" s="981"/>
      <c r="G1161" s="981"/>
      <c r="H1161" s="982"/>
      <c r="I1161" s="982"/>
      <c r="J1161" s="982"/>
      <c r="K1161" s="982"/>
      <c r="L1161" s="982"/>
      <c r="M1161" s="982"/>
    </row>
    <row r="1162" spans="1:13" ht="17.25" thickBot="1" x14ac:dyDescent="0.3">
      <c r="A1162" s="1070" t="s">
        <v>15</v>
      </c>
      <c r="B1162" s="1046" t="s">
        <v>19</v>
      </c>
      <c r="C1162" s="1052">
        <f>C1159/B1159-1</f>
        <v>0</v>
      </c>
      <c r="D1162" s="1052">
        <f t="shared" ref="D1162:E1162" si="226">D1159/C1159-1</f>
        <v>0</v>
      </c>
      <c r="E1162" s="1052">
        <f t="shared" si="226"/>
        <v>0</v>
      </c>
      <c r="F1162" s="981"/>
      <c r="G1162" s="981"/>
      <c r="H1162" s="982"/>
      <c r="I1162" s="982"/>
      <c r="J1162" s="982"/>
      <c r="K1162" s="982"/>
      <c r="L1162" s="982"/>
      <c r="M1162" s="982"/>
    </row>
    <row r="1163" spans="1:13" ht="17.25" thickBot="1" x14ac:dyDescent="0.3">
      <c r="A1163" s="1070" t="s">
        <v>16</v>
      </c>
      <c r="B1163" s="1046" t="s">
        <v>19</v>
      </c>
      <c r="C1163" s="1052" t="e">
        <f>#REF!/B1160-1</f>
        <v>#REF!</v>
      </c>
      <c r="D1163" s="1052" t="e">
        <f>C1160/#REF!-1</f>
        <v>#REF!</v>
      </c>
      <c r="E1163" s="1052">
        <f>D1160/C1160-1</f>
        <v>-1</v>
      </c>
      <c r="F1163" s="981"/>
      <c r="G1163" s="981"/>
      <c r="H1163" s="982"/>
      <c r="I1163" s="982"/>
      <c r="J1163" s="982"/>
      <c r="K1163" s="982"/>
      <c r="L1163" s="982"/>
      <c r="M1163" s="982"/>
    </row>
    <row r="1164" spans="1:13" ht="17.25" thickBot="1" x14ac:dyDescent="0.3">
      <c r="A1164" s="1070" t="s">
        <v>17</v>
      </c>
      <c r="B1164" s="1046" t="s">
        <v>19</v>
      </c>
      <c r="C1164" s="1052" t="e">
        <f>C1161/B1161-1</f>
        <v>#REF!</v>
      </c>
      <c r="D1164" s="1052" t="e">
        <f t="shared" ref="D1164:E1164" si="227">D1161/C1161-1</f>
        <v>#REF!</v>
      </c>
      <c r="E1164" s="1052">
        <f t="shared" si="227"/>
        <v>-1</v>
      </c>
      <c r="F1164" s="981"/>
      <c r="G1164" s="981"/>
      <c r="H1164" s="982"/>
      <c r="I1164" s="982"/>
      <c r="J1164" s="982"/>
      <c r="K1164" s="982"/>
      <c r="L1164" s="982"/>
      <c r="M1164" s="982"/>
    </row>
    <row r="1165" spans="1:13" ht="14.25" thickBot="1" x14ac:dyDescent="0.3">
      <c r="A1165" s="1746" t="s">
        <v>2640</v>
      </c>
      <c r="B1165" s="1746"/>
      <c r="C1165" s="1746"/>
      <c r="D1165" s="1746"/>
      <c r="E1165" s="1746"/>
      <c r="F1165" s="981"/>
      <c r="G1165" s="981"/>
      <c r="H1165" s="982"/>
      <c r="I1165" s="982"/>
      <c r="J1165" s="982"/>
      <c r="K1165" s="982"/>
      <c r="L1165" s="982"/>
      <c r="M1165" s="982"/>
    </row>
    <row r="1166" spans="1:13" ht="17.25" thickBot="1" x14ac:dyDescent="0.3">
      <c r="A1166" s="1747"/>
      <c r="B1166" s="1031">
        <v>2018</v>
      </c>
      <c r="C1166" s="1031">
        <v>2019</v>
      </c>
      <c r="D1166" s="1031">
        <v>2020</v>
      </c>
      <c r="E1166" s="1031">
        <v>2021</v>
      </c>
      <c r="F1166" s="981"/>
      <c r="G1166" s="981"/>
      <c r="H1166" s="982"/>
      <c r="I1166" s="982"/>
      <c r="J1166" s="982"/>
      <c r="K1166" s="982"/>
      <c r="L1166" s="982"/>
      <c r="M1166" s="982"/>
    </row>
    <row r="1167" spans="1:13" ht="17.25" thickBot="1" x14ac:dyDescent="0.3">
      <c r="A1167" s="1747"/>
      <c r="B1167" s="1031" t="s">
        <v>5</v>
      </c>
      <c r="C1167" s="1031" t="s">
        <v>6</v>
      </c>
      <c r="D1167" s="1031" t="s">
        <v>6</v>
      </c>
      <c r="E1167" s="1031" t="s">
        <v>6</v>
      </c>
      <c r="F1167" s="981"/>
      <c r="G1167" s="981"/>
      <c r="H1167" s="982"/>
      <c r="I1167" s="982"/>
      <c r="J1167" s="982"/>
      <c r="K1167" s="982"/>
      <c r="L1167" s="982"/>
      <c r="M1167" s="982"/>
    </row>
    <row r="1168" spans="1:13" ht="17.25" thickBot="1" x14ac:dyDescent="0.3">
      <c r="A1168" s="1089" t="s">
        <v>59</v>
      </c>
      <c r="B1168" s="1033">
        <f>B1169+B1170+B1171+B1172</f>
        <v>4251</v>
      </c>
      <c r="C1168" s="1033">
        <f t="shared" ref="C1168:E1168" si="228">C1169+C1170+C1171+C1172</f>
        <v>9352</v>
      </c>
      <c r="D1168" s="1033">
        <f t="shared" si="228"/>
        <v>0</v>
      </c>
      <c r="E1168" s="1033">
        <f t="shared" si="228"/>
        <v>0</v>
      </c>
      <c r="F1168" s="981"/>
      <c r="G1168" s="981"/>
      <c r="H1168" s="982"/>
      <c r="I1168" s="982"/>
      <c r="J1168" s="982"/>
      <c r="K1168" s="982"/>
      <c r="L1168" s="982"/>
      <c r="M1168" s="982"/>
    </row>
    <row r="1169" spans="1:13" ht="17.25" thickBot="1" x14ac:dyDescent="0.3">
      <c r="A1169" s="1071" t="s">
        <v>28</v>
      </c>
      <c r="B1169" s="1033"/>
      <c r="C1169" s="1033"/>
      <c r="D1169" s="1033"/>
      <c r="E1169" s="1033"/>
      <c r="F1169" s="981"/>
      <c r="G1169" s="981"/>
      <c r="H1169" s="982"/>
      <c r="I1169" s="982"/>
      <c r="J1169" s="982"/>
      <c r="K1169" s="982"/>
      <c r="L1169" s="982"/>
      <c r="M1169" s="982"/>
    </row>
    <row r="1170" spans="1:13" ht="17.25" thickBot="1" x14ac:dyDescent="0.3">
      <c r="A1170" s="1071" t="s">
        <v>60</v>
      </c>
      <c r="B1170" s="1033"/>
      <c r="C1170" s="1033"/>
      <c r="D1170" s="1033"/>
      <c r="E1170" s="1033"/>
      <c r="F1170" s="981"/>
      <c r="G1170" s="981"/>
      <c r="H1170" s="982"/>
      <c r="I1170" s="982"/>
      <c r="J1170" s="982"/>
      <c r="K1170" s="982"/>
      <c r="L1170" s="982"/>
      <c r="M1170" s="982"/>
    </row>
    <row r="1171" spans="1:13" ht="17.25" thickBot="1" x14ac:dyDescent="0.3">
      <c r="A1171" s="1071" t="s">
        <v>42</v>
      </c>
      <c r="B1171" s="1033"/>
      <c r="C1171" s="1033"/>
      <c r="D1171" s="1033"/>
      <c r="E1171" s="1033"/>
      <c r="F1171" s="981"/>
      <c r="G1171" s="981"/>
      <c r="H1171" s="982"/>
      <c r="I1171" s="982"/>
      <c r="J1171" s="982"/>
      <c r="K1171" s="982"/>
      <c r="L1171" s="982"/>
      <c r="M1171" s="982"/>
    </row>
    <row r="1172" spans="1:13" ht="17.25" thickBot="1" x14ac:dyDescent="0.3">
      <c r="A1172" s="1071" t="s">
        <v>43</v>
      </c>
      <c r="B1172" s="1140">
        <v>4251</v>
      </c>
      <c r="C1172" s="1140">
        <v>9352</v>
      </c>
      <c r="D1172" s="1037">
        <v>0</v>
      </c>
      <c r="E1172" s="1037">
        <v>0</v>
      </c>
      <c r="F1172" s="981"/>
      <c r="G1172" s="981"/>
      <c r="H1172" s="982"/>
      <c r="I1172" s="982"/>
      <c r="J1172" s="982"/>
      <c r="K1172" s="982"/>
      <c r="L1172" s="982"/>
      <c r="M1172" s="982"/>
    </row>
    <row r="1173" spans="1:13" ht="17.25" thickBot="1" x14ac:dyDescent="0.3">
      <c r="A1173" s="1089" t="s">
        <v>61</v>
      </c>
      <c r="B1173" s="1038">
        <f>B1174+B1175+B1176+B1177</f>
        <v>0</v>
      </c>
      <c r="C1173" s="1038">
        <f t="shared" ref="C1173:E1173" si="229">C1174+C1175+C1176+C1177</f>
        <v>0</v>
      </c>
      <c r="D1173" s="1038">
        <f t="shared" si="229"/>
        <v>0</v>
      </c>
      <c r="E1173" s="1038">
        <f t="shared" si="229"/>
        <v>0</v>
      </c>
      <c r="F1173" s="981"/>
      <c r="G1173" s="981"/>
      <c r="H1173" s="982"/>
      <c r="I1173" s="982"/>
      <c r="J1173" s="982"/>
      <c r="K1173" s="982"/>
      <c r="L1173" s="982"/>
      <c r="M1173" s="982"/>
    </row>
    <row r="1174" spans="1:13" ht="17.25" thickBot="1" x14ac:dyDescent="0.3">
      <c r="A1174" s="1071" t="s">
        <v>28</v>
      </c>
      <c r="B1174" s="1038"/>
      <c r="C1174" s="1033"/>
      <c r="D1174" s="1033"/>
      <c r="E1174" s="1033"/>
      <c r="F1174" s="981"/>
      <c r="G1174" s="981"/>
      <c r="H1174" s="982"/>
      <c r="I1174" s="982"/>
      <c r="J1174" s="982"/>
      <c r="K1174" s="982"/>
      <c r="L1174" s="982"/>
      <c r="M1174" s="982"/>
    </row>
    <row r="1175" spans="1:13" ht="17.25" thickBot="1" x14ac:dyDescent="0.3">
      <c r="A1175" s="1095" t="s">
        <v>60</v>
      </c>
      <c r="B1175" s="1051"/>
      <c r="C1175" s="1051"/>
      <c r="D1175" s="1051"/>
      <c r="E1175" s="1051"/>
      <c r="F1175" s="981"/>
      <c r="G1175" s="981"/>
      <c r="H1175" s="982"/>
      <c r="I1175" s="982"/>
      <c r="J1175" s="982"/>
      <c r="K1175" s="982"/>
      <c r="L1175" s="982"/>
      <c r="M1175" s="982"/>
    </row>
    <row r="1176" spans="1:13" ht="17.25" thickBot="1" x14ac:dyDescent="0.3">
      <c r="A1176" s="1071" t="s">
        <v>42</v>
      </c>
      <c r="B1176" s="1038"/>
      <c r="C1176" s="1033"/>
      <c r="D1176" s="1033"/>
      <c r="E1176" s="1033"/>
      <c r="F1176" s="981"/>
      <c r="G1176" s="981"/>
      <c r="H1176" s="982"/>
      <c r="I1176" s="982"/>
      <c r="J1176" s="982"/>
      <c r="K1176" s="982"/>
      <c r="L1176" s="982"/>
      <c r="M1176" s="982"/>
    </row>
    <row r="1177" spans="1:13" ht="17.25" thickBot="1" x14ac:dyDescent="0.3">
      <c r="A1177" s="1071" t="s">
        <v>43</v>
      </c>
      <c r="B1177" s="1038"/>
      <c r="C1177" s="1033"/>
      <c r="D1177" s="1033"/>
      <c r="E1177" s="1033"/>
      <c r="F1177" s="981"/>
      <c r="G1177" s="981"/>
      <c r="H1177" s="982"/>
      <c r="I1177" s="982"/>
      <c r="J1177" s="982"/>
      <c r="K1177" s="982"/>
      <c r="L1177" s="982"/>
      <c r="M1177" s="982"/>
    </row>
    <row r="1178" spans="1:13" ht="17.25" thickBot="1" x14ac:dyDescent="0.3">
      <c r="A1178" s="1063" t="s">
        <v>167</v>
      </c>
      <c r="B1178" s="1038">
        <f>B1168+B1173</f>
        <v>4251</v>
      </c>
      <c r="C1178" s="1038">
        <f t="shared" ref="C1178:E1178" si="230">C1168+C1173</f>
        <v>9352</v>
      </c>
      <c r="D1178" s="1038">
        <f t="shared" si="230"/>
        <v>0</v>
      </c>
      <c r="E1178" s="1038">
        <f t="shared" si="230"/>
        <v>0</v>
      </c>
      <c r="F1178" s="981"/>
      <c r="G1178" s="981"/>
      <c r="H1178" s="982"/>
      <c r="I1178" s="982"/>
      <c r="J1178" s="982"/>
      <c r="K1178" s="982"/>
      <c r="L1178" s="982"/>
      <c r="M1178" s="982"/>
    </row>
    <row r="1179" spans="1:13" ht="51.75" thickBot="1" x14ac:dyDescent="0.3">
      <c r="A1179" s="1080" t="s">
        <v>186</v>
      </c>
      <c r="B1179" s="1122" t="s">
        <v>2756</v>
      </c>
      <c r="C1179" s="1122" t="s">
        <v>2757</v>
      </c>
      <c r="D1179" s="1139"/>
      <c r="E1179" s="1139"/>
      <c r="F1179" s="981"/>
      <c r="G1179" s="981"/>
      <c r="H1179" s="982"/>
      <c r="I1179" s="982"/>
      <c r="J1179" s="982"/>
      <c r="K1179" s="982"/>
      <c r="L1179" s="982"/>
      <c r="M1179" s="982"/>
    </row>
    <row r="1180" spans="1:13" ht="17.25" thickBot="1" x14ac:dyDescent="0.3">
      <c r="A1180" s="1084" t="s">
        <v>2594</v>
      </c>
      <c r="B1180" s="1759" t="s">
        <v>2687</v>
      </c>
      <c r="C1180" s="1759"/>
      <c r="D1180" s="1759"/>
      <c r="E1180" s="1759"/>
      <c r="F1180" s="981"/>
      <c r="G1180" s="981"/>
      <c r="H1180" s="982"/>
      <c r="I1180" s="982"/>
      <c r="J1180" s="982"/>
      <c r="K1180" s="982"/>
      <c r="L1180" s="982"/>
      <c r="M1180" s="982"/>
    </row>
    <row r="1181" spans="1:13" ht="17.25" thickBot="1" x14ac:dyDescent="0.3">
      <c r="A1181" s="1070" t="s">
        <v>9</v>
      </c>
      <c r="B1181" s="1748" t="s">
        <v>2708</v>
      </c>
      <c r="C1181" s="1748"/>
      <c r="D1181" s="1748"/>
      <c r="E1181" s="1748"/>
      <c r="F1181" s="981"/>
      <c r="G1181" s="981"/>
      <c r="H1181" s="982"/>
      <c r="I1181" s="982"/>
      <c r="J1181" s="982"/>
      <c r="K1181" s="982"/>
      <c r="L1181" s="982"/>
      <c r="M1181" s="982"/>
    </row>
    <row r="1182" spans="1:13" ht="17.25" thickBot="1" x14ac:dyDescent="0.3">
      <c r="A1182" s="1070" t="s">
        <v>13</v>
      </c>
      <c r="B1182" s="1752" t="s">
        <v>2752</v>
      </c>
      <c r="C1182" s="1752"/>
      <c r="D1182" s="1752"/>
      <c r="E1182" s="1752"/>
      <c r="F1182" s="981"/>
      <c r="G1182" s="981"/>
      <c r="H1182" s="982"/>
      <c r="I1182" s="982"/>
      <c r="J1182" s="982"/>
      <c r="K1182" s="982"/>
      <c r="L1182" s="982"/>
      <c r="M1182" s="982"/>
    </row>
    <row r="1183" spans="1:13" ht="17.25" thickBot="1" x14ac:dyDescent="0.3">
      <c r="A1183" s="1747"/>
      <c r="B1183" s="1046">
        <v>2019</v>
      </c>
      <c r="C1183" s="1046">
        <v>2020</v>
      </c>
      <c r="D1183" s="1046">
        <v>2021</v>
      </c>
      <c r="E1183" s="1046">
        <v>2022</v>
      </c>
      <c r="F1183" s="981"/>
      <c r="G1183" s="981"/>
      <c r="H1183" s="982"/>
      <c r="I1183" s="982"/>
      <c r="J1183" s="982"/>
      <c r="K1183" s="982"/>
      <c r="L1183" s="982"/>
      <c r="M1183" s="982"/>
    </row>
    <row r="1184" spans="1:13" ht="17.25" thickBot="1" x14ac:dyDescent="0.3">
      <c r="A1184" s="1747"/>
      <c r="B1184" s="1046" t="s">
        <v>5</v>
      </c>
      <c r="C1184" s="1046" t="s">
        <v>6</v>
      </c>
      <c r="D1184" s="1046" t="s">
        <v>6</v>
      </c>
      <c r="E1184" s="1046" t="s">
        <v>6</v>
      </c>
      <c r="F1184" s="981"/>
      <c r="G1184" s="981"/>
      <c r="H1184" s="982"/>
      <c r="I1184" s="982"/>
      <c r="J1184" s="982"/>
      <c r="K1184" s="982"/>
      <c r="L1184" s="982"/>
      <c r="M1184" s="982"/>
    </row>
    <row r="1185" spans="1:13" ht="17.25" thickBot="1" x14ac:dyDescent="0.3">
      <c r="A1185" s="1070" t="s">
        <v>8</v>
      </c>
      <c r="B1185" s="1046">
        <v>1</v>
      </c>
      <c r="C1185" s="1046">
        <v>1</v>
      </c>
      <c r="D1185" s="1046">
        <v>0</v>
      </c>
      <c r="E1185" s="1046">
        <v>0</v>
      </c>
      <c r="F1185" s="981"/>
      <c r="G1185" s="981"/>
      <c r="H1185" s="982"/>
      <c r="I1185" s="982"/>
      <c r="J1185" s="982"/>
      <c r="K1185" s="982"/>
      <c r="L1185" s="982"/>
      <c r="M1185" s="982"/>
    </row>
    <row r="1186" spans="1:13" ht="17.25" thickBot="1" x14ac:dyDescent="0.3">
      <c r="A1186" s="1070" t="s">
        <v>14</v>
      </c>
      <c r="B1186" s="1141">
        <f>B1204</f>
        <v>1462</v>
      </c>
      <c r="C1186" s="1141">
        <f t="shared" ref="C1186:E1186" si="231">C1204</f>
        <v>1382</v>
      </c>
      <c r="D1186" s="1141">
        <f t="shared" si="231"/>
        <v>0</v>
      </c>
      <c r="E1186" s="1141">
        <f t="shared" si="231"/>
        <v>0</v>
      </c>
      <c r="F1186" s="981"/>
      <c r="G1186" s="981"/>
      <c r="H1186" s="982"/>
      <c r="I1186" s="982"/>
      <c r="J1186" s="982"/>
      <c r="K1186" s="982"/>
      <c r="L1186" s="982"/>
      <c r="M1186" s="982"/>
    </row>
    <row r="1187" spans="1:13" ht="17.25" thickBot="1" x14ac:dyDescent="0.3">
      <c r="A1187" s="1070" t="s">
        <v>20</v>
      </c>
      <c r="B1187" s="1051">
        <f>B1186/B1185</f>
        <v>1462</v>
      </c>
      <c r="C1187" s="1051" t="e">
        <f>#REF!/C1185</f>
        <v>#REF!</v>
      </c>
      <c r="D1187" s="1051" t="e">
        <f>#REF!/D1185</f>
        <v>#REF!</v>
      </c>
      <c r="E1187" s="1051" t="e">
        <f>C1186/E1185</f>
        <v>#DIV/0!</v>
      </c>
      <c r="F1187" s="981"/>
      <c r="G1187" s="981"/>
      <c r="H1187" s="982"/>
      <c r="I1187" s="982"/>
      <c r="J1187" s="982"/>
      <c r="K1187" s="982"/>
      <c r="L1187" s="982"/>
      <c r="M1187" s="982"/>
    </row>
    <row r="1188" spans="1:13" ht="17.25" thickBot="1" x14ac:dyDescent="0.3">
      <c r="A1188" s="1070" t="s">
        <v>15</v>
      </c>
      <c r="B1188" s="1046" t="s">
        <v>19</v>
      </c>
      <c r="C1188" s="1052">
        <f>C1185/B1185-1</f>
        <v>0</v>
      </c>
      <c r="D1188" s="1052">
        <f t="shared" ref="D1188:E1188" si="232">D1185/C1185-1</f>
        <v>-1</v>
      </c>
      <c r="E1188" s="1052" t="e">
        <f t="shared" si="232"/>
        <v>#DIV/0!</v>
      </c>
      <c r="F1188" s="981"/>
      <c r="G1188" s="981"/>
      <c r="H1188" s="982"/>
      <c r="I1188" s="982"/>
      <c r="J1188" s="982"/>
      <c r="K1188" s="982"/>
      <c r="L1188" s="982"/>
      <c r="M1188" s="982"/>
    </row>
    <row r="1189" spans="1:13" ht="17.25" thickBot="1" x14ac:dyDescent="0.3">
      <c r="A1189" s="1070" t="s">
        <v>16</v>
      </c>
      <c r="B1189" s="1046" t="s">
        <v>19</v>
      </c>
      <c r="C1189" s="1052" t="e">
        <f>#REF!/B1186-1</f>
        <v>#REF!</v>
      </c>
      <c r="D1189" s="1052" t="e">
        <f>#REF!/#REF!-1</f>
        <v>#REF!</v>
      </c>
      <c r="E1189" s="1052" t="e">
        <f>C1186/#REF!-1</f>
        <v>#REF!</v>
      </c>
      <c r="F1189" s="981"/>
      <c r="G1189" s="981"/>
      <c r="H1189" s="982"/>
      <c r="I1189" s="982"/>
      <c r="J1189" s="982"/>
      <c r="K1189" s="982"/>
      <c r="L1189" s="982"/>
      <c r="M1189" s="982"/>
    </row>
    <row r="1190" spans="1:13" ht="17.25" thickBot="1" x14ac:dyDescent="0.3">
      <c r="A1190" s="1070" t="s">
        <v>17</v>
      </c>
      <c r="B1190" s="1046" t="s">
        <v>19</v>
      </c>
      <c r="C1190" s="1052" t="e">
        <f>C1187/B1187-1</f>
        <v>#REF!</v>
      </c>
      <c r="D1190" s="1052" t="e">
        <f t="shared" ref="D1190:E1190" si="233">D1187/C1187-1</f>
        <v>#REF!</v>
      </c>
      <c r="E1190" s="1052" t="e">
        <f t="shared" si="233"/>
        <v>#DIV/0!</v>
      </c>
      <c r="F1190" s="981"/>
      <c r="G1190" s="981"/>
      <c r="H1190" s="982"/>
      <c r="I1190" s="982"/>
      <c r="J1190" s="982"/>
      <c r="K1190" s="982"/>
      <c r="L1190" s="982"/>
      <c r="M1190" s="982"/>
    </row>
    <row r="1191" spans="1:13" ht="14.25" thickBot="1" x14ac:dyDescent="0.3">
      <c r="A1191" s="1746" t="s">
        <v>2689</v>
      </c>
      <c r="B1191" s="1746"/>
      <c r="C1191" s="1746"/>
      <c r="D1191" s="1746"/>
      <c r="E1191" s="1746"/>
      <c r="F1191" s="981"/>
      <c r="G1191" s="981"/>
      <c r="H1191" s="982"/>
      <c r="I1191" s="982"/>
      <c r="J1191" s="982"/>
      <c r="K1191" s="982"/>
      <c r="L1191" s="982"/>
      <c r="M1191" s="982"/>
    </row>
    <row r="1192" spans="1:13" ht="17.25" thickBot="1" x14ac:dyDescent="0.3">
      <c r="A1192" s="1747"/>
      <c r="B1192" s="1046">
        <v>2019</v>
      </c>
      <c r="C1192" s="1046">
        <v>2020</v>
      </c>
      <c r="D1192" s="1046">
        <v>2021</v>
      </c>
      <c r="E1192" s="1046">
        <v>2022</v>
      </c>
      <c r="F1192" s="981"/>
      <c r="G1192" s="981"/>
      <c r="H1192" s="982"/>
      <c r="I1192" s="982"/>
      <c r="J1192" s="982"/>
      <c r="K1192" s="982"/>
      <c r="L1192" s="982"/>
      <c r="M1192" s="982"/>
    </row>
    <row r="1193" spans="1:13" ht="17.25" thickBot="1" x14ac:dyDescent="0.3">
      <c r="A1193" s="1747"/>
      <c r="B1193" s="1046" t="s">
        <v>5</v>
      </c>
      <c r="C1193" s="1046" t="s">
        <v>6</v>
      </c>
      <c r="D1193" s="1046" t="s">
        <v>6</v>
      </c>
      <c r="E1193" s="1046" t="s">
        <v>6</v>
      </c>
      <c r="F1193" s="981"/>
      <c r="G1193" s="981"/>
      <c r="H1193" s="982"/>
      <c r="I1193" s="982"/>
      <c r="J1193" s="982"/>
      <c r="K1193" s="982"/>
      <c r="L1193" s="982"/>
      <c r="M1193" s="982"/>
    </row>
    <row r="1194" spans="1:13" ht="17.25" thickBot="1" x14ac:dyDescent="0.3">
      <c r="A1194" s="1089" t="s">
        <v>59</v>
      </c>
      <c r="B1194" s="1033">
        <f>B1195+B1196+B1197+B1198</f>
        <v>1462</v>
      </c>
      <c r="C1194" s="1033">
        <f t="shared" ref="C1194:E1194" si="234">C1195+C1196+C1197+C1198</f>
        <v>1382</v>
      </c>
      <c r="D1194" s="1033">
        <f t="shared" si="234"/>
        <v>0</v>
      </c>
      <c r="E1194" s="1033">
        <f t="shared" si="234"/>
        <v>0</v>
      </c>
      <c r="F1194" s="981"/>
      <c r="G1194" s="981"/>
      <c r="H1194" s="982"/>
      <c r="I1194" s="982"/>
      <c r="J1194" s="982"/>
      <c r="K1194" s="982"/>
      <c r="L1194" s="982"/>
      <c r="M1194" s="982"/>
    </row>
    <row r="1195" spans="1:13" ht="17.25" thickBot="1" x14ac:dyDescent="0.3">
      <c r="A1195" s="1071" t="s">
        <v>28</v>
      </c>
      <c r="B1195" s="1033"/>
      <c r="C1195" s="1033"/>
      <c r="D1195" s="1033"/>
      <c r="E1195" s="1033"/>
      <c r="F1195" s="981"/>
      <c r="G1195" s="981"/>
      <c r="H1195" s="982"/>
      <c r="I1195" s="982"/>
      <c r="J1195" s="982"/>
      <c r="K1195" s="982"/>
      <c r="L1195" s="982"/>
      <c r="M1195" s="982"/>
    </row>
    <row r="1196" spans="1:13" ht="17.25" thickBot="1" x14ac:dyDescent="0.3">
      <c r="A1196" s="1071" t="s">
        <v>60</v>
      </c>
      <c r="B1196" s="1033"/>
      <c r="C1196" s="1033"/>
      <c r="D1196" s="1033"/>
      <c r="E1196" s="1033"/>
      <c r="F1196" s="981"/>
      <c r="G1196" s="981"/>
      <c r="H1196" s="982"/>
      <c r="I1196" s="982"/>
      <c r="J1196" s="982"/>
      <c r="K1196" s="982"/>
      <c r="L1196" s="982"/>
      <c r="M1196" s="982"/>
    </row>
    <row r="1197" spans="1:13" ht="17.25" thickBot="1" x14ac:dyDescent="0.3">
      <c r="A1197" s="1071" t="s">
        <v>42</v>
      </c>
      <c r="B1197" s="1033"/>
      <c r="C1197" s="1033"/>
      <c r="D1197" s="1033"/>
      <c r="E1197" s="1033"/>
      <c r="F1197" s="981"/>
      <c r="G1197" s="981"/>
      <c r="H1197" s="982"/>
      <c r="I1197" s="982"/>
      <c r="J1197" s="982"/>
      <c r="K1197" s="982"/>
      <c r="L1197" s="982"/>
      <c r="M1197" s="982"/>
    </row>
    <row r="1198" spans="1:13" ht="17.25" thickBot="1" x14ac:dyDescent="0.3">
      <c r="A1198" s="1071" t="s">
        <v>43</v>
      </c>
      <c r="B1198" s="1141">
        <v>1462</v>
      </c>
      <c r="C1198" s="1037">
        <v>1382</v>
      </c>
      <c r="D1198" s="1037">
        <v>0</v>
      </c>
      <c r="E1198" s="1037">
        <v>0</v>
      </c>
      <c r="F1198" s="981"/>
      <c r="G1198" s="981"/>
      <c r="H1198" s="982"/>
      <c r="I1198" s="982"/>
      <c r="J1198" s="982"/>
      <c r="K1198" s="982"/>
      <c r="L1198" s="982"/>
      <c r="M1198" s="982"/>
    </row>
    <row r="1199" spans="1:13" ht="17.25" thickBot="1" x14ac:dyDescent="0.3">
      <c r="A1199" s="1089" t="s">
        <v>61</v>
      </c>
      <c r="B1199" s="1038">
        <f>B1200+B1201+B1202+B1203</f>
        <v>0</v>
      </c>
      <c r="C1199" s="1038">
        <f t="shared" ref="C1199:E1199" si="235">C1200+C1201+C1202+C1203</f>
        <v>0</v>
      </c>
      <c r="D1199" s="1038">
        <f t="shared" si="235"/>
        <v>0</v>
      </c>
      <c r="E1199" s="1038">
        <f t="shared" si="235"/>
        <v>0</v>
      </c>
      <c r="F1199" s="981"/>
      <c r="G1199" s="981"/>
      <c r="H1199" s="982"/>
      <c r="I1199" s="982"/>
      <c r="J1199" s="982"/>
      <c r="K1199" s="982"/>
      <c r="L1199" s="982"/>
      <c r="M1199" s="982"/>
    </row>
    <row r="1200" spans="1:13" ht="17.25" thickBot="1" x14ac:dyDescent="0.3">
      <c r="A1200" s="1071" t="s">
        <v>28</v>
      </c>
      <c r="B1200" s="1038"/>
      <c r="C1200" s="1033"/>
      <c r="D1200" s="1033"/>
      <c r="E1200" s="1033"/>
      <c r="F1200" s="981"/>
      <c r="G1200" s="981"/>
      <c r="H1200" s="982"/>
      <c r="I1200" s="982"/>
      <c r="J1200" s="982"/>
      <c r="K1200" s="982"/>
      <c r="L1200" s="982"/>
      <c r="M1200" s="982"/>
    </row>
    <row r="1201" spans="1:13" ht="17.25" thickBot="1" x14ac:dyDescent="0.3">
      <c r="A1201" s="1095" t="s">
        <v>60</v>
      </c>
      <c r="B1201" s="1051"/>
      <c r="C1201" s="1051"/>
      <c r="D1201" s="1051"/>
      <c r="E1201" s="1051"/>
      <c r="F1201" s="981"/>
      <c r="G1201" s="981"/>
      <c r="H1201" s="982"/>
      <c r="I1201" s="982"/>
      <c r="J1201" s="982"/>
      <c r="K1201" s="982"/>
      <c r="L1201" s="982"/>
      <c r="M1201" s="982"/>
    </row>
    <row r="1202" spans="1:13" ht="17.25" thickBot="1" x14ac:dyDescent="0.3">
      <c r="A1202" s="1071" t="s">
        <v>42</v>
      </c>
      <c r="B1202" s="1038"/>
      <c r="C1202" s="1033"/>
      <c r="D1202" s="1033"/>
      <c r="E1202" s="1033"/>
      <c r="F1202" s="981"/>
      <c r="G1202" s="981"/>
      <c r="H1202" s="982"/>
      <c r="I1202" s="982"/>
      <c r="J1202" s="982"/>
      <c r="K1202" s="982"/>
      <c r="L1202" s="982"/>
      <c r="M1202" s="982"/>
    </row>
    <row r="1203" spans="1:13" ht="17.25" thickBot="1" x14ac:dyDescent="0.3">
      <c r="A1203" s="1071" t="s">
        <v>43</v>
      </c>
      <c r="B1203" s="1038"/>
      <c r="C1203" s="1033"/>
      <c r="D1203" s="1033"/>
      <c r="E1203" s="1033"/>
      <c r="F1203" s="981"/>
      <c r="G1203" s="981"/>
      <c r="H1203" s="982"/>
      <c r="I1203" s="982"/>
      <c r="J1203" s="982"/>
      <c r="K1203" s="982"/>
      <c r="L1203" s="982"/>
      <c r="M1203" s="982"/>
    </row>
    <row r="1204" spans="1:13" ht="17.25" thickBot="1" x14ac:dyDescent="0.3">
      <c r="A1204" s="1063" t="s">
        <v>168</v>
      </c>
      <c r="B1204" s="1038">
        <f>B1194+B1199</f>
        <v>1462</v>
      </c>
      <c r="C1204" s="1038">
        <f t="shared" ref="C1204:E1204" si="236">C1194+C1199</f>
        <v>1382</v>
      </c>
      <c r="D1204" s="1038">
        <f t="shared" si="236"/>
        <v>0</v>
      </c>
      <c r="E1204" s="1038">
        <f t="shared" si="236"/>
        <v>0</v>
      </c>
      <c r="F1204" s="981"/>
      <c r="G1204" s="981"/>
      <c r="H1204" s="982"/>
      <c r="I1204" s="982"/>
      <c r="J1204" s="982"/>
      <c r="K1204" s="982"/>
      <c r="L1204" s="982"/>
      <c r="M1204" s="982"/>
    </row>
    <row r="1205" spans="1:13" ht="26.25" thickBot="1" x14ac:dyDescent="0.3">
      <c r="A1205" s="1080" t="s">
        <v>189</v>
      </c>
      <c r="B1205" s="1122" t="s">
        <v>2758</v>
      </c>
      <c r="C1205" s="1142" t="s">
        <v>2759</v>
      </c>
      <c r="D1205" s="1143"/>
      <c r="E1205" s="1143"/>
      <c r="F1205" s="981"/>
      <c r="G1205" s="981"/>
      <c r="H1205" s="982"/>
      <c r="I1205" s="982"/>
      <c r="J1205" s="982"/>
      <c r="K1205" s="982"/>
      <c r="L1205" s="982"/>
      <c r="M1205" s="982"/>
    </row>
    <row r="1206" spans="1:13" ht="17.25" thickBot="1" x14ac:dyDescent="0.3">
      <c r="A1206" s="1070" t="s">
        <v>9</v>
      </c>
      <c r="B1206" s="1748" t="s">
        <v>2759</v>
      </c>
      <c r="C1206" s="1748"/>
      <c r="D1206" s="1748"/>
      <c r="E1206" s="1748"/>
      <c r="F1206" s="981"/>
      <c r="G1206" s="981"/>
      <c r="H1206" s="982"/>
      <c r="I1206" s="982"/>
      <c r="J1206" s="982"/>
      <c r="K1206" s="982"/>
      <c r="L1206" s="982"/>
      <c r="M1206" s="982"/>
    </row>
    <row r="1207" spans="1:13" ht="17.25" thickBot="1" x14ac:dyDescent="0.3">
      <c r="A1207" s="1070" t="s">
        <v>13</v>
      </c>
      <c r="B1207" s="1752" t="s">
        <v>2760</v>
      </c>
      <c r="C1207" s="1752"/>
      <c r="D1207" s="1752"/>
      <c r="E1207" s="1752"/>
      <c r="F1207" s="981"/>
      <c r="G1207" s="981"/>
      <c r="H1207" s="982"/>
      <c r="I1207" s="982"/>
      <c r="J1207" s="982"/>
      <c r="K1207" s="982"/>
      <c r="L1207" s="982"/>
      <c r="M1207" s="982"/>
    </row>
    <row r="1208" spans="1:13" ht="17.25" thickBot="1" x14ac:dyDescent="0.3">
      <c r="A1208" s="1747"/>
      <c r="B1208" s="1046">
        <v>2019</v>
      </c>
      <c r="C1208" s="1046">
        <v>2020</v>
      </c>
      <c r="D1208" s="1046">
        <v>2021</v>
      </c>
      <c r="E1208" s="1046">
        <v>2022</v>
      </c>
      <c r="F1208" s="981"/>
      <c r="G1208" s="981"/>
      <c r="H1208" s="982"/>
      <c r="I1208" s="982"/>
      <c r="J1208" s="982"/>
      <c r="K1208" s="982"/>
      <c r="L1208" s="982"/>
      <c r="M1208" s="982"/>
    </row>
    <row r="1209" spans="1:13" ht="17.25" thickBot="1" x14ac:dyDescent="0.3">
      <c r="A1209" s="1747"/>
      <c r="B1209" s="1046" t="s">
        <v>5</v>
      </c>
      <c r="C1209" s="1046" t="s">
        <v>6</v>
      </c>
      <c r="D1209" s="1046" t="s">
        <v>6</v>
      </c>
      <c r="E1209" s="1046" t="s">
        <v>6</v>
      </c>
      <c r="F1209" s="981"/>
      <c r="G1209" s="981"/>
      <c r="H1209" s="982"/>
      <c r="I1209" s="982"/>
      <c r="J1209" s="982"/>
      <c r="K1209" s="982"/>
      <c r="L1209" s="982"/>
      <c r="M1209" s="982"/>
    </row>
    <row r="1210" spans="1:13" ht="17.25" thickBot="1" x14ac:dyDescent="0.3">
      <c r="A1210" s="1070" t="s">
        <v>8</v>
      </c>
      <c r="B1210" s="1046">
        <v>1</v>
      </c>
      <c r="C1210" s="1046">
        <v>0</v>
      </c>
      <c r="D1210" s="1046">
        <v>0</v>
      </c>
      <c r="E1210" s="1046">
        <v>0</v>
      </c>
      <c r="F1210" s="981"/>
      <c r="G1210" s="981"/>
      <c r="H1210" s="982"/>
      <c r="I1210" s="982"/>
      <c r="J1210" s="982"/>
      <c r="K1210" s="982"/>
      <c r="L1210" s="982"/>
      <c r="M1210" s="982"/>
    </row>
    <row r="1211" spans="1:13" ht="17.25" thickBot="1" x14ac:dyDescent="0.3">
      <c r="A1211" s="1070" t="s">
        <v>14</v>
      </c>
      <c r="B1211" s="1037">
        <f>B1229</f>
        <v>4000</v>
      </c>
      <c r="C1211" s="1037">
        <f t="shared" ref="C1211:E1211" si="237">C1229</f>
        <v>0</v>
      </c>
      <c r="D1211" s="1037">
        <f t="shared" si="237"/>
        <v>0</v>
      </c>
      <c r="E1211" s="1037">
        <f t="shared" si="237"/>
        <v>0</v>
      </c>
      <c r="F1211" s="981"/>
      <c r="G1211" s="981"/>
      <c r="H1211" s="982"/>
      <c r="I1211" s="982"/>
      <c r="J1211" s="982"/>
      <c r="K1211" s="982"/>
      <c r="L1211" s="982"/>
      <c r="M1211" s="982"/>
    </row>
    <row r="1212" spans="1:13" ht="17.25" thickBot="1" x14ac:dyDescent="0.3">
      <c r="A1212" s="1070" t="s">
        <v>20</v>
      </c>
      <c r="B1212" s="1051" t="e">
        <f>B1205/B1210</f>
        <v>#VALUE!</v>
      </c>
      <c r="C1212" s="1051" t="e">
        <f>#REF!/C1210</f>
        <v>#REF!</v>
      </c>
      <c r="D1212" s="1051" t="e">
        <f>#REF!/D1210</f>
        <v>#REF!</v>
      </c>
      <c r="E1212" s="1051" t="e">
        <f>C1205/E1210</f>
        <v>#VALUE!</v>
      </c>
      <c r="F1212" s="981"/>
      <c r="G1212" s="981"/>
      <c r="H1212" s="982"/>
      <c r="I1212" s="982"/>
      <c r="J1212" s="982"/>
      <c r="K1212" s="982"/>
      <c r="L1212" s="982"/>
      <c r="M1212" s="982"/>
    </row>
    <row r="1213" spans="1:13" ht="17.25" thickBot="1" x14ac:dyDescent="0.3">
      <c r="A1213" s="1070" t="s">
        <v>15</v>
      </c>
      <c r="B1213" s="1046" t="s">
        <v>19</v>
      </c>
      <c r="C1213" s="1052">
        <f>C1210/B1210-1</f>
        <v>-1</v>
      </c>
      <c r="D1213" s="1052" t="e">
        <f t="shared" ref="D1213:E1213" si="238">D1210/C1210-1</f>
        <v>#DIV/0!</v>
      </c>
      <c r="E1213" s="1052" t="e">
        <f t="shared" si="238"/>
        <v>#DIV/0!</v>
      </c>
      <c r="F1213" s="981"/>
      <c r="G1213" s="981"/>
      <c r="H1213" s="982"/>
      <c r="I1213" s="982"/>
      <c r="J1213" s="982"/>
      <c r="K1213" s="982"/>
      <c r="L1213" s="982"/>
      <c r="M1213" s="982"/>
    </row>
    <row r="1214" spans="1:13" ht="17.25" thickBot="1" x14ac:dyDescent="0.3">
      <c r="A1214" s="1070" t="s">
        <v>16</v>
      </c>
      <c r="B1214" s="1046" t="s">
        <v>19</v>
      </c>
      <c r="C1214" s="1052" t="e">
        <f>#REF!/B1205-1</f>
        <v>#REF!</v>
      </c>
      <c r="D1214" s="1052" t="e">
        <f>#REF!/#REF!-1</f>
        <v>#REF!</v>
      </c>
      <c r="E1214" s="1052" t="e">
        <f>C1205/#REF!-1</f>
        <v>#VALUE!</v>
      </c>
      <c r="F1214" s="981"/>
      <c r="G1214" s="981"/>
      <c r="H1214" s="982"/>
      <c r="I1214" s="982"/>
      <c r="J1214" s="982"/>
      <c r="K1214" s="982"/>
      <c r="L1214" s="982"/>
      <c r="M1214" s="982"/>
    </row>
    <row r="1215" spans="1:13" ht="17.25" thickBot="1" x14ac:dyDescent="0.3">
      <c r="A1215" s="1070" t="s">
        <v>17</v>
      </c>
      <c r="B1215" s="1046" t="s">
        <v>19</v>
      </c>
      <c r="C1215" s="1052" t="e">
        <f>C1212/B1212-1</f>
        <v>#REF!</v>
      </c>
      <c r="D1215" s="1052" t="e">
        <f t="shared" ref="D1215:E1215" si="239">D1212/C1212-1</f>
        <v>#REF!</v>
      </c>
      <c r="E1215" s="1052" t="e">
        <f t="shared" si="239"/>
        <v>#VALUE!</v>
      </c>
      <c r="F1215" s="981"/>
      <c r="G1215" s="981"/>
      <c r="H1215" s="982"/>
      <c r="I1215" s="982"/>
      <c r="J1215" s="982"/>
      <c r="K1215" s="982"/>
      <c r="L1215" s="982"/>
      <c r="M1215" s="982"/>
    </row>
    <row r="1216" spans="1:13" ht="14.25" thickBot="1" x14ac:dyDescent="0.3">
      <c r="A1216" s="1746" t="s">
        <v>2689</v>
      </c>
      <c r="B1216" s="1746"/>
      <c r="C1216" s="1746"/>
      <c r="D1216" s="1746"/>
      <c r="E1216" s="1746"/>
      <c r="F1216" s="981"/>
      <c r="G1216" s="981"/>
      <c r="H1216" s="982"/>
      <c r="I1216" s="982"/>
      <c r="J1216" s="982"/>
      <c r="K1216" s="982"/>
      <c r="L1216" s="982"/>
      <c r="M1216" s="982"/>
    </row>
    <row r="1217" spans="1:13" ht="17.25" thickBot="1" x14ac:dyDescent="0.3">
      <c r="A1217" s="1747"/>
      <c r="B1217" s="1046">
        <v>2019</v>
      </c>
      <c r="C1217" s="1046">
        <v>2020</v>
      </c>
      <c r="D1217" s="1046">
        <v>2021</v>
      </c>
      <c r="E1217" s="1046">
        <v>2022</v>
      </c>
      <c r="F1217" s="981"/>
      <c r="G1217" s="981"/>
      <c r="H1217" s="982"/>
      <c r="I1217" s="982"/>
      <c r="J1217" s="982"/>
      <c r="K1217" s="982"/>
      <c r="L1217" s="982"/>
      <c r="M1217" s="982"/>
    </row>
    <row r="1218" spans="1:13" ht="17.25" thickBot="1" x14ac:dyDescent="0.3">
      <c r="A1218" s="1747"/>
      <c r="B1218" s="1046" t="s">
        <v>5</v>
      </c>
      <c r="C1218" s="1046" t="s">
        <v>6</v>
      </c>
      <c r="D1218" s="1046" t="s">
        <v>6</v>
      </c>
      <c r="E1218" s="1046" t="s">
        <v>6</v>
      </c>
      <c r="F1218" s="981"/>
      <c r="G1218" s="981"/>
      <c r="H1218" s="982"/>
      <c r="I1218" s="982"/>
      <c r="J1218" s="982"/>
      <c r="K1218" s="982"/>
      <c r="L1218" s="982"/>
      <c r="M1218" s="982"/>
    </row>
    <row r="1219" spans="1:13" ht="17.25" thickBot="1" x14ac:dyDescent="0.3">
      <c r="A1219" s="1089" t="s">
        <v>59</v>
      </c>
      <c r="B1219" s="1033">
        <f>B1220+B1221+B1222+B1223</f>
        <v>4000</v>
      </c>
      <c r="C1219" s="1033">
        <f t="shared" ref="C1219:E1219" si="240">C1220+C1221+C1222+C1223</f>
        <v>0</v>
      </c>
      <c r="D1219" s="1033">
        <f t="shared" si="240"/>
        <v>0</v>
      </c>
      <c r="E1219" s="1033">
        <f t="shared" si="240"/>
        <v>0</v>
      </c>
      <c r="F1219" s="981"/>
      <c r="G1219" s="981"/>
      <c r="H1219" s="982"/>
      <c r="I1219" s="982"/>
      <c r="J1219" s="982"/>
      <c r="K1219" s="982"/>
      <c r="L1219" s="982"/>
      <c r="M1219" s="982"/>
    </row>
    <row r="1220" spans="1:13" ht="17.25" thickBot="1" x14ac:dyDescent="0.3">
      <c r="A1220" s="1071" t="s">
        <v>28</v>
      </c>
      <c r="B1220" s="1037">
        <v>4000</v>
      </c>
      <c r="C1220" s="1033">
        <v>0</v>
      </c>
      <c r="D1220" s="1033">
        <v>0</v>
      </c>
      <c r="E1220" s="1033">
        <v>0</v>
      </c>
      <c r="F1220" s="981"/>
      <c r="G1220" s="981"/>
      <c r="H1220" s="982"/>
      <c r="I1220" s="982"/>
      <c r="J1220" s="982"/>
      <c r="K1220" s="982"/>
      <c r="L1220" s="982"/>
      <c r="M1220" s="982"/>
    </row>
    <row r="1221" spans="1:13" ht="17.25" thickBot="1" x14ac:dyDescent="0.3">
      <c r="A1221" s="1071" t="s">
        <v>60</v>
      </c>
      <c r="B1221" s="1033"/>
      <c r="C1221" s="1033"/>
      <c r="D1221" s="1033"/>
      <c r="E1221" s="1033"/>
      <c r="F1221" s="981"/>
      <c r="G1221" s="981"/>
      <c r="H1221" s="982"/>
      <c r="I1221" s="982"/>
      <c r="J1221" s="982"/>
      <c r="K1221" s="982"/>
      <c r="L1221" s="982"/>
      <c r="M1221" s="982"/>
    </row>
    <row r="1222" spans="1:13" ht="17.25" thickBot="1" x14ac:dyDescent="0.3">
      <c r="A1222" s="1071" t="s">
        <v>42</v>
      </c>
      <c r="B1222" s="1033"/>
      <c r="C1222" s="1033"/>
      <c r="D1222" s="1033"/>
      <c r="E1222" s="1033"/>
      <c r="F1222" s="981"/>
      <c r="G1222" s="981"/>
      <c r="H1222" s="982"/>
      <c r="I1222" s="982"/>
      <c r="J1222" s="982"/>
      <c r="K1222" s="982"/>
      <c r="L1222" s="982"/>
      <c r="M1222" s="982"/>
    </row>
    <row r="1223" spans="1:13" ht="17.25" thickBot="1" x14ac:dyDescent="0.3">
      <c r="A1223" s="1071" t="s">
        <v>43</v>
      </c>
      <c r="B1223" s="1141"/>
      <c r="C1223" s="1037"/>
      <c r="D1223" s="1037"/>
      <c r="E1223" s="1037"/>
      <c r="F1223" s="981"/>
      <c r="G1223" s="981"/>
      <c r="H1223" s="982"/>
      <c r="I1223" s="982"/>
      <c r="J1223" s="982"/>
      <c r="K1223" s="982"/>
      <c r="L1223" s="982"/>
      <c r="M1223" s="982"/>
    </row>
    <row r="1224" spans="1:13" ht="17.25" thickBot="1" x14ac:dyDescent="0.3">
      <c r="A1224" s="1089" t="s">
        <v>61</v>
      </c>
      <c r="B1224" s="1038">
        <f>B1225+B1226+B1227+B1228</f>
        <v>0</v>
      </c>
      <c r="C1224" s="1038">
        <f t="shared" ref="C1224:E1224" si="241">C1225+C1226+C1227+C1228</f>
        <v>0</v>
      </c>
      <c r="D1224" s="1038">
        <f t="shared" si="241"/>
        <v>0</v>
      </c>
      <c r="E1224" s="1038">
        <f t="shared" si="241"/>
        <v>0</v>
      </c>
      <c r="F1224" s="981"/>
      <c r="G1224" s="981"/>
      <c r="H1224" s="982"/>
      <c r="I1224" s="982"/>
      <c r="J1224" s="982"/>
      <c r="K1224" s="982"/>
      <c r="L1224" s="982"/>
      <c r="M1224" s="982"/>
    </row>
    <row r="1225" spans="1:13" ht="17.25" thickBot="1" x14ac:dyDescent="0.3">
      <c r="A1225" s="1071" t="s">
        <v>28</v>
      </c>
      <c r="B1225" s="1038"/>
      <c r="C1225" s="1033"/>
      <c r="D1225" s="1033"/>
      <c r="E1225" s="1033"/>
      <c r="F1225" s="981"/>
      <c r="G1225" s="981"/>
      <c r="H1225" s="982"/>
      <c r="I1225" s="982"/>
      <c r="J1225" s="982"/>
      <c r="K1225" s="982"/>
      <c r="L1225" s="982"/>
      <c r="M1225" s="982"/>
    </row>
    <row r="1226" spans="1:13" ht="17.25" thickBot="1" x14ac:dyDescent="0.3">
      <c r="A1226" s="1095" t="s">
        <v>60</v>
      </c>
      <c r="B1226" s="1051"/>
      <c r="C1226" s="1051"/>
      <c r="D1226" s="1051"/>
      <c r="E1226" s="1051"/>
      <c r="F1226" s="981"/>
      <c r="G1226" s="981"/>
      <c r="H1226" s="982"/>
      <c r="I1226" s="982"/>
      <c r="J1226" s="982"/>
      <c r="K1226" s="982"/>
      <c r="L1226" s="982"/>
      <c r="M1226" s="982"/>
    </row>
    <row r="1227" spans="1:13" ht="17.25" thickBot="1" x14ac:dyDescent="0.3">
      <c r="A1227" s="1071" t="s">
        <v>42</v>
      </c>
      <c r="B1227" s="1038"/>
      <c r="C1227" s="1033"/>
      <c r="D1227" s="1033"/>
      <c r="E1227" s="1033"/>
      <c r="F1227" s="981"/>
      <c r="G1227" s="981"/>
      <c r="H1227" s="982"/>
      <c r="I1227" s="982"/>
      <c r="J1227" s="982"/>
      <c r="K1227" s="982"/>
      <c r="L1227" s="982"/>
      <c r="M1227" s="982"/>
    </row>
    <row r="1228" spans="1:13" ht="17.25" thickBot="1" x14ac:dyDescent="0.3">
      <c r="A1228" s="1071" t="s">
        <v>43</v>
      </c>
      <c r="B1228" s="1038"/>
      <c r="C1228" s="1033"/>
      <c r="D1228" s="1033"/>
      <c r="E1228" s="1033"/>
      <c r="F1228" s="981"/>
      <c r="G1228" s="981"/>
      <c r="H1228" s="982"/>
      <c r="I1228" s="982"/>
      <c r="J1228" s="982"/>
      <c r="K1228" s="982"/>
      <c r="L1228" s="982"/>
      <c r="M1228" s="982"/>
    </row>
    <row r="1229" spans="1:13" ht="17.25" thickBot="1" x14ac:dyDescent="0.3">
      <c r="A1229" s="1063" t="s">
        <v>169</v>
      </c>
      <c r="B1229" s="1038">
        <f>B1219+B1224</f>
        <v>4000</v>
      </c>
      <c r="C1229" s="1038">
        <f t="shared" ref="C1229:E1229" si="242">C1219+C1224</f>
        <v>0</v>
      </c>
      <c r="D1229" s="1038">
        <f t="shared" si="242"/>
        <v>0</v>
      </c>
      <c r="E1229" s="1038">
        <f t="shared" si="242"/>
        <v>0</v>
      </c>
      <c r="F1229" s="981"/>
      <c r="G1229" s="981"/>
      <c r="H1229" s="982"/>
      <c r="I1229" s="982"/>
      <c r="J1229" s="982"/>
      <c r="K1229" s="982"/>
      <c r="L1229" s="982"/>
      <c r="M1229" s="982"/>
    </row>
    <row r="1230" spans="1:13" ht="26.25" thickBot="1" x14ac:dyDescent="0.3">
      <c r="A1230" s="1080" t="s">
        <v>170</v>
      </c>
      <c r="B1230" s="1122" t="s">
        <v>2761</v>
      </c>
      <c r="C1230" s="1122" t="s">
        <v>2762</v>
      </c>
      <c r="D1230" s="1143"/>
      <c r="E1230" s="1143"/>
      <c r="F1230" s="981"/>
      <c r="G1230" s="981"/>
      <c r="H1230" s="982"/>
      <c r="I1230" s="982"/>
      <c r="J1230" s="982"/>
      <c r="K1230" s="982"/>
      <c r="L1230" s="982"/>
      <c r="M1230" s="982"/>
    </row>
    <row r="1231" spans="1:13" ht="17.25" thickBot="1" x14ac:dyDescent="0.3">
      <c r="A1231" s="1070" t="s">
        <v>9</v>
      </c>
      <c r="B1231" s="1748" t="s">
        <v>2762</v>
      </c>
      <c r="C1231" s="1748"/>
      <c r="D1231" s="1748"/>
      <c r="E1231" s="1748"/>
      <c r="F1231" s="981"/>
      <c r="G1231" s="981"/>
      <c r="H1231" s="982"/>
      <c r="I1231" s="982"/>
      <c r="J1231" s="982"/>
      <c r="K1231" s="982"/>
      <c r="L1231" s="982"/>
      <c r="M1231" s="982"/>
    </row>
    <row r="1232" spans="1:13" ht="17.25" thickBot="1" x14ac:dyDescent="0.3">
      <c r="A1232" s="1070" t="s">
        <v>13</v>
      </c>
      <c r="B1232" s="1752" t="s">
        <v>2760</v>
      </c>
      <c r="C1232" s="1752"/>
      <c r="D1232" s="1752"/>
      <c r="E1232" s="1752"/>
      <c r="F1232" s="981"/>
      <c r="G1232" s="981"/>
      <c r="H1232" s="982"/>
      <c r="I1232" s="982"/>
      <c r="J1232" s="982"/>
      <c r="K1232" s="982"/>
      <c r="L1232" s="982"/>
      <c r="M1232" s="982"/>
    </row>
    <row r="1233" spans="1:13" ht="17.25" thickBot="1" x14ac:dyDescent="0.3">
      <c r="A1233" s="1747"/>
      <c r="B1233" s="1046">
        <v>2019</v>
      </c>
      <c r="C1233" s="1046">
        <v>2020</v>
      </c>
      <c r="D1233" s="1046">
        <v>2021</v>
      </c>
      <c r="E1233" s="1046">
        <v>2022</v>
      </c>
      <c r="F1233" s="981"/>
      <c r="G1233" s="981"/>
      <c r="H1233" s="982"/>
      <c r="I1233" s="982"/>
      <c r="J1233" s="982"/>
      <c r="K1233" s="982"/>
      <c r="L1233" s="982"/>
      <c r="M1233" s="982"/>
    </row>
    <row r="1234" spans="1:13" ht="17.25" thickBot="1" x14ac:dyDescent="0.3">
      <c r="A1234" s="1747"/>
      <c r="B1234" s="1046" t="s">
        <v>5</v>
      </c>
      <c r="C1234" s="1046" t="s">
        <v>6</v>
      </c>
      <c r="D1234" s="1046" t="s">
        <v>6</v>
      </c>
      <c r="E1234" s="1046" t="s">
        <v>6</v>
      </c>
      <c r="F1234" s="981"/>
      <c r="G1234" s="981"/>
      <c r="H1234" s="982"/>
      <c r="I1234" s="982"/>
      <c r="J1234" s="982"/>
      <c r="K1234" s="982"/>
      <c r="L1234" s="982"/>
      <c r="M1234" s="982"/>
    </row>
    <row r="1235" spans="1:13" ht="17.25" thickBot="1" x14ac:dyDescent="0.3">
      <c r="A1235" s="1070" t="s">
        <v>8</v>
      </c>
      <c r="B1235" s="1046">
        <v>1</v>
      </c>
      <c r="C1235" s="1046">
        <v>0</v>
      </c>
      <c r="D1235" s="1046">
        <v>0</v>
      </c>
      <c r="E1235" s="1046">
        <v>0</v>
      </c>
      <c r="F1235" s="981"/>
      <c r="G1235" s="981"/>
      <c r="H1235" s="982"/>
      <c r="I1235" s="982"/>
      <c r="J1235" s="982"/>
      <c r="K1235" s="982"/>
      <c r="L1235" s="982"/>
      <c r="M1235" s="982"/>
    </row>
    <row r="1236" spans="1:13" ht="17.25" thickBot="1" x14ac:dyDescent="0.3">
      <c r="A1236" s="1070" t="s">
        <v>14</v>
      </c>
      <c r="B1236" s="1037">
        <f>B1245</f>
        <v>2197</v>
      </c>
      <c r="C1236" s="1037">
        <f t="shared" ref="C1236:E1236" si="243">C1245</f>
        <v>0</v>
      </c>
      <c r="D1236" s="1037">
        <f t="shared" si="243"/>
        <v>0</v>
      </c>
      <c r="E1236" s="1037">
        <f t="shared" si="243"/>
        <v>0</v>
      </c>
      <c r="F1236" s="981"/>
      <c r="G1236" s="981"/>
      <c r="H1236" s="982"/>
      <c r="I1236" s="982"/>
      <c r="J1236" s="982"/>
      <c r="K1236" s="982"/>
      <c r="L1236" s="982"/>
      <c r="M1236" s="982"/>
    </row>
    <row r="1237" spans="1:13" ht="17.25" thickBot="1" x14ac:dyDescent="0.3">
      <c r="A1237" s="1070" t="s">
        <v>20</v>
      </c>
      <c r="B1237" s="1051" t="e">
        <f>B1230/B1235</f>
        <v>#VALUE!</v>
      </c>
      <c r="C1237" s="1051" t="e">
        <f>#REF!/C1235</f>
        <v>#REF!</v>
      </c>
      <c r="D1237" s="1051" t="e">
        <f>#REF!/D1235</f>
        <v>#REF!</v>
      </c>
      <c r="E1237" s="1051" t="e">
        <f>C1230/E1235</f>
        <v>#VALUE!</v>
      </c>
      <c r="F1237" s="981"/>
      <c r="G1237" s="981"/>
      <c r="H1237" s="982"/>
      <c r="I1237" s="982"/>
      <c r="J1237" s="982"/>
      <c r="K1237" s="982"/>
      <c r="L1237" s="982"/>
      <c r="M1237" s="982"/>
    </row>
    <row r="1238" spans="1:13" ht="17.25" thickBot="1" x14ac:dyDescent="0.3">
      <c r="A1238" s="1070" t="s">
        <v>15</v>
      </c>
      <c r="B1238" s="1046" t="s">
        <v>19</v>
      </c>
      <c r="C1238" s="1052">
        <f>C1235/B1235-1</f>
        <v>-1</v>
      </c>
      <c r="D1238" s="1052" t="e">
        <f t="shared" ref="D1238:E1238" si="244">D1235/C1235-1</f>
        <v>#DIV/0!</v>
      </c>
      <c r="E1238" s="1052" t="e">
        <f t="shared" si="244"/>
        <v>#DIV/0!</v>
      </c>
      <c r="F1238" s="981"/>
      <c r="G1238" s="981"/>
      <c r="H1238" s="982"/>
      <c r="I1238" s="982"/>
      <c r="J1238" s="982"/>
      <c r="K1238" s="982"/>
      <c r="L1238" s="982"/>
      <c r="M1238" s="982"/>
    </row>
    <row r="1239" spans="1:13" ht="17.25" thickBot="1" x14ac:dyDescent="0.3">
      <c r="A1239" s="1070" t="s">
        <v>16</v>
      </c>
      <c r="B1239" s="1046" t="s">
        <v>19</v>
      </c>
      <c r="C1239" s="1052" t="e">
        <f>#REF!/B1230-1</f>
        <v>#REF!</v>
      </c>
      <c r="D1239" s="1052" t="e">
        <f>#REF!/#REF!-1</f>
        <v>#REF!</v>
      </c>
      <c r="E1239" s="1052" t="e">
        <f>C1230/#REF!-1</f>
        <v>#VALUE!</v>
      </c>
      <c r="F1239" s="981"/>
      <c r="G1239" s="981"/>
      <c r="H1239" s="982"/>
      <c r="I1239" s="982"/>
      <c r="J1239" s="982"/>
      <c r="K1239" s="982"/>
      <c r="L1239" s="982"/>
      <c r="M1239" s="982"/>
    </row>
    <row r="1240" spans="1:13" ht="17.25" thickBot="1" x14ac:dyDescent="0.3">
      <c r="A1240" s="1070" t="s">
        <v>17</v>
      </c>
      <c r="B1240" s="1046" t="s">
        <v>19</v>
      </c>
      <c r="C1240" s="1052" t="e">
        <f>C1237/B1237-1</f>
        <v>#REF!</v>
      </c>
      <c r="D1240" s="1052" t="e">
        <f t="shared" ref="D1240:E1240" si="245">D1237/C1237-1</f>
        <v>#REF!</v>
      </c>
      <c r="E1240" s="1052" t="e">
        <f t="shared" si="245"/>
        <v>#VALUE!</v>
      </c>
      <c r="F1240" s="981"/>
      <c r="G1240" s="981"/>
      <c r="H1240" s="982"/>
      <c r="I1240" s="982"/>
      <c r="J1240" s="982"/>
      <c r="K1240" s="982"/>
      <c r="L1240" s="982"/>
      <c r="M1240" s="982"/>
    </row>
    <row r="1241" spans="1:13" ht="14.25" thickBot="1" x14ac:dyDescent="0.3">
      <c r="A1241" s="1746" t="s">
        <v>2695</v>
      </c>
      <c r="B1241" s="1746"/>
      <c r="C1241" s="1746"/>
      <c r="D1241" s="1746"/>
      <c r="E1241" s="1746"/>
      <c r="F1241" s="981"/>
      <c r="G1241" s="981"/>
      <c r="H1241" s="982"/>
      <c r="I1241" s="982"/>
      <c r="J1241" s="982"/>
      <c r="K1241" s="982"/>
      <c r="L1241" s="982"/>
      <c r="M1241" s="982"/>
    </row>
    <row r="1242" spans="1:13" ht="17.25" thickBot="1" x14ac:dyDescent="0.3">
      <c r="A1242" s="1747"/>
      <c r="B1242" s="1046">
        <v>2019</v>
      </c>
      <c r="C1242" s="1046">
        <v>2020</v>
      </c>
      <c r="D1242" s="1046">
        <v>2021</v>
      </c>
      <c r="E1242" s="1046">
        <v>2022</v>
      </c>
      <c r="F1242" s="981"/>
      <c r="G1242" s="981"/>
      <c r="H1242" s="982"/>
      <c r="I1242" s="982"/>
      <c r="J1242" s="982"/>
      <c r="K1242" s="982"/>
      <c r="L1242" s="982"/>
      <c r="M1242" s="982"/>
    </row>
    <row r="1243" spans="1:13" ht="17.25" thickBot="1" x14ac:dyDescent="0.3">
      <c r="A1243" s="1747"/>
      <c r="B1243" s="1046" t="s">
        <v>5</v>
      </c>
      <c r="C1243" s="1046" t="s">
        <v>6</v>
      </c>
      <c r="D1243" s="1046" t="s">
        <v>6</v>
      </c>
      <c r="E1243" s="1046" t="s">
        <v>6</v>
      </c>
      <c r="F1243" s="981"/>
      <c r="G1243" s="981"/>
      <c r="H1243" s="982"/>
      <c r="I1243" s="982"/>
      <c r="J1243" s="982"/>
      <c r="K1243" s="982"/>
      <c r="L1243" s="982"/>
      <c r="M1243" s="982"/>
    </row>
    <row r="1244" spans="1:13" ht="17.25" thickBot="1" x14ac:dyDescent="0.3">
      <c r="A1244" s="1089" t="s">
        <v>59</v>
      </c>
      <c r="B1244" s="1033">
        <f>B1245+B1246+B1247+B1248</f>
        <v>2197</v>
      </c>
      <c r="C1244" s="1033">
        <f t="shared" ref="C1244:E1244" si="246">C1245+C1246+C1247+C1248</f>
        <v>0</v>
      </c>
      <c r="D1244" s="1033">
        <f t="shared" si="246"/>
        <v>0</v>
      </c>
      <c r="E1244" s="1033">
        <f t="shared" si="246"/>
        <v>0</v>
      </c>
      <c r="F1244" s="981"/>
      <c r="G1244" s="981"/>
      <c r="H1244" s="982"/>
      <c r="I1244" s="982"/>
      <c r="J1244" s="982"/>
      <c r="K1244" s="982"/>
      <c r="L1244" s="982"/>
      <c r="M1244" s="982"/>
    </row>
    <row r="1245" spans="1:13" ht="17.25" thickBot="1" x14ac:dyDescent="0.3">
      <c r="A1245" s="1071" t="s">
        <v>28</v>
      </c>
      <c r="B1245" s="1037">
        <v>2197</v>
      </c>
      <c r="C1245" s="1033">
        <v>0</v>
      </c>
      <c r="D1245" s="1033">
        <v>0</v>
      </c>
      <c r="E1245" s="1033">
        <v>0</v>
      </c>
      <c r="F1245" s="981"/>
      <c r="G1245" s="981"/>
      <c r="H1245" s="982"/>
      <c r="I1245" s="982"/>
      <c r="J1245" s="982"/>
      <c r="K1245" s="982"/>
      <c r="L1245" s="982"/>
      <c r="M1245" s="982"/>
    </row>
    <row r="1246" spans="1:13" ht="17.25" thickBot="1" x14ac:dyDescent="0.3">
      <c r="A1246" s="1071" t="s">
        <v>60</v>
      </c>
      <c r="B1246" s="1033"/>
      <c r="C1246" s="1033"/>
      <c r="D1246" s="1033"/>
      <c r="E1246" s="1033"/>
      <c r="F1246" s="981"/>
      <c r="G1246" s="981"/>
      <c r="H1246" s="982"/>
      <c r="I1246" s="982"/>
      <c r="J1246" s="982"/>
      <c r="K1246" s="982"/>
      <c r="L1246" s="982"/>
      <c r="M1246" s="982"/>
    </row>
    <row r="1247" spans="1:13" ht="17.25" thickBot="1" x14ac:dyDescent="0.3">
      <c r="A1247" s="1071" t="s">
        <v>42</v>
      </c>
      <c r="B1247" s="1033"/>
      <c r="C1247" s="1033"/>
      <c r="D1247" s="1033"/>
      <c r="E1247" s="1033"/>
      <c r="F1247" s="981"/>
      <c r="G1247" s="981"/>
      <c r="H1247" s="982"/>
      <c r="I1247" s="982"/>
      <c r="J1247" s="982"/>
      <c r="K1247" s="982"/>
      <c r="L1247" s="982"/>
      <c r="M1247" s="982"/>
    </row>
    <row r="1248" spans="1:13" ht="17.25" thickBot="1" x14ac:dyDescent="0.3">
      <c r="A1248" s="1071" t="s">
        <v>43</v>
      </c>
      <c r="B1248" s="1141"/>
      <c r="C1248" s="1037"/>
      <c r="D1248" s="1037"/>
      <c r="E1248" s="1037"/>
      <c r="F1248" s="981"/>
      <c r="G1248" s="981"/>
      <c r="H1248" s="982"/>
      <c r="I1248" s="982"/>
      <c r="J1248" s="982"/>
      <c r="K1248" s="982"/>
      <c r="L1248" s="982"/>
      <c r="M1248" s="982"/>
    </row>
    <row r="1249" spans="1:13" ht="17.25" thickBot="1" x14ac:dyDescent="0.3">
      <c r="A1249" s="1089" t="s">
        <v>61</v>
      </c>
      <c r="B1249" s="1038">
        <f>B1250+B1251+B1252+B1253</f>
        <v>0</v>
      </c>
      <c r="C1249" s="1038">
        <f t="shared" ref="C1249:E1249" si="247">C1250+C1251+C1252+C1253</f>
        <v>0</v>
      </c>
      <c r="D1249" s="1038">
        <f t="shared" si="247"/>
        <v>0</v>
      </c>
      <c r="E1249" s="1038">
        <f t="shared" si="247"/>
        <v>0</v>
      </c>
      <c r="F1249" s="981"/>
      <c r="G1249" s="981"/>
      <c r="H1249" s="982"/>
      <c r="I1249" s="982"/>
      <c r="J1249" s="982"/>
      <c r="K1249" s="982"/>
      <c r="L1249" s="982"/>
      <c r="M1249" s="982"/>
    </row>
    <row r="1250" spans="1:13" ht="17.25" thickBot="1" x14ac:dyDescent="0.3">
      <c r="A1250" s="1071" t="s">
        <v>28</v>
      </c>
      <c r="B1250" s="1038"/>
      <c r="C1250" s="1033"/>
      <c r="D1250" s="1033"/>
      <c r="E1250" s="1033"/>
      <c r="F1250" s="981"/>
      <c r="G1250" s="981"/>
      <c r="H1250" s="982"/>
      <c r="I1250" s="982"/>
      <c r="J1250" s="982"/>
      <c r="K1250" s="982"/>
      <c r="L1250" s="982"/>
      <c r="M1250" s="982"/>
    </row>
    <row r="1251" spans="1:13" ht="17.25" thickBot="1" x14ac:dyDescent="0.3">
      <c r="A1251" s="1095" t="s">
        <v>60</v>
      </c>
      <c r="B1251" s="1051"/>
      <c r="C1251" s="1051"/>
      <c r="D1251" s="1051"/>
      <c r="E1251" s="1051"/>
      <c r="F1251" s="981"/>
      <c r="G1251" s="981"/>
      <c r="H1251" s="982"/>
      <c r="I1251" s="982"/>
      <c r="J1251" s="982"/>
      <c r="K1251" s="982"/>
      <c r="L1251" s="982"/>
      <c r="M1251" s="982"/>
    </row>
    <row r="1252" spans="1:13" ht="17.25" thickBot="1" x14ac:dyDescent="0.3">
      <c r="A1252" s="1071" t="s">
        <v>42</v>
      </c>
      <c r="B1252" s="1038"/>
      <c r="C1252" s="1033"/>
      <c r="D1252" s="1033"/>
      <c r="E1252" s="1033"/>
      <c r="F1252" s="981"/>
      <c r="G1252" s="981"/>
      <c r="H1252" s="982"/>
      <c r="I1252" s="982"/>
      <c r="J1252" s="982"/>
      <c r="K1252" s="982"/>
      <c r="L1252" s="982"/>
      <c r="M1252" s="982"/>
    </row>
    <row r="1253" spans="1:13" ht="17.25" thickBot="1" x14ac:dyDescent="0.3">
      <c r="A1253" s="1071" t="s">
        <v>43</v>
      </c>
      <c r="B1253" s="1038"/>
      <c r="C1253" s="1033"/>
      <c r="D1253" s="1033"/>
      <c r="E1253" s="1033"/>
      <c r="F1253" s="981"/>
      <c r="G1253" s="981"/>
      <c r="H1253" s="982"/>
      <c r="I1253" s="982"/>
      <c r="J1253" s="982"/>
      <c r="K1253" s="982"/>
      <c r="L1253" s="982"/>
      <c r="M1253" s="982"/>
    </row>
    <row r="1254" spans="1:13" ht="17.25" thickBot="1" x14ac:dyDescent="0.3">
      <c r="A1254" s="1063" t="s">
        <v>171</v>
      </c>
      <c r="B1254" s="1038">
        <f>B1244+B1249</f>
        <v>2197</v>
      </c>
      <c r="C1254" s="1038">
        <f t="shared" ref="C1254:E1254" si="248">C1244+C1249</f>
        <v>0</v>
      </c>
      <c r="D1254" s="1038">
        <f t="shared" si="248"/>
        <v>0</v>
      </c>
      <c r="E1254" s="1038">
        <f t="shared" si="248"/>
        <v>0</v>
      </c>
      <c r="F1254" s="981"/>
      <c r="G1254" s="981"/>
      <c r="H1254" s="982"/>
      <c r="I1254" s="982"/>
      <c r="J1254" s="982"/>
      <c r="K1254" s="982"/>
      <c r="L1254" s="982"/>
      <c r="M1254" s="982"/>
    </row>
    <row r="1255" spans="1:13" ht="26.25" thickBot="1" x14ac:dyDescent="0.3">
      <c r="A1255" s="1080" t="s">
        <v>172</v>
      </c>
      <c r="B1255" s="1122" t="s">
        <v>2763</v>
      </c>
      <c r="C1255" s="1122" t="s">
        <v>2764</v>
      </c>
      <c r="D1255" s="1144"/>
      <c r="E1255" s="1144"/>
      <c r="F1255" s="981"/>
      <c r="G1255" s="981"/>
      <c r="H1255" s="982"/>
      <c r="I1255" s="982"/>
      <c r="J1255" s="982"/>
      <c r="K1255" s="982"/>
      <c r="L1255" s="982"/>
      <c r="M1255" s="982"/>
    </row>
    <row r="1256" spans="1:13" ht="17.25" thickBot="1" x14ac:dyDescent="0.3">
      <c r="A1256" s="1085" t="s">
        <v>9</v>
      </c>
      <c r="B1256" s="1756" t="s">
        <v>2764</v>
      </c>
      <c r="C1256" s="1757"/>
      <c r="D1256" s="1757"/>
      <c r="E1256" s="1758"/>
      <c r="F1256" s="981"/>
      <c r="G1256" s="981"/>
      <c r="H1256" s="982"/>
      <c r="I1256" s="982"/>
      <c r="J1256" s="982"/>
      <c r="K1256" s="982"/>
      <c r="L1256" s="982"/>
      <c r="M1256" s="982"/>
    </row>
    <row r="1257" spans="1:13" ht="17.25" thickBot="1" x14ac:dyDescent="0.3">
      <c r="A1257" s="1070" t="s">
        <v>13</v>
      </c>
      <c r="B1257" s="1752" t="s">
        <v>2765</v>
      </c>
      <c r="C1257" s="1752"/>
      <c r="D1257" s="1752"/>
      <c r="E1257" s="1752"/>
      <c r="F1257" s="981"/>
      <c r="G1257" s="981"/>
      <c r="H1257" s="982"/>
      <c r="I1257" s="982"/>
      <c r="J1257" s="982"/>
      <c r="K1257" s="982"/>
      <c r="L1257" s="982"/>
      <c r="M1257" s="982"/>
    </row>
    <row r="1258" spans="1:13" ht="17.25" thickBot="1" x14ac:dyDescent="0.3">
      <c r="A1258" s="1747"/>
      <c r="B1258" s="1046">
        <v>2019</v>
      </c>
      <c r="C1258" s="1046">
        <v>2020</v>
      </c>
      <c r="D1258" s="1046">
        <v>2021</v>
      </c>
      <c r="E1258" s="1046">
        <v>2022</v>
      </c>
      <c r="F1258" s="981"/>
      <c r="G1258" s="981"/>
      <c r="H1258" s="982"/>
      <c r="I1258" s="982"/>
      <c r="J1258" s="982"/>
      <c r="K1258" s="982"/>
      <c r="L1258" s="982"/>
      <c r="M1258" s="982"/>
    </row>
    <row r="1259" spans="1:13" ht="17.25" thickBot="1" x14ac:dyDescent="0.3">
      <c r="A1259" s="1747"/>
      <c r="B1259" s="1046" t="s">
        <v>5</v>
      </c>
      <c r="C1259" s="1046" t="s">
        <v>6</v>
      </c>
      <c r="D1259" s="1046" t="s">
        <v>6</v>
      </c>
      <c r="E1259" s="1046" t="s">
        <v>6</v>
      </c>
      <c r="F1259" s="981"/>
      <c r="G1259" s="981"/>
      <c r="H1259" s="982"/>
      <c r="I1259" s="982"/>
      <c r="J1259" s="982"/>
      <c r="K1259" s="982"/>
      <c r="L1259" s="982"/>
      <c r="M1259" s="982"/>
    </row>
    <row r="1260" spans="1:13" ht="17.25" thickBot="1" x14ac:dyDescent="0.3">
      <c r="A1260" s="1070" t="s">
        <v>8</v>
      </c>
      <c r="B1260" s="1046">
        <v>1</v>
      </c>
      <c r="C1260" s="1046">
        <v>0</v>
      </c>
      <c r="D1260" s="1046">
        <v>0</v>
      </c>
      <c r="E1260" s="1046">
        <v>0</v>
      </c>
      <c r="F1260" s="981"/>
      <c r="G1260" s="981"/>
      <c r="H1260" s="982"/>
      <c r="I1260" s="982"/>
      <c r="J1260" s="982"/>
      <c r="K1260" s="982"/>
      <c r="L1260" s="982"/>
      <c r="M1260" s="982"/>
    </row>
    <row r="1261" spans="1:13" ht="17.25" thickBot="1" x14ac:dyDescent="0.3">
      <c r="A1261" s="1070" t="s">
        <v>14</v>
      </c>
      <c r="B1261" s="1037">
        <f>B1279</f>
        <v>2000</v>
      </c>
      <c r="C1261" s="1037">
        <f t="shared" ref="C1261:E1261" si="249">C1279</f>
        <v>0</v>
      </c>
      <c r="D1261" s="1037">
        <f t="shared" si="249"/>
        <v>0</v>
      </c>
      <c r="E1261" s="1037">
        <f t="shared" si="249"/>
        <v>0</v>
      </c>
      <c r="F1261" s="981"/>
      <c r="G1261" s="981"/>
      <c r="H1261" s="982"/>
      <c r="I1261" s="982"/>
      <c r="J1261" s="982"/>
      <c r="K1261" s="982"/>
      <c r="L1261" s="982"/>
      <c r="M1261" s="982"/>
    </row>
    <row r="1262" spans="1:13" ht="17.25" thickBot="1" x14ac:dyDescent="0.3">
      <c r="A1262" s="1070" t="s">
        <v>20</v>
      </c>
      <c r="B1262" s="1051" t="e">
        <f>B1255/B1260</f>
        <v>#VALUE!</v>
      </c>
      <c r="C1262" s="1051" t="e">
        <f>#REF!/C1260</f>
        <v>#REF!</v>
      </c>
      <c r="D1262" s="1051" t="e">
        <f>#REF!/D1260</f>
        <v>#REF!</v>
      </c>
      <c r="E1262" s="1051" t="e">
        <f>C1255/E1260</f>
        <v>#VALUE!</v>
      </c>
      <c r="F1262" s="981"/>
      <c r="G1262" s="981"/>
      <c r="H1262" s="982"/>
      <c r="I1262" s="982"/>
      <c r="J1262" s="982"/>
      <c r="K1262" s="982"/>
      <c r="L1262" s="982"/>
      <c r="M1262" s="982"/>
    </row>
    <row r="1263" spans="1:13" ht="17.25" thickBot="1" x14ac:dyDescent="0.3">
      <c r="A1263" s="1070" t="s">
        <v>15</v>
      </c>
      <c r="B1263" s="1046" t="s">
        <v>19</v>
      </c>
      <c r="C1263" s="1052">
        <f>C1260/B1260-1</f>
        <v>-1</v>
      </c>
      <c r="D1263" s="1052" t="e">
        <f t="shared" ref="D1263:E1263" si="250">D1260/C1260-1</f>
        <v>#DIV/0!</v>
      </c>
      <c r="E1263" s="1052" t="e">
        <f t="shared" si="250"/>
        <v>#DIV/0!</v>
      </c>
      <c r="F1263" s="981"/>
      <c r="G1263" s="981"/>
      <c r="H1263" s="982"/>
      <c r="I1263" s="982"/>
      <c r="J1263" s="982"/>
      <c r="K1263" s="982"/>
      <c r="L1263" s="982"/>
      <c r="M1263" s="982"/>
    </row>
    <row r="1264" spans="1:13" ht="17.25" thickBot="1" x14ac:dyDescent="0.3">
      <c r="A1264" s="1070" t="s">
        <v>16</v>
      </c>
      <c r="B1264" s="1046" t="s">
        <v>19</v>
      </c>
      <c r="C1264" s="1052" t="e">
        <f>#REF!/B1255-1</f>
        <v>#REF!</v>
      </c>
      <c r="D1264" s="1052" t="e">
        <f>#REF!/#REF!-1</f>
        <v>#REF!</v>
      </c>
      <c r="E1264" s="1052" t="e">
        <f>C1255/#REF!-1</f>
        <v>#VALUE!</v>
      </c>
      <c r="F1264" s="981"/>
      <c r="G1264" s="981"/>
      <c r="H1264" s="982"/>
      <c r="I1264" s="982"/>
      <c r="J1264" s="982"/>
      <c r="K1264" s="982"/>
      <c r="L1264" s="982"/>
      <c r="M1264" s="982"/>
    </row>
    <row r="1265" spans="1:13" ht="17.25" thickBot="1" x14ac:dyDescent="0.3">
      <c r="A1265" s="1070" t="s">
        <v>17</v>
      </c>
      <c r="B1265" s="1046" t="s">
        <v>19</v>
      </c>
      <c r="C1265" s="1052" t="e">
        <f>C1262/B1262-1</f>
        <v>#REF!</v>
      </c>
      <c r="D1265" s="1052" t="e">
        <f t="shared" ref="D1265:E1265" si="251">D1262/C1262-1</f>
        <v>#REF!</v>
      </c>
      <c r="E1265" s="1052" t="e">
        <f t="shared" si="251"/>
        <v>#VALUE!</v>
      </c>
      <c r="F1265" s="981"/>
      <c r="G1265" s="981"/>
      <c r="H1265" s="982"/>
      <c r="I1265" s="982"/>
      <c r="J1265" s="982"/>
      <c r="K1265" s="982"/>
      <c r="L1265" s="982"/>
      <c r="M1265" s="982"/>
    </row>
    <row r="1266" spans="1:13" ht="14.25" thickBot="1" x14ac:dyDescent="0.3">
      <c r="A1266" s="1746" t="s">
        <v>2697</v>
      </c>
      <c r="B1266" s="1746"/>
      <c r="C1266" s="1746"/>
      <c r="D1266" s="1746"/>
      <c r="E1266" s="1746"/>
      <c r="F1266" s="981"/>
      <c r="G1266" s="981"/>
      <c r="H1266" s="982"/>
      <c r="I1266" s="982"/>
      <c r="J1266" s="982"/>
      <c r="K1266" s="982"/>
      <c r="L1266" s="982"/>
      <c r="M1266" s="982"/>
    </row>
    <row r="1267" spans="1:13" ht="17.25" thickBot="1" x14ac:dyDescent="0.3">
      <c r="A1267" s="1747"/>
      <c r="B1267" s="1046">
        <v>2019</v>
      </c>
      <c r="C1267" s="1046">
        <v>2020</v>
      </c>
      <c r="D1267" s="1046">
        <v>2021</v>
      </c>
      <c r="E1267" s="1046">
        <v>2022</v>
      </c>
      <c r="F1267" s="981"/>
      <c r="G1267" s="981"/>
      <c r="H1267" s="982"/>
      <c r="I1267" s="982"/>
      <c r="J1267" s="982"/>
      <c r="K1267" s="982"/>
      <c r="L1267" s="982"/>
      <c r="M1267" s="982"/>
    </row>
    <row r="1268" spans="1:13" ht="17.25" thickBot="1" x14ac:dyDescent="0.3">
      <c r="A1268" s="1747"/>
      <c r="B1268" s="1046" t="s">
        <v>5</v>
      </c>
      <c r="C1268" s="1046" t="s">
        <v>6</v>
      </c>
      <c r="D1268" s="1046" t="s">
        <v>6</v>
      </c>
      <c r="E1268" s="1046" t="s">
        <v>6</v>
      </c>
      <c r="F1268" s="981"/>
      <c r="G1268" s="981"/>
      <c r="H1268" s="982"/>
      <c r="I1268" s="982"/>
      <c r="J1268" s="982"/>
      <c r="K1268" s="982"/>
      <c r="L1268" s="982"/>
      <c r="M1268" s="982"/>
    </row>
    <row r="1269" spans="1:13" ht="17.25" thickBot="1" x14ac:dyDescent="0.3">
      <c r="A1269" s="1089" t="s">
        <v>59</v>
      </c>
      <c r="B1269" s="1033">
        <f>B1270+B1271+B1272+B1273</f>
        <v>2000</v>
      </c>
      <c r="C1269" s="1033">
        <f t="shared" ref="C1269:E1269" si="252">C1270+C1271+C1272+C1273</f>
        <v>0</v>
      </c>
      <c r="D1269" s="1033">
        <f t="shared" si="252"/>
        <v>0</v>
      </c>
      <c r="E1269" s="1033">
        <f t="shared" si="252"/>
        <v>0</v>
      </c>
      <c r="F1269" s="981"/>
      <c r="G1269" s="981"/>
      <c r="H1269" s="982"/>
      <c r="I1269" s="982"/>
      <c r="J1269" s="982"/>
      <c r="K1269" s="982"/>
      <c r="L1269" s="982"/>
      <c r="M1269" s="982"/>
    </row>
    <row r="1270" spans="1:13" ht="17.25" thickBot="1" x14ac:dyDescent="0.3">
      <c r="A1270" s="1071" t="s">
        <v>28</v>
      </c>
      <c r="B1270" s="1037">
        <v>2000</v>
      </c>
      <c r="C1270" s="1033"/>
      <c r="D1270" s="1033"/>
      <c r="E1270" s="1033"/>
      <c r="F1270" s="981"/>
      <c r="G1270" s="981"/>
      <c r="H1270" s="982"/>
      <c r="I1270" s="982"/>
      <c r="J1270" s="982"/>
      <c r="K1270" s="982"/>
      <c r="L1270" s="982"/>
      <c r="M1270" s="982"/>
    </row>
    <row r="1271" spans="1:13" ht="17.25" thickBot="1" x14ac:dyDescent="0.3">
      <c r="A1271" s="1071" t="s">
        <v>60</v>
      </c>
      <c r="B1271" s="1033"/>
      <c r="C1271" s="1033"/>
      <c r="D1271" s="1033"/>
      <c r="E1271" s="1033"/>
      <c r="F1271" s="981"/>
      <c r="G1271" s="981"/>
      <c r="H1271" s="982"/>
      <c r="I1271" s="982"/>
      <c r="J1271" s="982"/>
      <c r="K1271" s="982"/>
      <c r="L1271" s="982"/>
      <c r="M1271" s="982"/>
    </row>
    <row r="1272" spans="1:13" ht="17.25" thickBot="1" x14ac:dyDescent="0.3">
      <c r="A1272" s="1071" t="s">
        <v>42</v>
      </c>
      <c r="B1272" s="1033"/>
      <c r="C1272" s="1033"/>
      <c r="D1272" s="1033"/>
      <c r="E1272" s="1033"/>
      <c r="F1272" s="981"/>
      <c r="G1272" s="981"/>
      <c r="H1272" s="982"/>
      <c r="I1272" s="982"/>
      <c r="J1272" s="982"/>
      <c r="K1272" s="982"/>
      <c r="L1272" s="982"/>
      <c r="M1272" s="982"/>
    </row>
    <row r="1273" spans="1:13" ht="17.25" thickBot="1" x14ac:dyDescent="0.3">
      <c r="A1273" s="1071" t="s">
        <v>43</v>
      </c>
      <c r="B1273" s="1141"/>
      <c r="C1273" s="1037"/>
      <c r="D1273" s="1037"/>
      <c r="E1273" s="1037"/>
      <c r="F1273" s="981"/>
      <c r="G1273" s="981"/>
      <c r="H1273" s="982"/>
      <c r="I1273" s="982"/>
      <c r="J1273" s="982"/>
      <c r="K1273" s="982"/>
      <c r="L1273" s="982"/>
      <c r="M1273" s="982"/>
    </row>
    <row r="1274" spans="1:13" ht="17.25" thickBot="1" x14ac:dyDescent="0.3">
      <c r="A1274" s="1089" t="s">
        <v>61</v>
      </c>
      <c r="B1274" s="1038">
        <f>B1275+B1276+B1277+B1278</f>
        <v>0</v>
      </c>
      <c r="C1274" s="1038">
        <f t="shared" ref="C1274:E1274" si="253">C1275+C1276+C1277+C1278</f>
        <v>0</v>
      </c>
      <c r="D1274" s="1038">
        <f t="shared" si="253"/>
        <v>0</v>
      </c>
      <c r="E1274" s="1038">
        <f t="shared" si="253"/>
        <v>0</v>
      </c>
      <c r="F1274" s="981"/>
      <c r="G1274" s="981"/>
      <c r="H1274" s="982"/>
      <c r="I1274" s="982"/>
      <c r="J1274" s="982"/>
      <c r="K1274" s="982"/>
      <c r="L1274" s="982"/>
      <c r="M1274" s="982"/>
    </row>
    <row r="1275" spans="1:13" ht="17.25" thickBot="1" x14ac:dyDescent="0.3">
      <c r="A1275" s="1071" t="s">
        <v>28</v>
      </c>
      <c r="B1275" s="1038"/>
      <c r="C1275" s="1033"/>
      <c r="D1275" s="1033"/>
      <c r="E1275" s="1033"/>
      <c r="F1275" s="981"/>
      <c r="G1275" s="981"/>
      <c r="H1275" s="982"/>
      <c r="I1275" s="982"/>
      <c r="J1275" s="982"/>
      <c r="K1275" s="982"/>
      <c r="L1275" s="982"/>
      <c r="M1275" s="982"/>
    </row>
    <row r="1276" spans="1:13" ht="17.25" thickBot="1" x14ac:dyDescent="0.3">
      <c r="A1276" s="1095" t="s">
        <v>60</v>
      </c>
      <c r="B1276" s="1051"/>
      <c r="C1276" s="1051"/>
      <c r="D1276" s="1051"/>
      <c r="E1276" s="1051"/>
      <c r="F1276" s="981"/>
      <c r="G1276" s="981"/>
      <c r="H1276" s="982"/>
      <c r="I1276" s="982"/>
      <c r="J1276" s="982"/>
      <c r="K1276" s="982"/>
      <c r="L1276" s="982"/>
      <c r="M1276" s="982"/>
    </row>
    <row r="1277" spans="1:13" ht="17.25" thickBot="1" x14ac:dyDescent="0.3">
      <c r="A1277" s="1071" t="s">
        <v>42</v>
      </c>
      <c r="B1277" s="1038"/>
      <c r="C1277" s="1033"/>
      <c r="D1277" s="1033"/>
      <c r="E1277" s="1033"/>
      <c r="F1277" s="981"/>
      <c r="G1277" s="981"/>
      <c r="H1277" s="982"/>
      <c r="I1277" s="982"/>
      <c r="J1277" s="982"/>
      <c r="K1277" s="982"/>
      <c r="L1277" s="982"/>
      <c r="M1277" s="982"/>
    </row>
    <row r="1278" spans="1:13" ht="17.25" thickBot="1" x14ac:dyDescent="0.3">
      <c r="A1278" s="1071" t="s">
        <v>43</v>
      </c>
      <c r="B1278" s="1038"/>
      <c r="C1278" s="1033"/>
      <c r="D1278" s="1033"/>
      <c r="E1278" s="1033"/>
      <c r="F1278" s="981"/>
      <c r="G1278" s="981"/>
      <c r="H1278" s="982"/>
      <c r="I1278" s="982"/>
      <c r="J1278" s="982"/>
      <c r="K1278" s="982"/>
      <c r="L1278" s="982"/>
      <c r="M1278" s="982"/>
    </row>
    <row r="1279" spans="1:13" ht="17.25" thickBot="1" x14ac:dyDescent="0.3">
      <c r="A1279" s="1063" t="s">
        <v>173</v>
      </c>
      <c r="B1279" s="1038">
        <f>B1269+B1274</f>
        <v>2000</v>
      </c>
      <c r="C1279" s="1038">
        <f t="shared" ref="C1279:E1279" si="254">C1269+C1274</f>
        <v>0</v>
      </c>
      <c r="D1279" s="1038">
        <f t="shared" si="254"/>
        <v>0</v>
      </c>
      <c r="E1279" s="1038">
        <f t="shared" si="254"/>
        <v>0</v>
      </c>
      <c r="F1279" s="981"/>
      <c r="G1279" s="981"/>
      <c r="H1279" s="982"/>
      <c r="I1279" s="982"/>
      <c r="J1279" s="982"/>
      <c r="K1279" s="982"/>
      <c r="L1279" s="982"/>
      <c r="M1279" s="982"/>
    </row>
    <row r="1280" spans="1:13" ht="17.25" thickBot="1" x14ac:dyDescent="0.3">
      <c r="A1280" s="1080" t="s">
        <v>174</v>
      </c>
      <c r="B1280" s="1122" t="s">
        <v>2690</v>
      </c>
      <c r="C1280" s="1122" t="s">
        <v>2766</v>
      </c>
      <c r="D1280" s="1144"/>
      <c r="E1280" s="1144"/>
      <c r="F1280" s="981"/>
      <c r="G1280" s="981"/>
      <c r="H1280" s="982"/>
      <c r="I1280" s="982"/>
      <c r="J1280" s="982"/>
      <c r="K1280" s="982"/>
      <c r="L1280" s="982"/>
      <c r="M1280" s="982"/>
    </row>
    <row r="1281" spans="1:13" ht="17.25" thickBot="1" x14ac:dyDescent="0.3">
      <c r="A1281" s="1070" t="s">
        <v>9</v>
      </c>
      <c r="B1281" s="1748" t="s">
        <v>2766</v>
      </c>
      <c r="C1281" s="1748"/>
      <c r="D1281" s="1748"/>
      <c r="E1281" s="1748"/>
      <c r="F1281" s="981"/>
      <c r="G1281" s="981"/>
      <c r="H1281" s="982"/>
      <c r="I1281" s="982"/>
      <c r="J1281" s="982"/>
      <c r="K1281" s="982"/>
      <c r="L1281" s="982"/>
      <c r="M1281" s="982"/>
    </row>
    <row r="1282" spans="1:13" ht="17.25" thickBot="1" x14ac:dyDescent="0.3">
      <c r="A1282" s="1070" t="s">
        <v>13</v>
      </c>
      <c r="B1282" s="1752" t="s">
        <v>2752</v>
      </c>
      <c r="C1282" s="1752"/>
      <c r="D1282" s="1752"/>
      <c r="E1282" s="1752"/>
      <c r="F1282" s="981"/>
      <c r="G1282" s="981"/>
      <c r="H1282" s="982"/>
      <c r="I1282" s="982"/>
      <c r="J1282" s="982"/>
      <c r="K1282" s="982"/>
      <c r="L1282" s="982"/>
      <c r="M1282" s="982"/>
    </row>
    <row r="1283" spans="1:13" ht="17.25" thickBot="1" x14ac:dyDescent="0.3">
      <c r="A1283" s="1747"/>
      <c r="B1283" s="1046">
        <v>2019</v>
      </c>
      <c r="C1283" s="1046">
        <v>2020</v>
      </c>
      <c r="D1283" s="1046">
        <v>2021</v>
      </c>
      <c r="E1283" s="1046">
        <v>2022</v>
      </c>
      <c r="F1283" s="981"/>
      <c r="G1283" s="981"/>
      <c r="H1283" s="982"/>
      <c r="I1283" s="982"/>
      <c r="J1283" s="982"/>
      <c r="K1283" s="982"/>
      <c r="L1283" s="982"/>
      <c r="M1283" s="982"/>
    </row>
    <row r="1284" spans="1:13" ht="17.25" thickBot="1" x14ac:dyDescent="0.3">
      <c r="A1284" s="1747"/>
      <c r="B1284" s="1046" t="s">
        <v>5</v>
      </c>
      <c r="C1284" s="1046" t="s">
        <v>6</v>
      </c>
      <c r="D1284" s="1046" t="s">
        <v>6</v>
      </c>
      <c r="E1284" s="1046" t="s">
        <v>6</v>
      </c>
      <c r="F1284" s="981"/>
      <c r="G1284" s="981"/>
      <c r="H1284" s="982"/>
      <c r="I1284" s="982"/>
      <c r="J1284" s="982"/>
      <c r="K1284" s="982"/>
      <c r="L1284" s="982"/>
      <c r="M1284" s="982"/>
    </row>
    <row r="1285" spans="1:13" ht="17.25" thickBot="1" x14ac:dyDescent="0.3">
      <c r="A1285" s="1070" t="s">
        <v>8</v>
      </c>
      <c r="B1285" s="1046">
        <v>1</v>
      </c>
      <c r="C1285" s="1046">
        <v>1</v>
      </c>
      <c r="D1285" s="1046">
        <v>0</v>
      </c>
      <c r="E1285" s="1046">
        <v>0</v>
      </c>
      <c r="F1285" s="981"/>
      <c r="G1285" s="981"/>
      <c r="H1285" s="982"/>
      <c r="I1285" s="982"/>
      <c r="J1285" s="982"/>
      <c r="K1285" s="982"/>
      <c r="L1285" s="982"/>
      <c r="M1285" s="982"/>
    </row>
    <row r="1286" spans="1:13" ht="17.25" thickBot="1" x14ac:dyDescent="0.3">
      <c r="A1286" s="1070" t="s">
        <v>14</v>
      </c>
      <c r="B1286" s="1037">
        <f>B1304</f>
        <v>4000</v>
      </c>
      <c r="C1286" s="1037">
        <f t="shared" ref="C1286:E1286" si="255">C1304</f>
        <v>2000</v>
      </c>
      <c r="D1286" s="1037">
        <f t="shared" si="255"/>
        <v>0</v>
      </c>
      <c r="E1286" s="1037">
        <f t="shared" si="255"/>
        <v>0</v>
      </c>
      <c r="F1286" s="981"/>
      <c r="G1286" s="981"/>
      <c r="H1286" s="982"/>
      <c r="I1286" s="982"/>
      <c r="J1286" s="982"/>
      <c r="K1286" s="982"/>
      <c r="L1286" s="982"/>
      <c r="M1286" s="982"/>
    </row>
    <row r="1287" spans="1:13" ht="17.25" thickBot="1" x14ac:dyDescent="0.3">
      <c r="A1287" s="1070" t="s">
        <v>20</v>
      </c>
      <c r="B1287" s="1051" t="e">
        <f>B1280/B1285</f>
        <v>#VALUE!</v>
      </c>
      <c r="C1287" s="1051" t="e">
        <f>#REF!/C1285</f>
        <v>#REF!</v>
      </c>
      <c r="D1287" s="1051" t="e">
        <f>#REF!/D1285</f>
        <v>#REF!</v>
      </c>
      <c r="E1287" s="1051" t="e">
        <f>C1280/E1285</f>
        <v>#VALUE!</v>
      </c>
      <c r="F1287" s="981"/>
      <c r="G1287" s="981"/>
      <c r="H1287" s="982"/>
      <c r="I1287" s="982"/>
      <c r="J1287" s="982"/>
      <c r="K1287" s="982"/>
      <c r="L1287" s="982"/>
      <c r="M1287" s="982"/>
    </row>
    <row r="1288" spans="1:13" ht="17.25" thickBot="1" x14ac:dyDescent="0.3">
      <c r="A1288" s="1070" t="s">
        <v>15</v>
      </c>
      <c r="B1288" s="1046" t="s">
        <v>19</v>
      </c>
      <c r="C1288" s="1052">
        <f>C1285/B1285-1</f>
        <v>0</v>
      </c>
      <c r="D1288" s="1052">
        <f t="shared" ref="D1288:E1288" si="256">D1285/C1285-1</f>
        <v>-1</v>
      </c>
      <c r="E1288" s="1052" t="e">
        <f t="shared" si="256"/>
        <v>#DIV/0!</v>
      </c>
      <c r="F1288" s="981"/>
      <c r="G1288" s="981"/>
      <c r="H1288" s="982"/>
      <c r="I1288" s="982"/>
      <c r="J1288" s="982"/>
      <c r="K1288" s="982"/>
      <c r="L1288" s="982"/>
      <c r="M1288" s="982"/>
    </row>
    <row r="1289" spans="1:13" ht="17.25" thickBot="1" x14ac:dyDescent="0.3">
      <c r="A1289" s="1070" t="s">
        <v>16</v>
      </c>
      <c r="B1289" s="1046" t="s">
        <v>19</v>
      </c>
      <c r="C1289" s="1052" t="e">
        <f>#REF!/B1280-1</f>
        <v>#REF!</v>
      </c>
      <c r="D1289" s="1052" t="e">
        <f>#REF!/#REF!-1</f>
        <v>#REF!</v>
      </c>
      <c r="E1289" s="1052" t="e">
        <f>C1280/#REF!-1</f>
        <v>#VALUE!</v>
      </c>
      <c r="F1289" s="981"/>
      <c r="G1289" s="981"/>
      <c r="H1289" s="982"/>
      <c r="I1289" s="982"/>
      <c r="J1289" s="982"/>
      <c r="K1289" s="982"/>
      <c r="L1289" s="982"/>
      <c r="M1289" s="982"/>
    </row>
    <row r="1290" spans="1:13" ht="17.25" thickBot="1" x14ac:dyDescent="0.3">
      <c r="A1290" s="1070" t="s">
        <v>17</v>
      </c>
      <c r="B1290" s="1046" t="s">
        <v>19</v>
      </c>
      <c r="C1290" s="1052" t="e">
        <f>C1287/B1287-1</f>
        <v>#REF!</v>
      </c>
      <c r="D1290" s="1052" t="e">
        <f t="shared" ref="D1290:E1290" si="257">D1287/C1287-1</f>
        <v>#REF!</v>
      </c>
      <c r="E1290" s="1052" t="e">
        <f t="shared" si="257"/>
        <v>#VALUE!</v>
      </c>
      <c r="F1290" s="981"/>
      <c r="G1290" s="981"/>
      <c r="H1290" s="982"/>
      <c r="I1290" s="982"/>
      <c r="J1290" s="982"/>
      <c r="K1290" s="982"/>
      <c r="L1290" s="982"/>
      <c r="M1290" s="982"/>
    </row>
    <row r="1291" spans="1:13" ht="14.25" thickBot="1" x14ac:dyDescent="0.3">
      <c r="A1291" s="1746" t="s">
        <v>2701</v>
      </c>
      <c r="B1291" s="1746"/>
      <c r="C1291" s="1746"/>
      <c r="D1291" s="1746"/>
      <c r="E1291" s="1746"/>
      <c r="F1291" s="981"/>
      <c r="G1291" s="981"/>
      <c r="H1291" s="982"/>
      <c r="I1291" s="982"/>
      <c r="J1291" s="982"/>
      <c r="K1291" s="982"/>
      <c r="L1291" s="982"/>
      <c r="M1291" s="982"/>
    </row>
    <row r="1292" spans="1:13" ht="17.25" thickBot="1" x14ac:dyDescent="0.3">
      <c r="A1292" s="1747"/>
      <c r="B1292" s="1046">
        <v>2019</v>
      </c>
      <c r="C1292" s="1046">
        <v>2020</v>
      </c>
      <c r="D1292" s="1046">
        <v>2021</v>
      </c>
      <c r="E1292" s="1046">
        <v>2022</v>
      </c>
      <c r="F1292" s="981"/>
      <c r="G1292" s="981"/>
      <c r="H1292" s="982"/>
      <c r="I1292" s="982"/>
      <c r="J1292" s="982"/>
      <c r="K1292" s="982"/>
      <c r="L1292" s="982"/>
      <c r="M1292" s="982"/>
    </row>
    <row r="1293" spans="1:13" ht="17.25" thickBot="1" x14ac:dyDescent="0.3">
      <c r="A1293" s="1747"/>
      <c r="B1293" s="1046" t="s">
        <v>5</v>
      </c>
      <c r="C1293" s="1046" t="s">
        <v>6</v>
      </c>
      <c r="D1293" s="1046" t="s">
        <v>6</v>
      </c>
      <c r="E1293" s="1046" t="s">
        <v>6</v>
      </c>
      <c r="F1293" s="981"/>
      <c r="G1293" s="981"/>
      <c r="H1293" s="982"/>
      <c r="I1293" s="982"/>
      <c r="J1293" s="982"/>
      <c r="K1293" s="982"/>
      <c r="L1293" s="982"/>
      <c r="M1293" s="982"/>
    </row>
    <row r="1294" spans="1:13" ht="17.25" thickBot="1" x14ac:dyDescent="0.3">
      <c r="A1294" s="1089" t="s">
        <v>59</v>
      </c>
      <c r="B1294" s="1033">
        <f>B1295+B1296+B1297+B1298</f>
        <v>0</v>
      </c>
      <c r="C1294" s="1033">
        <f t="shared" ref="C1294:E1294" si="258">C1295+C1296+C1297+C1298</f>
        <v>0</v>
      </c>
      <c r="D1294" s="1033">
        <f t="shared" si="258"/>
        <v>0</v>
      </c>
      <c r="E1294" s="1033">
        <f t="shared" si="258"/>
        <v>0</v>
      </c>
      <c r="F1294" s="981"/>
      <c r="G1294" s="981"/>
      <c r="H1294" s="982"/>
      <c r="I1294" s="982"/>
      <c r="J1294" s="982"/>
      <c r="K1294" s="982"/>
      <c r="L1294" s="982"/>
      <c r="M1294" s="982"/>
    </row>
    <row r="1295" spans="1:13" ht="17.25" thickBot="1" x14ac:dyDescent="0.3">
      <c r="A1295" s="1071" t="s">
        <v>28</v>
      </c>
      <c r="B1295" s="1037"/>
      <c r="C1295" s="1033"/>
      <c r="D1295" s="1033"/>
      <c r="E1295" s="1033"/>
      <c r="F1295" s="981"/>
      <c r="G1295" s="981"/>
      <c r="H1295" s="982"/>
      <c r="I1295" s="982"/>
      <c r="J1295" s="982"/>
      <c r="K1295" s="982"/>
      <c r="L1295" s="982"/>
      <c r="M1295" s="982"/>
    </row>
    <row r="1296" spans="1:13" ht="17.25" thickBot="1" x14ac:dyDescent="0.3">
      <c r="A1296" s="1071" t="s">
        <v>60</v>
      </c>
      <c r="B1296" s="1033"/>
      <c r="C1296" s="1033"/>
      <c r="D1296" s="1033"/>
      <c r="E1296" s="1033"/>
      <c r="F1296" s="981"/>
      <c r="G1296" s="981"/>
      <c r="H1296" s="982"/>
      <c r="I1296" s="982"/>
      <c r="J1296" s="982"/>
      <c r="K1296" s="982"/>
      <c r="L1296" s="982"/>
      <c r="M1296" s="982"/>
    </row>
    <row r="1297" spans="1:13" ht="17.25" thickBot="1" x14ac:dyDescent="0.3">
      <c r="A1297" s="1071" t="s">
        <v>42</v>
      </c>
      <c r="B1297" s="1033"/>
      <c r="C1297" s="1033"/>
      <c r="D1297" s="1033"/>
      <c r="E1297" s="1033"/>
      <c r="F1297" s="981"/>
      <c r="G1297" s="981"/>
      <c r="H1297" s="982"/>
      <c r="I1297" s="982"/>
      <c r="J1297" s="982"/>
      <c r="K1297" s="982"/>
      <c r="L1297" s="982"/>
      <c r="M1297" s="982"/>
    </row>
    <row r="1298" spans="1:13" ht="17.25" thickBot="1" x14ac:dyDescent="0.3">
      <c r="A1298" s="1071" t="s">
        <v>43</v>
      </c>
      <c r="B1298" s="1141"/>
      <c r="C1298" s="1037"/>
      <c r="D1298" s="1037"/>
      <c r="E1298" s="1037"/>
      <c r="F1298" s="981"/>
      <c r="G1298" s="981"/>
      <c r="H1298" s="982"/>
      <c r="I1298" s="982"/>
      <c r="J1298" s="982"/>
      <c r="K1298" s="982"/>
      <c r="L1298" s="982"/>
      <c r="M1298" s="982"/>
    </row>
    <row r="1299" spans="1:13" ht="17.25" thickBot="1" x14ac:dyDescent="0.3">
      <c r="A1299" s="1089" t="s">
        <v>61</v>
      </c>
      <c r="B1299" s="1038">
        <f>B1300+B1301+B1302+B1303</f>
        <v>4000</v>
      </c>
      <c r="C1299" s="1038">
        <f t="shared" ref="C1299:E1299" si="259">C1300+C1301+C1302+C1303</f>
        <v>2000</v>
      </c>
      <c r="D1299" s="1038">
        <f t="shared" si="259"/>
        <v>0</v>
      </c>
      <c r="E1299" s="1038">
        <f t="shared" si="259"/>
        <v>0</v>
      </c>
      <c r="F1299" s="981"/>
      <c r="G1299" s="981"/>
      <c r="H1299" s="982"/>
      <c r="I1299" s="982"/>
      <c r="J1299" s="982"/>
      <c r="K1299" s="982"/>
      <c r="L1299" s="982"/>
      <c r="M1299" s="982"/>
    </row>
    <row r="1300" spans="1:13" ht="17.25" thickBot="1" x14ac:dyDescent="0.3">
      <c r="A1300" s="1071" t="s">
        <v>28</v>
      </c>
      <c r="B1300" s="1038"/>
      <c r="C1300" s="1033"/>
      <c r="D1300" s="1033"/>
      <c r="E1300" s="1033"/>
      <c r="F1300" s="981"/>
      <c r="G1300" s="981"/>
      <c r="H1300" s="982"/>
      <c r="I1300" s="982"/>
      <c r="J1300" s="982"/>
      <c r="K1300" s="982"/>
      <c r="L1300" s="982"/>
      <c r="M1300" s="982"/>
    </row>
    <row r="1301" spans="1:13" ht="17.25" thickBot="1" x14ac:dyDescent="0.3">
      <c r="A1301" s="1095" t="s">
        <v>60</v>
      </c>
      <c r="B1301" s="1051"/>
      <c r="C1301" s="1051"/>
      <c r="D1301" s="1051"/>
      <c r="E1301" s="1051"/>
      <c r="F1301" s="981"/>
      <c r="G1301" s="981"/>
      <c r="H1301" s="982"/>
      <c r="I1301" s="982"/>
      <c r="J1301" s="982"/>
      <c r="K1301" s="982"/>
      <c r="L1301" s="982"/>
      <c r="M1301" s="982"/>
    </row>
    <row r="1302" spans="1:13" ht="17.25" thickBot="1" x14ac:dyDescent="0.3">
      <c r="A1302" s="1071" t="s">
        <v>42</v>
      </c>
      <c r="B1302" s="1038"/>
      <c r="C1302" s="1033"/>
      <c r="D1302" s="1033"/>
      <c r="E1302" s="1033"/>
      <c r="F1302" s="981"/>
      <c r="G1302" s="981"/>
      <c r="H1302" s="982"/>
      <c r="I1302" s="982"/>
      <c r="J1302" s="982"/>
      <c r="K1302" s="982"/>
      <c r="L1302" s="982"/>
      <c r="M1302" s="982"/>
    </row>
    <row r="1303" spans="1:13" ht="17.25" thickBot="1" x14ac:dyDescent="0.3">
      <c r="A1303" s="1071" t="s">
        <v>43</v>
      </c>
      <c r="B1303" s="1037">
        <v>4000</v>
      </c>
      <c r="C1303" s="1037">
        <v>2000</v>
      </c>
      <c r="D1303" s="1033"/>
      <c r="E1303" s="1033"/>
      <c r="F1303" s="981"/>
      <c r="G1303" s="981"/>
      <c r="H1303" s="982"/>
      <c r="I1303" s="982"/>
      <c r="J1303" s="982"/>
      <c r="K1303" s="982"/>
      <c r="L1303" s="982"/>
      <c r="M1303" s="982"/>
    </row>
    <row r="1304" spans="1:13" ht="17.25" thickBot="1" x14ac:dyDescent="0.3">
      <c r="A1304" s="1063" t="s">
        <v>175</v>
      </c>
      <c r="B1304" s="1038">
        <f>B1294+B1299</f>
        <v>4000</v>
      </c>
      <c r="C1304" s="1038">
        <f t="shared" ref="C1304:E1304" si="260">C1294+C1299</f>
        <v>2000</v>
      </c>
      <c r="D1304" s="1038">
        <f t="shared" si="260"/>
        <v>0</v>
      </c>
      <c r="E1304" s="1038">
        <f t="shared" si="260"/>
        <v>0</v>
      </c>
      <c r="F1304" s="981"/>
      <c r="G1304" s="981"/>
      <c r="H1304" s="982"/>
      <c r="I1304" s="982"/>
      <c r="J1304" s="982"/>
      <c r="K1304" s="982"/>
      <c r="L1304" s="982"/>
      <c r="M1304" s="982"/>
    </row>
    <row r="1305" spans="1:13" ht="26.25" thickBot="1" x14ac:dyDescent="0.3">
      <c r="A1305" s="1080" t="s">
        <v>176</v>
      </c>
      <c r="B1305" s="1134" t="s">
        <v>103</v>
      </c>
      <c r="C1305" s="1145" t="s">
        <v>2767</v>
      </c>
      <c r="D1305" s="1144"/>
      <c r="E1305" s="1144"/>
      <c r="F1305" s="981"/>
      <c r="G1305" s="981"/>
      <c r="H1305" s="982"/>
      <c r="I1305" s="982"/>
      <c r="J1305" s="982"/>
      <c r="K1305" s="982"/>
      <c r="L1305" s="982"/>
      <c r="M1305" s="982"/>
    </row>
    <row r="1306" spans="1:13" ht="17.25" thickBot="1" x14ac:dyDescent="0.3">
      <c r="A1306" s="1070" t="s">
        <v>9</v>
      </c>
      <c r="B1306" s="1748" t="s">
        <v>2767</v>
      </c>
      <c r="C1306" s="1748"/>
      <c r="D1306" s="1748"/>
      <c r="E1306" s="1748"/>
      <c r="F1306" s="981"/>
      <c r="G1306" s="981"/>
      <c r="H1306" s="982"/>
      <c r="I1306" s="982"/>
      <c r="J1306" s="982"/>
      <c r="K1306" s="982"/>
      <c r="L1306" s="982"/>
      <c r="M1306" s="982"/>
    </row>
    <row r="1307" spans="1:13" ht="17.25" thickBot="1" x14ac:dyDescent="0.3">
      <c r="A1307" s="1070" t="s">
        <v>13</v>
      </c>
      <c r="B1307" s="1752" t="s">
        <v>2752</v>
      </c>
      <c r="C1307" s="1752"/>
      <c r="D1307" s="1752"/>
      <c r="E1307" s="1752"/>
      <c r="F1307" s="981"/>
      <c r="G1307" s="981"/>
      <c r="H1307" s="982"/>
      <c r="I1307" s="982"/>
      <c r="J1307" s="982"/>
      <c r="K1307" s="982"/>
      <c r="L1307" s="982"/>
      <c r="M1307" s="982"/>
    </row>
    <row r="1308" spans="1:13" ht="17.25" thickBot="1" x14ac:dyDescent="0.3">
      <c r="A1308" s="1747"/>
      <c r="B1308" s="1046">
        <v>2019</v>
      </c>
      <c r="C1308" s="1046">
        <v>2020</v>
      </c>
      <c r="D1308" s="1046">
        <v>2021</v>
      </c>
      <c r="E1308" s="1046">
        <v>2022</v>
      </c>
      <c r="F1308" s="981"/>
      <c r="G1308" s="981"/>
      <c r="H1308" s="982"/>
      <c r="I1308" s="982"/>
      <c r="J1308" s="982"/>
      <c r="K1308" s="982"/>
      <c r="L1308" s="982"/>
      <c r="M1308" s="982"/>
    </row>
    <row r="1309" spans="1:13" ht="17.25" thickBot="1" x14ac:dyDescent="0.3">
      <c r="A1309" s="1747"/>
      <c r="B1309" s="1046" t="s">
        <v>5</v>
      </c>
      <c r="C1309" s="1046" t="s">
        <v>6</v>
      </c>
      <c r="D1309" s="1046" t="s">
        <v>6</v>
      </c>
      <c r="E1309" s="1046" t="s">
        <v>6</v>
      </c>
      <c r="F1309" s="981"/>
      <c r="G1309" s="981"/>
      <c r="H1309" s="982"/>
      <c r="I1309" s="982"/>
      <c r="J1309" s="982"/>
      <c r="K1309" s="982"/>
      <c r="L1309" s="982"/>
      <c r="M1309" s="982"/>
    </row>
    <row r="1310" spans="1:13" ht="17.25" thickBot="1" x14ac:dyDescent="0.3">
      <c r="A1310" s="1070" t="s">
        <v>8</v>
      </c>
      <c r="B1310" s="1046">
        <v>0</v>
      </c>
      <c r="C1310" s="1046">
        <v>1</v>
      </c>
      <c r="D1310" s="1046">
        <v>1</v>
      </c>
      <c r="E1310" s="1046">
        <v>0</v>
      </c>
      <c r="F1310" s="981"/>
      <c r="G1310" s="981"/>
      <c r="H1310" s="982"/>
      <c r="I1310" s="982"/>
      <c r="J1310" s="982"/>
      <c r="K1310" s="982"/>
      <c r="L1310" s="982"/>
      <c r="M1310" s="982"/>
    </row>
    <row r="1311" spans="1:13" ht="17.25" thickBot="1" x14ac:dyDescent="0.3">
      <c r="A1311" s="1070" t="s">
        <v>14</v>
      </c>
      <c r="B1311" s="1037">
        <f>B1329</f>
        <v>0</v>
      </c>
      <c r="C1311" s="1037">
        <f t="shared" ref="C1311:E1311" si="261">C1329</f>
        <v>2000</v>
      </c>
      <c r="D1311" s="1037">
        <f t="shared" si="261"/>
        <v>2000</v>
      </c>
      <c r="E1311" s="1037">
        <f t="shared" si="261"/>
        <v>0</v>
      </c>
      <c r="F1311" s="981"/>
      <c r="G1311" s="981"/>
      <c r="H1311" s="982"/>
      <c r="I1311" s="982"/>
      <c r="J1311" s="982"/>
      <c r="K1311" s="982"/>
      <c r="L1311" s="982"/>
      <c r="M1311" s="982"/>
    </row>
    <row r="1312" spans="1:13" ht="17.25" thickBot="1" x14ac:dyDescent="0.3">
      <c r="A1312" s="1070" t="s">
        <v>20</v>
      </c>
      <c r="B1312" s="1051" t="e">
        <f>B1305/B1310</f>
        <v>#VALUE!</v>
      </c>
      <c r="C1312" s="1051" t="e">
        <f>#REF!/C1310</f>
        <v>#REF!</v>
      </c>
      <c r="D1312" s="1051" t="e">
        <f>#REF!/D1310</f>
        <v>#REF!</v>
      </c>
      <c r="E1312" s="1051" t="e">
        <f>C1305/E1310</f>
        <v>#VALUE!</v>
      </c>
      <c r="F1312" s="981"/>
      <c r="G1312" s="981"/>
      <c r="H1312" s="982"/>
      <c r="I1312" s="982"/>
      <c r="J1312" s="982"/>
      <c r="K1312" s="982"/>
      <c r="L1312" s="982"/>
      <c r="M1312" s="982"/>
    </row>
    <row r="1313" spans="1:13" ht="17.25" thickBot="1" x14ac:dyDescent="0.3">
      <c r="A1313" s="1070" t="s">
        <v>15</v>
      </c>
      <c r="B1313" s="1046" t="s">
        <v>19</v>
      </c>
      <c r="C1313" s="1052" t="e">
        <f>C1310/B1310-1</f>
        <v>#DIV/0!</v>
      </c>
      <c r="D1313" s="1052">
        <f t="shared" ref="D1313:E1313" si="262">D1310/C1310-1</f>
        <v>0</v>
      </c>
      <c r="E1313" s="1052">
        <f t="shared" si="262"/>
        <v>-1</v>
      </c>
      <c r="F1313" s="981"/>
      <c r="G1313" s="981"/>
      <c r="H1313" s="982"/>
      <c r="I1313" s="982"/>
      <c r="J1313" s="982"/>
      <c r="K1313" s="982"/>
      <c r="L1313" s="982"/>
      <c r="M1313" s="982"/>
    </row>
    <row r="1314" spans="1:13" ht="17.25" thickBot="1" x14ac:dyDescent="0.3">
      <c r="A1314" s="1070" t="s">
        <v>16</v>
      </c>
      <c r="B1314" s="1046" t="s">
        <v>19</v>
      </c>
      <c r="C1314" s="1052" t="e">
        <f>#REF!/B1305-1</f>
        <v>#REF!</v>
      </c>
      <c r="D1314" s="1052" t="e">
        <f>#REF!/#REF!-1</f>
        <v>#REF!</v>
      </c>
      <c r="E1314" s="1052" t="e">
        <f>C1305/#REF!-1</f>
        <v>#VALUE!</v>
      </c>
      <c r="F1314" s="981"/>
      <c r="G1314" s="981"/>
      <c r="H1314" s="982"/>
      <c r="I1314" s="982"/>
      <c r="J1314" s="982"/>
      <c r="K1314" s="982"/>
      <c r="L1314" s="982"/>
      <c r="M1314" s="982"/>
    </row>
    <row r="1315" spans="1:13" ht="17.25" thickBot="1" x14ac:dyDescent="0.3">
      <c r="A1315" s="1070" t="s">
        <v>17</v>
      </c>
      <c r="B1315" s="1046" t="s">
        <v>19</v>
      </c>
      <c r="C1315" s="1052" t="e">
        <f>C1312/B1312-1</f>
        <v>#REF!</v>
      </c>
      <c r="D1315" s="1052" t="e">
        <f t="shared" ref="D1315:E1315" si="263">D1312/C1312-1</f>
        <v>#REF!</v>
      </c>
      <c r="E1315" s="1052" t="e">
        <f t="shared" si="263"/>
        <v>#VALUE!</v>
      </c>
      <c r="F1315" s="981"/>
      <c r="G1315" s="981"/>
      <c r="H1315" s="982"/>
      <c r="I1315" s="982"/>
      <c r="J1315" s="982"/>
      <c r="K1315" s="982"/>
      <c r="L1315" s="982"/>
      <c r="M1315" s="982"/>
    </row>
    <row r="1316" spans="1:13" ht="14.25" thickBot="1" x14ac:dyDescent="0.3">
      <c r="A1316" s="1746" t="s">
        <v>2705</v>
      </c>
      <c r="B1316" s="1746"/>
      <c r="C1316" s="1746"/>
      <c r="D1316" s="1746"/>
      <c r="E1316" s="1746"/>
      <c r="F1316" s="981"/>
      <c r="G1316" s="981"/>
      <c r="H1316" s="982"/>
      <c r="I1316" s="982"/>
      <c r="J1316" s="982"/>
      <c r="K1316" s="982"/>
      <c r="L1316" s="982"/>
      <c r="M1316" s="982"/>
    </row>
    <row r="1317" spans="1:13" ht="17.25" thickBot="1" x14ac:dyDescent="0.3">
      <c r="A1317" s="1747"/>
      <c r="B1317" s="1046">
        <v>2019</v>
      </c>
      <c r="C1317" s="1046">
        <v>2020</v>
      </c>
      <c r="D1317" s="1046">
        <v>2021</v>
      </c>
      <c r="E1317" s="1046">
        <v>2022</v>
      </c>
      <c r="F1317" s="981"/>
      <c r="G1317" s="981"/>
      <c r="H1317" s="982"/>
      <c r="I1317" s="982"/>
      <c r="J1317" s="982"/>
      <c r="K1317" s="982"/>
      <c r="L1317" s="982"/>
      <c r="M1317" s="982"/>
    </row>
    <row r="1318" spans="1:13" ht="17.25" thickBot="1" x14ac:dyDescent="0.3">
      <c r="A1318" s="1747"/>
      <c r="B1318" s="1046" t="s">
        <v>5</v>
      </c>
      <c r="C1318" s="1046" t="s">
        <v>6</v>
      </c>
      <c r="D1318" s="1046" t="s">
        <v>6</v>
      </c>
      <c r="E1318" s="1046" t="s">
        <v>6</v>
      </c>
      <c r="F1318" s="981"/>
      <c r="G1318" s="981"/>
      <c r="H1318" s="982"/>
      <c r="I1318" s="982"/>
      <c r="J1318" s="982"/>
      <c r="K1318" s="982"/>
      <c r="L1318" s="982"/>
      <c r="M1318" s="982"/>
    </row>
    <row r="1319" spans="1:13" ht="17.25" thickBot="1" x14ac:dyDescent="0.3">
      <c r="A1319" s="1089" t="s">
        <v>59</v>
      </c>
      <c r="B1319" s="1033">
        <f>B1320+B1321+B1322+B1323</f>
        <v>0</v>
      </c>
      <c r="C1319" s="1033">
        <f t="shared" ref="C1319:E1319" si="264">C1320+C1321+C1322+C1323</f>
        <v>0</v>
      </c>
      <c r="D1319" s="1033">
        <f t="shared" si="264"/>
        <v>0</v>
      </c>
      <c r="E1319" s="1033">
        <f t="shared" si="264"/>
        <v>0</v>
      </c>
      <c r="F1319" s="981"/>
      <c r="G1319" s="981"/>
      <c r="H1319" s="982"/>
      <c r="I1319" s="982"/>
      <c r="J1319" s="982"/>
      <c r="K1319" s="982"/>
      <c r="L1319" s="982"/>
      <c r="M1319" s="982"/>
    </row>
    <row r="1320" spans="1:13" ht="17.25" thickBot="1" x14ac:dyDescent="0.3">
      <c r="A1320" s="1071" t="s">
        <v>28</v>
      </c>
      <c r="B1320" s="1037"/>
      <c r="C1320" s="1033"/>
      <c r="D1320" s="1033"/>
      <c r="E1320" s="1033"/>
      <c r="F1320" s="981"/>
      <c r="G1320" s="981"/>
      <c r="H1320" s="982"/>
      <c r="I1320" s="982"/>
      <c r="J1320" s="982"/>
      <c r="K1320" s="982"/>
      <c r="L1320" s="982"/>
      <c r="M1320" s="982"/>
    </row>
    <row r="1321" spans="1:13" ht="17.25" thickBot="1" x14ac:dyDescent="0.3">
      <c r="A1321" s="1071" t="s">
        <v>60</v>
      </c>
      <c r="B1321" s="1033"/>
      <c r="C1321" s="1033"/>
      <c r="D1321" s="1033"/>
      <c r="E1321" s="1033"/>
      <c r="F1321" s="981"/>
      <c r="G1321" s="981"/>
      <c r="H1321" s="982"/>
      <c r="I1321" s="982"/>
      <c r="J1321" s="982"/>
      <c r="K1321" s="982"/>
      <c r="L1321" s="982"/>
      <c r="M1321" s="982"/>
    </row>
    <row r="1322" spans="1:13" ht="17.25" thickBot="1" x14ac:dyDescent="0.3">
      <c r="A1322" s="1071" t="s">
        <v>42</v>
      </c>
      <c r="B1322" s="1033"/>
      <c r="C1322" s="1033"/>
      <c r="D1322" s="1033"/>
      <c r="E1322" s="1033"/>
      <c r="F1322" s="981"/>
      <c r="G1322" s="981"/>
      <c r="H1322" s="982"/>
      <c r="I1322" s="982"/>
      <c r="J1322" s="982"/>
      <c r="K1322" s="982"/>
      <c r="L1322" s="982"/>
      <c r="M1322" s="982"/>
    </row>
    <row r="1323" spans="1:13" ht="17.25" thickBot="1" x14ac:dyDescent="0.3">
      <c r="A1323" s="1071" t="s">
        <v>43</v>
      </c>
      <c r="B1323" s="1141"/>
      <c r="C1323" s="1037"/>
      <c r="D1323" s="1037"/>
      <c r="E1323" s="1037"/>
      <c r="F1323" s="981"/>
      <c r="G1323" s="981"/>
      <c r="H1323" s="982"/>
      <c r="I1323" s="982"/>
      <c r="J1323" s="982"/>
      <c r="K1323" s="982"/>
      <c r="L1323" s="982"/>
      <c r="M1323" s="982"/>
    </row>
    <row r="1324" spans="1:13" ht="17.25" thickBot="1" x14ac:dyDescent="0.3">
      <c r="A1324" s="1089" t="s">
        <v>61</v>
      </c>
      <c r="B1324" s="1038">
        <f>B1325+B1326+B1327+B1328</f>
        <v>0</v>
      </c>
      <c r="C1324" s="1038">
        <f t="shared" ref="C1324:E1324" si="265">C1325+C1326+C1327+C1328</f>
        <v>2000</v>
      </c>
      <c r="D1324" s="1038">
        <f t="shared" si="265"/>
        <v>2000</v>
      </c>
      <c r="E1324" s="1038">
        <f t="shared" si="265"/>
        <v>0</v>
      </c>
      <c r="F1324" s="981"/>
      <c r="G1324" s="981"/>
      <c r="H1324" s="982"/>
      <c r="I1324" s="982"/>
      <c r="J1324" s="982"/>
      <c r="K1324" s="982"/>
      <c r="L1324" s="982"/>
      <c r="M1324" s="982"/>
    </row>
    <row r="1325" spans="1:13" ht="17.25" thickBot="1" x14ac:dyDescent="0.3">
      <c r="A1325" s="1071" t="s">
        <v>28</v>
      </c>
      <c r="B1325" s="1038"/>
      <c r="C1325" s="1033"/>
      <c r="D1325" s="1033"/>
      <c r="E1325" s="1033"/>
      <c r="F1325" s="981"/>
      <c r="G1325" s="981"/>
      <c r="H1325" s="982"/>
      <c r="I1325" s="982"/>
      <c r="J1325" s="982"/>
      <c r="K1325" s="982"/>
      <c r="L1325" s="982"/>
      <c r="M1325" s="982"/>
    </row>
    <row r="1326" spans="1:13" ht="17.25" thickBot="1" x14ac:dyDescent="0.3">
      <c r="A1326" s="1095" t="s">
        <v>60</v>
      </c>
      <c r="B1326" s="1051"/>
      <c r="C1326" s="1051"/>
      <c r="D1326" s="1051"/>
      <c r="E1326" s="1051"/>
      <c r="F1326" s="981"/>
      <c r="G1326" s="981"/>
      <c r="H1326" s="982"/>
      <c r="I1326" s="982"/>
      <c r="J1326" s="982"/>
      <c r="K1326" s="982"/>
      <c r="L1326" s="982"/>
      <c r="M1326" s="982"/>
    </row>
    <row r="1327" spans="1:13" ht="17.25" thickBot="1" x14ac:dyDescent="0.3">
      <c r="A1327" s="1071" t="s">
        <v>42</v>
      </c>
      <c r="B1327" s="1038"/>
      <c r="C1327" s="1033"/>
      <c r="D1327" s="1033"/>
      <c r="E1327" s="1033"/>
      <c r="F1327" s="981"/>
      <c r="G1327" s="981"/>
      <c r="H1327" s="982"/>
      <c r="I1327" s="982"/>
      <c r="J1327" s="982"/>
      <c r="K1327" s="982"/>
      <c r="L1327" s="982"/>
      <c r="M1327" s="982"/>
    </row>
    <row r="1328" spans="1:13" ht="17.25" thickBot="1" x14ac:dyDescent="0.3">
      <c r="A1328" s="1071" t="s">
        <v>43</v>
      </c>
      <c r="B1328" s="1037">
        <v>0</v>
      </c>
      <c r="C1328" s="1037">
        <v>2000</v>
      </c>
      <c r="D1328" s="1037">
        <v>2000</v>
      </c>
      <c r="E1328" s="1037">
        <v>0</v>
      </c>
      <c r="F1328" s="981"/>
      <c r="G1328" s="981"/>
      <c r="H1328" s="982"/>
      <c r="I1328" s="982"/>
      <c r="J1328" s="982"/>
      <c r="K1328" s="982"/>
      <c r="L1328" s="982"/>
      <c r="M1328" s="982"/>
    </row>
    <row r="1329" spans="1:13" ht="17.25" thickBot="1" x14ac:dyDescent="0.3">
      <c r="A1329" s="1063" t="s">
        <v>177</v>
      </c>
      <c r="B1329" s="1038">
        <f>B1319+B1324</f>
        <v>0</v>
      </c>
      <c r="C1329" s="1038">
        <f t="shared" ref="C1329:E1329" si="266">C1319+C1324</f>
        <v>2000</v>
      </c>
      <c r="D1329" s="1038">
        <f t="shared" si="266"/>
        <v>2000</v>
      </c>
      <c r="E1329" s="1038">
        <f t="shared" si="266"/>
        <v>0</v>
      </c>
      <c r="F1329" s="981"/>
      <c r="G1329" s="981"/>
      <c r="H1329" s="982"/>
      <c r="I1329" s="982"/>
      <c r="J1329" s="982"/>
      <c r="K1329" s="982"/>
      <c r="L1329" s="982"/>
      <c r="M1329" s="982"/>
    </row>
    <row r="1330" spans="1:13" ht="17.25" thickBot="1" x14ac:dyDescent="0.3">
      <c r="A1330" s="1080" t="s">
        <v>178</v>
      </c>
      <c r="B1330" s="1134" t="s">
        <v>103</v>
      </c>
      <c r="C1330" s="1145" t="s">
        <v>2768</v>
      </c>
      <c r="D1330" s="1144"/>
      <c r="E1330" s="1144"/>
      <c r="F1330" s="981"/>
      <c r="G1330" s="981"/>
      <c r="H1330" s="982"/>
      <c r="I1330" s="982"/>
      <c r="J1330" s="982"/>
      <c r="K1330" s="982"/>
      <c r="L1330" s="982"/>
      <c r="M1330" s="982"/>
    </row>
    <row r="1331" spans="1:13" ht="17.25" thickBot="1" x14ac:dyDescent="0.3">
      <c r="A1331" s="1070" t="s">
        <v>9</v>
      </c>
      <c r="B1331" s="1748" t="s">
        <v>2768</v>
      </c>
      <c r="C1331" s="1748"/>
      <c r="D1331" s="1748"/>
      <c r="E1331" s="1748"/>
      <c r="F1331" s="981"/>
      <c r="G1331" s="981"/>
      <c r="H1331" s="982"/>
      <c r="I1331" s="982"/>
      <c r="J1331" s="982"/>
      <c r="K1331" s="982"/>
      <c r="L1331" s="982"/>
      <c r="M1331" s="982"/>
    </row>
    <row r="1332" spans="1:13" ht="17.25" thickBot="1" x14ac:dyDescent="0.3">
      <c r="A1332" s="1070" t="s">
        <v>13</v>
      </c>
      <c r="B1332" s="1752" t="s">
        <v>2752</v>
      </c>
      <c r="C1332" s="1752"/>
      <c r="D1332" s="1752"/>
      <c r="E1332" s="1752"/>
      <c r="F1332" s="981"/>
      <c r="G1332" s="981"/>
      <c r="H1332" s="982"/>
      <c r="I1332" s="982"/>
      <c r="J1332" s="982"/>
      <c r="K1332" s="982"/>
      <c r="L1332" s="982"/>
      <c r="M1332" s="982"/>
    </row>
    <row r="1333" spans="1:13" ht="17.25" thickBot="1" x14ac:dyDescent="0.3">
      <c r="A1333" s="1747"/>
      <c r="B1333" s="1046">
        <v>2019</v>
      </c>
      <c r="C1333" s="1046">
        <v>2020</v>
      </c>
      <c r="D1333" s="1046">
        <v>2021</v>
      </c>
      <c r="E1333" s="1046">
        <v>2022</v>
      </c>
      <c r="F1333" s="981"/>
      <c r="G1333" s="981"/>
      <c r="H1333" s="982"/>
      <c r="I1333" s="982"/>
      <c r="J1333" s="982"/>
      <c r="K1333" s="982"/>
      <c r="L1333" s="982"/>
      <c r="M1333" s="982"/>
    </row>
    <row r="1334" spans="1:13" ht="17.25" thickBot="1" x14ac:dyDescent="0.3">
      <c r="A1334" s="1747"/>
      <c r="B1334" s="1046" t="s">
        <v>5</v>
      </c>
      <c r="C1334" s="1046" t="s">
        <v>6</v>
      </c>
      <c r="D1334" s="1046" t="s">
        <v>6</v>
      </c>
      <c r="E1334" s="1046" t="s">
        <v>6</v>
      </c>
      <c r="F1334" s="981"/>
      <c r="G1334" s="981"/>
      <c r="H1334" s="982"/>
      <c r="I1334" s="982"/>
      <c r="J1334" s="982"/>
      <c r="K1334" s="982"/>
      <c r="L1334" s="982"/>
      <c r="M1334" s="982"/>
    </row>
    <row r="1335" spans="1:13" ht="17.25" thickBot="1" x14ac:dyDescent="0.3">
      <c r="A1335" s="1070" t="s">
        <v>8</v>
      </c>
      <c r="B1335" s="1046">
        <v>0</v>
      </c>
      <c r="C1335" s="1046">
        <v>1</v>
      </c>
      <c r="D1335" s="1046">
        <v>1</v>
      </c>
      <c r="E1335" s="1046">
        <v>1</v>
      </c>
      <c r="F1335" s="981"/>
      <c r="G1335" s="981"/>
      <c r="H1335" s="982"/>
      <c r="I1335" s="982"/>
      <c r="J1335" s="982"/>
      <c r="K1335" s="982"/>
      <c r="L1335" s="982"/>
      <c r="M1335" s="982"/>
    </row>
    <row r="1336" spans="1:13" ht="17.25" thickBot="1" x14ac:dyDescent="0.3">
      <c r="A1336" s="1070" t="s">
        <v>14</v>
      </c>
      <c r="B1336" s="1037">
        <v>0</v>
      </c>
      <c r="C1336" s="1037">
        <f>C1354</f>
        <v>3000</v>
      </c>
      <c r="D1336" s="1037">
        <f t="shared" ref="D1336:E1336" si="267">D1354</f>
        <v>2000</v>
      </c>
      <c r="E1336" s="1037">
        <f t="shared" si="267"/>
        <v>2000</v>
      </c>
      <c r="F1336" s="981"/>
      <c r="G1336" s="981"/>
      <c r="H1336" s="982"/>
      <c r="I1336" s="982"/>
      <c r="J1336" s="982"/>
      <c r="K1336" s="982"/>
      <c r="L1336" s="982"/>
      <c r="M1336" s="982"/>
    </row>
    <row r="1337" spans="1:13" ht="17.25" thickBot="1" x14ac:dyDescent="0.3">
      <c r="A1337" s="1070" t="s">
        <v>20</v>
      </c>
      <c r="B1337" s="1051" t="e">
        <f>B1330/B1335</f>
        <v>#VALUE!</v>
      </c>
      <c r="C1337" s="1051" t="e">
        <f t="shared" ref="C1337:E1337" si="268">C1330/C1335</f>
        <v>#VALUE!</v>
      </c>
      <c r="D1337" s="1051">
        <f>D1330/D1335</f>
        <v>0</v>
      </c>
      <c r="E1337" s="1051">
        <f t="shared" si="268"/>
        <v>0</v>
      </c>
      <c r="F1337" s="981"/>
      <c r="G1337" s="981"/>
      <c r="H1337" s="982"/>
      <c r="I1337" s="982"/>
      <c r="J1337" s="982"/>
      <c r="K1337" s="982"/>
      <c r="L1337" s="982"/>
      <c r="M1337" s="982"/>
    </row>
    <row r="1338" spans="1:13" ht="17.25" thickBot="1" x14ac:dyDescent="0.3">
      <c r="A1338" s="1070" t="s">
        <v>15</v>
      </c>
      <c r="B1338" s="1046" t="s">
        <v>19</v>
      </c>
      <c r="C1338" s="1052" t="e">
        <f>C1335/B1335-1</f>
        <v>#DIV/0!</v>
      </c>
      <c r="D1338" s="1052">
        <f t="shared" ref="D1338:E1338" si="269">D1335/C1335-1</f>
        <v>0</v>
      </c>
      <c r="E1338" s="1052">
        <f t="shared" si="269"/>
        <v>0</v>
      </c>
      <c r="F1338" s="981"/>
      <c r="G1338" s="981"/>
      <c r="H1338" s="982"/>
      <c r="I1338" s="982"/>
      <c r="J1338" s="982"/>
      <c r="K1338" s="982"/>
      <c r="L1338" s="982"/>
      <c r="M1338" s="982"/>
    </row>
    <row r="1339" spans="1:13" ht="17.25" thickBot="1" x14ac:dyDescent="0.3">
      <c r="A1339" s="1070" t="s">
        <v>16</v>
      </c>
      <c r="B1339" s="1046" t="s">
        <v>19</v>
      </c>
      <c r="C1339" s="1052" t="e">
        <f>#REF!/B1330-1</f>
        <v>#REF!</v>
      </c>
      <c r="D1339" s="1052" t="e">
        <f>#REF!/#REF!-1</f>
        <v>#REF!</v>
      </c>
      <c r="E1339" s="1052" t="e">
        <f>C1330/#REF!-1</f>
        <v>#VALUE!</v>
      </c>
      <c r="F1339" s="981"/>
      <c r="G1339" s="981"/>
      <c r="H1339" s="982"/>
      <c r="I1339" s="982"/>
      <c r="J1339" s="982"/>
      <c r="K1339" s="982"/>
      <c r="L1339" s="982"/>
      <c r="M1339" s="982"/>
    </row>
    <row r="1340" spans="1:13" ht="17.25" thickBot="1" x14ac:dyDescent="0.3">
      <c r="A1340" s="1070" t="s">
        <v>17</v>
      </c>
      <c r="B1340" s="1046" t="s">
        <v>19</v>
      </c>
      <c r="C1340" s="1052" t="e">
        <f>C1337/B1337-1</f>
        <v>#VALUE!</v>
      </c>
      <c r="D1340" s="1052" t="e">
        <f t="shared" ref="D1340:E1340" si="270">D1337/C1337-1</f>
        <v>#VALUE!</v>
      </c>
      <c r="E1340" s="1052" t="e">
        <f t="shared" si="270"/>
        <v>#DIV/0!</v>
      </c>
      <c r="F1340" s="981"/>
      <c r="G1340" s="981"/>
      <c r="H1340" s="982"/>
      <c r="I1340" s="982"/>
      <c r="J1340" s="982"/>
      <c r="K1340" s="982"/>
      <c r="L1340" s="982"/>
      <c r="M1340" s="982"/>
    </row>
    <row r="1341" spans="1:13" ht="14.25" thickBot="1" x14ac:dyDescent="0.3">
      <c r="A1341" s="1746" t="s">
        <v>2709</v>
      </c>
      <c r="B1341" s="1746"/>
      <c r="C1341" s="1746"/>
      <c r="D1341" s="1746"/>
      <c r="E1341" s="1746"/>
      <c r="F1341" s="981"/>
      <c r="G1341" s="981"/>
      <c r="H1341" s="982"/>
      <c r="I1341" s="982"/>
      <c r="J1341" s="982"/>
      <c r="K1341" s="982"/>
      <c r="L1341" s="982"/>
      <c r="M1341" s="982"/>
    </row>
    <row r="1342" spans="1:13" ht="17.25" thickBot="1" x14ac:dyDescent="0.3">
      <c r="A1342" s="1747"/>
      <c r="B1342" s="1046">
        <v>2019</v>
      </c>
      <c r="C1342" s="1046">
        <v>2020</v>
      </c>
      <c r="D1342" s="1046">
        <v>2021</v>
      </c>
      <c r="E1342" s="1046">
        <v>2022</v>
      </c>
      <c r="F1342" s="981"/>
      <c r="G1342" s="981"/>
      <c r="H1342" s="982"/>
      <c r="I1342" s="982"/>
      <c r="J1342" s="982"/>
      <c r="K1342" s="982"/>
      <c r="L1342" s="982"/>
      <c r="M1342" s="982"/>
    </row>
    <row r="1343" spans="1:13" ht="17.25" thickBot="1" x14ac:dyDescent="0.3">
      <c r="A1343" s="1747"/>
      <c r="B1343" s="1046" t="s">
        <v>5</v>
      </c>
      <c r="C1343" s="1046" t="s">
        <v>6</v>
      </c>
      <c r="D1343" s="1046" t="s">
        <v>6</v>
      </c>
      <c r="E1343" s="1046" t="s">
        <v>6</v>
      </c>
      <c r="F1343" s="981"/>
      <c r="G1343" s="981"/>
      <c r="H1343" s="982"/>
      <c r="I1343" s="982"/>
      <c r="J1343" s="982"/>
      <c r="K1343" s="982"/>
      <c r="L1343" s="982"/>
      <c r="M1343" s="982"/>
    </row>
    <row r="1344" spans="1:13" ht="17.25" thickBot="1" x14ac:dyDescent="0.3">
      <c r="A1344" s="1089" t="s">
        <v>59</v>
      </c>
      <c r="B1344" s="1033">
        <f>B1345+B1346+B1347+B1348</f>
        <v>0</v>
      </c>
      <c r="C1344" s="1033">
        <f t="shared" ref="C1344:E1344" si="271">C1345+C1346+C1347+C1348</f>
        <v>0</v>
      </c>
      <c r="D1344" s="1033">
        <f t="shared" si="271"/>
        <v>0</v>
      </c>
      <c r="E1344" s="1033">
        <f t="shared" si="271"/>
        <v>0</v>
      </c>
      <c r="F1344" s="981"/>
      <c r="G1344" s="981"/>
      <c r="H1344" s="982"/>
      <c r="I1344" s="982"/>
      <c r="J1344" s="982"/>
      <c r="K1344" s="982"/>
      <c r="L1344" s="982"/>
      <c r="M1344" s="982"/>
    </row>
    <row r="1345" spans="1:13" ht="17.25" thickBot="1" x14ac:dyDescent="0.3">
      <c r="A1345" s="1071" t="s">
        <v>28</v>
      </c>
      <c r="B1345" s="1037"/>
      <c r="C1345" s="1033"/>
      <c r="D1345" s="1033"/>
      <c r="E1345" s="1033"/>
      <c r="F1345" s="981"/>
      <c r="G1345" s="981"/>
      <c r="H1345" s="982"/>
      <c r="I1345" s="982"/>
      <c r="J1345" s="982"/>
      <c r="K1345" s="982"/>
      <c r="L1345" s="982"/>
      <c r="M1345" s="982"/>
    </row>
    <row r="1346" spans="1:13" ht="17.25" thickBot="1" x14ac:dyDescent="0.3">
      <c r="A1346" s="1071" t="s">
        <v>60</v>
      </c>
      <c r="B1346" s="1033"/>
      <c r="C1346" s="1033"/>
      <c r="D1346" s="1033"/>
      <c r="E1346" s="1033"/>
      <c r="F1346" s="981"/>
      <c r="G1346" s="981"/>
      <c r="H1346" s="982"/>
      <c r="I1346" s="982"/>
      <c r="J1346" s="982"/>
      <c r="K1346" s="982"/>
      <c r="L1346" s="982"/>
      <c r="M1346" s="982"/>
    </row>
    <row r="1347" spans="1:13" ht="17.25" thickBot="1" x14ac:dyDescent="0.3">
      <c r="A1347" s="1071" t="s">
        <v>42</v>
      </c>
      <c r="B1347" s="1033"/>
      <c r="C1347" s="1033"/>
      <c r="D1347" s="1033"/>
      <c r="E1347" s="1033"/>
      <c r="F1347" s="981"/>
      <c r="G1347" s="981"/>
      <c r="H1347" s="982"/>
      <c r="I1347" s="982"/>
      <c r="J1347" s="982"/>
      <c r="K1347" s="982"/>
      <c r="L1347" s="982"/>
      <c r="M1347" s="982"/>
    </row>
    <row r="1348" spans="1:13" ht="17.25" thickBot="1" x14ac:dyDescent="0.3">
      <c r="A1348" s="1071" t="s">
        <v>43</v>
      </c>
      <c r="B1348" s="1141"/>
      <c r="C1348" s="1037"/>
      <c r="D1348" s="1037"/>
      <c r="E1348" s="1037"/>
      <c r="F1348" s="981"/>
      <c r="G1348" s="981"/>
      <c r="H1348" s="982"/>
      <c r="I1348" s="982"/>
      <c r="J1348" s="982"/>
      <c r="K1348" s="982"/>
      <c r="L1348" s="982"/>
      <c r="M1348" s="982"/>
    </row>
    <row r="1349" spans="1:13" ht="17.25" thickBot="1" x14ac:dyDescent="0.3">
      <c r="A1349" s="1089" t="s">
        <v>61</v>
      </c>
      <c r="B1349" s="1038">
        <f>B1350+B1351+B1352+B1353</f>
        <v>0</v>
      </c>
      <c r="C1349" s="1038">
        <f t="shared" ref="C1349:E1349" si="272">C1350+C1351+C1352+C1353</f>
        <v>3000</v>
      </c>
      <c r="D1349" s="1038">
        <f t="shared" si="272"/>
        <v>2000</v>
      </c>
      <c r="E1349" s="1038">
        <f t="shared" si="272"/>
        <v>2000</v>
      </c>
      <c r="F1349" s="981"/>
      <c r="G1349" s="981"/>
      <c r="H1349" s="982"/>
      <c r="I1349" s="982"/>
      <c r="J1349" s="982"/>
      <c r="K1349" s="982"/>
      <c r="L1349" s="982"/>
      <c r="M1349" s="982"/>
    </row>
    <row r="1350" spans="1:13" ht="17.25" thickBot="1" x14ac:dyDescent="0.3">
      <c r="A1350" s="1071" t="s">
        <v>28</v>
      </c>
      <c r="B1350" s="1038"/>
      <c r="C1350" s="1033"/>
      <c r="D1350" s="1033"/>
      <c r="E1350" s="1033"/>
      <c r="F1350" s="981"/>
      <c r="G1350" s="981"/>
      <c r="H1350" s="982"/>
      <c r="I1350" s="982"/>
      <c r="J1350" s="982"/>
      <c r="K1350" s="982"/>
      <c r="L1350" s="982"/>
      <c r="M1350" s="982"/>
    </row>
    <row r="1351" spans="1:13" ht="17.25" thickBot="1" x14ac:dyDescent="0.3">
      <c r="A1351" s="1095" t="s">
        <v>60</v>
      </c>
      <c r="B1351" s="1051"/>
      <c r="C1351" s="1051"/>
      <c r="D1351" s="1051"/>
      <c r="E1351" s="1051"/>
      <c r="F1351" s="981"/>
      <c r="G1351" s="981"/>
      <c r="H1351" s="982"/>
      <c r="I1351" s="982"/>
      <c r="J1351" s="982"/>
      <c r="K1351" s="982"/>
      <c r="L1351" s="982"/>
      <c r="M1351" s="982"/>
    </row>
    <row r="1352" spans="1:13" ht="17.25" thickBot="1" x14ac:dyDescent="0.3">
      <c r="A1352" s="1071" t="s">
        <v>42</v>
      </c>
      <c r="B1352" s="1038"/>
      <c r="C1352" s="1033"/>
      <c r="D1352" s="1033"/>
      <c r="E1352" s="1033"/>
      <c r="F1352" s="981"/>
      <c r="G1352" s="981"/>
      <c r="H1352" s="982"/>
      <c r="I1352" s="982"/>
      <c r="J1352" s="982"/>
      <c r="K1352" s="982"/>
      <c r="L1352" s="982"/>
      <c r="M1352" s="982"/>
    </row>
    <row r="1353" spans="1:13" ht="17.25" thickBot="1" x14ac:dyDescent="0.3">
      <c r="A1353" s="1071" t="s">
        <v>43</v>
      </c>
      <c r="B1353" s="1037">
        <v>0</v>
      </c>
      <c r="C1353" s="1037">
        <v>3000</v>
      </c>
      <c r="D1353" s="1037">
        <v>2000</v>
      </c>
      <c r="E1353" s="1037">
        <v>2000</v>
      </c>
      <c r="F1353" s="981"/>
      <c r="G1353" s="981"/>
      <c r="H1353" s="982"/>
      <c r="I1353" s="982"/>
      <c r="J1353" s="982"/>
      <c r="K1353" s="982"/>
      <c r="L1353" s="982"/>
      <c r="M1353" s="982"/>
    </row>
    <row r="1354" spans="1:13" ht="17.25" thickBot="1" x14ac:dyDescent="0.3">
      <c r="A1354" s="1063" t="s">
        <v>179</v>
      </c>
      <c r="B1354" s="1038">
        <f>B1344+B1349</f>
        <v>0</v>
      </c>
      <c r="C1354" s="1038">
        <f t="shared" ref="C1354:E1354" si="273">C1344+C1349</f>
        <v>3000</v>
      </c>
      <c r="D1354" s="1038">
        <f t="shared" si="273"/>
        <v>2000</v>
      </c>
      <c r="E1354" s="1038">
        <f t="shared" si="273"/>
        <v>2000</v>
      </c>
      <c r="F1354" s="981"/>
      <c r="G1354" s="981"/>
      <c r="H1354" s="982"/>
      <c r="I1354" s="982"/>
      <c r="J1354" s="982"/>
      <c r="K1354" s="982"/>
      <c r="L1354" s="982"/>
      <c r="M1354" s="982"/>
    </row>
    <row r="1355" spans="1:13" ht="51.75" thickBot="1" x14ac:dyDescent="0.3">
      <c r="A1355" s="1080" t="s">
        <v>180</v>
      </c>
      <c r="B1355" s="1134" t="s">
        <v>103</v>
      </c>
      <c r="C1355" s="1146" t="s">
        <v>2769</v>
      </c>
      <c r="D1355" s="1143"/>
      <c r="E1355" s="1143"/>
      <c r="F1355" s="981"/>
      <c r="G1355" s="981"/>
      <c r="H1355" s="982"/>
      <c r="I1355" s="982"/>
      <c r="J1355" s="982"/>
      <c r="K1355" s="982"/>
      <c r="L1355" s="982"/>
      <c r="M1355" s="982"/>
    </row>
    <row r="1356" spans="1:13" ht="17.25" thickBot="1" x14ac:dyDescent="0.3">
      <c r="A1356" s="1070" t="s">
        <v>9</v>
      </c>
      <c r="B1356" s="1748" t="s">
        <v>2769</v>
      </c>
      <c r="C1356" s="1748"/>
      <c r="D1356" s="1748"/>
      <c r="E1356" s="1748"/>
      <c r="F1356" s="981"/>
      <c r="G1356" s="981"/>
      <c r="H1356" s="982"/>
      <c r="I1356" s="982"/>
      <c r="J1356" s="982"/>
      <c r="K1356" s="982"/>
      <c r="L1356" s="982"/>
      <c r="M1356" s="982"/>
    </row>
    <row r="1357" spans="1:13" ht="17.25" thickBot="1" x14ac:dyDescent="0.3">
      <c r="A1357" s="1070" t="s">
        <v>13</v>
      </c>
      <c r="B1357" s="1752" t="s">
        <v>30</v>
      </c>
      <c r="C1357" s="1752"/>
      <c r="D1357" s="1752"/>
      <c r="E1357" s="1752"/>
      <c r="F1357" s="981"/>
      <c r="G1357" s="981"/>
      <c r="H1357" s="982"/>
      <c r="I1357" s="982"/>
      <c r="J1357" s="982"/>
      <c r="K1357" s="982"/>
      <c r="L1357" s="982"/>
      <c r="M1357" s="982"/>
    </row>
    <row r="1358" spans="1:13" ht="17.25" thickBot="1" x14ac:dyDescent="0.3">
      <c r="A1358" s="1747"/>
      <c r="B1358" s="1046">
        <v>2019</v>
      </c>
      <c r="C1358" s="1046">
        <v>2020</v>
      </c>
      <c r="D1358" s="1046">
        <v>2021</v>
      </c>
      <c r="E1358" s="1046">
        <v>2022</v>
      </c>
      <c r="F1358" s="981"/>
      <c r="G1358" s="981"/>
      <c r="H1358" s="982"/>
      <c r="I1358" s="982"/>
      <c r="J1358" s="982"/>
      <c r="K1358" s="982"/>
      <c r="L1358" s="982"/>
      <c r="M1358" s="982"/>
    </row>
    <row r="1359" spans="1:13" ht="17.25" thickBot="1" x14ac:dyDescent="0.3">
      <c r="A1359" s="1747"/>
      <c r="B1359" s="1046" t="s">
        <v>5</v>
      </c>
      <c r="C1359" s="1046" t="s">
        <v>6</v>
      </c>
      <c r="D1359" s="1046" t="s">
        <v>6</v>
      </c>
      <c r="E1359" s="1046" t="s">
        <v>6</v>
      </c>
      <c r="F1359" s="981"/>
      <c r="G1359" s="981"/>
      <c r="H1359" s="982"/>
      <c r="I1359" s="982"/>
      <c r="J1359" s="982"/>
      <c r="K1359" s="982"/>
      <c r="L1359" s="982"/>
      <c r="M1359" s="982"/>
    </row>
    <row r="1360" spans="1:13" ht="17.25" thickBot="1" x14ac:dyDescent="0.3">
      <c r="A1360" s="1070" t="s">
        <v>8</v>
      </c>
      <c r="B1360" s="1046">
        <v>0</v>
      </c>
      <c r="C1360" s="1046">
        <v>1</v>
      </c>
      <c r="D1360" s="1046">
        <v>1</v>
      </c>
      <c r="E1360" s="1046">
        <v>1</v>
      </c>
      <c r="F1360" s="981"/>
      <c r="G1360" s="981"/>
      <c r="H1360" s="982"/>
      <c r="I1360" s="982"/>
      <c r="J1360" s="982"/>
      <c r="K1360" s="982"/>
      <c r="L1360" s="982"/>
      <c r="M1360" s="982"/>
    </row>
    <row r="1361" spans="1:13" ht="17.25" thickBot="1" x14ac:dyDescent="0.3">
      <c r="A1361" s="1070" t="s">
        <v>14</v>
      </c>
      <c r="B1361" s="1037">
        <f>B1379</f>
        <v>0</v>
      </c>
      <c r="C1361" s="1037">
        <f>C1379</f>
        <v>48500</v>
      </c>
      <c r="D1361" s="1037">
        <f t="shared" ref="D1361:E1361" si="274">D1379</f>
        <v>48200</v>
      </c>
      <c r="E1361" s="1037">
        <f t="shared" si="274"/>
        <v>100000</v>
      </c>
      <c r="F1361" s="981"/>
      <c r="G1361" s="981"/>
      <c r="H1361" s="982"/>
      <c r="I1361" s="982"/>
      <c r="J1361" s="982"/>
      <c r="K1361" s="982"/>
      <c r="L1361" s="982"/>
      <c r="M1361" s="982"/>
    </row>
    <row r="1362" spans="1:13" ht="17.25" thickBot="1" x14ac:dyDescent="0.3">
      <c r="A1362" s="1070" t="s">
        <v>20</v>
      </c>
      <c r="B1362" s="1051" t="e">
        <f>B1355/B1360</f>
        <v>#VALUE!</v>
      </c>
      <c r="C1362" s="1051" t="e">
        <f t="shared" ref="C1362:E1362" si="275">C1355/C1360</f>
        <v>#VALUE!</v>
      </c>
      <c r="D1362" s="1051">
        <f>D1355/D1360</f>
        <v>0</v>
      </c>
      <c r="E1362" s="1051">
        <f t="shared" si="275"/>
        <v>0</v>
      </c>
      <c r="F1362" s="981"/>
      <c r="G1362" s="981"/>
      <c r="H1362" s="982"/>
      <c r="I1362" s="982"/>
      <c r="J1362" s="982"/>
      <c r="K1362" s="982"/>
      <c r="L1362" s="982"/>
      <c r="M1362" s="982"/>
    </row>
    <row r="1363" spans="1:13" ht="17.25" thickBot="1" x14ac:dyDescent="0.3">
      <c r="A1363" s="1070" t="s">
        <v>15</v>
      </c>
      <c r="B1363" s="1046" t="s">
        <v>19</v>
      </c>
      <c r="C1363" s="1052" t="e">
        <f>C1360/B1360-1</f>
        <v>#DIV/0!</v>
      </c>
      <c r="D1363" s="1052">
        <f t="shared" ref="D1363:E1363" si="276">D1360/C1360-1</f>
        <v>0</v>
      </c>
      <c r="E1363" s="1052">
        <f t="shared" si="276"/>
        <v>0</v>
      </c>
      <c r="F1363" s="981"/>
      <c r="G1363" s="981"/>
      <c r="H1363" s="982"/>
      <c r="I1363" s="982"/>
      <c r="J1363" s="982"/>
      <c r="K1363" s="982"/>
      <c r="L1363" s="982"/>
      <c r="M1363" s="982"/>
    </row>
    <row r="1364" spans="1:13" ht="17.25" thickBot="1" x14ac:dyDescent="0.3">
      <c r="A1364" s="992" t="s">
        <v>16</v>
      </c>
      <c r="B1364" s="1047" t="s">
        <v>19</v>
      </c>
      <c r="C1364" s="991" t="e">
        <f>#REF!/B1355-1</f>
        <v>#REF!</v>
      </c>
      <c r="D1364" s="991" t="e">
        <f>#REF!/#REF!-1</f>
        <v>#REF!</v>
      </c>
      <c r="E1364" s="991" t="e">
        <f>C1355/#REF!-1</f>
        <v>#VALUE!</v>
      </c>
      <c r="F1364" s="981"/>
      <c r="G1364" s="981"/>
      <c r="H1364" s="982"/>
      <c r="I1364" s="982"/>
      <c r="J1364" s="982"/>
      <c r="K1364" s="982"/>
      <c r="L1364" s="982"/>
      <c r="M1364" s="982"/>
    </row>
    <row r="1365" spans="1:13" ht="17.25" thickBot="1" x14ac:dyDescent="0.3">
      <c r="A1365" s="992" t="s">
        <v>17</v>
      </c>
      <c r="B1365" s="1047" t="s">
        <v>19</v>
      </c>
      <c r="C1365" s="991" t="e">
        <f>C1362/B1362-1</f>
        <v>#VALUE!</v>
      </c>
      <c r="D1365" s="991" t="e">
        <f t="shared" ref="D1365:E1365" si="277">D1362/C1362-1</f>
        <v>#VALUE!</v>
      </c>
      <c r="E1365" s="991" t="e">
        <f t="shared" si="277"/>
        <v>#DIV/0!</v>
      </c>
      <c r="F1365" s="981"/>
      <c r="G1365" s="981"/>
      <c r="H1365" s="982"/>
      <c r="I1365" s="982"/>
      <c r="J1365" s="982"/>
      <c r="K1365" s="982"/>
      <c r="L1365" s="982"/>
      <c r="M1365" s="982"/>
    </row>
    <row r="1366" spans="1:13" ht="14.25" thickBot="1" x14ac:dyDescent="0.3">
      <c r="A1366" s="1753" t="s">
        <v>2712</v>
      </c>
      <c r="B1366" s="1754"/>
      <c r="C1366" s="1754"/>
      <c r="D1366" s="1754"/>
      <c r="E1366" s="1755"/>
      <c r="F1366" s="981"/>
      <c r="G1366" s="981"/>
      <c r="H1366" s="982"/>
      <c r="I1366" s="982"/>
      <c r="J1366" s="982"/>
      <c r="K1366" s="982"/>
      <c r="L1366" s="982"/>
      <c r="M1366" s="982"/>
    </row>
    <row r="1367" spans="1:13" ht="17.25" thickBot="1" x14ac:dyDescent="0.3">
      <c r="A1367" s="1747"/>
      <c r="B1367" s="1046">
        <v>2019</v>
      </c>
      <c r="C1367" s="1046">
        <v>2020</v>
      </c>
      <c r="D1367" s="1046">
        <v>2021</v>
      </c>
      <c r="E1367" s="1046">
        <v>2022</v>
      </c>
      <c r="F1367" s="981"/>
      <c r="G1367" s="981"/>
      <c r="H1367" s="982"/>
      <c r="I1367" s="982"/>
      <c r="J1367" s="982"/>
      <c r="K1367" s="982"/>
      <c r="L1367" s="982"/>
      <c r="M1367" s="982"/>
    </row>
    <row r="1368" spans="1:13" ht="17.25" thickBot="1" x14ac:dyDescent="0.3">
      <c r="A1368" s="1747"/>
      <c r="B1368" s="1046" t="s">
        <v>5</v>
      </c>
      <c r="C1368" s="1046" t="s">
        <v>6</v>
      </c>
      <c r="D1368" s="1046" t="s">
        <v>6</v>
      </c>
      <c r="E1368" s="1046" t="s">
        <v>6</v>
      </c>
      <c r="F1368" s="981"/>
      <c r="G1368" s="981"/>
      <c r="H1368" s="982"/>
      <c r="I1368" s="982"/>
      <c r="J1368" s="982"/>
      <c r="K1368" s="982"/>
      <c r="L1368" s="982"/>
      <c r="M1368" s="982"/>
    </row>
    <row r="1369" spans="1:13" ht="17.25" thickBot="1" x14ac:dyDescent="0.3">
      <c r="A1369" s="1089" t="s">
        <v>59</v>
      </c>
      <c r="B1369" s="1033">
        <f>B1370+B1371+B1372+B1373</f>
        <v>0</v>
      </c>
      <c r="C1369" s="1033">
        <f t="shared" ref="C1369:E1369" si="278">C1370+C1371+C1372+C1373</f>
        <v>48500</v>
      </c>
      <c r="D1369" s="1033">
        <f t="shared" si="278"/>
        <v>48200</v>
      </c>
      <c r="E1369" s="1033">
        <f t="shared" si="278"/>
        <v>100000</v>
      </c>
      <c r="F1369" s="981"/>
      <c r="G1369" s="981"/>
      <c r="H1369" s="982"/>
      <c r="I1369" s="982"/>
      <c r="J1369" s="982"/>
      <c r="K1369" s="982"/>
      <c r="L1369" s="982"/>
      <c r="M1369" s="982"/>
    </row>
    <row r="1370" spans="1:13" ht="17.25" thickBot="1" x14ac:dyDescent="0.3">
      <c r="A1370" s="1071" t="s">
        <v>28</v>
      </c>
      <c r="B1370" s="1037">
        <v>0</v>
      </c>
      <c r="C1370" s="1037">
        <v>48500</v>
      </c>
      <c r="D1370" s="1037">
        <v>48200</v>
      </c>
      <c r="E1370" s="1037">
        <v>100000</v>
      </c>
      <c r="F1370" s="981"/>
      <c r="G1370" s="981"/>
      <c r="H1370" s="982"/>
      <c r="I1370" s="982"/>
      <c r="J1370" s="982"/>
      <c r="K1370" s="982"/>
      <c r="L1370" s="982"/>
      <c r="M1370" s="982"/>
    </row>
    <row r="1371" spans="1:13" ht="17.25" thickBot="1" x14ac:dyDescent="0.3">
      <c r="A1371" s="1071" t="s">
        <v>60</v>
      </c>
      <c r="B1371" s="1033"/>
      <c r="C1371" s="1033"/>
      <c r="D1371" s="1033"/>
      <c r="E1371" s="1033"/>
      <c r="F1371" s="981"/>
      <c r="G1371" s="981"/>
      <c r="H1371" s="982"/>
      <c r="I1371" s="982"/>
      <c r="J1371" s="982"/>
      <c r="K1371" s="982"/>
      <c r="L1371" s="982"/>
      <c r="M1371" s="982"/>
    </row>
    <row r="1372" spans="1:13" ht="17.25" thickBot="1" x14ac:dyDescent="0.3">
      <c r="A1372" s="1071" t="s">
        <v>42</v>
      </c>
      <c r="B1372" s="1033"/>
      <c r="C1372" s="1033"/>
      <c r="D1372" s="1033"/>
      <c r="E1372" s="1033"/>
      <c r="F1372" s="981"/>
      <c r="G1372" s="981"/>
      <c r="H1372" s="982"/>
      <c r="I1372" s="982"/>
      <c r="J1372" s="982"/>
      <c r="K1372" s="982"/>
      <c r="L1372" s="982"/>
      <c r="M1372" s="982"/>
    </row>
    <row r="1373" spans="1:13" ht="17.25" thickBot="1" x14ac:dyDescent="0.3">
      <c r="A1373" s="1071" t="s">
        <v>43</v>
      </c>
      <c r="B1373" s="1141"/>
      <c r="C1373" s="1037"/>
      <c r="D1373" s="1037"/>
      <c r="E1373" s="1037"/>
      <c r="F1373" s="981"/>
      <c r="G1373" s="981"/>
      <c r="H1373" s="982"/>
      <c r="I1373" s="982"/>
      <c r="J1373" s="982"/>
      <c r="K1373" s="982"/>
      <c r="L1373" s="982"/>
      <c r="M1373" s="982"/>
    </row>
    <row r="1374" spans="1:13" ht="17.25" thickBot="1" x14ac:dyDescent="0.3">
      <c r="A1374" s="1089" t="s">
        <v>61</v>
      </c>
      <c r="B1374" s="1038">
        <f>B1375+B1376+B1377+B1378</f>
        <v>0</v>
      </c>
      <c r="C1374" s="1038">
        <f t="shared" ref="C1374:E1374" si="279">C1375+C1376+C1377+C1378</f>
        <v>0</v>
      </c>
      <c r="D1374" s="1038">
        <f t="shared" si="279"/>
        <v>0</v>
      </c>
      <c r="E1374" s="1038">
        <f t="shared" si="279"/>
        <v>0</v>
      </c>
      <c r="F1374" s="981"/>
      <c r="G1374" s="981"/>
      <c r="H1374" s="982"/>
      <c r="I1374" s="982"/>
      <c r="J1374" s="982"/>
      <c r="K1374" s="982"/>
      <c r="L1374" s="982"/>
      <c r="M1374" s="982"/>
    </row>
    <row r="1375" spans="1:13" ht="17.25" thickBot="1" x14ac:dyDescent="0.3">
      <c r="A1375" s="1071" t="s">
        <v>28</v>
      </c>
      <c r="B1375" s="1038"/>
      <c r="C1375" s="1033"/>
      <c r="D1375" s="1033"/>
      <c r="E1375" s="1033"/>
      <c r="F1375" s="981"/>
      <c r="G1375" s="981"/>
      <c r="H1375" s="982"/>
      <c r="I1375" s="982"/>
      <c r="J1375" s="982"/>
      <c r="K1375" s="982"/>
      <c r="L1375" s="982"/>
      <c r="M1375" s="982"/>
    </row>
    <row r="1376" spans="1:13" ht="17.25" thickBot="1" x14ac:dyDescent="0.3">
      <c r="A1376" s="1095" t="s">
        <v>60</v>
      </c>
      <c r="B1376" s="1051"/>
      <c r="C1376" s="1051"/>
      <c r="D1376" s="1051"/>
      <c r="E1376" s="1051"/>
      <c r="F1376" s="981"/>
      <c r="G1376" s="981"/>
      <c r="H1376" s="982"/>
      <c r="I1376" s="982"/>
      <c r="J1376" s="982"/>
      <c r="K1376" s="982"/>
      <c r="L1376" s="982"/>
      <c r="M1376" s="982"/>
    </row>
    <row r="1377" spans="1:13" ht="17.25" thickBot="1" x14ac:dyDescent="0.3">
      <c r="A1377" s="1071" t="s">
        <v>42</v>
      </c>
      <c r="B1377" s="1038"/>
      <c r="C1377" s="1033"/>
      <c r="D1377" s="1033"/>
      <c r="E1377" s="1033"/>
      <c r="F1377" s="981"/>
      <c r="G1377" s="981"/>
      <c r="H1377" s="982"/>
      <c r="I1377" s="982"/>
      <c r="J1377" s="982"/>
      <c r="K1377" s="982"/>
      <c r="L1377" s="982"/>
      <c r="M1377" s="982"/>
    </row>
    <row r="1378" spans="1:13" ht="17.25" thickBot="1" x14ac:dyDescent="0.3">
      <c r="A1378" s="1071" t="s">
        <v>43</v>
      </c>
      <c r="B1378" s="1037"/>
      <c r="C1378" s="1037"/>
      <c r="D1378" s="1037"/>
      <c r="E1378" s="1037"/>
      <c r="F1378" s="981"/>
      <c r="G1378" s="981"/>
      <c r="H1378" s="982"/>
      <c r="I1378" s="982"/>
      <c r="J1378" s="982"/>
      <c r="K1378" s="982"/>
      <c r="L1378" s="982"/>
      <c r="M1378" s="982"/>
    </row>
    <row r="1379" spans="1:13" ht="17.25" thickBot="1" x14ac:dyDescent="0.3">
      <c r="A1379" s="1063" t="s">
        <v>181</v>
      </c>
      <c r="B1379" s="1038">
        <f>B1369+B1374</f>
        <v>0</v>
      </c>
      <c r="C1379" s="1038">
        <f t="shared" ref="C1379:E1379" si="280">C1369+C1374</f>
        <v>48500</v>
      </c>
      <c r="D1379" s="1038">
        <f t="shared" si="280"/>
        <v>48200</v>
      </c>
      <c r="E1379" s="1038">
        <f t="shared" si="280"/>
        <v>100000</v>
      </c>
      <c r="F1379" s="981"/>
      <c r="G1379" s="981"/>
      <c r="H1379" s="982"/>
      <c r="I1379" s="982"/>
      <c r="J1379" s="982"/>
      <c r="K1379" s="982"/>
      <c r="L1379" s="982"/>
      <c r="M1379" s="982"/>
    </row>
    <row r="1380" spans="1:13" ht="41.25" thickBot="1" x14ac:dyDescent="0.3">
      <c r="A1380" s="1080" t="s">
        <v>182</v>
      </c>
      <c r="B1380" s="1147" t="s">
        <v>103</v>
      </c>
      <c r="C1380" s="1148" t="s">
        <v>2770</v>
      </c>
      <c r="D1380" s="1143"/>
      <c r="E1380" s="1143"/>
      <c r="F1380" s="981"/>
      <c r="G1380" s="981"/>
      <c r="H1380" s="982"/>
      <c r="I1380" s="982"/>
      <c r="J1380" s="982"/>
      <c r="K1380" s="982"/>
      <c r="L1380" s="982"/>
      <c r="M1380" s="982"/>
    </row>
    <row r="1381" spans="1:13" ht="17.25" thickBot="1" x14ac:dyDescent="0.3">
      <c r="A1381" s="1070" t="s">
        <v>9</v>
      </c>
      <c r="B1381" s="1748" t="s">
        <v>2770</v>
      </c>
      <c r="C1381" s="1748"/>
      <c r="D1381" s="1748"/>
      <c r="E1381" s="1748"/>
      <c r="F1381" s="981"/>
      <c r="G1381" s="981"/>
      <c r="H1381" s="982"/>
      <c r="I1381" s="982"/>
      <c r="J1381" s="982"/>
      <c r="K1381" s="982"/>
      <c r="L1381" s="982"/>
      <c r="M1381" s="982"/>
    </row>
    <row r="1382" spans="1:13" ht="17.25" thickBot="1" x14ac:dyDescent="0.3">
      <c r="A1382" s="1070" t="s">
        <v>13</v>
      </c>
      <c r="B1382" s="1752" t="s">
        <v>2765</v>
      </c>
      <c r="C1382" s="1752"/>
      <c r="D1382" s="1752"/>
      <c r="E1382" s="1752"/>
      <c r="F1382" s="981"/>
      <c r="G1382" s="981"/>
      <c r="H1382" s="982"/>
      <c r="I1382" s="982"/>
      <c r="J1382" s="982"/>
      <c r="K1382" s="982"/>
      <c r="L1382" s="982"/>
      <c r="M1382" s="982"/>
    </row>
    <row r="1383" spans="1:13" ht="17.25" thickBot="1" x14ac:dyDescent="0.3">
      <c r="A1383" s="1747"/>
      <c r="B1383" s="1046">
        <v>2019</v>
      </c>
      <c r="C1383" s="1046">
        <v>2020</v>
      </c>
      <c r="D1383" s="1046">
        <v>2021</v>
      </c>
      <c r="E1383" s="1046">
        <v>2022</v>
      </c>
      <c r="F1383" s="981"/>
      <c r="G1383" s="981"/>
      <c r="H1383" s="982"/>
      <c r="I1383" s="982"/>
      <c r="J1383" s="982"/>
      <c r="K1383" s="982"/>
      <c r="L1383" s="982"/>
      <c r="M1383" s="982"/>
    </row>
    <row r="1384" spans="1:13" ht="17.25" thickBot="1" x14ac:dyDescent="0.3">
      <c r="A1384" s="1747"/>
      <c r="B1384" s="1046" t="s">
        <v>5</v>
      </c>
      <c r="C1384" s="1046" t="s">
        <v>6</v>
      </c>
      <c r="D1384" s="1046" t="s">
        <v>6</v>
      </c>
      <c r="E1384" s="1046" t="s">
        <v>6</v>
      </c>
      <c r="F1384" s="981"/>
      <c r="G1384" s="981"/>
      <c r="H1384" s="982"/>
      <c r="I1384" s="982"/>
      <c r="J1384" s="982"/>
      <c r="K1384" s="982"/>
      <c r="L1384" s="982"/>
      <c r="M1384" s="982"/>
    </row>
    <row r="1385" spans="1:13" ht="17.25" thickBot="1" x14ac:dyDescent="0.3">
      <c r="A1385" s="1070" t="s">
        <v>8</v>
      </c>
      <c r="B1385" s="1046">
        <v>0</v>
      </c>
      <c r="C1385" s="1046">
        <v>1</v>
      </c>
      <c r="D1385" s="1046">
        <v>1</v>
      </c>
      <c r="E1385" s="1046">
        <v>1</v>
      </c>
      <c r="F1385" s="981"/>
      <c r="G1385" s="981"/>
      <c r="H1385" s="982"/>
      <c r="I1385" s="982"/>
      <c r="J1385" s="982"/>
      <c r="K1385" s="982"/>
      <c r="L1385" s="982"/>
      <c r="M1385" s="982"/>
    </row>
    <row r="1386" spans="1:13" ht="17.25" thickBot="1" x14ac:dyDescent="0.3">
      <c r="A1386" s="1070" t="s">
        <v>14</v>
      </c>
      <c r="B1386" s="1037">
        <f>B1404</f>
        <v>0</v>
      </c>
      <c r="C1386" s="1037">
        <f t="shared" ref="C1386:E1386" si="281">C1404</f>
        <v>18000</v>
      </c>
      <c r="D1386" s="1037">
        <f t="shared" si="281"/>
        <v>70000</v>
      </c>
      <c r="E1386" s="1037">
        <f t="shared" si="281"/>
        <v>60000</v>
      </c>
      <c r="F1386" s="981"/>
      <c r="G1386" s="981"/>
      <c r="H1386" s="982"/>
      <c r="I1386" s="982"/>
      <c r="J1386" s="982"/>
      <c r="K1386" s="982"/>
      <c r="L1386" s="982"/>
      <c r="M1386" s="982"/>
    </row>
    <row r="1387" spans="1:13" ht="17.25" thickBot="1" x14ac:dyDescent="0.3">
      <c r="A1387" s="1070" t="s">
        <v>20</v>
      </c>
      <c r="B1387" s="1051" t="e">
        <f>B1380/B1385</f>
        <v>#VALUE!</v>
      </c>
      <c r="C1387" s="1051" t="e">
        <f>#REF!/C1385</f>
        <v>#REF!</v>
      </c>
      <c r="D1387" s="1051" t="e">
        <f>#REF!/D1385</f>
        <v>#REF!</v>
      </c>
      <c r="E1387" s="1051" t="e">
        <f>C1380/E1385</f>
        <v>#VALUE!</v>
      </c>
      <c r="F1387" s="981"/>
      <c r="G1387" s="981"/>
      <c r="H1387" s="982"/>
      <c r="I1387" s="982"/>
      <c r="J1387" s="982"/>
      <c r="K1387" s="982"/>
      <c r="L1387" s="982"/>
      <c r="M1387" s="982"/>
    </row>
    <row r="1388" spans="1:13" ht="17.25" thickBot="1" x14ac:dyDescent="0.3">
      <c r="A1388" s="1070" t="s">
        <v>15</v>
      </c>
      <c r="B1388" s="1046" t="s">
        <v>19</v>
      </c>
      <c r="C1388" s="1052" t="e">
        <f>C1385/B1385-1</f>
        <v>#DIV/0!</v>
      </c>
      <c r="D1388" s="1052">
        <f t="shared" ref="D1388:E1388" si="282">D1385/C1385-1</f>
        <v>0</v>
      </c>
      <c r="E1388" s="1052">
        <f t="shared" si="282"/>
        <v>0</v>
      </c>
      <c r="F1388" s="981"/>
      <c r="G1388" s="981"/>
      <c r="H1388" s="982"/>
      <c r="I1388" s="982"/>
      <c r="J1388" s="982"/>
      <c r="K1388" s="982"/>
      <c r="L1388" s="982"/>
      <c r="M1388" s="982"/>
    </row>
    <row r="1389" spans="1:13" ht="17.25" thickBot="1" x14ac:dyDescent="0.3">
      <c r="A1389" s="1070" t="s">
        <v>16</v>
      </c>
      <c r="B1389" s="1046" t="s">
        <v>19</v>
      </c>
      <c r="C1389" s="1052" t="e">
        <f>#REF!/B1380-1</f>
        <v>#REF!</v>
      </c>
      <c r="D1389" s="1052" t="e">
        <f>#REF!/#REF!-1</f>
        <v>#REF!</v>
      </c>
      <c r="E1389" s="1052" t="e">
        <f>C1380/#REF!-1</f>
        <v>#VALUE!</v>
      </c>
      <c r="F1389" s="981"/>
      <c r="G1389" s="981"/>
      <c r="H1389" s="982"/>
      <c r="I1389" s="982"/>
      <c r="J1389" s="982"/>
      <c r="K1389" s="982"/>
      <c r="L1389" s="982"/>
      <c r="M1389" s="982"/>
    </row>
    <row r="1390" spans="1:13" ht="17.25" thickBot="1" x14ac:dyDescent="0.3">
      <c r="A1390" s="1070" t="s">
        <v>17</v>
      </c>
      <c r="B1390" s="1046" t="s">
        <v>19</v>
      </c>
      <c r="C1390" s="1052" t="e">
        <f>C1387/B1387-1</f>
        <v>#REF!</v>
      </c>
      <c r="D1390" s="1052" t="e">
        <f t="shared" ref="D1390:E1390" si="283">D1387/C1387-1</f>
        <v>#REF!</v>
      </c>
      <c r="E1390" s="1052" t="e">
        <f t="shared" si="283"/>
        <v>#VALUE!</v>
      </c>
      <c r="F1390" s="981"/>
      <c r="G1390" s="981"/>
      <c r="H1390" s="982"/>
      <c r="I1390" s="982"/>
      <c r="J1390" s="982"/>
      <c r="K1390" s="982"/>
      <c r="L1390" s="982"/>
      <c r="M1390" s="982"/>
    </row>
    <row r="1391" spans="1:13" ht="14.25" thickBot="1" x14ac:dyDescent="0.3">
      <c r="A1391" s="1746" t="s">
        <v>2715</v>
      </c>
      <c r="B1391" s="1746"/>
      <c r="C1391" s="1746"/>
      <c r="D1391" s="1746"/>
      <c r="E1391" s="1746"/>
      <c r="F1391" s="981"/>
      <c r="G1391" s="981"/>
      <c r="H1391" s="982"/>
      <c r="I1391" s="982"/>
      <c r="J1391" s="982"/>
      <c r="K1391" s="982"/>
      <c r="L1391" s="982"/>
      <c r="M1391" s="982"/>
    </row>
    <row r="1392" spans="1:13" ht="17.25" thickBot="1" x14ac:dyDescent="0.3">
      <c r="A1392" s="1747"/>
      <c r="B1392" s="1046">
        <v>2019</v>
      </c>
      <c r="C1392" s="1046">
        <v>2020</v>
      </c>
      <c r="D1392" s="1046">
        <v>2021</v>
      </c>
      <c r="E1392" s="1046">
        <v>2022</v>
      </c>
      <c r="F1392" s="981"/>
      <c r="G1392" s="981"/>
      <c r="H1392" s="982"/>
      <c r="I1392" s="982"/>
      <c r="J1392" s="982"/>
      <c r="K1392" s="982"/>
      <c r="L1392" s="982"/>
      <c r="M1392" s="982"/>
    </row>
    <row r="1393" spans="1:13" ht="17.25" thickBot="1" x14ac:dyDescent="0.3">
      <c r="A1393" s="1747"/>
      <c r="B1393" s="1046" t="s">
        <v>5</v>
      </c>
      <c r="C1393" s="1046" t="s">
        <v>6</v>
      </c>
      <c r="D1393" s="1046" t="s">
        <v>6</v>
      </c>
      <c r="E1393" s="1046" t="s">
        <v>6</v>
      </c>
      <c r="F1393" s="981"/>
      <c r="G1393" s="981"/>
      <c r="H1393" s="982"/>
      <c r="I1393" s="982"/>
      <c r="J1393" s="982"/>
      <c r="K1393" s="982"/>
      <c r="L1393" s="982"/>
      <c r="M1393" s="982"/>
    </row>
    <row r="1394" spans="1:13" ht="17.25" thickBot="1" x14ac:dyDescent="0.3">
      <c r="A1394" s="1089" t="s">
        <v>59</v>
      </c>
      <c r="B1394" s="1033">
        <f>B1395+B1396+B1397+B1398</f>
        <v>0</v>
      </c>
      <c r="C1394" s="1033">
        <f t="shared" ref="C1394:E1394" si="284">C1395+C1396+C1397+C1398</f>
        <v>18000</v>
      </c>
      <c r="D1394" s="1033">
        <f t="shared" si="284"/>
        <v>70000</v>
      </c>
      <c r="E1394" s="1033">
        <f t="shared" si="284"/>
        <v>60000</v>
      </c>
      <c r="F1394" s="981"/>
      <c r="G1394" s="981"/>
      <c r="H1394" s="982"/>
      <c r="I1394" s="982"/>
      <c r="J1394" s="982"/>
      <c r="K1394" s="982"/>
      <c r="L1394" s="982"/>
      <c r="M1394" s="982"/>
    </row>
    <row r="1395" spans="1:13" ht="17.25" thickBot="1" x14ac:dyDescent="0.3">
      <c r="A1395" s="1071" t="s">
        <v>28</v>
      </c>
      <c r="B1395" s="1037">
        <v>0</v>
      </c>
      <c r="C1395" s="1037">
        <v>18000</v>
      </c>
      <c r="D1395" s="1037">
        <v>70000</v>
      </c>
      <c r="E1395" s="1037">
        <v>60000</v>
      </c>
      <c r="F1395" s="981"/>
      <c r="G1395" s="981"/>
      <c r="H1395" s="982"/>
      <c r="I1395" s="982"/>
      <c r="J1395" s="982"/>
      <c r="K1395" s="982"/>
      <c r="L1395" s="982"/>
      <c r="M1395" s="982"/>
    </row>
    <row r="1396" spans="1:13" ht="17.25" thickBot="1" x14ac:dyDescent="0.3">
      <c r="A1396" s="1071" t="s">
        <v>60</v>
      </c>
      <c r="B1396" s="1033"/>
      <c r="C1396" s="1033"/>
      <c r="D1396" s="1033"/>
      <c r="E1396" s="1033"/>
      <c r="F1396" s="981"/>
      <c r="G1396" s="981"/>
      <c r="H1396" s="982"/>
      <c r="I1396" s="982"/>
      <c r="J1396" s="982"/>
      <c r="K1396" s="982"/>
      <c r="L1396" s="982"/>
      <c r="M1396" s="982"/>
    </row>
    <row r="1397" spans="1:13" ht="17.25" thickBot="1" x14ac:dyDescent="0.3">
      <c r="A1397" s="1071" t="s">
        <v>42</v>
      </c>
      <c r="B1397" s="1033"/>
      <c r="C1397" s="1033"/>
      <c r="D1397" s="1033"/>
      <c r="E1397" s="1033"/>
      <c r="F1397" s="981"/>
      <c r="G1397" s="981"/>
      <c r="H1397" s="982"/>
      <c r="I1397" s="982"/>
      <c r="J1397" s="982"/>
      <c r="K1397" s="982"/>
      <c r="L1397" s="982"/>
      <c r="M1397" s="982"/>
    </row>
    <row r="1398" spans="1:13" ht="17.25" thickBot="1" x14ac:dyDescent="0.3">
      <c r="A1398" s="1071" t="s">
        <v>43</v>
      </c>
      <c r="B1398" s="1141"/>
      <c r="C1398" s="1037"/>
      <c r="D1398" s="1037"/>
      <c r="E1398" s="1037"/>
      <c r="F1398" s="981"/>
      <c r="G1398" s="981"/>
      <c r="H1398" s="982"/>
      <c r="I1398" s="982"/>
      <c r="J1398" s="982"/>
      <c r="K1398" s="982"/>
      <c r="L1398" s="982"/>
      <c r="M1398" s="982"/>
    </row>
    <row r="1399" spans="1:13" ht="17.25" thickBot="1" x14ac:dyDescent="0.3">
      <c r="A1399" s="1089" t="s">
        <v>61</v>
      </c>
      <c r="B1399" s="1038">
        <f>B1400+B1401+B1402+B1403</f>
        <v>0</v>
      </c>
      <c r="C1399" s="1038">
        <f t="shared" ref="C1399:E1399" si="285">C1400+C1401+C1402+C1403</f>
        <v>0</v>
      </c>
      <c r="D1399" s="1038">
        <f t="shared" si="285"/>
        <v>0</v>
      </c>
      <c r="E1399" s="1038">
        <f t="shared" si="285"/>
        <v>0</v>
      </c>
      <c r="F1399" s="981"/>
      <c r="G1399" s="981"/>
      <c r="H1399" s="982"/>
      <c r="I1399" s="982"/>
      <c r="J1399" s="982"/>
      <c r="K1399" s="982"/>
      <c r="L1399" s="982"/>
      <c r="M1399" s="982"/>
    </row>
    <row r="1400" spans="1:13" ht="17.25" thickBot="1" x14ac:dyDescent="0.3">
      <c r="A1400" s="1071" t="s">
        <v>28</v>
      </c>
      <c r="B1400" s="1038"/>
      <c r="C1400" s="1033"/>
      <c r="D1400" s="1033"/>
      <c r="E1400" s="1033"/>
      <c r="F1400" s="981"/>
      <c r="G1400" s="981"/>
      <c r="H1400" s="982"/>
      <c r="I1400" s="982"/>
      <c r="J1400" s="982"/>
      <c r="K1400" s="982"/>
      <c r="L1400" s="982"/>
      <c r="M1400" s="982"/>
    </row>
    <row r="1401" spans="1:13" ht="17.25" thickBot="1" x14ac:dyDescent="0.3">
      <c r="A1401" s="1095" t="s">
        <v>60</v>
      </c>
      <c r="B1401" s="1051"/>
      <c r="C1401" s="1051"/>
      <c r="D1401" s="1051"/>
      <c r="E1401" s="1051"/>
      <c r="F1401" s="981"/>
      <c r="G1401" s="981"/>
      <c r="H1401" s="982"/>
      <c r="I1401" s="982"/>
      <c r="J1401" s="982"/>
      <c r="K1401" s="982"/>
      <c r="L1401" s="982"/>
      <c r="M1401" s="982"/>
    </row>
    <row r="1402" spans="1:13" ht="17.25" thickBot="1" x14ac:dyDescent="0.3">
      <c r="A1402" s="1071" t="s">
        <v>42</v>
      </c>
      <c r="B1402" s="1038"/>
      <c r="C1402" s="1033"/>
      <c r="D1402" s="1033"/>
      <c r="E1402" s="1033"/>
      <c r="F1402" s="981"/>
      <c r="G1402" s="981"/>
      <c r="H1402" s="982"/>
      <c r="I1402" s="982"/>
      <c r="J1402" s="982"/>
      <c r="K1402" s="982"/>
      <c r="L1402" s="982"/>
      <c r="M1402" s="982"/>
    </row>
    <row r="1403" spans="1:13" ht="17.25" thickBot="1" x14ac:dyDescent="0.3">
      <c r="A1403" s="1071" t="s">
        <v>43</v>
      </c>
      <c r="B1403" s="1037"/>
      <c r="C1403" s="1037"/>
      <c r="D1403" s="1037"/>
      <c r="E1403" s="1037"/>
      <c r="F1403" s="981"/>
      <c r="G1403" s="981"/>
      <c r="H1403" s="982"/>
      <c r="I1403" s="982"/>
      <c r="J1403" s="982"/>
      <c r="K1403" s="982"/>
      <c r="L1403" s="982"/>
      <c r="M1403" s="982"/>
    </row>
    <row r="1404" spans="1:13" ht="17.25" thickBot="1" x14ac:dyDescent="0.3">
      <c r="A1404" s="1063" t="s">
        <v>183</v>
      </c>
      <c r="B1404" s="1038">
        <f>B1394+B1399</f>
        <v>0</v>
      </c>
      <c r="C1404" s="1038">
        <f t="shared" ref="C1404:E1404" si="286">C1394+C1399</f>
        <v>18000</v>
      </c>
      <c r="D1404" s="1038">
        <f t="shared" si="286"/>
        <v>70000</v>
      </c>
      <c r="E1404" s="1038">
        <f t="shared" si="286"/>
        <v>60000</v>
      </c>
      <c r="F1404" s="981"/>
      <c r="G1404" s="981"/>
      <c r="H1404" s="982"/>
      <c r="I1404" s="982"/>
      <c r="J1404" s="982"/>
      <c r="K1404" s="982"/>
      <c r="L1404" s="982"/>
      <c r="M1404" s="982"/>
    </row>
    <row r="1405" spans="1:13" ht="27.75" thickBot="1" x14ac:dyDescent="0.3">
      <c r="A1405" s="1080" t="s">
        <v>192</v>
      </c>
      <c r="B1405" s="1147" t="s">
        <v>103</v>
      </c>
      <c r="C1405" s="1148" t="s">
        <v>2771</v>
      </c>
      <c r="D1405" s="1143"/>
      <c r="E1405" s="1143"/>
      <c r="F1405" s="981"/>
      <c r="G1405" s="981"/>
      <c r="H1405" s="982"/>
      <c r="I1405" s="982"/>
      <c r="J1405" s="982"/>
      <c r="K1405" s="982"/>
      <c r="L1405" s="982"/>
      <c r="M1405" s="982"/>
    </row>
    <row r="1406" spans="1:13" ht="17.25" thickBot="1" x14ac:dyDescent="0.3">
      <c r="A1406" s="1070" t="s">
        <v>9</v>
      </c>
      <c r="B1406" s="1748" t="s">
        <v>2771</v>
      </c>
      <c r="C1406" s="1748"/>
      <c r="D1406" s="1748"/>
      <c r="E1406" s="1748"/>
      <c r="F1406" s="981"/>
      <c r="G1406" s="981"/>
      <c r="H1406" s="982"/>
      <c r="I1406" s="982"/>
      <c r="J1406" s="982"/>
      <c r="K1406" s="982"/>
      <c r="L1406" s="982"/>
      <c r="M1406" s="982"/>
    </row>
    <row r="1407" spans="1:13" ht="17.25" thickBot="1" x14ac:dyDescent="0.3">
      <c r="A1407" s="1070" t="s">
        <v>13</v>
      </c>
      <c r="B1407" s="1752" t="s">
        <v>2765</v>
      </c>
      <c r="C1407" s="1752"/>
      <c r="D1407" s="1752"/>
      <c r="E1407" s="1752"/>
      <c r="F1407" s="981"/>
      <c r="G1407" s="981"/>
      <c r="H1407" s="982"/>
      <c r="I1407" s="982"/>
      <c r="J1407" s="982"/>
      <c r="K1407" s="982"/>
      <c r="L1407" s="982"/>
      <c r="M1407" s="982"/>
    </row>
    <row r="1408" spans="1:13" ht="17.25" thickBot="1" x14ac:dyDescent="0.3">
      <c r="A1408" s="1747"/>
      <c r="B1408" s="1046">
        <v>2019</v>
      </c>
      <c r="C1408" s="1046">
        <v>2020</v>
      </c>
      <c r="D1408" s="1046">
        <v>2021</v>
      </c>
      <c r="E1408" s="1046">
        <v>2022</v>
      </c>
      <c r="F1408" s="981"/>
      <c r="G1408" s="981"/>
      <c r="H1408" s="982"/>
      <c r="I1408" s="982"/>
      <c r="J1408" s="982"/>
      <c r="K1408" s="982"/>
      <c r="L1408" s="982"/>
      <c r="M1408" s="982"/>
    </row>
    <row r="1409" spans="1:13" ht="17.25" thickBot="1" x14ac:dyDescent="0.3">
      <c r="A1409" s="1747"/>
      <c r="B1409" s="1046" t="s">
        <v>5</v>
      </c>
      <c r="C1409" s="1046" t="s">
        <v>6</v>
      </c>
      <c r="D1409" s="1046" t="s">
        <v>6</v>
      </c>
      <c r="E1409" s="1046" t="s">
        <v>6</v>
      </c>
      <c r="F1409" s="981"/>
      <c r="G1409" s="981"/>
      <c r="H1409" s="982"/>
      <c r="I1409" s="982"/>
      <c r="J1409" s="982"/>
      <c r="K1409" s="982"/>
      <c r="L1409" s="982"/>
      <c r="M1409" s="982"/>
    </row>
    <row r="1410" spans="1:13" ht="17.25" thickBot="1" x14ac:dyDescent="0.3">
      <c r="A1410" s="1070" t="s">
        <v>8</v>
      </c>
      <c r="B1410" s="1046">
        <v>0</v>
      </c>
      <c r="C1410" s="1046">
        <v>1</v>
      </c>
      <c r="D1410" s="1046">
        <v>1</v>
      </c>
      <c r="E1410" s="1046">
        <v>1</v>
      </c>
      <c r="F1410" s="981"/>
      <c r="G1410" s="981"/>
      <c r="H1410" s="982"/>
      <c r="I1410" s="982"/>
      <c r="J1410" s="982"/>
      <c r="K1410" s="982"/>
      <c r="L1410" s="982"/>
      <c r="M1410" s="982"/>
    </row>
    <row r="1411" spans="1:13" ht="17.25" thickBot="1" x14ac:dyDescent="0.3">
      <c r="A1411" s="1070" t="s">
        <v>14</v>
      </c>
      <c r="B1411" s="1037">
        <f>B1429</f>
        <v>0</v>
      </c>
      <c r="C1411" s="1037">
        <f t="shared" ref="C1411:E1411" si="287">C1429</f>
        <v>15000</v>
      </c>
      <c r="D1411" s="1037">
        <f t="shared" si="287"/>
        <v>12000</v>
      </c>
      <c r="E1411" s="1037">
        <f t="shared" si="287"/>
        <v>10000</v>
      </c>
      <c r="F1411" s="981"/>
      <c r="G1411" s="981"/>
      <c r="H1411" s="982"/>
      <c r="I1411" s="982"/>
      <c r="J1411" s="982"/>
      <c r="K1411" s="982"/>
      <c r="L1411" s="982"/>
      <c r="M1411" s="982"/>
    </row>
    <row r="1412" spans="1:13" ht="17.25" thickBot="1" x14ac:dyDescent="0.3">
      <c r="A1412" s="1070" t="s">
        <v>20</v>
      </c>
      <c r="B1412" s="1051" t="e">
        <f>B1405/B1410</f>
        <v>#VALUE!</v>
      </c>
      <c r="C1412" s="1051" t="e">
        <f>#REF!/C1410</f>
        <v>#REF!</v>
      </c>
      <c r="D1412" s="1051" t="e">
        <f>#REF!/D1410</f>
        <v>#REF!</v>
      </c>
      <c r="E1412" s="1051" t="e">
        <f>C1405/E1410</f>
        <v>#VALUE!</v>
      </c>
      <c r="F1412" s="981"/>
      <c r="G1412" s="981"/>
      <c r="H1412" s="982"/>
      <c r="I1412" s="982"/>
      <c r="J1412" s="982"/>
      <c r="K1412" s="982"/>
      <c r="L1412" s="982"/>
      <c r="M1412" s="982"/>
    </row>
    <row r="1413" spans="1:13" ht="17.25" thickBot="1" x14ac:dyDescent="0.3">
      <c r="A1413" s="1070" t="s">
        <v>15</v>
      </c>
      <c r="B1413" s="1046" t="s">
        <v>19</v>
      </c>
      <c r="C1413" s="1052" t="e">
        <f>C1410/B1410-1</f>
        <v>#DIV/0!</v>
      </c>
      <c r="D1413" s="1052">
        <f t="shared" ref="D1413:E1413" si="288">D1410/C1410-1</f>
        <v>0</v>
      </c>
      <c r="E1413" s="1052">
        <f t="shared" si="288"/>
        <v>0</v>
      </c>
      <c r="F1413" s="981"/>
      <c r="G1413" s="981"/>
      <c r="H1413" s="982"/>
      <c r="I1413" s="982"/>
      <c r="J1413" s="982"/>
      <c r="K1413" s="982"/>
      <c r="L1413" s="982"/>
      <c r="M1413" s="982"/>
    </row>
    <row r="1414" spans="1:13" ht="17.25" thickBot="1" x14ac:dyDescent="0.3">
      <c r="A1414" s="1070" t="s">
        <v>16</v>
      </c>
      <c r="B1414" s="1046" t="s">
        <v>19</v>
      </c>
      <c r="C1414" s="1052" t="e">
        <f>#REF!/B1405-1</f>
        <v>#REF!</v>
      </c>
      <c r="D1414" s="1052" t="e">
        <f>#REF!/#REF!-1</f>
        <v>#REF!</v>
      </c>
      <c r="E1414" s="1052" t="e">
        <f>C1405/#REF!-1</f>
        <v>#VALUE!</v>
      </c>
      <c r="F1414" s="981"/>
      <c r="G1414" s="981"/>
      <c r="H1414" s="982"/>
      <c r="I1414" s="982"/>
      <c r="J1414" s="982"/>
      <c r="K1414" s="982"/>
      <c r="L1414" s="982"/>
      <c r="M1414" s="982"/>
    </row>
    <row r="1415" spans="1:13" ht="17.25" thickBot="1" x14ac:dyDescent="0.3">
      <c r="A1415" s="1070" t="s">
        <v>17</v>
      </c>
      <c r="B1415" s="1046" t="s">
        <v>19</v>
      </c>
      <c r="C1415" s="1052" t="e">
        <f>C1412/B1412-1</f>
        <v>#REF!</v>
      </c>
      <c r="D1415" s="1052" t="e">
        <f t="shared" ref="D1415:E1415" si="289">D1412/C1412-1</f>
        <v>#REF!</v>
      </c>
      <c r="E1415" s="1052" t="e">
        <f t="shared" si="289"/>
        <v>#VALUE!</v>
      </c>
      <c r="F1415" s="981"/>
      <c r="G1415" s="981"/>
      <c r="H1415" s="982"/>
      <c r="I1415" s="982"/>
      <c r="J1415" s="982"/>
      <c r="K1415" s="982"/>
      <c r="L1415" s="982"/>
      <c r="M1415" s="982"/>
    </row>
    <row r="1416" spans="1:13" ht="14.25" thickBot="1" x14ac:dyDescent="0.3">
      <c r="A1416" s="1746" t="s">
        <v>2772</v>
      </c>
      <c r="B1416" s="1746"/>
      <c r="C1416" s="1746"/>
      <c r="D1416" s="1746"/>
      <c r="E1416" s="1746"/>
      <c r="F1416" s="981"/>
      <c r="G1416" s="981"/>
      <c r="H1416" s="982"/>
      <c r="I1416" s="982"/>
      <c r="J1416" s="982"/>
      <c r="K1416" s="982"/>
      <c r="L1416" s="982"/>
      <c r="M1416" s="982"/>
    </row>
    <row r="1417" spans="1:13" ht="17.25" thickBot="1" x14ac:dyDescent="0.3">
      <c r="A1417" s="1747"/>
      <c r="B1417" s="1046">
        <v>2019</v>
      </c>
      <c r="C1417" s="1046">
        <v>2020</v>
      </c>
      <c r="D1417" s="1046">
        <v>2021</v>
      </c>
      <c r="E1417" s="1046">
        <v>2022</v>
      </c>
      <c r="F1417" s="981"/>
      <c r="G1417" s="981"/>
      <c r="H1417" s="982"/>
      <c r="I1417" s="982"/>
      <c r="J1417" s="982"/>
      <c r="K1417" s="982"/>
      <c r="L1417" s="982"/>
      <c r="M1417" s="982"/>
    </row>
    <row r="1418" spans="1:13" ht="17.25" thickBot="1" x14ac:dyDescent="0.3">
      <c r="A1418" s="1747"/>
      <c r="B1418" s="1046" t="s">
        <v>5</v>
      </c>
      <c r="C1418" s="1046" t="s">
        <v>6</v>
      </c>
      <c r="D1418" s="1046" t="s">
        <v>6</v>
      </c>
      <c r="E1418" s="1046" t="s">
        <v>6</v>
      </c>
      <c r="F1418" s="981"/>
      <c r="G1418" s="981"/>
      <c r="H1418" s="982"/>
      <c r="I1418" s="982"/>
      <c r="J1418" s="982"/>
      <c r="K1418" s="982"/>
      <c r="L1418" s="982"/>
      <c r="M1418" s="982"/>
    </row>
    <row r="1419" spans="1:13" ht="17.25" thickBot="1" x14ac:dyDescent="0.3">
      <c r="A1419" s="1089" t="s">
        <v>59</v>
      </c>
      <c r="B1419" s="1033">
        <f>B1420+B1421+B1422+B1423</f>
        <v>0</v>
      </c>
      <c r="C1419" s="1033">
        <f t="shared" ref="C1419:E1419" si="290">C1420+C1421+C1422+C1423</f>
        <v>15000</v>
      </c>
      <c r="D1419" s="1033">
        <f t="shared" si="290"/>
        <v>12000</v>
      </c>
      <c r="E1419" s="1033">
        <f t="shared" si="290"/>
        <v>10000</v>
      </c>
      <c r="F1419" s="981"/>
      <c r="G1419" s="981"/>
      <c r="H1419" s="982"/>
      <c r="I1419" s="982"/>
      <c r="J1419" s="982"/>
      <c r="K1419" s="982"/>
      <c r="L1419" s="982"/>
      <c r="M1419" s="982"/>
    </row>
    <row r="1420" spans="1:13" ht="17.25" thickBot="1" x14ac:dyDescent="0.3">
      <c r="A1420" s="1071" t="s">
        <v>28</v>
      </c>
      <c r="B1420" s="1037">
        <v>0</v>
      </c>
      <c r="C1420" s="1037">
        <v>15000</v>
      </c>
      <c r="D1420" s="1037">
        <v>12000</v>
      </c>
      <c r="E1420" s="1037">
        <v>10000</v>
      </c>
      <c r="F1420" s="981"/>
      <c r="G1420" s="981"/>
      <c r="H1420" s="982"/>
      <c r="I1420" s="982"/>
      <c r="J1420" s="982"/>
      <c r="K1420" s="982"/>
      <c r="L1420" s="982"/>
      <c r="M1420" s="982"/>
    </row>
    <row r="1421" spans="1:13" ht="17.25" thickBot="1" x14ac:dyDescent="0.3">
      <c r="A1421" s="1071" t="s">
        <v>60</v>
      </c>
      <c r="B1421" s="1033"/>
      <c r="C1421" s="1033"/>
      <c r="D1421" s="1033"/>
      <c r="E1421" s="1033"/>
      <c r="F1421" s="981"/>
      <c r="G1421" s="981"/>
      <c r="H1421" s="982"/>
      <c r="I1421" s="982"/>
      <c r="J1421" s="982"/>
      <c r="K1421" s="982"/>
      <c r="L1421" s="982"/>
      <c r="M1421" s="982"/>
    </row>
    <row r="1422" spans="1:13" ht="17.25" thickBot="1" x14ac:dyDescent="0.3">
      <c r="A1422" s="1071" t="s">
        <v>42</v>
      </c>
      <c r="B1422" s="1033"/>
      <c r="C1422" s="1033"/>
      <c r="D1422" s="1033"/>
      <c r="E1422" s="1033"/>
      <c r="F1422" s="981"/>
      <c r="G1422" s="981"/>
      <c r="H1422" s="982"/>
      <c r="I1422" s="982"/>
      <c r="J1422" s="982"/>
      <c r="K1422" s="982"/>
      <c r="L1422" s="982"/>
      <c r="M1422" s="982"/>
    </row>
    <row r="1423" spans="1:13" ht="17.25" thickBot="1" x14ac:dyDescent="0.3">
      <c r="A1423" s="1071" t="s">
        <v>43</v>
      </c>
      <c r="B1423" s="1141"/>
      <c r="C1423" s="1037"/>
      <c r="D1423" s="1037"/>
      <c r="E1423" s="1037"/>
      <c r="F1423" s="981"/>
      <c r="G1423" s="981"/>
      <c r="H1423" s="982"/>
      <c r="I1423" s="982"/>
      <c r="J1423" s="982"/>
      <c r="K1423" s="982"/>
      <c r="L1423" s="982"/>
      <c r="M1423" s="982"/>
    </row>
    <row r="1424" spans="1:13" ht="17.25" thickBot="1" x14ac:dyDescent="0.3">
      <c r="A1424" s="1089" t="s">
        <v>61</v>
      </c>
      <c r="B1424" s="1038">
        <f>B1425+B1426+B1427+B1428</f>
        <v>0</v>
      </c>
      <c r="C1424" s="1038">
        <f t="shared" ref="C1424:E1424" si="291">C1425+C1426+C1427+C1428</f>
        <v>0</v>
      </c>
      <c r="D1424" s="1038">
        <f t="shared" si="291"/>
        <v>0</v>
      </c>
      <c r="E1424" s="1038">
        <f t="shared" si="291"/>
        <v>0</v>
      </c>
      <c r="F1424" s="981"/>
      <c r="G1424" s="981"/>
      <c r="H1424" s="982"/>
      <c r="I1424" s="982"/>
      <c r="J1424" s="982"/>
      <c r="K1424" s="982"/>
      <c r="L1424" s="982"/>
      <c r="M1424" s="982"/>
    </row>
    <row r="1425" spans="1:13" ht="17.25" thickBot="1" x14ac:dyDescent="0.3">
      <c r="A1425" s="1071" t="s">
        <v>28</v>
      </c>
      <c r="B1425" s="1038"/>
      <c r="C1425" s="1033"/>
      <c r="D1425" s="1033"/>
      <c r="E1425" s="1033"/>
      <c r="F1425" s="981"/>
      <c r="G1425" s="981"/>
      <c r="H1425" s="982"/>
      <c r="I1425" s="982"/>
      <c r="J1425" s="982"/>
      <c r="K1425" s="982"/>
      <c r="L1425" s="982"/>
      <c r="M1425" s="982"/>
    </row>
    <row r="1426" spans="1:13" ht="17.25" thickBot="1" x14ac:dyDescent="0.3">
      <c r="A1426" s="1095" t="s">
        <v>60</v>
      </c>
      <c r="B1426" s="1051"/>
      <c r="C1426" s="1051"/>
      <c r="D1426" s="1051"/>
      <c r="E1426" s="1051"/>
      <c r="F1426" s="981"/>
      <c r="G1426" s="981"/>
      <c r="H1426" s="982"/>
      <c r="I1426" s="982"/>
      <c r="J1426" s="982"/>
      <c r="K1426" s="982"/>
      <c r="L1426" s="982"/>
      <c r="M1426" s="982"/>
    </row>
    <row r="1427" spans="1:13" ht="17.25" thickBot="1" x14ac:dyDescent="0.3">
      <c r="A1427" s="1071" t="s">
        <v>42</v>
      </c>
      <c r="B1427" s="1038"/>
      <c r="C1427" s="1033"/>
      <c r="D1427" s="1033"/>
      <c r="E1427" s="1033"/>
      <c r="F1427" s="981"/>
      <c r="G1427" s="981"/>
      <c r="H1427" s="982"/>
      <c r="I1427" s="982"/>
      <c r="J1427" s="982"/>
      <c r="K1427" s="982"/>
      <c r="L1427" s="982"/>
      <c r="M1427" s="982"/>
    </row>
    <row r="1428" spans="1:13" ht="17.25" thickBot="1" x14ac:dyDescent="0.3">
      <c r="A1428" s="1071" t="s">
        <v>43</v>
      </c>
      <c r="B1428" s="1037"/>
      <c r="C1428" s="1037"/>
      <c r="D1428" s="1037"/>
      <c r="E1428" s="1037"/>
      <c r="F1428" s="981"/>
      <c r="G1428" s="981"/>
      <c r="H1428" s="982"/>
      <c r="I1428" s="982"/>
      <c r="J1428" s="982"/>
      <c r="K1428" s="982"/>
      <c r="L1428" s="982"/>
      <c r="M1428" s="982"/>
    </row>
    <row r="1429" spans="1:13" ht="17.25" thickBot="1" x14ac:dyDescent="0.3">
      <c r="A1429" s="1063" t="s">
        <v>193</v>
      </c>
      <c r="B1429" s="1038">
        <f>B1419+B1424</f>
        <v>0</v>
      </c>
      <c r="C1429" s="1038">
        <f t="shared" ref="C1429:E1429" si="292">C1419+C1424</f>
        <v>15000</v>
      </c>
      <c r="D1429" s="1038">
        <f t="shared" si="292"/>
        <v>12000</v>
      </c>
      <c r="E1429" s="1038">
        <f t="shared" si="292"/>
        <v>10000</v>
      </c>
      <c r="F1429" s="981"/>
      <c r="G1429" s="981"/>
      <c r="H1429" s="982"/>
      <c r="I1429" s="982"/>
      <c r="J1429" s="982"/>
      <c r="K1429" s="982"/>
      <c r="L1429" s="982"/>
      <c r="M1429" s="982"/>
    </row>
    <row r="1430" spans="1:13" ht="41.25" thickBot="1" x14ac:dyDescent="0.3">
      <c r="A1430" s="1080" t="s">
        <v>194</v>
      </c>
      <c r="B1430" s="1147" t="s">
        <v>103</v>
      </c>
      <c r="C1430" s="1148" t="s">
        <v>2773</v>
      </c>
      <c r="D1430" s="1143"/>
      <c r="E1430" s="1143"/>
      <c r="F1430" s="981"/>
      <c r="G1430" s="981"/>
      <c r="H1430" s="982"/>
      <c r="I1430" s="982"/>
      <c r="J1430" s="982"/>
      <c r="K1430" s="982"/>
      <c r="L1430" s="982"/>
      <c r="M1430" s="982"/>
    </row>
    <row r="1431" spans="1:13" ht="17.25" thickBot="1" x14ac:dyDescent="0.3">
      <c r="A1431" s="1070" t="s">
        <v>9</v>
      </c>
      <c r="B1431" s="1748" t="s">
        <v>2773</v>
      </c>
      <c r="C1431" s="1748"/>
      <c r="D1431" s="1748"/>
      <c r="E1431" s="1748"/>
      <c r="F1431" s="981"/>
      <c r="G1431" s="981"/>
      <c r="H1431" s="982"/>
      <c r="I1431" s="982"/>
      <c r="J1431" s="982"/>
      <c r="K1431" s="982"/>
      <c r="L1431" s="982"/>
      <c r="M1431" s="982"/>
    </row>
    <row r="1432" spans="1:13" ht="17.25" thickBot="1" x14ac:dyDescent="0.3">
      <c r="A1432" s="1085" t="s">
        <v>13</v>
      </c>
      <c r="B1432" s="1749" t="s">
        <v>2765</v>
      </c>
      <c r="C1432" s="1750"/>
      <c r="D1432" s="1750"/>
      <c r="E1432" s="1751"/>
      <c r="F1432" s="981"/>
      <c r="G1432" s="981"/>
      <c r="H1432" s="982"/>
      <c r="I1432" s="982"/>
      <c r="J1432" s="982"/>
      <c r="K1432" s="982"/>
      <c r="L1432" s="982"/>
      <c r="M1432" s="982"/>
    </row>
    <row r="1433" spans="1:13" ht="17.25" thickBot="1" x14ac:dyDescent="0.3">
      <c r="A1433" s="1747"/>
      <c r="B1433" s="1046">
        <v>2019</v>
      </c>
      <c r="C1433" s="1046">
        <v>2020</v>
      </c>
      <c r="D1433" s="1046">
        <v>2021</v>
      </c>
      <c r="E1433" s="1046">
        <v>2022</v>
      </c>
      <c r="F1433" s="981"/>
      <c r="G1433" s="981"/>
      <c r="H1433" s="982"/>
      <c r="I1433" s="982"/>
      <c r="J1433" s="982"/>
      <c r="K1433" s="982"/>
      <c r="L1433" s="982"/>
      <c r="M1433" s="982"/>
    </row>
    <row r="1434" spans="1:13" ht="17.25" thickBot="1" x14ac:dyDescent="0.3">
      <c r="A1434" s="1747"/>
      <c r="B1434" s="1046" t="s">
        <v>5</v>
      </c>
      <c r="C1434" s="1046" t="s">
        <v>6</v>
      </c>
      <c r="D1434" s="1046" t="s">
        <v>6</v>
      </c>
      <c r="E1434" s="1046" t="s">
        <v>6</v>
      </c>
      <c r="F1434" s="981"/>
      <c r="G1434" s="981"/>
      <c r="H1434" s="982"/>
      <c r="I1434" s="982"/>
      <c r="J1434" s="982"/>
      <c r="K1434" s="982"/>
      <c r="L1434" s="982"/>
      <c r="M1434" s="982"/>
    </row>
    <row r="1435" spans="1:13" ht="17.25" thickBot="1" x14ac:dyDescent="0.3">
      <c r="A1435" s="1070" t="s">
        <v>8</v>
      </c>
      <c r="B1435" s="1046">
        <v>0</v>
      </c>
      <c r="C1435" s="1046">
        <v>1</v>
      </c>
      <c r="D1435" s="1046">
        <v>1</v>
      </c>
      <c r="E1435" s="1046">
        <v>1</v>
      </c>
      <c r="F1435" s="981"/>
      <c r="G1435" s="981"/>
      <c r="H1435" s="982"/>
      <c r="I1435" s="982"/>
      <c r="J1435" s="982"/>
      <c r="K1435" s="982"/>
      <c r="L1435" s="982"/>
      <c r="M1435" s="982"/>
    </row>
    <row r="1436" spans="1:13" ht="17.25" thickBot="1" x14ac:dyDescent="0.3">
      <c r="A1436" s="1070" t="s">
        <v>14</v>
      </c>
      <c r="B1436" s="1037">
        <f>B1454</f>
        <v>0</v>
      </c>
      <c r="C1436" s="1037">
        <f t="shared" ref="C1436:E1436" si="293">C1454</f>
        <v>12000</v>
      </c>
      <c r="D1436" s="1037">
        <f t="shared" si="293"/>
        <v>16000</v>
      </c>
      <c r="E1436" s="1037">
        <f t="shared" si="293"/>
        <v>16000</v>
      </c>
      <c r="F1436" s="981"/>
      <c r="G1436" s="981"/>
      <c r="H1436" s="982"/>
      <c r="I1436" s="982"/>
      <c r="J1436" s="982"/>
      <c r="K1436" s="982"/>
      <c r="L1436" s="982"/>
      <c r="M1436" s="982"/>
    </row>
    <row r="1437" spans="1:13" ht="17.25" thickBot="1" x14ac:dyDescent="0.3">
      <c r="A1437" s="1070" t="s">
        <v>20</v>
      </c>
      <c r="B1437" s="1051" t="e">
        <f>B1430/B1435</f>
        <v>#VALUE!</v>
      </c>
      <c r="C1437" s="1051" t="e">
        <f>#REF!/C1435</f>
        <v>#REF!</v>
      </c>
      <c r="D1437" s="1051" t="e">
        <f>#REF!/D1435</f>
        <v>#REF!</v>
      </c>
      <c r="E1437" s="1051" t="e">
        <f>C1430/E1435</f>
        <v>#VALUE!</v>
      </c>
      <c r="F1437" s="981"/>
      <c r="G1437" s="981"/>
      <c r="H1437" s="982"/>
      <c r="I1437" s="982"/>
      <c r="J1437" s="982"/>
      <c r="K1437" s="982"/>
      <c r="L1437" s="982"/>
      <c r="M1437" s="982"/>
    </row>
    <row r="1438" spans="1:13" ht="17.25" thickBot="1" x14ac:dyDescent="0.3">
      <c r="A1438" s="1070" t="s">
        <v>15</v>
      </c>
      <c r="B1438" s="1046" t="s">
        <v>19</v>
      </c>
      <c r="C1438" s="1052" t="e">
        <f>C1435/B1435-1</f>
        <v>#DIV/0!</v>
      </c>
      <c r="D1438" s="1052">
        <f t="shared" ref="D1438:E1438" si="294">D1435/C1435-1</f>
        <v>0</v>
      </c>
      <c r="E1438" s="1052">
        <f t="shared" si="294"/>
        <v>0</v>
      </c>
      <c r="F1438" s="981"/>
      <c r="G1438" s="981"/>
      <c r="H1438" s="982"/>
      <c r="I1438" s="982"/>
      <c r="J1438" s="982"/>
      <c r="K1438" s="982"/>
      <c r="L1438" s="982"/>
      <c r="M1438" s="982"/>
    </row>
    <row r="1439" spans="1:13" ht="17.25" thickBot="1" x14ac:dyDescent="0.3">
      <c r="A1439" s="1070" t="s">
        <v>16</v>
      </c>
      <c r="B1439" s="1046" t="s">
        <v>19</v>
      </c>
      <c r="C1439" s="1052" t="e">
        <f>#REF!/B1430-1</f>
        <v>#REF!</v>
      </c>
      <c r="D1439" s="1052" t="e">
        <f>#REF!/#REF!-1</f>
        <v>#REF!</v>
      </c>
      <c r="E1439" s="1052" t="e">
        <f>C1430/#REF!-1</f>
        <v>#VALUE!</v>
      </c>
      <c r="F1439" s="981"/>
      <c r="G1439" s="981"/>
      <c r="H1439" s="982"/>
      <c r="I1439" s="982"/>
      <c r="J1439" s="982"/>
      <c r="K1439" s="982"/>
      <c r="L1439" s="982"/>
      <c r="M1439" s="982"/>
    </row>
    <row r="1440" spans="1:13" ht="17.25" thickBot="1" x14ac:dyDescent="0.3">
      <c r="A1440" s="1070" t="s">
        <v>17</v>
      </c>
      <c r="B1440" s="1046" t="s">
        <v>19</v>
      </c>
      <c r="C1440" s="1052" t="e">
        <f>C1437/B1437-1</f>
        <v>#REF!</v>
      </c>
      <c r="D1440" s="1052" t="e">
        <f t="shared" ref="D1440:E1440" si="295">D1437/C1437-1</f>
        <v>#REF!</v>
      </c>
      <c r="E1440" s="1052" t="e">
        <f t="shared" si="295"/>
        <v>#VALUE!</v>
      </c>
      <c r="F1440" s="981"/>
      <c r="G1440" s="981"/>
      <c r="H1440" s="982"/>
      <c r="I1440" s="982"/>
      <c r="J1440" s="982"/>
      <c r="K1440" s="982"/>
      <c r="L1440" s="982"/>
      <c r="M1440" s="982"/>
    </row>
    <row r="1441" spans="1:13" ht="14.25" thickBot="1" x14ac:dyDescent="0.3">
      <c r="A1441" s="1746" t="s">
        <v>2774</v>
      </c>
      <c r="B1441" s="1746"/>
      <c r="C1441" s="1746"/>
      <c r="D1441" s="1746"/>
      <c r="E1441" s="1746"/>
      <c r="F1441" s="981"/>
      <c r="G1441" s="981"/>
      <c r="H1441" s="982"/>
      <c r="I1441" s="982"/>
      <c r="J1441" s="982"/>
      <c r="K1441" s="982"/>
      <c r="L1441" s="982"/>
      <c r="M1441" s="982"/>
    </row>
    <row r="1442" spans="1:13" ht="17.25" thickBot="1" x14ac:dyDescent="0.3">
      <c r="A1442" s="1747"/>
      <c r="B1442" s="1046">
        <v>2019</v>
      </c>
      <c r="C1442" s="1046">
        <v>2020</v>
      </c>
      <c r="D1442" s="1046">
        <v>2021</v>
      </c>
      <c r="E1442" s="1046">
        <v>2022</v>
      </c>
      <c r="F1442" s="981"/>
      <c r="G1442" s="981"/>
      <c r="H1442" s="982"/>
      <c r="I1442" s="982"/>
      <c r="J1442" s="982"/>
      <c r="K1442" s="982"/>
      <c r="L1442" s="982"/>
      <c r="M1442" s="982"/>
    </row>
    <row r="1443" spans="1:13" ht="17.25" thickBot="1" x14ac:dyDescent="0.3">
      <c r="A1443" s="1747"/>
      <c r="B1443" s="1046" t="s">
        <v>5</v>
      </c>
      <c r="C1443" s="1046" t="s">
        <v>6</v>
      </c>
      <c r="D1443" s="1046" t="s">
        <v>6</v>
      </c>
      <c r="E1443" s="1046" t="s">
        <v>6</v>
      </c>
      <c r="F1443" s="981"/>
      <c r="G1443" s="981"/>
      <c r="H1443" s="982"/>
      <c r="I1443" s="982"/>
      <c r="J1443" s="982"/>
      <c r="K1443" s="982"/>
      <c r="L1443" s="982"/>
      <c r="M1443" s="982"/>
    </row>
    <row r="1444" spans="1:13" ht="17.25" thickBot="1" x14ac:dyDescent="0.3">
      <c r="A1444" s="1089" t="s">
        <v>59</v>
      </c>
      <c r="B1444" s="1033">
        <f>B1445+B1446+B1447+B1448</f>
        <v>0</v>
      </c>
      <c r="C1444" s="1033">
        <f t="shared" ref="C1444:E1444" si="296">C1445+C1446+C1447+C1448</f>
        <v>12000</v>
      </c>
      <c r="D1444" s="1033">
        <f t="shared" si="296"/>
        <v>16000</v>
      </c>
      <c r="E1444" s="1033">
        <f t="shared" si="296"/>
        <v>16000</v>
      </c>
      <c r="F1444" s="981"/>
      <c r="G1444" s="981"/>
      <c r="H1444" s="982"/>
      <c r="I1444" s="982"/>
      <c r="J1444" s="982"/>
      <c r="K1444" s="982"/>
      <c r="L1444" s="982"/>
      <c r="M1444" s="982"/>
    </row>
    <row r="1445" spans="1:13" ht="17.25" thickBot="1" x14ac:dyDescent="0.3">
      <c r="A1445" s="1071" t="s">
        <v>28</v>
      </c>
      <c r="B1445" s="1037">
        <v>0</v>
      </c>
      <c r="C1445" s="1037">
        <v>12000</v>
      </c>
      <c r="D1445" s="1037">
        <v>16000</v>
      </c>
      <c r="E1445" s="1037">
        <v>16000</v>
      </c>
      <c r="F1445" s="981"/>
      <c r="G1445" s="981"/>
      <c r="H1445" s="982"/>
      <c r="I1445" s="982"/>
      <c r="J1445" s="982"/>
      <c r="K1445" s="982"/>
      <c r="L1445" s="982"/>
      <c r="M1445" s="982"/>
    </row>
    <row r="1446" spans="1:13" ht="17.25" thickBot="1" x14ac:dyDescent="0.3">
      <c r="A1446" s="1071" t="s">
        <v>60</v>
      </c>
      <c r="B1446" s="1033"/>
      <c r="C1446" s="1033"/>
      <c r="D1446" s="1033"/>
      <c r="E1446" s="1033"/>
      <c r="F1446" s="981"/>
      <c r="G1446" s="981"/>
      <c r="H1446" s="982"/>
      <c r="I1446" s="982"/>
      <c r="J1446" s="982"/>
      <c r="K1446" s="982"/>
      <c r="L1446" s="982"/>
      <c r="M1446" s="982"/>
    </row>
    <row r="1447" spans="1:13" ht="17.25" thickBot="1" x14ac:dyDescent="0.3">
      <c r="A1447" s="1071" t="s">
        <v>42</v>
      </c>
      <c r="B1447" s="1033"/>
      <c r="C1447" s="1033"/>
      <c r="D1447" s="1033"/>
      <c r="E1447" s="1033"/>
      <c r="F1447" s="981"/>
      <c r="G1447" s="981"/>
      <c r="H1447" s="982"/>
      <c r="I1447" s="982"/>
      <c r="J1447" s="982"/>
      <c r="K1447" s="982"/>
      <c r="L1447" s="982"/>
      <c r="M1447" s="982"/>
    </row>
    <row r="1448" spans="1:13" ht="17.25" thickBot="1" x14ac:dyDescent="0.3">
      <c r="A1448" s="1071" t="s">
        <v>43</v>
      </c>
      <c r="B1448" s="1141"/>
      <c r="C1448" s="1037"/>
      <c r="D1448" s="1037"/>
      <c r="E1448" s="1037"/>
      <c r="F1448" s="981"/>
      <c r="G1448" s="981"/>
      <c r="H1448" s="982"/>
      <c r="I1448" s="982"/>
      <c r="J1448" s="982"/>
      <c r="K1448" s="982"/>
      <c r="L1448" s="982"/>
      <c r="M1448" s="982"/>
    </row>
    <row r="1449" spans="1:13" ht="17.25" thickBot="1" x14ac:dyDescent="0.3">
      <c r="A1449" s="1089" t="s">
        <v>61</v>
      </c>
      <c r="B1449" s="1038">
        <f>B1450+B1451+B1452+B1453</f>
        <v>0</v>
      </c>
      <c r="C1449" s="1038">
        <f t="shared" ref="C1449:E1449" si="297">C1450+C1451+C1452+C1453</f>
        <v>0</v>
      </c>
      <c r="D1449" s="1038">
        <f t="shared" si="297"/>
        <v>0</v>
      </c>
      <c r="E1449" s="1038">
        <f t="shared" si="297"/>
        <v>0</v>
      </c>
      <c r="F1449" s="981"/>
      <c r="G1449" s="981"/>
      <c r="H1449" s="982"/>
      <c r="I1449" s="982"/>
      <c r="J1449" s="982"/>
      <c r="K1449" s="982"/>
      <c r="L1449" s="982"/>
      <c r="M1449" s="982"/>
    </row>
    <row r="1450" spans="1:13" ht="17.25" thickBot="1" x14ac:dyDescent="0.3">
      <c r="A1450" s="1071" t="s">
        <v>28</v>
      </c>
      <c r="B1450" s="1038"/>
      <c r="C1450" s="1033"/>
      <c r="D1450" s="1033"/>
      <c r="E1450" s="1033"/>
      <c r="G1450" s="981"/>
      <c r="I1450" s="982"/>
      <c r="J1450" s="982"/>
      <c r="K1450" s="982"/>
      <c r="L1450" s="982"/>
      <c r="M1450" s="982"/>
    </row>
    <row r="1451" spans="1:13" ht="17.25" thickBot="1" x14ac:dyDescent="0.3">
      <c r="A1451" s="1095" t="s">
        <v>60</v>
      </c>
      <c r="B1451" s="1051"/>
      <c r="C1451" s="1051"/>
      <c r="D1451" s="1051"/>
      <c r="E1451" s="1051"/>
      <c r="G1451" s="981"/>
      <c r="J1451" s="982"/>
      <c r="K1451" s="982"/>
      <c r="L1451" s="982"/>
      <c r="M1451" s="982"/>
    </row>
    <row r="1452" spans="1:13" ht="17.25" thickBot="1" x14ac:dyDescent="0.3">
      <c r="A1452" s="1071" t="s">
        <v>42</v>
      </c>
      <c r="B1452" s="1038"/>
      <c r="C1452" s="1033"/>
      <c r="D1452" s="1033"/>
      <c r="E1452" s="1033"/>
      <c r="G1452" s="1027"/>
      <c r="H1452" s="1028"/>
      <c r="J1452" s="982"/>
      <c r="K1452" s="982"/>
      <c r="L1452" s="982"/>
      <c r="M1452" s="982"/>
    </row>
    <row r="1453" spans="1:13" ht="17.25" thickBot="1" x14ac:dyDescent="0.3">
      <c r="A1453" s="1071" t="s">
        <v>43</v>
      </c>
      <c r="B1453" s="1037"/>
      <c r="C1453" s="1037"/>
      <c r="D1453" s="1037"/>
      <c r="E1453" s="1037"/>
      <c r="I1453" s="1028"/>
      <c r="J1453" s="982"/>
      <c r="K1453" s="982"/>
      <c r="L1453" s="982"/>
      <c r="M1453" s="982"/>
    </row>
    <row r="1454" spans="1:13" ht="17.25" thickBot="1" x14ac:dyDescent="0.3">
      <c r="A1454" s="1063" t="s">
        <v>195</v>
      </c>
      <c r="B1454" s="1038">
        <f>B1444+B1449</f>
        <v>0</v>
      </c>
      <c r="C1454" s="1038">
        <f t="shared" ref="C1454:E1454" si="298">C1444+C1449</f>
        <v>12000</v>
      </c>
      <c r="D1454" s="1038">
        <f t="shared" si="298"/>
        <v>16000</v>
      </c>
      <c r="E1454" s="1038">
        <f t="shared" si="298"/>
        <v>16000</v>
      </c>
      <c r="G1454" s="1027"/>
      <c r="J1454" s="982"/>
      <c r="K1454" s="982"/>
      <c r="L1454" s="982"/>
      <c r="M1454" s="982"/>
    </row>
    <row r="1455" spans="1:13" ht="17.25" thickBot="1" x14ac:dyDescent="0.3">
      <c r="A1455" s="1063"/>
      <c r="B1455" s="1038"/>
      <c r="C1455" s="1038"/>
      <c r="D1455" s="1038"/>
      <c r="E1455" s="1038"/>
      <c r="G1455" s="1027"/>
      <c r="J1455" s="982"/>
      <c r="K1455" s="982"/>
      <c r="L1455" s="982"/>
      <c r="M1455" s="982"/>
    </row>
    <row r="1456" spans="1:13" ht="26.25" thickBot="1" x14ac:dyDescent="0.3">
      <c r="A1456" s="1149" t="s">
        <v>44</v>
      </c>
      <c r="B1456" s="1150">
        <f>B33+B69+B105+B145+B171+B198+B225+B251+B277+B304+B331+B358+B385+B417+B443+B469+B496+B522+B549+B576+B603+B629+B655+B682+B708+B735+B762+B789+B815+B841+B867+B894+B925+B951+B977+B1003+B1030+B1057+B1083+B1109+B1134+B1160+B1186+B1211+B1236+B1261+B1286+B1311+B1336+B1361+B1386+B1411+B1436</f>
        <v>6003900</v>
      </c>
      <c r="C1456" s="1150">
        <f>C33+C69+C105+C145+C171+C198+C225+C251+C277+C304+C331+C358+C385+C417+C443+C469+C496+C522+C549+C576+C603+C629+C655+C682+C708+C735+C762+C789+C815+C841+C867+C894+C925+C951+C977+C1003+C1030+C1057+C1083+C1109+C1134+C1160+C1186+C1211+C1236+C1261+C1286+C1311+C1336+C1361+C1386+C1411+C1436</f>
        <v>3660000</v>
      </c>
      <c r="D1456" s="1150">
        <f>D33+D69+D105+D145+D171+D198+D225+D251+D277+D304+D331+D358+D385+D417+D443+D469+D496+D522+D549+D576+D603+D629+D655+D682+D708+D735+D762+D789+D815+D841+D867+D894+D925+D951+D977+D1003+D1030+D1057+D1083+D1109+D1134+D1160+D1186+D1211+D1236+D1261+D1286+D1311+D1336+D1361+D1386+D1411+D1436</f>
        <v>3662000</v>
      </c>
      <c r="E1456" s="1150">
        <f>E33+E69+E105+E145+E171+E198+E225+E251+E277+E304+E331+E358+E385+E417+E443+E469+E496+E522+E549+E576+E603+E629+E655+E682+E708+E735+E762+E789+E815+E841+E867+E894+E925+E951+E977+E1003+E1030+E1057+E1083+E1109+E1134+E1160+E1186+E1211+E1236+E1261+E1286+E1311+E1336+E1361+E1386+E1411+E1436</f>
        <v>3662000</v>
      </c>
      <c r="J1456" s="982"/>
      <c r="K1456" s="982"/>
      <c r="L1456" s="982"/>
      <c r="M1456" s="982"/>
    </row>
    <row r="1457" spans="1:13" ht="26.25" thickBot="1" x14ac:dyDescent="0.3">
      <c r="A1457" s="1149" t="s">
        <v>45</v>
      </c>
      <c r="B1457" s="1150">
        <f>B62+B98+B134+B163+B189+B216+B243+B269+B295+B322+B349+B376+B403+B435+B461+B487+B514+B540+B567+B594+B621+B647+B673+B700+B726+B753+B780+B807+B833+B859+B885+B912+B943+B969+B995+B1021+B1048+B1075+B1101+B1127+B1152+B1178+B1204+B1229+B1254+B1279+B1304+B1329+B1354+B1379+B1404+B1429+B1454</f>
        <v>6003900</v>
      </c>
      <c r="C1457" s="1150">
        <f>C62+C98+C134+C163+C189+C216+C243+C269+C295+C322+C349+C376+C403+C435+C461+C487+C514+C540+C567+C594+C621+C647+C673+C700+C726+C753+C780+C807+C833+C859+C885+C912+C943+C969+C995+C1021+C1048+C1075+C1101+C1127+C1152+C1178+C1204+C1229+C1254+C1279+C1304+C1329+C1354+C1379+C1404+C1429+C1454</f>
        <v>3660000</v>
      </c>
      <c r="D1457" s="1150">
        <f>D62+D98+D134+D163+D189+D216+D243+D269+D295+D322+D349+D376+D403+D435+D461+D487+D514+D540+D567+D594+D621+D647+D673+D700+D726+D753+D780+D807+D833+D859+D885+D912+D943+D969+D995+D1021+D1048+D1075+D1101+D1127+D1152+D1178+D1204+D1229+D1254+D1279+D1304+D1329+D1354+D1379+D1404+D1429+D1454</f>
        <v>3662000</v>
      </c>
      <c r="E1457" s="1150">
        <f>E62+E98+E134+E163+E189+E216+E243+E269+E295+E322+E349+E376+E403+E435+E461+E487+E514+E540+E567+E594+E621+E647+E673+E700+E726+E753+E780+E807+E833+E859+E885+E912+E943+E969+E995+E1021+E1048+E1075+E1101+E1127+E1152+E1178+E1204+E1229+E1254+E1279+E1304+E1329+E1354+E1379+E1404+E1429+E1454</f>
        <v>3662000</v>
      </c>
      <c r="J1457" s="982"/>
      <c r="K1457" s="982"/>
      <c r="L1457" s="982"/>
      <c r="M1457" s="982"/>
    </row>
    <row r="1458" spans="1:13" thickBot="1" x14ac:dyDescent="0.3">
      <c r="A1458" s="1012" t="s">
        <v>0</v>
      </c>
      <c r="B1458" s="1151">
        <f t="shared" ref="B1458:E1473" si="299">B41+B77+B113</f>
        <v>9900</v>
      </c>
      <c r="C1458" s="1151">
        <f t="shared" si="299"/>
        <v>16900</v>
      </c>
      <c r="D1458" s="1151">
        <f t="shared" si="299"/>
        <v>16900</v>
      </c>
      <c r="E1458" s="1151">
        <f t="shared" si="299"/>
        <v>16900</v>
      </c>
      <c r="J1458" s="982"/>
      <c r="K1458" s="982"/>
      <c r="L1458" s="982"/>
      <c r="M1458" s="982"/>
    </row>
    <row r="1459" spans="1:13" thickBot="1" x14ac:dyDescent="0.3">
      <c r="A1459" s="1013" t="s">
        <v>28</v>
      </c>
      <c r="B1459" s="1151">
        <f t="shared" si="299"/>
        <v>9900</v>
      </c>
      <c r="C1459" s="1151">
        <f t="shared" si="299"/>
        <v>16900</v>
      </c>
      <c r="D1459" s="1151">
        <f t="shared" si="299"/>
        <v>16900</v>
      </c>
      <c r="E1459" s="1151">
        <f t="shared" si="299"/>
        <v>16900</v>
      </c>
      <c r="J1459" s="982"/>
      <c r="K1459" s="982"/>
      <c r="L1459" s="982"/>
      <c r="M1459" s="982"/>
    </row>
    <row r="1460" spans="1:13" thickBot="1" x14ac:dyDescent="0.3">
      <c r="A1460" s="1013" t="s">
        <v>46</v>
      </c>
      <c r="B1460" s="1151">
        <f t="shared" si="299"/>
        <v>0</v>
      </c>
      <c r="C1460" s="1151">
        <f t="shared" si="299"/>
        <v>0</v>
      </c>
      <c r="D1460" s="1151">
        <f t="shared" si="299"/>
        <v>0</v>
      </c>
      <c r="E1460" s="1151">
        <f t="shared" si="299"/>
        <v>0</v>
      </c>
      <c r="J1460" s="982"/>
      <c r="K1460" s="982"/>
      <c r="L1460" s="982"/>
      <c r="M1460" s="982"/>
    </row>
    <row r="1461" spans="1:13" ht="32.25" thickBot="1" x14ac:dyDescent="0.3">
      <c r="A1461" s="1012" t="s">
        <v>25</v>
      </c>
      <c r="B1461" s="1151">
        <f t="shared" si="299"/>
        <v>2000</v>
      </c>
      <c r="C1461" s="1151">
        <f t="shared" si="299"/>
        <v>3100</v>
      </c>
      <c r="D1461" s="1151">
        <f t="shared" si="299"/>
        <v>3100</v>
      </c>
      <c r="E1461" s="1151">
        <f t="shared" si="299"/>
        <v>3100</v>
      </c>
      <c r="J1461" s="982"/>
      <c r="K1461" s="982"/>
      <c r="L1461" s="982"/>
      <c r="M1461" s="982"/>
    </row>
    <row r="1462" spans="1:13" thickBot="1" x14ac:dyDescent="0.3">
      <c r="A1462" s="1013" t="s">
        <v>28</v>
      </c>
      <c r="B1462" s="1151">
        <f t="shared" si="299"/>
        <v>2000</v>
      </c>
      <c r="C1462" s="1151">
        <f t="shared" si="299"/>
        <v>3100</v>
      </c>
      <c r="D1462" s="1151">
        <f t="shared" si="299"/>
        <v>3100</v>
      </c>
      <c r="E1462" s="1151">
        <f t="shared" si="299"/>
        <v>3100</v>
      </c>
      <c r="J1462" s="982"/>
      <c r="K1462" s="982"/>
      <c r="L1462" s="982"/>
      <c r="M1462" s="982"/>
    </row>
    <row r="1463" spans="1:13" thickBot="1" x14ac:dyDescent="0.3">
      <c r="A1463" s="1013" t="s">
        <v>46</v>
      </c>
      <c r="B1463" s="1151">
        <f t="shared" si="299"/>
        <v>0</v>
      </c>
      <c r="C1463" s="1151">
        <f t="shared" si="299"/>
        <v>0</v>
      </c>
      <c r="D1463" s="1151">
        <f t="shared" si="299"/>
        <v>0</v>
      </c>
      <c r="E1463" s="1151">
        <f t="shared" si="299"/>
        <v>0</v>
      </c>
      <c r="J1463" s="982"/>
      <c r="K1463" s="982"/>
      <c r="L1463" s="982"/>
      <c r="M1463" s="982"/>
    </row>
    <row r="1464" spans="1:13" thickBot="1" x14ac:dyDescent="0.3">
      <c r="A1464" s="1012" t="s">
        <v>1</v>
      </c>
      <c r="B1464" s="1151">
        <f t="shared" si="299"/>
        <v>82000</v>
      </c>
      <c r="C1464" s="1151">
        <f t="shared" si="299"/>
        <v>80000</v>
      </c>
      <c r="D1464" s="1151">
        <f t="shared" si="299"/>
        <v>82000</v>
      </c>
      <c r="E1464" s="1151">
        <f t="shared" si="299"/>
        <v>82000</v>
      </c>
      <c r="J1464" s="982"/>
      <c r="K1464" s="982"/>
      <c r="L1464" s="982"/>
      <c r="M1464" s="982"/>
    </row>
    <row r="1465" spans="1:13" thickBot="1" x14ac:dyDescent="0.3">
      <c r="A1465" s="1013" t="s">
        <v>28</v>
      </c>
      <c r="B1465" s="1151">
        <f t="shared" si="299"/>
        <v>82000</v>
      </c>
      <c r="C1465" s="1151">
        <f t="shared" si="299"/>
        <v>80000</v>
      </c>
      <c r="D1465" s="1151">
        <f t="shared" si="299"/>
        <v>82000</v>
      </c>
      <c r="E1465" s="1151">
        <f t="shared" si="299"/>
        <v>82000</v>
      </c>
      <c r="J1465" s="982"/>
      <c r="K1465" s="982"/>
      <c r="L1465" s="982"/>
      <c r="M1465" s="982"/>
    </row>
    <row r="1466" spans="1:13" thickBot="1" x14ac:dyDescent="0.3">
      <c r="A1466" s="1013" t="s">
        <v>46</v>
      </c>
      <c r="B1466" s="1151">
        <f t="shared" si="299"/>
        <v>0</v>
      </c>
      <c r="C1466" s="1151">
        <f t="shared" si="299"/>
        <v>0</v>
      </c>
      <c r="D1466" s="1151">
        <f t="shared" si="299"/>
        <v>0</v>
      </c>
      <c r="E1466" s="1151">
        <f t="shared" si="299"/>
        <v>0</v>
      </c>
      <c r="J1466" s="982"/>
      <c r="K1466" s="982"/>
      <c r="L1466" s="982"/>
      <c r="M1466" s="982"/>
    </row>
    <row r="1467" spans="1:13" thickBot="1" x14ac:dyDescent="0.3">
      <c r="A1467" s="1005" t="s">
        <v>2</v>
      </c>
      <c r="B1467" s="1009">
        <f t="shared" si="299"/>
        <v>0</v>
      </c>
      <c r="C1467" s="1009">
        <f t="shared" si="299"/>
        <v>0</v>
      </c>
      <c r="D1467" s="1009">
        <f t="shared" si="299"/>
        <v>0</v>
      </c>
      <c r="E1467" s="1009">
        <f t="shared" si="299"/>
        <v>0</v>
      </c>
      <c r="J1467" s="982"/>
      <c r="K1467" s="982"/>
      <c r="L1467" s="982"/>
      <c r="M1467" s="982"/>
    </row>
    <row r="1468" spans="1:13" thickBot="1" x14ac:dyDescent="0.3">
      <c r="A1468" s="1007" t="s">
        <v>28</v>
      </c>
      <c r="B1468" s="1009">
        <f t="shared" si="299"/>
        <v>0</v>
      </c>
      <c r="C1468" s="1009">
        <f t="shared" si="299"/>
        <v>0</v>
      </c>
      <c r="D1468" s="1009">
        <f t="shared" si="299"/>
        <v>0</v>
      </c>
      <c r="E1468" s="1009">
        <f t="shared" si="299"/>
        <v>0</v>
      </c>
      <c r="J1468" s="982"/>
      <c r="K1468" s="982"/>
      <c r="L1468" s="982"/>
      <c r="M1468" s="982"/>
    </row>
    <row r="1469" spans="1:13" thickBot="1" x14ac:dyDescent="0.3">
      <c r="A1469" s="1007" t="s">
        <v>46</v>
      </c>
      <c r="B1469" s="1009">
        <f t="shared" si="299"/>
        <v>0</v>
      </c>
      <c r="C1469" s="1009">
        <f t="shared" si="299"/>
        <v>0</v>
      </c>
      <c r="D1469" s="1009">
        <f t="shared" si="299"/>
        <v>0</v>
      </c>
      <c r="E1469" s="1009">
        <f t="shared" si="299"/>
        <v>0</v>
      </c>
      <c r="J1469" s="982"/>
      <c r="K1469" s="982"/>
      <c r="L1469" s="982"/>
      <c r="M1469" s="982"/>
    </row>
    <row r="1470" spans="1:13" thickBot="1" x14ac:dyDescent="0.3">
      <c r="A1470" s="1005" t="s">
        <v>21</v>
      </c>
      <c r="B1470" s="1009">
        <f t="shared" si="299"/>
        <v>0</v>
      </c>
      <c r="C1470" s="1009">
        <f t="shared" si="299"/>
        <v>0</v>
      </c>
      <c r="D1470" s="1009">
        <f t="shared" si="299"/>
        <v>0</v>
      </c>
      <c r="E1470" s="1009">
        <f t="shared" si="299"/>
        <v>0</v>
      </c>
      <c r="J1470" s="982"/>
      <c r="K1470" s="982"/>
      <c r="L1470" s="982"/>
      <c r="M1470" s="982"/>
    </row>
    <row r="1471" spans="1:13" thickBot="1" x14ac:dyDescent="0.3">
      <c r="A1471" s="1007" t="s">
        <v>28</v>
      </c>
      <c r="B1471" s="1009">
        <f t="shared" si="299"/>
        <v>0</v>
      </c>
      <c r="C1471" s="1009">
        <f t="shared" si="299"/>
        <v>0</v>
      </c>
      <c r="D1471" s="1009">
        <f t="shared" si="299"/>
        <v>0</v>
      </c>
      <c r="E1471" s="1009">
        <f t="shared" si="299"/>
        <v>0</v>
      </c>
      <c r="J1471" s="982"/>
      <c r="K1471" s="982"/>
      <c r="L1471" s="982"/>
      <c r="M1471" s="982"/>
    </row>
    <row r="1472" spans="1:13" thickBot="1" x14ac:dyDescent="0.3">
      <c r="A1472" s="1007" t="s">
        <v>46</v>
      </c>
      <c r="B1472" s="1009">
        <f t="shared" si="299"/>
        <v>0</v>
      </c>
      <c r="C1472" s="1009">
        <f t="shared" si="299"/>
        <v>0</v>
      </c>
      <c r="D1472" s="1009">
        <f t="shared" si="299"/>
        <v>0</v>
      </c>
      <c r="E1472" s="1009">
        <f t="shared" si="299"/>
        <v>0</v>
      </c>
      <c r="J1472" s="982"/>
      <c r="K1472" s="982"/>
      <c r="L1472" s="982"/>
      <c r="M1472" s="982"/>
    </row>
    <row r="1473" spans="1:13" thickBot="1" x14ac:dyDescent="0.3">
      <c r="A1473" s="1005" t="s">
        <v>22</v>
      </c>
      <c r="B1473" s="1009">
        <f t="shared" si="299"/>
        <v>0</v>
      </c>
      <c r="C1473" s="1009">
        <f t="shared" si="299"/>
        <v>0</v>
      </c>
      <c r="D1473" s="1009">
        <f t="shared" si="299"/>
        <v>0</v>
      </c>
      <c r="E1473" s="1009">
        <f t="shared" si="299"/>
        <v>0</v>
      </c>
      <c r="I1473" s="1028"/>
      <c r="J1473" s="982"/>
      <c r="K1473" s="982"/>
      <c r="L1473" s="982"/>
      <c r="M1473" s="982"/>
    </row>
    <row r="1474" spans="1:13" thickBot="1" x14ac:dyDescent="0.3">
      <c r="A1474" s="1007" t="s">
        <v>28</v>
      </c>
      <c r="B1474" s="1009">
        <f t="shared" ref="B1474:E1478" si="300">B57+B93+B129</f>
        <v>0</v>
      </c>
      <c r="C1474" s="1009">
        <f t="shared" si="300"/>
        <v>0</v>
      </c>
      <c r="D1474" s="1009">
        <f t="shared" si="300"/>
        <v>0</v>
      </c>
      <c r="E1474" s="1009">
        <f t="shared" si="300"/>
        <v>0</v>
      </c>
      <c r="G1474" s="1027"/>
      <c r="H1474" s="1028"/>
      <c r="J1474" s="982"/>
      <c r="K1474" s="982"/>
      <c r="L1474" s="982"/>
      <c r="M1474" s="982"/>
    </row>
    <row r="1475" spans="1:13" thickBot="1" x14ac:dyDescent="0.3">
      <c r="A1475" s="1007" t="s">
        <v>46</v>
      </c>
      <c r="B1475" s="1009">
        <f t="shared" si="300"/>
        <v>0</v>
      </c>
      <c r="C1475" s="1009">
        <f t="shared" si="300"/>
        <v>0</v>
      </c>
      <c r="D1475" s="1009">
        <f t="shared" si="300"/>
        <v>0</v>
      </c>
      <c r="E1475" s="1009">
        <f t="shared" si="300"/>
        <v>0</v>
      </c>
      <c r="J1475" s="982"/>
      <c r="K1475" s="982"/>
      <c r="L1475" s="982"/>
      <c r="M1475" s="982"/>
    </row>
    <row r="1476" spans="1:13" ht="32.25" thickBot="1" x14ac:dyDescent="0.3">
      <c r="A1476" s="1005" t="s">
        <v>3</v>
      </c>
      <c r="B1476" s="1009">
        <f t="shared" si="300"/>
        <v>0</v>
      </c>
      <c r="C1476" s="1009">
        <f t="shared" si="300"/>
        <v>0</v>
      </c>
      <c r="D1476" s="1009">
        <f t="shared" si="300"/>
        <v>0</v>
      </c>
      <c r="E1476" s="1009">
        <f t="shared" si="300"/>
        <v>0</v>
      </c>
      <c r="J1476" s="982"/>
      <c r="K1476" s="982"/>
      <c r="L1476" s="982"/>
      <c r="M1476" s="982"/>
    </row>
    <row r="1477" spans="1:13" thickBot="1" x14ac:dyDescent="0.3">
      <c r="A1477" s="1007" t="s">
        <v>28</v>
      </c>
      <c r="B1477" s="1009">
        <f t="shared" si="300"/>
        <v>0</v>
      </c>
      <c r="C1477" s="1009">
        <f t="shared" si="300"/>
        <v>0</v>
      </c>
      <c r="D1477" s="1009">
        <f t="shared" si="300"/>
        <v>0</v>
      </c>
      <c r="E1477" s="1009">
        <f t="shared" si="300"/>
        <v>0</v>
      </c>
      <c r="H1477" s="982"/>
      <c r="I1477" s="982"/>
      <c r="J1477" s="982"/>
      <c r="K1477" s="982"/>
      <c r="L1477" s="982"/>
      <c r="M1477" s="982"/>
    </row>
    <row r="1478" spans="1:13" thickBot="1" x14ac:dyDescent="0.3">
      <c r="A1478" s="1007" t="s">
        <v>46</v>
      </c>
      <c r="B1478" s="1009">
        <f t="shared" si="300"/>
        <v>0</v>
      </c>
      <c r="C1478" s="1009">
        <f t="shared" si="300"/>
        <v>0</v>
      </c>
      <c r="D1478" s="1009">
        <f t="shared" si="300"/>
        <v>0</v>
      </c>
      <c r="E1478" s="1009">
        <f t="shared" si="300"/>
        <v>0</v>
      </c>
      <c r="J1478" s="982"/>
      <c r="K1478" s="982"/>
      <c r="L1478" s="982"/>
      <c r="M1478" s="982"/>
    </row>
    <row r="1479" spans="1:13" thickBot="1" x14ac:dyDescent="0.3">
      <c r="A1479" s="1005" t="s">
        <v>47</v>
      </c>
      <c r="B1479" s="1009">
        <f>SUM(B1480:B1483)</f>
        <v>90610</v>
      </c>
      <c r="C1479" s="1009">
        <f>SUM(C1480:C1483)</f>
        <v>207248</v>
      </c>
      <c r="D1479" s="1009">
        <f>SUM(D1480:D1483)</f>
        <v>224698</v>
      </c>
      <c r="E1479" s="1009">
        <f>SUM(E1480:E1483)</f>
        <v>242250</v>
      </c>
      <c r="J1479" s="982"/>
      <c r="K1479" s="982"/>
      <c r="L1479" s="982"/>
      <c r="M1479" s="982"/>
    </row>
    <row r="1480" spans="1:13" thickBot="1" x14ac:dyDescent="0.3">
      <c r="A1480" s="1007" t="s">
        <v>28</v>
      </c>
      <c r="B1480" s="1009">
        <f>B154+B180+B207+B234+B260+B286+B313+B340+B367+B394+B426+B452+B478+B505+B531+B558+B585+B612+B638+B664+B691+B717+B744+B771+B798+B824+B850+B876+B903+B934+B960+B986+B1012+B1039+B1066+B1092+B1118+B1143+B1169+B1195+B1220+B1245+B1270+B1295+B1320+B1345+B1370+B1395+B1420+B1445</f>
        <v>82947</v>
      </c>
      <c r="C1480" s="1009">
        <f t="shared" ref="C1480:E1483" si="301">C154+C180+C207+C234+C260+C286+C313+C340+C367+C394+C426+C452+C478+C505+C531+C558+C585+C612+C638+C664+C691+C717+C744+C771+C798+C824+C850+C876+C903+C934+C960+C986+C1012+C1039+C1066+C1092+C1118+C1143+C1169+C1195+C1220+C1245+C1270+C1295+C1320+C1345+C1370+C1395+C1420+C1445</f>
        <v>194564</v>
      </c>
      <c r="D1480" s="1009">
        <f t="shared" si="301"/>
        <v>223673</v>
      </c>
      <c r="E1480" s="1009">
        <f t="shared" si="301"/>
        <v>242250</v>
      </c>
      <c r="J1480" s="982"/>
      <c r="K1480" s="982"/>
      <c r="L1480" s="982"/>
      <c r="M1480" s="982"/>
    </row>
    <row r="1481" spans="1:13" thickBot="1" x14ac:dyDescent="0.3">
      <c r="A1481" s="1007" t="s">
        <v>48</v>
      </c>
      <c r="B1481" s="1009">
        <f>B155+B181+B208+B235+B261+B287+B314+B341+B368+B395+B427+B453+B479+B506+B532+B559+B586+B613+B639+B665+B692+B718+B745+B772+B799+B825+B851+B877+B904+B935+B961+B987+B1013+B1040+B1067+B1093+B1119+B1144+B1170+B1196+B1221+B1246+B1271+B1296+B1321+B1346+B1371+B1396+B1421+B1446</f>
        <v>0</v>
      </c>
      <c r="C1481" s="1009">
        <f t="shared" si="301"/>
        <v>0</v>
      </c>
      <c r="D1481" s="1009">
        <f t="shared" si="301"/>
        <v>0</v>
      </c>
      <c r="E1481" s="1009">
        <f t="shared" si="301"/>
        <v>0</v>
      </c>
      <c r="J1481" s="982"/>
      <c r="K1481" s="982"/>
      <c r="L1481" s="982"/>
      <c r="M1481" s="982"/>
    </row>
    <row r="1482" spans="1:13" thickBot="1" x14ac:dyDescent="0.3">
      <c r="A1482" s="1007" t="s">
        <v>42</v>
      </c>
      <c r="B1482" s="1009">
        <f>B156+B182+B209+B236+B262+B288+B315+B342+B369+B396+B428+B454+B480+B507+B533+B560+B587+B614+B640+B666+B693+B719+B746+B773+B800+B826+B852+B878+B905+B936+B962+B988+B1014+B1041+B1068+B1094+B1120+B1145+B1171+B1197+B1222+B1247+B1272+B1297+B1322+B1347+B1372+B1397+B1422+B1447</f>
        <v>0</v>
      </c>
      <c r="C1482" s="1009">
        <f t="shared" si="301"/>
        <v>0</v>
      </c>
      <c r="D1482" s="1009">
        <f t="shared" si="301"/>
        <v>0</v>
      </c>
      <c r="E1482" s="1009">
        <f t="shared" si="301"/>
        <v>0</v>
      </c>
      <c r="J1482" s="982"/>
      <c r="K1482" s="982"/>
      <c r="L1482" s="982"/>
      <c r="M1482" s="982"/>
    </row>
    <row r="1483" spans="1:13" thickBot="1" x14ac:dyDescent="0.3">
      <c r="A1483" s="1007" t="s">
        <v>43</v>
      </c>
      <c r="B1483" s="1009">
        <f>B157+B183+B210+B237+B263+B289+B316+B343+B370+B397+B429+B455+B481+B508+B534+B561+B588+B615+B641+B667+B694+B720+B747+B774+B801+B827+B853+B879+B906+B937+B963+B989+B1015+B1042+B1069+B1095+B1121+B1146+B1172+B1198+B1223+B1248+B1273+B1298+B1323+B1348+B1373+B1398+B1423+B1448</f>
        <v>7663</v>
      </c>
      <c r="C1483" s="1009">
        <f t="shared" si="301"/>
        <v>12684</v>
      </c>
      <c r="D1483" s="1009">
        <f t="shared" si="301"/>
        <v>1025</v>
      </c>
      <c r="E1483" s="1009">
        <f t="shared" si="301"/>
        <v>0</v>
      </c>
      <c r="J1483" s="982"/>
      <c r="K1483" s="982"/>
      <c r="L1483" s="982"/>
      <c r="M1483" s="982"/>
    </row>
    <row r="1484" spans="1:13" thickBot="1" x14ac:dyDescent="0.3">
      <c r="A1484" s="1005" t="s">
        <v>49</v>
      </c>
      <c r="B1484" s="1009">
        <f>SUM(B1485:B1488)</f>
        <v>5819390</v>
      </c>
      <c r="C1484" s="1009">
        <f t="shared" ref="C1484:E1484" si="302">SUM(C1485:C1488)</f>
        <v>3352752</v>
      </c>
      <c r="D1484" s="1009">
        <f t="shared" si="302"/>
        <v>3335302</v>
      </c>
      <c r="E1484" s="1009">
        <f t="shared" si="302"/>
        <v>3317750</v>
      </c>
      <c r="J1484" s="982"/>
      <c r="K1484" s="982"/>
      <c r="L1484" s="982"/>
      <c r="M1484" s="982"/>
    </row>
    <row r="1485" spans="1:13" thickBot="1" x14ac:dyDescent="0.3">
      <c r="A1485" s="1007" t="s">
        <v>28</v>
      </c>
      <c r="B1485" s="1009">
        <f>B159+B185+B212+B239+B265+B291+B318+B345+B372+B399+B431+B457+B483+B510+B536+B563+B590+B617+B643+B669+B696+B722+B749+B776+B803+B829+B855+B881+B908+B939+B965+B991+B1017+B1044+B1071+B1097+B1123+B1148+B1174+B1200+B1225+B1250+B1275+B1300+B1325+B1350+B1375+B1400+B1425+B1450</f>
        <v>1607406</v>
      </c>
      <c r="C1485" s="1009">
        <f t="shared" ref="C1485:E1488" si="303">C159+C185+C212+C239+C265+C291+C318+C345+C372+C399+C431+C457+C483+C510+C536+C563+C590+C617+C643+C669+C696+C722+C749+C776+C803+C829+C855+C881+C908+C939+C965+C991+C1017+C1044+C1071+C1097+C1123+C1148+C1174+C1200+C1225+C1250+C1275+C1300+C1325+C1350+C1375+C1400+C1425+C1450</f>
        <v>22250</v>
      </c>
      <c r="D1485" s="1009">
        <f t="shared" si="303"/>
        <v>0</v>
      </c>
      <c r="E1485" s="1009">
        <f t="shared" si="303"/>
        <v>0</v>
      </c>
      <c r="J1485" s="982"/>
      <c r="K1485" s="982"/>
      <c r="L1485" s="982"/>
      <c r="M1485" s="982"/>
    </row>
    <row r="1486" spans="1:13" thickBot="1" x14ac:dyDescent="0.3">
      <c r="A1486" s="1007" t="s">
        <v>48</v>
      </c>
      <c r="B1486" s="1009">
        <f>B160+B186+B213+B240+B266+B292+B319+B346+B373+B400+B432+B458+B484+B511+B537+B564+B591+B618+B644+B670+B697+B723+B750+B777+B804+B830+B856+B882+B909+B940+B966+B992+B1018+B1045+B1072+B1098+B1124+B1149+B1175+B1201+B1226+B1251+B1276+B1301+B1326+B1351+B1376+B1401+B1426+B1451</f>
        <v>4160000</v>
      </c>
      <c r="C1486" s="1009">
        <f t="shared" si="303"/>
        <v>3260000</v>
      </c>
      <c r="D1486" s="1009">
        <f t="shared" si="303"/>
        <v>3260000</v>
      </c>
      <c r="E1486" s="1009">
        <f t="shared" si="303"/>
        <v>3260000</v>
      </c>
      <c r="J1486" s="982"/>
      <c r="K1486" s="982"/>
      <c r="L1486" s="982"/>
      <c r="M1486" s="982"/>
    </row>
    <row r="1487" spans="1:13" thickBot="1" x14ac:dyDescent="0.3">
      <c r="A1487" s="1007" t="s">
        <v>42</v>
      </c>
      <c r="B1487" s="1009">
        <f>B161+B187+B214+B241+B267+B293+B320+B347+B374+B401+B433+B459+B485+B512+B538+B565+B592+B619+B645+B671+B698+B724+B751+B778+B805+B831+B857+B883+B910+B941+B967+B993+B1019+B1046+B1073+B1099+B1125+B1150+B1176+B1202+B1227+B1252+B1277+B1302+B1327+B1352+B1377+B1402+B1427+B1452</f>
        <v>4600</v>
      </c>
      <c r="C1487" s="1009">
        <f t="shared" si="303"/>
        <v>4700</v>
      </c>
      <c r="D1487" s="1009">
        <f t="shared" si="303"/>
        <v>1500</v>
      </c>
      <c r="E1487" s="1009">
        <f t="shared" si="303"/>
        <v>1500</v>
      </c>
      <c r="J1487" s="982"/>
      <c r="K1487" s="982"/>
      <c r="L1487" s="982"/>
      <c r="M1487" s="982"/>
    </row>
    <row r="1488" spans="1:13" thickBot="1" x14ac:dyDescent="0.3">
      <c r="A1488" s="1007" t="s">
        <v>43</v>
      </c>
      <c r="B1488" s="1009">
        <f>B162+B188+B215+B242+B268+B294+B321+B348+B375+B402+B434+B460+B486+B513+B539+B566+B593+B620+B646+B672+B699+B725+B752+B779+B806+B832+B858+B884+B911+B942+B968+B994+B1020+B1047+B1074+B1100+B1126+B1151+B1177+B1203+B1228+B1253+B1278+B1303+B1328+B1353+B1378+B1403+B1428+B1453</f>
        <v>47384</v>
      </c>
      <c r="C1488" s="1009">
        <f t="shared" si="303"/>
        <v>65802</v>
      </c>
      <c r="D1488" s="1009">
        <f t="shared" si="303"/>
        <v>73802</v>
      </c>
      <c r="E1488" s="1009">
        <f t="shared" si="303"/>
        <v>56250</v>
      </c>
      <c r="J1488" s="982"/>
      <c r="K1488" s="982"/>
      <c r="L1488" s="982"/>
      <c r="M1488" s="982"/>
    </row>
    <row r="1489" spans="1:13" thickBot="1" x14ac:dyDescent="0.3">
      <c r="A1489" s="1152" t="s">
        <v>27</v>
      </c>
      <c r="B1489" s="1009">
        <f>IF(B1457-B1456=0,0,"Error")</f>
        <v>0</v>
      </c>
      <c r="C1489" s="1009">
        <f>IF(C1457-C1456=0,0,"Error")</f>
        <v>0</v>
      </c>
      <c r="D1489" s="1009">
        <f>IF(D1457-D1456=0,0,"Error")</f>
        <v>0</v>
      </c>
      <c r="E1489" s="1009">
        <f>IF(E1457-E1456=0,0,"Error")</f>
        <v>0</v>
      </c>
      <c r="J1489" s="982"/>
      <c r="K1489" s="982"/>
      <c r="L1489" s="982"/>
      <c r="M1489" s="982"/>
    </row>
    <row r="1490" spans="1:13" x14ac:dyDescent="0.3">
      <c r="K1490" s="982"/>
      <c r="L1490" s="982"/>
      <c r="M1490" s="982"/>
    </row>
    <row r="1491" spans="1:13" x14ac:dyDescent="0.3">
      <c r="K1491" s="982"/>
      <c r="L1491" s="982"/>
      <c r="M1491" s="982"/>
    </row>
  </sheetData>
  <mergeCells count="339">
    <mergeCell ref="A1:E1"/>
    <mergeCell ref="B11:E11"/>
    <mergeCell ref="A12:A13"/>
    <mergeCell ref="B21:E21"/>
    <mergeCell ref="A22:E22"/>
    <mergeCell ref="A25:E25"/>
    <mergeCell ref="A26:E26"/>
    <mergeCell ref="A2:E2"/>
    <mergeCell ref="B4:E4"/>
    <mergeCell ref="B5:E5"/>
    <mergeCell ref="B6:E6"/>
    <mergeCell ref="A7:E7"/>
    <mergeCell ref="A8:E10"/>
    <mergeCell ref="B63:E63"/>
    <mergeCell ref="B64:E64"/>
    <mergeCell ref="B65:E65"/>
    <mergeCell ref="A66:A67"/>
    <mergeCell ref="A74:E74"/>
    <mergeCell ref="A75:A76"/>
    <mergeCell ref="B27:E27"/>
    <mergeCell ref="B28:E28"/>
    <mergeCell ref="B29:E29"/>
    <mergeCell ref="A30:A31"/>
    <mergeCell ref="A38:E38"/>
    <mergeCell ref="A39:A40"/>
    <mergeCell ref="A136:E136"/>
    <mergeCell ref="A137:E137"/>
    <mergeCell ref="B139:E139"/>
    <mergeCell ref="B140:E140"/>
    <mergeCell ref="B141:E141"/>
    <mergeCell ref="A142:A143"/>
    <mergeCell ref="B99:E99"/>
    <mergeCell ref="B100:E100"/>
    <mergeCell ref="B101:E101"/>
    <mergeCell ref="A102:A103"/>
    <mergeCell ref="A110:E110"/>
    <mergeCell ref="A111:A112"/>
    <mergeCell ref="A176:E176"/>
    <mergeCell ref="A177:A178"/>
    <mergeCell ref="B190:E190"/>
    <mergeCell ref="B192:E192"/>
    <mergeCell ref="B193:E193"/>
    <mergeCell ref="B194:E194"/>
    <mergeCell ref="A150:E150"/>
    <mergeCell ref="A151:A152"/>
    <mergeCell ref="B165:E165"/>
    <mergeCell ref="B166:E166"/>
    <mergeCell ref="B167:E167"/>
    <mergeCell ref="A168:A169"/>
    <mergeCell ref="B221:E221"/>
    <mergeCell ref="A222:A223"/>
    <mergeCell ref="A230:E230"/>
    <mergeCell ref="A231:A232"/>
    <mergeCell ref="B245:E245"/>
    <mergeCell ref="B246:E246"/>
    <mergeCell ref="A195:A196"/>
    <mergeCell ref="A203:E203"/>
    <mergeCell ref="A204:A205"/>
    <mergeCell ref="B217:E217"/>
    <mergeCell ref="B219:E219"/>
    <mergeCell ref="B220:E220"/>
    <mergeCell ref="B273:E273"/>
    <mergeCell ref="A274:A275"/>
    <mergeCell ref="A282:E282"/>
    <mergeCell ref="A283:A284"/>
    <mergeCell ref="B296:E296"/>
    <mergeCell ref="B298:E298"/>
    <mergeCell ref="B247:E247"/>
    <mergeCell ref="A248:A249"/>
    <mergeCell ref="A256:E256"/>
    <mergeCell ref="A257:A258"/>
    <mergeCell ref="B271:E271"/>
    <mergeCell ref="B272:E272"/>
    <mergeCell ref="B325:E325"/>
    <mergeCell ref="B326:E326"/>
    <mergeCell ref="B327:E327"/>
    <mergeCell ref="A328:A329"/>
    <mergeCell ref="A336:E336"/>
    <mergeCell ref="A337:A338"/>
    <mergeCell ref="B299:E299"/>
    <mergeCell ref="B300:E300"/>
    <mergeCell ref="A301:A302"/>
    <mergeCell ref="A309:E309"/>
    <mergeCell ref="A310:A311"/>
    <mergeCell ref="B323:E323"/>
    <mergeCell ref="A364:A365"/>
    <mergeCell ref="B377:E377"/>
    <mergeCell ref="B379:E379"/>
    <mergeCell ref="B380:E380"/>
    <mergeCell ref="B381:E381"/>
    <mergeCell ref="A382:A383"/>
    <mergeCell ref="B350:E350"/>
    <mergeCell ref="B352:E352"/>
    <mergeCell ref="B353:E353"/>
    <mergeCell ref="B354:E354"/>
    <mergeCell ref="A355:A356"/>
    <mergeCell ref="A363:E363"/>
    <mergeCell ref="B412:E412"/>
    <mergeCell ref="B413:E413"/>
    <mergeCell ref="A414:A415"/>
    <mergeCell ref="A422:E422"/>
    <mergeCell ref="A423:A424"/>
    <mergeCell ref="B437:E437"/>
    <mergeCell ref="A390:E390"/>
    <mergeCell ref="A391:A392"/>
    <mergeCell ref="B404:E404"/>
    <mergeCell ref="A405:E405"/>
    <mergeCell ref="A409:E409"/>
    <mergeCell ref="B411:E411"/>
    <mergeCell ref="B464:E464"/>
    <mergeCell ref="B465:E465"/>
    <mergeCell ref="A466:A467"/>
    <mergeCell ref="A474:E474"/>
    <mergeCell ref="A475:A476"/>
    <mergeCell ref="B488:E488"/>
    <mergeCell ref="B438:E438"/>
    <mergeCell ref="B439:E439"/>
    <mergeCell ref="A440:A441"/>
    <mergeCell ref="A448:E448"/>
    <mergeCell ref="A449:A450"/>
    <mergeCell ref="B463:E463"/>
    <mergeCell ref="B516:E516"/>
    <mergeCell ref="B517:E517"/>
    <mergeCell ref="B518:E518"/>
    <mergeCell ref="A519:A520"/>
    <mergeCell ref="A527:E527"/>
    <mergeCell ref="A528:A529"/>
    <mergeCell ref="B490:E490"/>
    <mergeCell ref="B491:E491"/>
    <mergeCell ref="B492:E492"/>
    <mergeCell ref="A493:A494"/>
    <mergeCell ref="A501:E501"/>
    <mergeCell ref="A502:A503"/>
    <mergeCell ref="A555:A556"/>
    <mergeCell ref="B568:E568"/>
    <mergeCell ref="B570:E570"/>
    <mergeCell ref="B571:E571"/>
    <mergeCell ref="B572:E572"/>
    <mergeCell ref="A573:A574"/>
    <mergeCell ref="B541:E541"/>
    <mergeCell ref="B543:E543"/>
    <mergeCell ref="B544:E544"/>
    <mergeCell ref="B545:E545"/>
    <mergeCell ref="A546:A547"/>
    <mergeCell ref="A554:E554"/>
    <mergeCell ref="A600:A601"/>
    <mergeCell ref="A608:E608"/>
    <mergeCell ref="A609:A610"/>
    <mergeCell ref="B623:E623"/>
    <mergeCell ref="B624:E624"/>
    <mergeCell ref="B625:E625"/>
    <mergeCell ref="A581:E581"/>
    <mergeCell ref="A582:A583"/>
    <mergeCell ref="B595:E595"/>
    <mergeCell ref="B597:E597"/>
    <mergeCell ref="B598:E598"/>
    <mergeCell ref="B599:E599"/>
    <mergeCell ref="A652:A653"/>
    <mergeCell ref="A660:E660"/>
    <mergeCell ref="A661:A662"/>
    <mergeCell ref="B674:E674"/>
    <mergeCell ref="B676:E676"/>
    <mergeCell ref="B677:E677"/>
    <mergeCell ref="A626:A627"/>
    <mergeCell ref="A634:E634"/>
    <mergeCell ref="A635:A636"/>
    <mergeCell ref="B649:E649"/>
    <mergeCell ref="B650:E650"/>
    <mergeCell ref="B651:E651"/>
    <mergeCell ref="B704:E704"/>
    <mergeCell ref="A705:A706"/>
    <mergeCell ref="A713:E713"/>
    <mergeCell ref="A714:A715"/>
    <mergeCell ref="B727:E727"/>
    <mergeCell ref="B730:E730"/>
    <mergeCell ref="B678:E678"/>
    <mergeCell ref="A679:A680"/>
    <mergeCell ref="A687:E687"/>
    <mergeCell ref="A688:A689"/>
    <mergeCell ref="B702:E702"/>
    <mergeCell ref="B703:E703"/>
    <mergeCell ref="B758:E758"/>
    <mergeCell ref="A759:A760"/>
    <mergeCell ref="A767:E767"/>
    <mergeCell ref="A768:A769"/>
    <mergeCell ref="B781:E781"/>
    <mergeCell ref="B784:E784"/>
    <mergeCell ref="B731:E731"/>
    <mergeCell ref="A732:A733"/>
    <mergeCell ref="A740:E740"/>
    <mergeCell ref="A741:A742"/>
    <mergeCell ref="B754:E754"/>
    <mergeCell ref="B757:E757"/>
    <mergeCell ref="B811:E811"/>
    <mergeCell ref="A820:E820"/>
    <mergeCell ref="B835:E835"/>
    <mergeCell ref="B836:E836"/>
    <mergeCell ref="B837:E837"/>
    <mergeCell ref="A838:A839"/>
    <mergeCell ref="B785:E785"/>
    <mergeCell ref="A786:A787"/>
    <mergeCell ref="A794:E794"/>
    <mergeCell ref="A795:A796"/>
    <mergeCell ref="B809:E809"/>
    <mergeCell ref="B810:E810"/>
    <mergeCell ref="A872:E872"/>
    <mergeCell ref="A873:A874"/>
    <mergeCell ref="B886:E886"/>
    <mergeCell ref="B889:E889"/>
    <mergeCell ref="B890:E890"/>
    <mergeCell ref="A891:A892"/>
    <mergeCell ref="A846:E846"/>
    <mergeCell ref="A847:A848"/>
    <mergeCell ref="B861:E861"/>
    <mergeCell ref="B862:E862"/>
    <mergeCell ref="B863:E863"/>
    <mergeCell ref="A864:A865"/>
    <mergeCell ref="B920:E920"/>
    <mergeCell ref="B921:E921"/>
    <mergeCell ref="A922:A923"/>
    <mergeCell ref="A930:E930"/>
    <mergeCell ref="A931:A932"/>
    <mergeCell ref="B945:E945"/>
    <mergeCell ref="A899:E899"/>
    <mergeCell ref="A900:A901"/>
    <mergeCell ref="B913:E913"/>
    <mergeCell ref="A914:E914"/>
    <mergeCell ref="A917:E917"/>
    <mergeCell ref="B919:E919"/>
    <mergeCell ref="B972:E972"/>
    <mergeCell ref="B973:E973"/>
    <mergeCell ref="A974:A975"/>
    <mergeCell ref="A982:E982"/>
    <mergeCell ref="A983:A984"/>
    <mergeCell ref="B997:E997"/>
    <mergeCell ref="B946:E946"/>
    <mergeCell ref="B947:E947"/>
    <mergeCell ref="A948:A949"/>
    <mergeCell ref="A956:E956"/>
    <mergeCell ref="A957:A958"/>
    <mergeCell ref="B971:E971"/>
    <mergeCell ref="B1024:E1024"/>
    <mergeCell ref="B1025:E1025"/>
    <mergeCell ref="B1026:E1026"/>
    <mergeCell ref="A1027:A1028"/>
    <mergeCell ref="A1035:E1035"/>
    <mergeCell ref="A1036:A1037"/>
    <mergeCell ref="B998:E998"/>
    <mergeCell ref="B999:E999"/>
    <mergeCell ref="A1000:A1001"/>
    <mergeCell ref="A1008:E1008"/>
    <mergeCell ref="A1009:A1010"/>
    <mergeCell ref="B1022:E1022"/>
    <mergeCell ref="A1063:A1064"/>
    <mergeCell ref="B1077:E1077"/>
    <mergeCell ref="B1078:E1078"/>
    <mergeCell ref="B1079:E1079"/>
    <mergeCell ref="A1080:A1081"/>
    <mergeCell ref="A1088:E1088"/>
    <mergeCell ref="B1049:E1049"/>
    <mergeCell ref="B1051:E1051"/>
    <mergeCell ref="B1052:E1052"/>
    <mergeCell ref="B1053:E1053"/>
    <mergeCell ref="A1054:A1055"/>
    <mergeCell ref="A1062:E1062"/>
    <mergeCell ref="A1115:A1116"/>
    <mergeCell ref="B1129:E1129"/>
    <mergeCell ref="B1130:E1130"/>
    <mergeCell ref="A1131:A1132"/>
    <mergeCell ref="A1139:E1139"/>
    <mergeCell ref="A1140:A1141"/>
    <mergeCell ref="A1089:A1090"/>
    <mergeCell ref="B1103:E1103"/>
    <mergeCell ref="B1104:E1104"/>
    <mergeCell ref="B1105:E1105"/>
    <mergeCell ref="A1106:A1107"/>
    <mergeCell ref="A1114:E1114"/>
    <mergeCell ref="B1180:E1180"/>
    <mergeCell ref="B1181:E1181"/>
    <mergeCell ref="B1182:E1182"/>
    <mergeCell ref="A1183:A1184"/>
    <mergeCell ref="A1191:E1191"/>
    <mergeCell ref="A1192:A1193"/>
    <mergeCell ref="B1154:E1154"/>
    <mergeCell ref="B1155:E1155"/>
    <mergeCell ref="B1156:E1156"/>
    <mergeCell ref="A1157:A1158"/>
    <mergeCell ref="A1165:E1165"/>
    <mergeCell ref="A1166:A1167"/>
    <mergeCell ref="B1232:E1232"/>
    <mergeCell ref="A1233:A1234"/>
    <mergeCell ref="A1241:E1241"/>
    <mergeCell ref="A1242:A1243"/>
    <mergeCell ref="B1256:E1256"/>
    <mergeCell ref="B1257:E1257"/>
    <mergeCell ref="B1206:E1206"/>
    <mergeCell ref="B1207:E1207"/>
    <mergeCell ref="A1208:A1209"/>
    <mergeCell ref="A1216:E1216"/>
    <mergeCell ref="A1217:A1218"/>
    <mergeCell ref="B1231:E1231"/>
    <mergeCell ref="A1291:E1291"/>
    <mergeCell ref="A1292:A1293"/>
    <mergeCell ref="B1306:E1306"/>
    <mergeCell ref="B1307:E1307"/>
    <mergeCell ref="A1308:A1309"/>
    <mergeCell ref="A1316:E1316"/>
    <mergeCell ref="A1258:A1259"/>
    <mergeCell ref="A1266:E1266"/>
    <mergeCell ref="A1267:A1268"/>
    <mergeCell ref="B1281:E1281"/>
    <mergeCell ref="B1282:E1282"/>
    <mergeCell ref="A1283:A1284"/>
    <mergeCell ref="B1356:E1356"/>
    <mergeCell ref="B1357:E1357"/>
    <mergeCell ref="A1358:A1359"/>
    <mergeCell ref="A1366:E1366"/>
    <mergeCell ref="A1367:A1368"/>
    <mergeCell ref="B1381:E1381"/>
    <mergeCell ref="A1317:A1318"/>
    <mergeCell ref="B1331:E1331"/>
    <mergeCell ref="B1332:E1332"/>
    <mergeCell ref="A1333:A1334"/>
    <mergeCell ref="A1341:E1341"/>
    <mergeCell ref="A1342:A1343"/>
    <mergeCell ref="A1441:E1441"/>
    <mergeCell ref="A1442:A1443"/>
    <mergeCell ref="A1408:A1409"/>
    <mergeCell ref="A1416:E1416"/>
    <mergeCell ref="A1417:A1418"/>
    <mergeCell ref="B1431:E1431"/>
    <mergeCell ref="B1432:E1432"/>
    <mergeCell ref="A1433:A1434"/>
    <mergeCell ref="B1382:E1382"/>
    <mergeCell ref="A1383:A1384"/>
    <mergeCell ref="A1391:E1391"/>
    <mergeCell ref="A1392:A1393"/>
    <mergeCell ref="B1406:E1406"/>
    <mergeCell ref="B1407:E1407"/>
  </mergeCells>
  <pageMargins left="0.7" right="0.7" top="0.75" bottom="0.75" header="0.3" footer="0.3"/>
  <pageSetup paperSize="9" scale="7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Formati 1 Misioni</vt:lpstr>
      <vt:lpstr>01110-PMA</vt:lpstr>
      <vt:lpstr>04520-Transporti Rrugor</vt:lpstr>
      <vt:lpstr>04540-Transporti Detar</vt:lpstr>
      <vt:lpstr>04550-Hekurudhori</vt:lpstr>
      <vt:lpstr>04560-Transporti Ajror</vt:lpstr>
      <vt:lpstr>06370-Ujesjelles Kanalizime</vt:lpstr>
      <vt:lpstr>06220-Menaxhimi Mbetjeve Urbane</vt:lpstr>
      <vt:lpstr>04320-Mbeshtetja per Energjine</vt:lpstr>
      <vt:lpstr>Mbeshtetje per Burimet Natyrore</vt:lpstr>
      <vt:lpstr>04440-Mbeshtetje per Industrin </vt:lpstr>
      <vt:lpstr>06180-Planifikimi Urban</vt:lpstr>
      <vt:lpstr>'01110-PMA'!Print_Area</vt:lpstr>
      <vt:lpstr>'04320-Mbeshtetja per Energjine'!Print_Area</vt:lpstr>
      <vt:lpstr>'04440-Mbeshtetje per Industrin '!Print_Area</vt:lpstr>
      <vt:lpstr>'04520-Transporti Rrugor'!Print_Area</vt:lpstr>
      <vt:lpstr>'04540-Transporti Detar'!Print_Area</vt:lpstr>
      <vt:lpstr>'04550-Hekurudhori'!Print_Area</vt:lpstr>
      <vt:lpstr>'04560-Transporti Ajror'!Print_Area</vt:lpstr>
      <vt:lpstr>'06180-Planifikimi Urban'!Print_Area</vt:lpstr>
      <vt:lpstr>'06220-Menaxhimi Mbetjeve Urbane'!Print_Area</vt:lpstr>
      <vt:lpstr>'06370-Ujesjelles Kanalizime'!Print_Area</vt:lpstr>
      <vt:lpstr>'Mbeshtetje per Burimet Natyrore'!Print_Area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Gentian Opre</dc:creator>
  <cp:lastModifiedBy>Valion Cenalia</cp:lastModifiedBy>
  <cp:lastPrinted>2018-03-23T14:25:56Z</cp:lastPrinted>
  <dcterms:created xsi:type="dcterms:W3CDTF">2018-03-05T12:29:59Z</dcterms:created>
  <dcterms:modified xsi:type="dcterms:W3CDTF">2019-12-04T12:34:39Z</dcterms:modified>
</cp:coreProperties>
</file>